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asad\IITM-Academics\SEM-II\Design Project\Official\"/>
    </mc:Choice>
  </mc:AlternateContent>
  <bookViews>
    <workbookView xWindow="0" yWindow="0" windowWidth="19200" windowHeight="7310" firstSheet="3" activeTab="15"/>
  </bookViews>
  <sheets>
    <sheet name="forward20Canew" sheetId="20" r:id="rId1"/>
    <sheet name="reverse20Canew" sheetId="21" r:id="rId2"/>
    <sheet name="forward20Ctnew" sheetId="24" r:id="rId3"/>
    <sheet name="reverse20Ctnew" sheetId="25" r:id="rId4"/>
    <sheet name="0.481" sheetId="7" r:id="rId5"/>
    <sheet name="0.6" sheetId="9" r:id="rId6"/>
    <sheet name="0.7" sheetId="26" r:id="rId7"/>
    <sheet name="0.8" sheetId="29" r:id="rId8"/>
    <sheet name="0.9" sheetId="27" r:id="rId9"/>
    <sheet name="1.0" sheetId="10" r:id="rId10"/>
    <sheet name="1.2" sheetId="12" r:id="rId11"/>
    <sheet name="1.6" sheetId="13" r:id="rId12"/>
    <sheet name="2.1" sheetId="15" r:id="rId13"/>
    <sheet name="2.6" sheetId="16" r:id="rId14"/>
    <sheet name="3.2" sheetId="17" r:id="rId15"/>
    <sheet name="plots" sheetId="28" r:id="rId16"/>
  </sheets>
  <calcPr calcId="152511"/>
</workbook>
</file>

<file path=xl/calcChain.xml><?xml version="1.0" encoding="utf-8"?>
<calcChain xmlns="http://schemas.openxmlformats.org/spreadsheetml/2006/main">
  <c r="I6" i="28" l="1"/>
  <c r="I5" i="28"/>
  <c r="I4" i="28"/>
  <c r="I3" i="28"/>
  <c r="B13" i="28" l="1"/>
  <c r="BE26" i="29"/>
  <c r="AR26" i="29"/>
  <c r="AE26" i="29"/>
  <c r="R26" i="29"/>
  <c r="C26" i="29"/>
  <c r="B5" i="28"/>
  <c r="X29" i="29" l="1"/>
  <c r="BJ20" i="29"/>
  <c r="BJ26" i="29" s="1"/>
  <c r="BE20" i="29"/>
  <c r="BD10" i="29" s="1"/>
  <c r="AW20" i="29"/>
  <c r="AV20" i="29" s="1"/>
  <c r="AR20" i="29"/>
  <c r="AJ20" i="29"/>
  <c r="AJ26" i="29" s="1"/>
  <c r="AE20" i="29"/>
  <c r="AD10" i="29" s="1"/>
  <c r="W20" i="29"/>
  <c r="V20" i="29" s="1"/>
  <c r="R20" i="29"/>
  <c r="Q10" i="29" s="1"/>
  <c r="H20" i="29"/>
  <c r="H26" i="29" s="1"/>
  <c r="I30" i="29" s="1"/>
  <c r="C20" i="29"/>
  <c r="B10" i="29" s="1"/>
  <c r="BJ19" i="29"/>
  <c r="BI19" i="29" s="1"/>
  <c r="BE19" i="29"/>
  <c r="AW19" i="29"/>
  <c r="AV19" i="29" s="1"/>
  <c r="AR19" i="29"/>
  <c r="AJ19" i="29"/>
  <c r="AI19" i="29" s="1"/>
  <c r="AE19" i="29"/>
  <c r="W19" i="29"/>
  <c r="V19" i="29" s="1"/>
  <c r="R19" i="29"/>
  <c r="H19" i="29"/>
  <c r="G19" i="29" s="1"/>
  <c r="I19" i="29" s="1"/>
  <c r="C19" i="29"/>
  <c r="E19" i="29" s="1"/>
  <c r="BJ18" i="29"/>
  <c r="BI18" i="29" s="1"/>
  <c r="BE18" i="29"/>
  <c r="AW18" i="29"/>
  <c r="AV18" i="29" s="1"/>
  <c r="AR18" i="29"/>
  <c r="AJ18" i="29"/>
  <c r="AI18" i="29"/>
  <c r="AE18" i="29"/>
  <c r="W18" i="29"/>
  <c r="V18" i="29" s="1"/>
  <c r="R18" i="29"/>
  <c r="H18" i="29"/>
  <c r="G18" i="29" s="1"/>
  <c r="I18" i="29" s="1"/>
  <c r="E18" i="29"/>
  <c r="C18" i="29"/>
  <c r="BJ17" i="29"/>
  <c r="BI17" i="29" s="1"/>
  <c r="BE17" i="29"/>
  <c r="AW17" i="29"/>
  <c r="AV17" i="29" s="1"/>
  <c r="AR17" i="29"/>
  <c r="AJ17" i="29"/>
  <c r="AI17" i="29" s="1"/>
  <c r="AE17" i="29"/>
  <c r="W17" i="29"/>
  <c r="V17" i="29"/>
  <c r="R17" i="29"/>
  <c r="H17" i="29"/>
  <c r="G17" i="29" s="1"/>
  <c r="I17" i="29" s="1"/>
  <c r="C17" i="29"/>
  <c r="E17" i="29" s="1"/>
  <c r="BJ16" i="29"/>
  <c r="BI16" i="29" s="1"/>
  <c r="BE16" i="29"/>
  <c r="AW16" i="29"/>
  <c r="AV16" i="29" s="1"/>
  <c r="AR16" i="29"/>
  <c r="AJ16" i="29"/>
  <c r="AI16" i="29"/>
  <c r="AE16" i="29"/>
  <c r="W16" i="29"/>
  <c r="V16" i="29" s="1"/>
  <c r="R16" i="29"/>
  <c r="H16" i="29"/>
  <c r="G16" i="29" s="1"/>
  <c r="I16" i="29" s="1"/>
  <c r="E16" i="29"/>
  <c r="C16" i="29"/>
  <c r="BJ15" i="29"/>
  <c r="BI15" i="29" s="1"/>
  <c r="BE15" i="29"/>
  <c r="AW15" i="29"/>
  <c r="AV15" i="29" s="1"/>
  <c r="AR15" i="29"/>
  <c r="AJ15" i="29"/>
  <c r="AI15" i="29" s="1"/>
  <c r="AE15" i="29"/>
  <c r="W15" i="29"/>
  <c r="V15" i="29"/>
  <c r="R15" i="29"/>
  <c r="H15" i="29"/>
  <c r="G15" i="29" s="1"/>
  <c r="C15" i="29"/>
  <c r="E15" i="29" s="1"/>
  <c r="AQ10" i="29"/>
  <c r="I5" i="29"/>
  <c r="I6" i="29" s="1"/>
  <c r="BH4" i="29"/>
  <c r="AU4" i="29"/>
  <c r="AH4" i="29"/>
  <c r="U4" i="29"/>
  <c r="I4" i="29"/>
  <c r="AU3" i="29"/>
  <c r="AU6" i="29" s="1"/>
  <c r="U3" i="29"/>
  <c r="U5" i="29" s="1"/>
  <c r="U7" i="29" s="1"/>
  <c r="L3" i="29"/>
  <c r="I3" i="29"/>
  <c r="BD2" i="29"/>
  <c r="AQ2" i="29"/>
  <c r="AD2" i="29"/>
  <c r="Q2" i="29"/>
  <c r="BE26" i="17"/>
  <c r="BK29" i="17" s="1"/>
  <c r="AR26" i="17"/>
  <c r="AX29" i="17" s="1"/>
  <c r="AE26" i="17"/>
  <c r="AK29" i="17" s="1"/>
  <c r="R26" i="17"/>
  <c r="X29" i="17" s="1"/>
  <c r="BJ20" i="17"/>
  <c r="BJ26" i="17" s="1"/>
  <c r="BK30" i="17" s="1"/>
  <c r="BE20" i="17"/>
  <c r="AW20" i="17"/>
  <c r="AW26" i="17" s="1"/>
  <c r="AX30" i="17" s="1"/>
  <c r="AR20" i="17"/>
  <c r="AJ20" i="17"/>
  <c r="AJ26" i="17" s="1"/>
  <c r="AK30" i="17" s="1"/>
  <c r="AE20" i="17"/>
  <c r="W20" i="17"/>
  <c r="W26" i="17" s="1"/>
  <c r="X30" i="17" s="1"/>
  <c r="R20" i="17"/>
  <c r="BJ19" i="17"/>
  <c r="BI19" i="17" s="1"/>
  <c r="BE19" i="17"/>
  <c r="AW19" i="17"/>
  <c r="AV19" i="17" s="1"/>
  <c r="AR19" i="17"/>
  <c r="AJ19" i="17"/>
  <c r="AI19" i="17"/>
  <c r="AE19" i="17"/>
  <c r="W19" i="17"/>
  <c r="V19" i="17"/>
  <c r="R19" i="17"/>
  <c r="BJ18" i="17"/>
  <c r="BI18" i="17"/>
  <c r="BE18" i="17"/>
  <c r="AW18" i="17"/>
  <c r="AV18" i="17" s="1"/>
  <c r="AR18" i="17"/>
  <c r="AJ18" i="17"/>
  <c r="AI18" i="17"/>
  <c r="AE18" i="17"/>
  <c r="W18" i="17"/>
  <c r="V18" i="17" s="1"/>
  <c r="R18" i="17"/>
  <c r="BJ17" i="17"/>
  <c r="BI17" i="17"/>
  <c r="BE17" i="17"/>
  <c r="AW17" i="17"/>
  <c r="AV17" i="17" s="1"/>
  <c r="AR17" i="17"/>
  <c r="AJ17" i="17"/>
  <c r="AI17" i="17"/>
  <c r="AE17" i="17"/>
  <c r="W17" i="17"/>
  <c r="V17" i="17" s="1"/>
  <c r="R17" i="17"/>
  <c r="BJ16" i="17"/>
  <c r="BI16" i="17" s="1"/>
  <c r="BE16" i="17"/>
  <c r="AW16" i="17"/>
  <c r="AV16" i="17" s="1"/>
  <c r="AR16" i="17"/>
  <c r="AJ16" i="17"/>
  <c r="AI16" i="17"/>
  <c r="AE16" i="17"/>
  <c r="W16" i="17"/>
  <c r="V16" i="17"/>
  <c r="R16" i="17"/>
  <c r="BJ15" i="17"/>
  <c r="BI15" i="17" s="1"/>
  <c r="BE15" i="17"/>
  <c r="AW15" i="17"/>
  <c r="AV15" i="17" s="1"/>
  <c r="AR15" i="17"/>
  <c r="AJ15" i="17"/>
  <c r="AI15" i="17"/>
  <c r="AE15" i="17"/>
  <c r="W15" i="17"/>
  <c r="V15" i="17" s="1"/>
  <c r="R15" i="17"/>
  <c r="BD6" i="17"/>
  <c r="AQ6" i="17"/>
  <c r="AD6" i="17"/>
  <c r="Q6" i="17"/>
  <c r="BH4" i="17"/>
  <c r="AU4" i="17"/>
  <c r="AH4" i="17"/>
  <c r="U4" i="17"/>
  <c r="BD2" i="17"/>
  <c r="AQ2" i="17"/>
  <c r="AD2" i="17"/>
  <c r="Q2" i="17"/>
  <c r="BE26" i="16"/>
  <c r="BK29" i="16" s="1"/>
  <c r="AR26" i="16"/>
  <c r="AX29" i="16" s="1"/>
  <c r="AE26" i="16"/>
  <c r="AK29" i="16" s="1"/>
  <c r="R26" i="16"/>
  <c r="X29" i="16" s="1"/>
  <c r="BJ20" i="16"/>
  <c r="BJ26" i="16" s="1"/>
  <c r="BK30" i="16" s="1"/>
  <c r="BE20" i="16"/>
  <c r="AW20" i="16"/>
  <c r="AW26" i="16" s="1"/>
  <c r="AX30" i="16" s="1"/>
  <c r="AR20" i="16"/>
  <c r="AJ20" i="16"/>
  <c r="AJ26" i="16" s="1"/>
  <c r="AK30" i="16" s="1"/>
  <c r="AE20" i="16"/>
  <c r="W20" i="16"/>
  <c r="W26" i="16" s="1"/>
  <c r="X30" i="16" s="1"/>
  <c r="R20" i="16"/>
  <c r="Q10" i="16" s="1"/>
  <c r="BJ19" i="16"/>
  <c r="BI19" i="16"/>
  <c r="BE19" i="16"/>
  <c r="AW19" i="16"/>
  <c r="AV19" i="16"/>
  <c r="AR19" i="16"/>
  <c r="AJ19" i="16"/>
  <c r="AI19" i="16" s="1"/>
  <c r="AE19" i="16"/>
  <c r="W19" i="16"/>
  <c r="V19" i="16"/>
  <c r="R19" i="16"/>
  <c r="BJ18" i="16"/>
  <c r="BI18" i="16"/>
  <c r="BE18" i="16"/>
  <c r="AW18" i="16"/>
  <c r="AV18" i="16"/>
  <c r="AR18" i="16"/>
  <c r="AJ18" i="16"/>
  <c r="AI18" i="16" s="1"/>
  <c r="AE18" i="16"/>
  <c r="W18" i="16"/>
  <c r="V18" i="16"/>
  <c r="R18" i="16"/>
  <c r="BJ17" i="16"/>
  <c r="BI17" i="16" s="1"/>
  <c r="BE17" i="16"/>
  <c r="AW17" i="16"/>
  <c r="AV17" i="16" s="1"/>
  <c r="AR17" i="16"/>
  <c r="AJ17" i="16"/>
  <c r="AI17" i="16" s="1"/>
  <c r="AE17" i="16"/>
  <c r="W17" i="16"/>
  <c r="V17" i="16"/>
  <c r="R17" i="16"/>
  <c r="BJ16" i="16"/>
  <c r="BI16" i="16"/>
  <c r="BE16" i="16"/>
  <c r="AW16" i="16"/>
  <c r="AV16" i="16"/>
  <c r="AR16" i="16"/>
  <c r="AJ16" i="16"/>
  <c r="AI16" i="16" s="1"/>
  <c r="AE16" i="16"/>
  <c r="W16" i="16"/>
  <c r="V16" i="16"/>
  <c r="R16" i="16"/>
  <c r="BJ15" i="16"/>
  <c r="BI15" i="16"/>
  <c r="BE15" i="16"/>
  <c r="AW15" i="16"/>
  <c r="AV15" i="16"/>
  <c r="AR15" i="16"/>
  <c r="AJ15" i="16"/>
  <c r="AI15" i="16" s="1"/>
  <c r="AE15" i="16"/>
  <c r="W15" i="16"/>
  <c r="V15" i="16"/>
  <c r="R15" i="16"/>
  <c r="BD6" i="16"/>
  <c r="AQ6" i="16"/>
  <c r="AD6" i="16"/>
  <c r="Q6" i="16"/>
  <c r="BH4" i="16"/>
  <c r="AU4" i="16"/>
  <c r="AH4" i="16"/>
  <c r="U4" i="16"/>
  <c r="AU3" i="16"/>
  <c r="AU5" i="16" s="1"/>
  <c r="AU7" i="16" s="1"/>
  <c r="BD2" i="16"/>
  <c r="AQ2" i="16"/>
  <c r="AD2" i="16"/>
  <c r="Q2" i="16"/>
  <c r="BE26" i="15"/>
  <c r="BK29" i="15" s="1"/>
  <c r="AR26" i="15"/>
  <c r="AX29" i="15" s="1"/>
  <c r="AE26" i="15"/>
  <c r="AK29" i="15" s="1"/>
  <c r="R26" i="15"/>
  <c r="X29" i="15" s="1"/>
  <c r="BJ20" i="15"/>
  <c r="BJ26" i="15" s="1"/>
  <c r="BK30" i="15" s="1"/>
  <c r="BE20" i="15"/>
  <c r="BD10" i="15" s="1"/>
  <c r="AW20" i="15"/>
  <c r="AW26" i="15" s="1"/>
  <c r="AX30" i="15" s="1"/>
  <c r="AR20" i="15"/>
  <c r="AJ20" i="15"/>
  <c r="AJ26" i="15" s="1"/>
  <c r="AK30" i="15" s="1"/>
  <c r="AE20" i="15"/>
  <c r="AD10" i="15" s="1"/>
  <c r="W20" i="15"/>
  <c r="W26" i="15" s="1"/>
  <c r="X30" i="15" s="1"/>
  <c r="R20" i="15"/>
  <c r="BJ19" i="15"/>
  <c r="BI19" i="15" s="1"/>
  <c r="BE19" i="15"/>
  <c r="AW19" i="15"/>
  <c r="AV19" i="15" s="1"/>
  <c r="AR19" i="15"/>
  <c r="AJ19" i="15"/>
  <c r="AI19" i="15" s="1"/>
  <c r="AE19" i="15"/>
  <c r="W19" i="15"/>
  <c r="V19" i="15" s="1"/>
  <c r="R19" i="15"/>
  <c r="BJ18" i="15"/>
  <c r="BI18" i="15"/>
  <c r="BE18" i="15"/>
  <c r="AW18" i="15"/>
  <c r="AV18" i="15" s="1"/>
  <c r="AR18" i="15"/>
  <c r="AJ18" i="15"/>
  <c r="AI18" i="15"/>
  <c r="AE18" i="15"/>
  <c r="W18" i="15"/>
  <c r="V18" i="15" s="1"/>
  <c r="R18" i="15"/>
  <c r="BJ17" i="15"/>
  <c r="BI17" i="15" s="1"/>
  <c r="BE17" i="15"/>
  <c r="AW17" i="15"/>
  <c r="AV17" i="15"/>
  <c r="AR17" i="15"/>
  <c r="AJ17" i="15"/>
  <c r="AI17" i="15" s="1"/>
  <c r="AE17" i="15"/>
  <c r="W17" i="15"/>
  <c r="V17" i="15" s="1"/>
  <c r="R17" i="15"/>
  <c r="BJ16" i="15"/>
  <c r="BI16" i="15"/>
  <c r="BE16" i="15"/>
  <c r="AW16" i="15"/>
  <c r="AV16" i="15"/>
  <c r="AR16" i="15"/>
  <c r="AJ16" i="15"/>
  <c r="AI16" i="15" s="1"/>
  <c r="AE16" i="15"/>
  <c r="W16" i="15"/>
  <c r="V16" i="15" s="1"/>
  <c r="R16" i="15"/>
  <c r="BJ15" i="15"/>
  <c r="BI15" i="15" s="1"/>
  <c r="BE15" i="15"/>
  <c r="AW15" i="15"/>
  <c r="AV15" i="15"/>
  <c r="AR15" i="15"/>
  <c r="AJ15" i="15"/>
  <c r="AI15" i="15" s="1"/>
  <c r="AE15" i="15"/>
  <c r="W15" i="15"/>
  <c r="V15" i="15" s="1"/>
  <c r="R15" i="15"/>
  <c r="AQ10" i="15"/>
  <c r="BD6" i="15"/>
  <c r="AQ6" i="15"/>
  <c r="AD6" i="15"/>
  <c r="Q6" i="15"/>
  <c r="BH4" i="15"/>
  <c r="AU4" i="15"/>
  <c r="AH4" i="15"/>
  <c r="U4" i="15"/>
  <c r="BD2" i="15"/>
  <c r="AQ2" i="15"/>
  <c r="AD2" i="15"/>
  <c r="Q2" i="15"/>
  <c r="BE26" i="13"/>
  <c r="BK29" i="13" s="1"/>
  <c r="AR26" i="13"/>
  <c r="AX29" i="13" s="1"/>
  <c r="AE26" i="13"/>
  <c r="AK29" i="13" s="1"/>
  <c r="R26" i="13"/>
  <c r="X29" i="13" s="1"/>
  <c r="BJ20" i="13"/>
  <c r="BJ26" i="13" s="1"/>
  <c r="BK30" i="13" s="1"/>
  <c r="BE20" i="13"/>
  <c r="BD10" i="13" s="1"/>
  <c r="AW20" i="13"/>
  <c r="AW26" i="13" s="1"/>
  <c r="AX30" i="13" s="1"/>
  <c r="AR20" i="13"/>
  <c r="AJ20" i="13"/>
  <c r="AJ26" i="13" s="1"/>
  <c r="AK30" i="13" s="1"/>
  <c r="AE20" i="13"/>
  <c r="W20" i="13"/>
  <c r="W26" i="13" s="1"/>
  <c r="X30" i="13" s="1"/>
  <c r="R20" i="13"/>
  <c r="BJ19" i="13"/>
  <c r="BI19" i="13"/>
  <c r="BE19" i="13"/>
  <c r="AW19" i="13"/>
  <c r="AV19" i="13" s="1"/>
  <c r="AR19" i="13"/>
  <c r="AJ19" i="13"/>
  <c r="AI19" i="13" s="1"/>
  <c r="AE19" i="13"/>
  <c r="W19" i="13"/>
  <c r="V19" i="13" s="1"/>
  <c r="R19" i="13"/>
  <c r="BJ18" i="13"/>
  <c r="BI18" i="13" s="1"/>
  <c r="BE18" i="13"/>
  <c r="AW18" i="13"/>
  <c r="AV18" i="13"/>
  <c r="AR18" i="13"/>
  <c r="AJ18" i="13"/>
  <c r="AI18" i="13" s="1"/>
  <c r="AE18" i="13"/>
  <c r="W18" i="13"/>
  <c r="V18" i="13"/>
  <c r="R18" i="13"/>
  <c r="BJ17" i="13"/>
  <c r="BI17" i="13" s="1"/>
  <c r="BE17" i="13"/>
  <c r="AW17" i="13"/>
  <c r="AV17" i="13"/>
  <c r="AR17" i="13"/>
  <c r="AJ17" i="13"/>
  <c r="AI17" i="13" s="1"/>
  <c r="AE17" i="13"/>
  <c r="W17" i="13"/>
  <c r="V17" i="13" s="1"/>
  <c r="R17" i="13"/>
  <c r="BJ16" i="13"/>
  <c r="BI16" i="13"/>
  <c r="BE16" i="13"/>
  <c r="AW16" i="13"/>
  <c r="AV16" i="13" s="1"/>
  <c r="AR16" i="13"/>
  <c r="AJ16" i="13"/>
  <c r="AI16" i="13" s="1"/>
  <c r="AE16" i="13"/>
  <c r="W16" i="13"/>
  <c r="V16" i="13"/>
  <c r="R16" i="13"/>
  <c r="BJ15" i="13"/>
  <c r="BI15" i="13" s="1"/>
  <c r="BE15" i="13"/>
  <c r="AW15" i="13"/>
  <c r="AV15" i="13" s="1"/>
  <c r="AR15" i="13"/>
  <c r="AJ15" i="13"/>
  <c r="AI15" i="13"/>
  <c r="AE15" i="13"/>
  <c r="W15" i="13"/>
  <c r="V15" i="13" s="1"/>
  <c r="R15" i="13"/>
  <c r="BD6" i="13"/>
  <c r="AQ6" i="13"/>
  <c r="AD6" i="13"/>
  <c r="Q6" i="13"/>
  <c r="BH4" i="13"/>
  <c r="AU4" i="13"/>
  <c r="AH4" i="13"/>
  <c r="U4" i="13"/>
  <c r="AU3" i="13"/>
  <c r="AU5" i="13" s="1"/>
  <c r="BD2" i="13"/>
  <c r="AQ2" i="13"/>
  <c r="AD2" i="13"/>
  <c r="Q2" i="13"/>
  <c r="BE26" i="12"/>
  <c r="BK29" i="12" s="1"/>
  <c r="AR26" i="12"/>
  <c r="AX29" i="12" s="1"/>
  <c r="AE26" i="12"/>
  <c r="AK29" i="12" s="1"/>
  <c r="R26" i="12"/>
  <c r="X29" i="12" s="1"/>
  <c r="BJ20" i="12"/>
  <c r="BJ26" i="12" s="1"/>
  <c r="BK30" i="12" s="1"/>
  <c r="BE20" i="12"/>
  <c r="AW20" i="12"/>
  <c r="AW26" i="12" s="1"/>
  <c r="AX30" i="12" s="1"/>
  <c r="AR20" i="12"/>
  <c r="AQ10" i="12" s="1"/>
  <c r="AJ20" i="12"/>
  <c r="AJ26" i="12" s="1"/>
  <c r="AK30" i="12" s="1"/>
  <c r="AE20" i="12"/>
  <c r="W20" i="12"/>
  <c r="W26" i="12" s="1"/>
  <c r="X30" i="12" s="1"/>
  <c r="R20" i="12"/>
  <c r="Q10" i="12" s="1"/>
  <c r="BJ19" i="12"/>
  <c r="BI19" i="12"/>
  <c r="BE19" i="12"/>
  <c r="AW19" i="12"/>
  <c r="AV19" i="12"/>
  <c r="AR19" i="12"/>
  <c r="AJ19" i="12"/>
  <c r="AI19" i="12"/>
  <c r="AE19" i="12"/>
  <c r="W19" i="12"/>
  <c r="V19" i="12" s="1"/>
  <c r="R19" i="12"/>
  <c r="BJ18" i="12"/>
  <c r="BI18" i="12" s="1"/>
  <c r="BE18" i="12"/>
  <c r="AW18" i="12"/>
  <c r="AV18" i="12"/>
  <c r="AR18" i="12"/>
  <c r="AJ18" i="12"/>
  <c r="AI18" i="12" s="1"/>
  <c r="AE18" i="12"/>
  <c r="W18" i="12"/>
  <c r="V18" i="12" s="1"/>
  <c r="R18" i="12"/>
  <c r="BJ17" i="12"/>
  <c r="BI17" i="12" s="1"/>
  <c r="BE17" i="12"/>
  <c r="AW17" i="12"/>
  <c r="AV17" i="12"/>
  <c r="AR17" i="12"/>
  <c r="AJ17" i="12"/>
  <c r="AI17" i="12"/>
  <c r="AE17" i="12"/>
  <c r="W17" i="12"/>
  <c r="V17" i="12" s="1"/>
  <c r="R17" i="12"/>
  <c r="BJ16" i="12"/>
  <c r="BI16" i="12"/>
  <c r="BE16" i="12"/>
  <c r="AW16" i="12"/>
  <c r="AV16" i="12"/>
  <c r="AR16" i="12"/>
  <c r="AJ16" i="12"/>
  <c r="AI16" i="12"/>
  <c r="AE16" i="12"/>
  <c r="W16" i="12"/>
  <c r="V16" i="12" s="1"/>
  <c r="R16" i="12"/>
  <c r="BJ15" i="12"/>
  <c r="BI15" i="12" s="1"/>
  <c r="BE15" i="12"/>
  <c r="AW15" i="12"/>
  <c r="AV15" i="12"/>
  <c r="AR15" i="12"/>
  <c r="AJ15" i="12"/>
  <c r="AI15" i="12"/>
  <c r="AE15" i="12"/>
  <c r="W15" i="12"/>
  <c r="V15" i="12" s="1"/>
  <c r="R15" i="12"/>
  <c r="BD6" i="12"/>
  <c r="AQ6" i="12"/>
  <c r="AD6" i="12"/>
  <c r="Q6" i="12"/>
  <c r="BH4" i="12"/>
  <c r="AU4" i="12"/>
  <c r="AH4" i="12"/>
  <c r="U4" i="12"/>
  <c r="BD2" i="12"/>
  <c r="AQ2" i="12"/>
  <c r="AD2" i="12"/>
  <c r="Q2" i="12"/>
  <c r="BE26" i="10"/>
  <c r="BK29" i="10" s="1"/>
  <c r="AR26" i="10"/>
  <c r="AX29" i="10" s="1"/>
  <c r="AE26" i="10"/>
  <c r="AK29" i="10" s="1"/>
  <c r="R26" i="10"/>
  <c r="X29" i="10" s="1"/>
  <c r="BJ20" i="10"/>
  <c r="BJ26" i="10" s="1"/>
  <c r="BK30" i="10" s="1"/>
  <c r="BE20" i="10"/>
  <c r="AW20" i="10"/>
  <c r="AW26" i="10" s="1"/>
  <c r="AX30" i="10" s="1"/>
  <c r="AR20" i="10"/>
  <c r="AJ20" i="10"/>
  <c r="AJ26" i="10" s="1"/>
  <c r="AK30" i="10" s="1"/>
  <c r="AE20" i="10"/>
  <c r="W20" i="10"/>
  <c r="W26" i="10" s="1"/>
  <c r="X30" i="10" s="1"/>
  <c r="R20" i="10"/>
  <c r="BJ19" i="10"/>
  <c r="BI19" i="10"/>
  <c r="BE19" i="10"/>
  <c r="AW19" i="10"/>
  <c r="AV19" i="10"/>
  <c r="AR19" i="10"/>
  <c r="AJ19" i="10"/>
  <c r="AI19" i="10"/>
  <c r="AE19" i="10"/>
  <c r="W19" i="10"/>
  <c r="V19" i="10" s="1"/>
  <c r="R19" i="10"/>
  <c r="BJ18" i="10"/>
  <c r="BI18" i="10" s="1"/>
  <c r="BE18" i="10"/>
  <c r="AW18" i="10"/>
  <c r="AV18" i="10"/>
  <c r="AR18" i="10"/>
  <c r="AJ18" i="10"/>
  <c r="AI18" i="10"/>
  <c r="AE18" i="10"/>
  <c r="W18" i="10"/>
  <c r="V18" i="10" s="1"/>
  <c r="R18" i="10"/>
  <c r="BJ17" i="10"/>
  <c r="BI17" i="10" s="1"/>
  <c r="BE17" i="10"/>
  <c r="AW17" i="10"/>
  <c r="AV17" i="10" s="1"/>
  <c r="AR17" i="10"/>
  <c r="AJ17" i="10"/>
  <c r="AI17" i="10" s="1"/>
  <c r="AE17" i="10"/>
  <c r="W17" i="10"/>
  <c r="V17" i="10" s="1"/>
  <c r="R17" i="10"/>
  <c r="BJ16" i="10"/>
  <c r="BI16" i="10" s="1"/>
  <c r="BE16" i="10"/>
  <c r="AW16" i="10"/>
  <c r="AV16" i="10"/>
  <c r="AR16" i="10"/>
  <c r="AJ16" i="10"/>
  <c r="AI16" i="10"/>
  <c r="AE16" i="10"/>
  <c r="W16" i="10"/>
  <c r="V16" i="10" s="1"/>
  <c r="R16" i="10"/>
  <c r="BJ15" i="10"/>
  <c r="BI15" i="10" s="1"/>
  <c r="BE15" i="10"/>
  <c r="AW15" i="10"/>
  <c r="AV15" i="10"/>
  <c r="AR15" i="10"/>
  <c r="AJ15" i="10"/>
  <c r="AI15" i="10"/>
  <c r="AE15" i="10"/>
  <c r="W15" i="10"/>
  <c r="V15" i="10" s="1"/>
  <c r="R15" i="10"/>
  <c r="BD6" i="10"/>
  <c r="AQ6" i="10"/>
  <c r="AD6" i="10"/>
  <c r="Q6" i="10"/>
  <c r="BH4" i="10"/>
  <c r="AU4" i="10"/>
  <c r="AH4" i="10"/>
  <c r="U4" i="10"/>
  <c r="BD2" i="10"/>
  <c r="AQ2" i="10"/>
  <c r="AD2" i="10"/>
  <c r="Q2" i="10"/>
  <c r="BE26" i="27"/>
  <c r="BK29" i="27" s="1"/>
  <c r="AR26" i="27"/>
  <c r="AX29" i="27" s="1"/>
  <c r="AE26" i="27"/>
  <c r="AK29" i="27" s="1"/>
  <c r="R26" i="27"/>
  <c r="X29" i="27" s="1"/>
  <c r="BJ20" i="27"/>
  <c r="BJ26" i="27" s="1"/>
  <c r="BK30" i="27" s="1"/>
  <c r="BE20" i="27"/>
  <c r="AW20" i="27"/>
  <c r="AW26" i="27" s="1"/>
  <c r="AX30" i="27" s="1"/>
  <c r="AR20" i="27"/>
  <c r="AJ20" i="27"/>
  <c r="AJ26" i="27" s="1"/>
  <c r="AK30" i="27" s="1"/>
  <c r="AE20" i="27"/>
  <c r="W20" i="27"/>
  <c r="W26" i="27" s="1"/>
  <c r="X30" i="27" s="1"/>
  <c r="R20" i="27"/>
  <c r="Q10" i="27" s="1"/>
  <c r="BJ19" i="27"/>
  <c r="BI19" i="27" s="1"/>
  <c r="BE19" i="27"/>
  <c r="AW19" i="27"/>
  <c r="AV19" i="27"/>
  <c r="AR19" i="27"/>
  <c r="AJ19" i="27"/>
  <c r="AI19" i="27"/>
  <c r="AE19" i="27"/>
  <c r="W19" i="27"/>
  <c r="V19" i="27" s="1"/>
  <c r="R19" i="27"/>
  <c r="BJ18" i="27"/>
  <c r="BI18" i="27" s="1"/>
  <c r="BE18" i="27"/>
  <c r="AW18" i="27"/>
  <c r="AV18" i="27" s="1"/>
  <c r="AR18" i="27"/>
  <c r="AJ18" i="27"/>
  <c r="AI18" i="27"/>
  <c r="AE18" i="27"/>
  <c r="W18" i="27"/>
  <c r="V18" i="27" s="1"/>
  <c r="R18" i="27"/>
  <c r="BJ17" i="27"/>
  <c r="BI17" i="27"/>
  <c r="BE17" i="27"/>
  <c r="AW17" i="27"/>
  <c r="AV17" i="27" s="1"/>
  <c r="AR17" i="27"/>
  <c r="AJ17" i="27"/>
  <c r="AI17" i="27" s="1"/>
  <c r="AE17" i="27"/>
  <c r="W17" i="27"/>
  <c r="V17" i="27" s="1"/>
  <c r="R17" i="27"/>
  <c r="BJ16" i="27"/>
  <c r="BI16" i="27" s="1"/>
  <c r="BE16" i="27"/>
  <c r="AW16" i="27"/>
  <c r="AV16" i="27"/>
  <c r="AR16" i="27"/>
  <c r="AJ16" i="27"/>
  <c r="AI16" i="27" s="1"/>
  <c r="AE16" i="27"/>
  <c r="W16" i="27"/>
  <c r="V16" i="27" s="1"/>
  <c r="R16" i="27"/>
  <c r="BJ15" i="27"/>
  <c r="BI15" i="27" s="1"/>
  <c r="BE15" i="27"/>
  <c r="AW15" i="27"/>
  <c r="AV15" i="27" s="1"/>
  <c r="AR15" i="27"/>
  <c r="AJ15" i="27"/>
  <c r="AI15" i="27"/>
  <c r="AE15" i="27"/>
  <c r="W15" i="27"/>
  <c r="V15" i="27" s="1"/>
  <c r="R15" i="27"/>
  <c r="BD6" i="27"/>
  <c r="AQ6" i="27"/>
  <c r="AD6" i="27"/>
  <c r="Q6" i="27"/>
  <c r="BH4" i="27"/>
  <c r="AU4" i="27"/>
  <c r="AH4" i="27"/>
  <c r="U4" i="27"/>
  <c r="AU3" i="27"/>
  <c r="AU5" i="27" s="1"/>
  <c r="AU7" i="27" s="1"/>
  <c r="BD2" i="27"/>
  <c r="AQ2" i="27"/>
  <c r="AD2" i="27"/>
  <c r="Q2" i="27"/>
  <c r="I3" i="17"/>
  <c r="I3" i="16"/>
  <c r="I3" i="15"/>
  <c r="I3" i="13"/>
  <c r="I3" i="12"/>
  <c r="I3" i="10"/>
  <c r="I3" i="27"/>
  <c r="I3" i="26"/>
  <c r="BE26" i="26"/>
  <c r="AR26" i="26"/>
  <c r="AX29" i="26" s="1"/>
  <c r="AE26" i="26"/>
  <c r="AK29" i="26" s="1"/>
  <c r="R26" i="26"/>
  <c r="X29" i="26" s="1"/>
  <c r="BJ20" i="26"/>
  <c r="BJ26" i="26" s="1"/>
  <c r="BK30" i="26" s="1"/>
  <c r="BE20" i="26"/>
  <c r="AW20" i="26"/>
  <c r="AW26" i="26" s="1"/>
  <c r="AX30" i="26" s="1"/>
  <c r="AR20" i="26"/>
  <c r="AJ20" i="26"/>
  <c r="AJ26" i="26" s="1"/>
  <c r="AK30" i="26" s="1"/>
  <c r="AE20" i="26"/>
  <c r="AD10" i="26" s="1"/>
  <c r="W20" i="26"/>
  <c r="W26" i="26" s="1"/>
  <c r="X30" i="26" s="1"/>
  <c r="R20" i="26"/>
  <c r="Q10" i="26" s="1"/>
  <c r="BJ19" i="26"/>
  <c r="BI19" i="26" s="1"/>
  <c r="BE19" i="26"/>
  <c r="AW19" i="26"/>
  <c r="AV19" i="26" s="1"/>
  <c r="AR19" i="26"/>
  <c r="AJ19" i="26"/>
  <c r="AI19" i="26" s="1"/>
  <c r="AE19" i="26"/>
  <c r="W19" i="26"/>
  <c r="V19" i="26"/>
  <c r="R19" i="26"/>
  <c r="BJ18" i="26"/>
  <c r="BI18" i="26" s="1"/>
  <c r="BE18" i="26"/>
  <c r="AW18" i="26"/>
  <c r="AV18" i="26"/>
  <c r="AR18" i="26"/>
  <c r="AJ18" i="26"/>
  <c r="AI18" i="26" s="1"/>
  <c r="AE18" i="26"/>
  <c r="W18" i="26"/>
  <c r="V18" i="26"/>
  <c r="R18" i="26"/>
  <c r="BJ17" i="26"/>
  <c r="BI17" i="26"/>
  <c r="BE17" i="26"/>
  <c r="AW17" i="26"/>
  <c r="AV17" i="26"/>
  <c r="AR17" i="26"/>
  <c r="AJ17" i="26"/>
  <c r="AI17" i="26" s="1"/>
  <c r="AE17" i="26"/>
  <c r="W17" i="26"/>
  <c r="V17" i="26" s="1"/>
  <c r="R17" i="26"/>
  <c r="BJ16" i="26"/>
  <c r="BI16" i="26" s="1"/>
  <c r="BE16" i="26"/>
  <c r="AW16" i="26"/>
  <c r="AV16" i="26" s="1"/>
  <c r="AR16" i="26"/>
  <c r="AJ16" i="26"/>
  <c r="AI16" i="26" s="1"/>
  <c r="AE16" i="26"/>
  <c r="W16" i="26"/>
  <c r="V16" i="26"/>
  <c r="R16" i="26"/>
  <c r="BJ15" i="26"/>
  <c r="BI15" i="26"/>
  <c r="BE15" i="26"/>
  <c r="AW15" i="26"/>
  <c r="AV15" i="26" s="1"/>
  <c r="AR15" i="26"/>
  <c r="AJ15" i="26"/>
  <c r="AI15" i="26" s="1"/>
  <c r="AE15" i="26"/>
  <c r="W15" i="26"/>
  <c r="V15" i="26"/>
  <c r="R15" i="26"/>
  <c r="BD6" i="26"/>
  <c r="AQ6" i="26"/>
  <c r="AD6" i="26"/>
  <c r="Q6" i="26"/>
  <c r="BH4" i="26"/>
  <c r="AU4" i="26"/>
  <c r="AH4" i="26"/>
  <c r="U4" i="26"/>
  <c r="BD2" i="26"/>
  <c r="AQ2" i="26"/>
  <c r="AD2" i="26"/>
  <c r="Q2" i="26"/>
  <c r="I3" i="9"/>
  <c r="BE26" i="9"/>
  <c r="AR26" i="9"/>
  <c r="AX29" i="9" s="1"/>
  <c r="AE26" i="9"/>
  <c r="AK29" i="9" s="1"/>
  <c r="R26" i="9"/>
  <c r="X29" i="9" s="1"/>
  <c r="BJ20" i="9"/>
  <c r="BJ26" i="9" s="1"/>
  <c r="BK30" i="9" s="1"/>
  <c r="BE20" i="9"/>
  <c r="BD10" i="9" s="1"/>
  <c r="AW20" i="9"/>
  <c r="AW26" i="9" s="1"/>
  <c r="AX30" i="9" s="1"/>
  <c r="AR20" i="9"/>
  <c r="AJ20" i="9"/>
  <c r="AI20" i="9" s="1"/>
  <c r="AI10" i="9" s="1"/>
  <c r="AE20" i="9"/>
  <c r="AD10" i="9" s="1"/>
  <c r="W20" i="9"/>
  <c r="W26" i="9" s="1"/>
  <c r="X30" i="9" s="1"/>
  <c r="R20" i="9"/>
  <c r="Q10" i="9" s="1"/>
  <c r="BJ19" i="9"/>
  <c r="BI19" i="9" s="1"/>
  <c r="BE19" i="9"/>
  <c r="AW19" i="9"/>
  <c r="AV19" i="9" s="1"/>
  <c r="AR19" i="9"/>
  <c r="AJ19" i="9"/>
  <c r="AI19" i="9" s="1"/>
  <c r="AE19" i="9"/>
  <c r="W19" i="9"/>
  <c r="V19" i="9" s="1"/>
  <c r="R19" i="9"/>
  <c r="BJ18" i="9"/>
  <c r="BI18" i="9" s="1"/>
  <c r="BE18" i="9"/>
  <c r="AW18" i="9"/>
  <c r="AV18" i="9" s="1"/>
  <c r="AR18" i="9"/>
  <c r="AJ18" i="9"/>
  <c r="AI18" i="9"/>
  <c r="AE18" i="9"/>
  <c r="W18" i="9"/>
  <c r="V18" i="9" s="1"/>
  <c r="R18" i="9"/>
  <c r="BJ17" i="9"/>
  <c r="BI17" i="9"/>
  <c r="BE17" i="9"/>
  <c r="AW17" i="9"/>
  <c r="AV17" i="9"/>
  <c r="AR17" i="9"/>
  <c r="AJ17" i="9"/>
  <c r="AI17" i="9"/>
  <c r="AE17" i="9"/>
  <c r="W17" i="9"/>
  <c r="V17" i="9" s="1"/>
  <c r="R17" i="9"/>
  <c r="BJ16" i="9"/>
  <c r="BI16" i="9"/>
  <c r="BE16" i="9"/>
  <c r="AW16" i="9"/>
  <c r="AV16" i="9" s="1"/>
  <c r="AR16" i="9"/>
  <c r="AJ16" i="9"/>
  <c r="AI16" i="9" s="1"/>
  <c r="AE16" i="9"/>
  <c r="W16" i="9"/>
  <c r="V16" i="9" s="1"/>
  <c r="R16" i="9"/>
  <c r="BJ15" i="9"/>
  <c r="BI15" i="9"/>
  <c r="BE15" i="9"/>
  <c r="AW15" i="9"/>
  <c r="AV15" i="9" s="1"/>
  <c r="AR15" i="9"/>
  <c r="AJ15" i="9"/>
  <c r="AI15" i="9" s="1"/>
  <c r="AE15" i="9"/>
  <c r="W15" i="9"/>
  <c r="V15" i="9" s="1"/>
  <c r="R15" i="9"/>
  <c r="BD6" i="9"/>
  <c r="AQ6" i="9"/>
  <c r="AD6" i="9"/>
  <c r="Q6" i="9"/>
  <c r="BH4" i="9"/>
  <c r="AU4" i="9"/>
  <c r="AH4" i="9"/>
  <c r="U4" i="9"/>
  <c r="AH3" i="9"/>
  <c r="AH6" i="9" s="1"/>
  <c r="BD2" i="9"/>
  <c r="AQ2" i="9"/>
  <c r="AD2" i="9"/>
  <c r="Q2" i="9"/>
  <c r="AU6" i="13" l="1"/>
  <c r="E20" i="29"/>
  <c r="AI20" i="29"/>
  <c r="AI10" i="29" s="1"/>
  <c r="I15" i="29"/>
  <c r="K16" i="29"/>
  <c r="K18" i="29"/>
  <c r="G20" i="29"/>
  <c r="BK29" i="29"/>
  <c r="I29" i="29"/>
  <c r="AK29" i="29"/>
  <c r="L4" i="29"/>
  <c r="K15" i="29"/>
  <c r="K19" i="29"/>
  <c r="AV10" i="29"/>
  <c r="Q4" i="29"/>
  <c r="AK30" i="29"/>
  <c r="BK30" i="29"/>
  <c r="AX29" i="29"/>
  <c r="K17" i="29"/>
  <c r="V10" i="29"/>
  <c r="AU5" i="29"/>
  <c r="AU7" i="29" s="1"/>
  <c r="BI20" i="29"/>
  <c r="U6" i="29"/>
  <c r="Q3" i="29" s="1"/>
  <c r="W26" i="29"/>
  <c r="X30" i="29" s="1"/>
  <c r="AW26" i="29"/>
  <c r="AX30" i="29" s="1"/>
  <c r="AH3" i="29"/>
  <c r="AH5" i="29" s="1"/>
  <c r="AH7" i="29" s="1"/>
  <c r="BH3" i="29"/>
  <c r="BH5" i="29" s="1"/>
  <c r="BH7" i="29" s="1"/>
  <c r="BD10" i="17"/>
  <c r="AQ10" i="17"/>
  <c r="AI20" i="17"/>
  <c r="AI10" i="17" s="1"/>
  <c r="AD10" i="17"/>
  <c r="Q10" i="17"/>
  <c r="R29" i="17"/>
  <c r="V20" i="17"/>
  <c r="V10" i="17" s="1"/>
  <c r="BI20" i="16"/>
  <c r="BD10" i="16"/>
  <c r="AV20" i="16"/>
  <c r="AV10" i="16" s="1"/>
  <c r="AQ10" i="16"/>
  <c r="AD10" i="16"/>
  <c r="V20" i="16"/>
  <c r="V10" i="16" s="1"/>
  <c r="BI20" i="15"/>
  <c r="BI10" i="15" s="1"/>
  <c r="AV20" i="15"/>
  <c r="Q10" i="15"/>
  <c r="AD10" i="13"/>
  <c r="Q10" i="13"/>
  <c r="V20" i="13"/>
  <c r="V10" i="13" s="1"/>
  <c r="BD10" i="12"/>
  <c r="AV20" i="12"/>
  <c r="AI20" i="12"/>
  <c r="AI10" i="12" s="1"/>
  <c r="AD10" i="12"/>
  <c r="BD10" i="10"/>
  <c r="AQ10" i="10"/>
  <c r="AI20" i="10"/>
  <c r="AI10" i="10" s="1"/>
  <c r="AD10" i="10"/>
  <c r="R29" i="10"/>
  <c r="Q10" i="10"/>
  <c r="BD10" i="27"/>
  <c r="AQ10" i="27"/>
  <c r="AD10" i="27"/>
  <c r="BI20" i="26"/>
  <c r="BI10" i="26" s="1"/>
  <c r="BD10" i="26"/>
  <c r="AQ10" i="26"/>
  <c r="V20" i="26"/>
  <c r="V10" i="26" s="1"/>
  <c r="BE29" i="13"/>
  <c r="BI20" i="17"/>
  <c r="AV20" i="17"/>
  <c r="AR29" i="16"/>
  <c r="AI20" i="16"/>
  <c r="AE29" i="16"/>
  <c r="R29" i="16"/>
  <c r="AI20" i="15"/>
  <c r="R29" i="15"/>
  <c r="V20" i="15"/>
  <c r="V10" i="15" s="1"/>
  <c r="BI20" i="13"/>
  <c r="AV20" i="13"/>
  <c r="AR29" i="13"/>
  <c r="AI20" i="13"/>
  <c r="R29" i="13"/>
  <c r="BI20" i="12"/>
  <c r="R29" i="12"/>
  <c r="V20" i="12"/>
  <c r="V10" i="12" s="1"/>
  <c r="BI20" i="10"/>
  <c r="AV20" i="10"/>
  <c r="V20" i="10"/>
  <c r="V10" i="10" s="1"/>
  <c r="BI20" i="27"/>
  <c r="AR29" i="27"/>
  <c r="AV20" i="27"/>
  <c r="AE29" i="27"/>
  <c r="AI20" i="27"/>
  <c r="R29" i="27"/>
  <c r="V20" i="27"/>
  <c r="V10" i="27" s="1"/>
  <c r="AE29" i="17"/>
  <c r="AR29" i="17"/>
  <c r="BE29" i="17"/>
  <c r="U3" i="17"/>
  <c r="U5" i="17" s="1"/>
  <c r="U7" i="17" s="1"/>
  <c r="AU3" i="17"/>
  <c r="AU5" i="17" s="1"/>
  <c r="AU7" i="17" s="1"/>
  <c r="AH3" i="17"/>
  <c r="AH5" i="17" s="1"/>
  <c r="AH7" i="17" s="1"/>
  <c r="BH3" i="17"/>
  <c r="BH5" i="17" s="1"/>
  <c r="BH7" i="17" s="1"/>
  <c r="BE29" i="16"/>
  <c r="U3" i="16"/>
  <c r="U5" i="16" s="1"/>
  <c r="U7" i="16" s="1"/>
  <c r="AU6" i="16"/>
  <c r="AQ4" i="16" s="1"/>
  <c r="AH3" i="16"/>
  <c r="AH5" i="16" s="1"/>
  <c r="AH7" i="16" s="1"/>
  <c r="BH3" i="16"/>
  <c r="BH5" i="16" s="1"/>
  <c r="BH7" i="16" s="1"/>
  <c r="AE29" i="15"/>
  <c r="AR29" i="15"/>
  <c r="BE29" i="15"/>
  <c r="U3" i="15"/>
  <c r="U5" i="15" s="1"/>
  <c r="U7" i="15" s="1"/>
  <c r="AU3" i="15"/>
  <c r="AU5" i="15" s="1"/>
  <c r="AU7" i="15" s="1"/>
  <c r="AH3" i="15"/>
  <c r="AH5" i="15" s="1"/>
  <c r="AH7" i="15" s="1"/>
  <c r="BH3" i="15"/>
  <c r="BH5" i="15" s="1"/>
  <c r="BH7" i="15" s="1"/>
  <c r="U6" i="13"/>
  <c r="AH3" i="13"/>
  <c r="AH5" i="13" s="1"/>
  <c r="AH7" i="13" s="1"/>
  <c r="U3" i="13"/>
  <c r="U5" i="13" s="1"/>
  <c r="U7" i="13" s="1"/>
  <c r="AE29" i="13"/>
  <c r="BH6" i="13"/>
  <c r="AU7" i="13"/>
  <c r="AQ10" i="13"/>
  <c r="BH3" i="13"/>
  <c r="BH5" i="13" s="1"/>
  <c r="BH7" i="13" s="1"/>
  <c r="AE29" i="12"/>
  <c r="AR29" i="12"/>
  <c r="BE29" i="12"/>
  <c r="U3" i="12"/>
  <c r="U5" i="12" s="1"/>
  <c r="U7" i="12" s="1"/>
  <c r="AU3" i="12"/>
  <c r="AU5" i="12" s="1"/>
  <c r="AU7" i="12" s="1"/>
  <c r="AH3" i="12"/>
  <c r="AH5" i="12" s="1"/>
  <c r="AH7" i="12" s="1"/>
  <c r="BH3" i="12"/>
  <c r="BH5" i="12" s="1"/>
  <c r="BH7" i="12" s="1"/>
  <c r="AE29" i="10"/>
  <c r="AR29" i="10"/>
  <c r="BE29" i="10"/>
  <c r="U3" i="10"/>
  <c r="U5" i="10" s="1"/>
  <c r="U7" i="10" s="1"/>
  <c r="AU3" i="10"/>
  <c r="AU5" i="10" s="1"/>
  <c r="AU7" i="10" s="1"/>
  <c r="AH3" i="10"/>
  <c r="AH5" i="10" s="1"/>
  <c r="AH7" i="10" s="1"/>
  <c r="BH3" i="10"/>
  <c r="BH5" i="10" s="1"/>
  <c r="BH7" i="10" s="1"/>
  <c r="BE29" i="27"/>
  <c r="U3" i="27"/>
  <c r="U5" i="27" s="1"/>
  <c r="U7" i="27" s="1"/>
  <c r="AU6" i="27"/>
  <c r="AQ4" i="27" s="1"/>
  <c r="AH3" i="27"/>
  <c r="AH5" i="27" s="1"/>
  <c r="AH7" i="27" s="1"/>
  <c r="BH3" i="27"/>
  <c r="BH5" i="27" s="1"/>
  <c r="BH7" i="27" s="1"/>
  <c r="AV20" i="26"/>
  <c r="AI20" i="26"/>
  <c r="BK29" i="26"/>
  <c r="BE29" i="26" s="1"/>
  <c r="R29" i="26"/>
  <c r="AE29" i="26"/>
  <c r="AR29" i="26"/>
  <c r="U3" i="26"/>
  <c r="U5" i="26" s="1"/>
  <c r="U7" i="26" s="1"/>
  <c r="AU3" i="26"/>
  <c r="AU5" i="26" s="1"/>
  <c r="AU7" i="26" s="1"/>
  <c r="AH3" i="26"/>
  <c r="AH5" i="26" s="1"/>
  <c r="AH7" i="26" s="1"/>
  <c r="BH3" i="26"/>
  <c r="BH5" i="26" s="1"/>
  <c r="BH7" i="26" s="1"/>
  <c r="BI20" i="9"/>
  <c r="AQ10" i="9"/>
  <c r="AJ26" i="9"/>
  <c r="AK30" i="9" s="1"/>
  <c r="AE29" i="9" s="1"/>
  <c r="BK29" i="9"/>
  <c r="BE29" i="9" s="1"/>
  <c r="AV20" i="9"/>
  <c r="V20" i="9"/>
  <c r="V10" i="9" s="1"/>
  <c r="AR29" i="9"/>
  <c r="R29" i="9"/>
  <c r="U3" i="9"/>
  <c r="U5" i="9" s="1"/>
  <c r="U7" i="9" s="1"/>
  <c r="AU3" i="9"/>
  <c r="AU5" i="9" s="1"/>
  <c r="AU7" i="9" s="1"/>
  <c r="AH5" i="9"/>
  <c r="AH7" i="9" s="1"/>
  <c r="BH3" i="9"/>
  <c r="BH5" i="9" s="1"/>
  <c r="BH7" i="9" s="1"/>
  <c r="BD6" i="7"/>
  <c r="AQ6" i="7"/>
  <c r="AD6" i="7"/>
  <c r="Q6" i="7"/>
  <c r="BE26" i="7"/>
  <c r="BK29" i="7" s="1"/>
  <c r="BJ20" i="7"/>
  <c r="BI20" i="7" s="1"/>
  <c r="BE20" i="7"/>
  <c r="BJ19" i="7"/>
  <c r="BI19" i="7"/>
  <c r="BE19" i="7"/>
  <c r="BJ18" i="7"/>
  <c r="BI18" i="7"/>
  <c r="BE18" i="7"/>
  <c r="BJ17" i="7"/>
  <c r="BI17" i="7"/>
  <c r="BE17" i="7"/>
  <c r="BJ16" i="7"/>
  <c r="BI16" i="7"/>
  <c r="BE16" i="7"/>
  <c r="BJ15" i="7"/>
  <c r="BI15" i="7"/>
  <c r="BE15" i="7"/>
  <c r="BH4" i="7"/>
  <c r="BD2" i="7"/>
  <c r="AR15" i="7"/>
  <c r="AV15" i="7"/>
  <c r="AW15" i="7"/>
  <c r="AR16" i="7"/>
  <c r="AW16" i="7"/>
  <c r="AV16" i="7" s="1"/>
  <c r="AR17" i="7"/>
  <c r="AV17" i="7"/>
  <c r="AW17" i="7"/>
  <c r="AR18" i="7"/>
  <c r="AV18" i="7"/>
  <c r="AW18" i="7"/>
  <c r="AR19" i="7"/>
  <c r="AV19" i="7"/>
  <c r="AW19" i="7"/>
  <c r="AR20" i="7"/>
  <c r="AW20" i="7"/>
  <c r="AV20" i="7" s="1"/>
  <c r="AR26" i="7"/>
  <c r="AX29" i="7" s="1"/>
  <c r="AU4" i="7"/>
  <c r="AU3" i="7"/>
  <c r="AU6" i="7" s="1"/>
  <c r="AQ2" i="7"/>
  <c r="AE26" i="7"/>
  <c r="AK29" i="7" s="1"/>
  <c r="AJ20" i="7"/>
  <c r="AJ26" i="7" s="1"/>
  <c r="AK30" i="7" s="1"/>
  <c r="AE20" i="7"/>
  <c r="AJ19" i="7"/>
  <c r="AI19" i="7" s="1"/>
  <c r="AE19" i="7"/>
  <c r="AJ18" i="7"/>
  <c r="AI18" i="7"/>
  <c r="AE18" i="7"/>
  <c r="AJ17" i="7"/>
  <c r="AI17" i="7" s="1"/>
  <c r="AE17" i="7"/>
  <c r="AJ16" i="7"/>
  <c r="AI16" i="7"/>
  <c r="AE16" i="7"/>
  <c r="AJ15" i="7"/>
  <c r="AI15" i="7" s="1"/>
  <c r="AE15" i="7"/>
  <c r="AH4" i="7"/>
  <c r="AD2" i="7"/>
  <c r="R26" i="7"/>
  <c r="X29" i="7" s="1"/>
  <c r="W20" i="7"/>
  <c r="W26" i="7" s="1"/>
  <c r="X30" i="7" s="1"/>
  <c r="R20" i="7"/>
  <c r="W19" i="7"/>
  <c r="V19" i="7" s="1"/>
  <c r="R19" i="7"/>
  <c r="W18" i="7"/>
  <c r="V18" i="7"/>
  <c r="R18" i="7"/>
  <c r="W17" i="7"/>
  <c r="V17" i="7" s="1"/>
  <c r="R17" i="7"/>
  <c r="W16" i="7"/>
  <c r="V16" i="7"/>
  <c r="R16" i="7"/>
  <c r="W15" i="7"/>
  <c r="V15" i="7"/>
  <c r="R15" i="7"/>
  <c r="U4" i="7"/>
  <c r="Q2" i="7"/>
  <c r="U3" i="7" s="1"/>
  <c r="U6" i="7" s="1"/>
  <c r="AT16" i="16" l="1"/>
  <c r="AT15" i="16"/>
  <c r="AT18" i="16"/>
  <c r="AT17" i="16"/>
  <c r="AT19" i="16"/>
  <c r="AT20" i="16"/>
  <c r="AQ3" i="16"/>
  <c r="AH6" i="12"/>
  <c r="AT16" i="27"/>
  <c r="AT15" i="27"/>
  <c r="AT18" i="27"/>
  <c r="AT19" i="27"/>
  <c r="AT17" i="27"/>
  <c r="AQ3" i="27"/>
  <c r="AT20" i="27"/>
  <c r="X19" i="29"/>
  <c r="X20" i="29"/>
  <c r="X17" i="29"/>
  <c r="T15" i="29"/>
  <c r="Z15" i="29" s="1"/>
  <c r="T19" i="29"/>
  <c r="T16" i="29"/>
  <c r="T20" i="29"/>
  <c r="R30" i="29" s="1"/>
  <c r="T17" i="29"/>
  <c r="Z17" i="29" s="1"/>
  <c r="T18" i="29"/>
  <c r="G10" i="29"/>
  <c r="I20" i="29"/>
  <c r="C29" i="29"/>
  <c r="Z18" i="29"/>
  <c r="AQ3" i="29"/>
  <c r="AQ4" i="29"/>
  <c r="X16" i="29"/>
  <c r="BE29" i="29"/>
  <c r="BH6" i="29"/>
  <c r="BD4" i="29" s="1"/>
  <c r="AQ6" i="29"/>
  <c r="AR29" i="29" s="1"/>
  <c r="Q6" i="29"/>
  <c r="R29" i="29" s="1"/>
  <c r="BD6" i="29"/>
  <c r="AD6" i="29"/>
  <c r="AE29" i="29" s="1"/>
  <c r="AH6" i="29"/>
  <c r="AD4" i="29" s="1"/>
  <c r="X18" i="29"/>
  <c r="Z20" i="29"/>
  <c r="Z19" i="29"/>
  <c r="BI10" i="29"/>
  <c r="X15" i="29"/>
  <c r="BI10" i="17"/>
  <c r="AV10" i="17"/>
  <c r="BI10" i="16"/>
  <c r="AI10" i="16"/>
  <c r="AV10" i="15"/>
  <c r="AI10" i="15"/>
  <c r="BI10" i="13"/>
  <c r="BK20" i="13"/>
  <c r="AV10" i="13"/>
  <c r="AI10" i="13"/>
  <c r="BI10" i="12"/>
  <c r="AV10" i="12"/>
  <c r="BI10" i="10"/>
  <c r="AV10" i="10"/>
  <c r="BI10" i="27"/>
  <c r="BK20" i="27"/>
  <c r="AV10" i="27"/>
  <c r="AX20" i="27"/>
  <c r="AI10" i="27"/>
  <c r="AV10" i="26"/>
  <c r="AI10" i="26"/>
  <c r="BI10" i="9"/>
  <c r="AV10" i="9"/>
  <c r="BD10" i="7"/>
  <c r="BI10" i="7"/>
  <c r="AQ10" i="7"/>
  <c r="AV10" i="7"/>
  <c r="AD10" i="7"/>
  <c r="BH6" i="17"/>
  <c r="BD4" i="17" s="1"/>
  <c r="AD4" i="17"/>
  <c r="U6" i="17"/>
  <c r="Q3" i="17" s="1"/>
  <c r="X15" i="17" s="1"/>
  <c r="BD3" i="17"/>
  <c r="AH6" i="17"/>
  <c r="AD3" i="17" s="1"/>
  <c r="AU6" i="17"/>
  <c r="AQ4" i="17" s="1"/>
  <c r="Q4" i="16"/>
  <c r="Q3" i="16"/>
  <c r="U6" i="16"/>
  <c r="BD4" i="16"/>
  <c r="BH6" i="16"/>
  <c r="BD3" i="16" s="1"/>
  <c r="AH6" i="16"/>
  <c r="AD4" i="16" s="1"/>
  <c r="U6" i="15"/>
  <c r="Q3" i="15" s="1"/>
  <c r="BH6" i="15"/>
  <c r="BD3" i="15" s="1"/>
  <c r="BK20" i="15" s="1"/>
  <c r="AU6" i="15"/>
  <c r="AQ4" i="15" s="1"/>
  <c r="AH6" i="15"/>
  <c r="AD4" i="15" s="1"/>
  <c r="AH6" i="13"/>
  <c r="AD4" i="13" s="1"/>
  <c r="BD4" i="13"/>
  <c r="BD3" i="13"/>
  <c r="AQ4" i="13"/>
  <c r="AQ3" i="13"/>
  <c r="Q4" i="13"/>
  <c r="Q3" i="13"/>
  <c r="AU6" i="12"/>
  <c r="AQ3" i="12" s="1"/>
  <c r="U6" i="12"/>
  <c r="Q3" i="12" s="1"/>
  <c r="BH6" i="12"/>
  <c r="BD4" i="12" s="1"/>
  <c r="AD4" i="12"/>
  <c r="AD3" i="12"/>
  <c r="BH6" i="10"/>
  <c r="BD4" i="10" s="1"/>
  <c r="AH6" i="10"/>
  <c r="AD4" i="10" s="1"/>
  <c r="AU6" i="10"/>
  <c r="AQ4" i="10" s="1"/>
  <c r="U6" i="10"/>
  <c r="Q4" i="10" s="1"/>
  <c r="AH6" i="27"/>
  <c r="AD4" i="27" s="1"/>
  <c r="U6" i="27"/>
  <c r="Q3" i="27" s="1"/>
  <c r="X15" i="27" s="1"/>
  <c r="AD3" i="27"/>
  <c r="BD4" i="27"/>
  <c r="BH6" i="27"/>
  <c r="BD3" i="27" s="1"/>
  <c r="BH6" i="26"/>
  <c r="BD4" i="26" s="1"/>
  <c r="AU6" i="26"/>
  <c r="AQ4" i="26" s="1"/>
  <c r="U6" i="26"/>
  <c r="Q3" i="26" s="1"/>
  <c r="AH6" i="26"/>
  <c r="AD4" i="26" s="1"/>
  <c r="BH6" i="9"/>
  <c r="BD4" i="9" s="1"/>
  <c r="U6" i="9"/>
  <c r="Q4" i="9" s="1"/>
  <c r="AU6" i="9"/>
  <c r="AQ4" i="9" s="1"/>
  <c r="AD4" i="9"/>
  <c r="AD3" i="9"/>
  <c r="BJ26" i="7"/>
  <c r="BK30" i="7" s="1"/>
  <c r="BE29" i="7" s="1"/>
  <c r="AW26" i="7"/>
  <c r="AX30" i="7" s="1"/>
  <c r="AR29" i="7" s="1"/>
  <c r="AE29" i="7"/>
  <c r="V20" i="7"/>
  <c r="V10" i="7" s="1"/>
  <c r="R29" i="7"/>
  <c r="Q10" i="7"/>
  <c r="BH3" i="7"/>
  <c r="BH5" i="7" s="1"/>
  <c r="BH7" i="7" s="1"/>
  <c r="AU5" i="7"/>
  <c r="AU7" i="7" s="1"/>
  <c r="AI20" i="7"/>
  <c r="AH3" i="7"/>
  <c r="AH5" i="7" s="1"/>
  <c r="AH7" i="7" s="1"/>
  <c r="U5" i="7"/>
  <c r="U7" i="7" s="1"/>
  <c r="BK16" i="17" l="1"/>
  <c r="BK15" i="17"/>
  <c r="BK18" i="17"/>
  <c r="BK17" i="17"/>
  <c r="BK19" i="17"/>
  <c r="BG15" i="17"/>
  <c r="BG19" i="17"/>
  <c r="BG16" i="17"/>
  <c r="BG20" i="17"/>
  <c r="BG17" i="17"/>
  <c r="BG18" i="17"/>
  <c r="BK20" i="17"/>
  <c r="AT19" i="17"/>
  <c r="AT17" i="17"/>
  <c r="AT15" i="17"/>
  <c r="AT16" i="17"/>
  <c r="AT18" i="17"/>
  <c r="AT20" i="17"/>
  <c r="AG19" i="17"/>
  <c r="AG15" i="17"/>
  <c r="AG16" i="17"/>
  <c r="AG17" i="17"/>
  <c r="AM17" i="17" s="1"/>
  <c r="AG18" i="17"/>
  <c r="AG20" i="17"/>
  <c r="AK19" i="17"/>
  <c r="AK17" i="17"/>
  <c r="AK18" i="17"/>
  <c r="AK16" i="17"/>
  <c r="AK15" i="17"/>
  <c r="AK20" i="17"/>
  <c r="BG19" i="16"/>
  <c r="BG16" i="16"/>
  <c r="BG17" i="16"/>
  <c r="BG15" i="16"/>
  <c r="BG18" i="16"/>
  <c r="BG20" i="16"/>
  <c r="BK19" i="16"/>
  <c r="BK17" i="16"/>
  <c r="BK18" i="16"/>
  <c r="BK16" i="16"/>
  <c r="BK15" i="16"/>
  <c r="BK20" i="16"/>
  <c r="AX17" i="16"/>
  <c r="AX15" i="16"/>
  <c r="AX18" i="16"/>
  <c r="AZ18" i="16" s="1"/>
  <c r="AX19" i="16"/>
  <c r="AZ19" i="16" s="1"/>
  <c r="AX16" i="16"/>
  <c r="AX20" i="16"/>
  <c r="AR30" i="16" s="1"/>
  <c r="AR31" i="16" s="1"/>
  <c r="E12" i="28" s="1"/>
  <c r="AD3" i="16"/>
  <c r="AG18" i="16"/>
  <c r="AG19" i="16"/>
  <c r="AG16" i="16"/>
  <c r="AG15" i="16"/>
  <c r="AG17" i="16"/>
  <c r="AG20" i="16"/>
  <c r="T17" i="16"/>
  <c r="T18" i="16"/>
  <c r="T19" i="16"/>
  <c r="T16" i="16"/>
  <c r="T15" i="16"/>
  <c r="T20" i="16"/>
  <c r="BK18" i="15"/>
  <c r="BK16" i="15"/>
  <c r="BK17" i="15"/>
  <c r="BK19" i="15"/>
  <c r="BK15" i="15"/>
  <c r="AT16" i="15"/>
  <c r="AT17" i="15"/>
  <c r="AT15" i="15"/>
  <c r="AT18" i="15"/>
  <c r="AT19" i="15"/>
  <c r="AT20" i="15"/>
  <c r="AG19" i="15"/>
  <c r="AG16" i="15"/>
  <c r="AG17" i="15"/>
  <c r="AG15" i="15"/>
  <c r="AG18" i="15"/>
  <c r="AG20" i="15"/>
  <c r="AD3" i="15"/>
  <c r="BK19" i="13"/>
  <c r="BK16" i="13"/>
  <c r="BK15" i="13"/>
  <c r="BK17" i="13"/>
  <c r="BK18" i="13"/>
  <c r="BG15" i="13"/>
  <c r="BG19" i="13"/>
  <c r="BG16" i="13"/>
  <c r="BG20" i="13"/>
  <c r="BG17" i="13"/>
  <c r="BG18" i="13"/>
  <c r="AT15" i="13"/>
  <c r="AT19" i="13"/>
  <c r="AT17" i="13"/>
  <c r="AT16" i="13"/>
  <c r="AT20" i="13"/>
  <c r="AT18" i="13"/>
  <c r="AX16" i="13"/>
  <c r="AX15" i="13"/>
  <c r="AX18" i="13"/>
  <c r="AX17" i="13"/>
  <c r="AX19" i="13"/>
  <c r="AX20" i="13"/>
  <c r="AG19" i="13"/>
  <c r="AG15" i="13"/>
  <c r="AG18" i="13"/>
  <c r="AG16" i="13"/>
  <c r="AG17" i="13"/>
  <c r="AG20" i="13"/>
  <c r="X17" i="13"/>
  <c r="X16" i="13"/>
  <c r="X18" i="13"/>
  <c r="X19" i="13"/>
  <c r="X15" i="13"/>
  <c r="T15" i="13"/>
  <c r="Z15" i="13" s="1"/>
  <c r="T17" i="13"/>
  <c r="T19" i="13"/>
  <c r="T16" i="13"/>
  <c r="T18" i="13"/>
  <c r="T20" i="13"/>
  <c r="X20" i="13"/>
  <c r="BG19" i="12"/>
  <c r="BG15" i="12"/>
  <c r="BG18" i="12"/>
  <c r="BG16" i="12"/>
  <c r="BG17" i="12"/>
  <c r="BG20" i="12"/>
  <c r="AX16" i="12"/>
  <c r="AX15" i="12"/>
  <c r="AX17" i="12"/>
  <c r="AX18" i="12"/>
  <c r="AX19" i="12"/>
  <c r="AX20" i="12"/>
  <c r="AK19" i="12"/>
  <c r="AK17" i="12"/>
  <c r="AK18" i="12"/>
  <c r="AK16" i="12"/>
  <c r="AK15" i="12"/>
  <c r="AK20" i="12"/>
  <c r="AG19" i="12"/>
  <c r="AG15" i="12"/>
  <c r="AG16" i="12"/>
  <c r="AG17" i="12"/>
  <c r="AG18" i="12"/>
  <c r="AG20" i="12"/>
  <c r="BG19" i="10"/>
  <c r="BG17" i="10"/>
  <c r="BG18" i="10"/>
  <c r="BG16" i="10"/>
  <c r="BG15" i="10"/>
  <c r="BG20" i="10"/>
  <c r="AT16" i="10"/>
  <c r="AT15" i="10"/>
  <c r="AT18" i="10"/>
  <c r="AT17" i="10"/>
  <c r="AT19" i="10"/>
  <c r="AT20" i="10"/>
  <c r="AG19" i="10"/>
  <c r="AG17" i="10"/>
  <c r="AG16" i="10"/>
  <c r="AG15" i="10"/>
  <c r="AG18" i="10"/>
  <c r="AG20" i="10"/>
  <c r="BG18" i="27"/>
  <c r="BG17" i="27"/>
  <c r="BG19" i="27"/>
  <c r="BG16" i="27"/>
  <c r="BM16" i="27" s="1"/>
  <c r="BG15" i="27"/>
  <c r="BG20" i="27"/>
  <c r="BK19" i="27"/>
  <c r="BK17" i="27"/>
  <c r="BK16" i="27"/>
  <c r="BK15" i="27"/>
  <c r="BK18" i="27"/>
  <c r="AX17" i="27"/>
  <c r="AX18" i="27"/>
  <c r="AZ18" i="27" s="1"/>
  <c r="AX19" i="27"/>
  <c r="AZ19" i="27" s="1"/>
  <c r="AX16" i="27"/>
  <c r="AZ16" i="27" s="1"/>
  <c r="AX15" i="27"/>
  <c r="AZ15" i="27" s="1"/>
  <c r="AG16" i="27"/>
  <c r="AG15" i="27"/>
  <c r="AG17" i="27"/>
  <c r="AG18" i="27"/>
  <c r="AG19" i="27"/>
  <c r="AG20" i="27"/>
  <c r="AK17" i="27"/>
  <c r="AK18" i="27"/>
  <c r="AK19" i="27"/>
  <c r="AK16" i="27"/>
  <c r="AK15" i="27"/>
  <c r="AK20" i="27"/>
  <c r="Q4" i="27"/>
  <c r="AG15" i="29"/>
  <c r="AG19" i="29"/>
  <c r="AG16" i="29"/>
  <c r="AG20" i="29"/>
  <c r="AG17" i="29"/>
  <c r="AG18" i="29"/>
  <c r="BG17" i="26"/>
  <c r="BG18" i="26"/>
  <c r="BG19" i="26"/>
  <c r="BG16" i="26"/>
  <c r="BG15" i="26"/>
  <c r="BG20" i="26"/>
  <c r="AQ3" i="26"/>
  <c r="AT16" i="26"/>
  <c r="AT15" i="26"/>
  <c r="AT19" i="26"/>
  <c r="AT17" i="26"/>
  <c r="AT18" i="26"/>
  <c r="AT20" i="26"/>
  <c r="AG18" i="26"/>
  <c r="AG16" i="26"/>
  <c r="AG20" i="26"/>
  <c r="AG15" i="26"/>
  <c r="AG19" i="26"/>
  <c r="AG17" i="26"/>
  <c r="X18" i="26"/>
  <c r="X15" i="26"/>
  <c r="X19" i="26"/>
  <c r="X20" i="26"/>
  <c r="X16" i="26"/>
  <c r="X17" i="26"/>
  <c r="BG16" i="9"/>
  <c r="BG15" i="9"/>
  <c r="BG17" i="9"/>
  <c r="BG18" i="9"/>
  <c r="BG19" i="9"/>
  <c r="BG20" i="9"/>
  <c r="AT19" i="9"/>
  <c r="AT17" i="9"/>
  <c r="AT16" i="9"/>
  <c r="AT15" i="9"/>
  <c r="AT18" i="9"/>
  <c r="AT20" i="9"/>
  <c r="AG17" i="9"/>
  <c r="AG15" i="9"/>
  <c r="AG19" i="9"/>
  <c r="AG18" i="9"/>
  <c r="AG16" i="9"/>
  <c r="AG20" i="9"/>
  <c r="AK17" i="9"/>
  <c r="AK16" i="9"/>
  <c r="AM16" i="9" s="1"/>
  <c r="AK18" i="9"/>
  <c r="AK19" i="9"/>
  <c r="AK15" i="9"/>
  <c r="AK20" i="9"/>
  <c r="T17" i="9"/>
  <c r="T18" i="9"/>
  <c r="T20" i="9"/>
  <c r="T16" i="9"/>
  <c r="T15" i="9"/>
  <c r="T19" i="9"/>
  <c r="AQ3" i="7"/>
  <c r="AQ4" i="7"/>
  <c r="C30" i="29"/>
  <c r="C31" i="29" s="1"/>
  <c r="B6" i="28" s="1"/>
  <c r="K20" i="29"/>
  <c r="BG18" i="29"/>
  <c r="BG16" i="29"/>
  <c r="BG20" i="29"/>
  <c r="BG19" i="29"/>
  <c r="BG17" i="29"/>
  <c r="BG15" i="29"/>
  <c r="AD3" i="29"/>
  <c r="R31" i="29"/>
  <c r="C6" i="28" s="1"/>
  <c r="BD3" i="29"/>
  <c r="AT19" i="29"/>
  <c r="AT15" i="29"/>
  <c r="AZ15" i="29" s="1"/>
  <c r="AT17" i="29"/>
  <c r="AT16" i="29"/>
  <c r="AT20" i="29"/>
  <c r="AT18" i="29"/>
  <c r="Z16" i="29"/>
  <c r="AX15" i="29"/>
  <c r="AX18" i="29"/>
  <c r="AX16" i="29"/>
  <c r="AX19" i="29"/>
  <c r="AX20" i="29"/>
  <c r="AX17" i="29"/>
  <c r="AI10" i="7"/>
  <c r="AZ15" i="16"/>
  <c r="AZ17" i="27"/>
  <c r="X17" i="17"/>
  <c r="X16" i="17"/>
  <c r="X20" i="17"/>
  <c r="X19" i="17"/>
  <c r="X18" i="17"/>
  <c r="BM18" i="17"/>
  <c r="BM15" i="17"/>
  <c r="Q4" i="17"/>
  <c r="AQ3" i="17"/>
  <c r="BM18" i="16"/>
  <c r="BM16" i="16"/>
  <c r="X18" i="16"/>
  <c r="X16" i="16"/>
  <c r="X20" i="16"/>
  <c r="X19" i="16"/>
  <c r="X17" i="16"/>
  <c r="X15" i="16"/>
  <c r="Z17" i="16"/>
  <c r="Z19" i="16"/>
  <c r="AZ17" i="16"/>
  <c r="AZ16" i="16"/>
  <c r="X17" i="15"/>
  <c r="X16" i="15"/>
  <c r="X18" i="15"/>
  <c r="X20" i="15"/>
  <c r="X19" i="15"/>
  <c r="X15" i="15"/>
  <c r="AQ3" i="15"/>
  <c r="BD4" i="15"/>
  <c r="Q4" i="15"/>
  <c r="AD3" i="13"/>
  <c r="BM15" i="13"/>
  <c r="X17" i="12"/>
  <c r="X18" i="12"/>
  <c r="X16" i="12"/>
  <c r="X20" i="12"/>
  <c r="X19" i="12"/>
  <c r="X15" i="12"/>
  <c r="BD3" i="12"/>
  <c r="AQ4" i="12"/>
  <c r="Q4" i="12"/>
  <c r="AD3" i="10"/>
  <c r="BD3" i="10"/>
  <c r="Q3" i="10"/>
  <c r="AQ3" i="10"/>
  <c r="X17" i="27"/>
  <c r="X20" i="27"/>
  <c r="X19" i="27"/>
  <c r="X18" i="27"/>
  <c r="X16" i="27"/>
  <c r="BM19" i="27"/>
  <c r="AZ20" i="27"/>
  <c r="AR30" i="27"/>
  <c r="AR31" i="27" s="1"/>
  <c r="E7" i="28" s="1"/>
  <c r="AD3" i="26"/>
  <c r="Q4" i="26"/>
  <c r="BD3" i="26"/>
  <c r="AQ3" i="9"/>
  <c r="Q3" i="9"/>
  <c r="BD3" i="9"/>
  <c r="Q4" i="7"/>
  <c r="Q3" i="7"/>
  <c r="BH6" i="7"/>
  <c r="BD4" i="7" s="1"/>
  <c r="AH6" i="7"/>
  <c r="AD3" i="7" s="1"/>
  <c r="B4" i="28"/>
  <c r="B7" i="28"/>
  <c r="B8" i="28"/>
  <c r="B9" i="28"/>
  <c r="B10" i="28"/>
  <c r="B11" i="28"/>
  <c r="C26" i="17"/>
  <c r="H20" i="17"/>
  <c r="H26" i="17" s="1"/>
  <c r="G20" i="17"/>
  <c r="I20" i="17" s="1"/>
  <c r="E20" i="17"/>
  <c r="C20" i="17"/>
  <c r="H19" i="17"/>
  <c r="G19" i="17" s="1"/>
  <c r="I19" i="17" s="1"/>
  <c r="C19" i="17"/>
  <c r="E19" i="17" s="1"/>
  <c r="H18" i="17"/>
  <c r="G18" i="17" s="1"/>
  <c r="I18" i="17" s="1"/>
  <c r="C18" i="17"/>
  <c r="E18" i="17" s="1"/>
  <c r="H17" i="17"/>
  <c r="G17" i="17" s="1"/>
  <c r="I17" i="17" s="1"/>
  <c r="C17" i="17"/>
  <c r="E17" i="17" s="1"/>
  <c r="H16" i="17"/>
  <c r="G16" i="17" s="1"/>
  <c r="I16" i="17" s="1"/>
  <c r="E16" i="17"/>
  <c r="C16" i="17"/>
  <c r="H15" i="17"/>
  <c r="G15" i="17" s="1"/>
  <c r="I15" i="17" s="1"/>
  <c r="C15" i="17"/>
  <c r="E15" i="17" s="1"/>
  <c r="B10" i="17"/>
  <c r="I5" i="17"/>
  <c r="I6" i="17" s="1"/>
  <c r="I4" i="17"/>
  <c r="L3" i="17"/>
  <c r="AZ20" i="16" l="1"/>
  <c r="AX19" i="17"/>
  <c r="AX18" i="17"/>
  <c r="AX16" i="17"/>
  <c r="AZ16" i="17" s="1"/>
  <c r="AX15" i="17"/>
  <c r="AZ15" i="17" s="1"/>
  <c r="AX17" i="17"/>
  <c r="AX20" i="17"/>
  <c r="T17" i="17"/>
  <c r="T16" i="17"/>
  <c r="T19" i="17"/>
  <c r="T18" i="17"/>
  <c r="T15" i="17"/>
  <c r="T20" i="17"/>
  <c r="AM18" i="16"/>
  <c r="AK19" i="16"/>
  <c r="AM19" i="16" s="1"/>
  <c r="AK17" i="16"/>
  <c r="AM17" i="16" s="1"/>
  <c r="AK18" i="16"/>
  <c r="AK16" i="16"/>
  <c r="AK15" i="16"/>
  <c r="AK20" i="16"/>
  <c r="AE30" i="16" s="1"/>
  <c r="AE31" i="16" s="1"/>
  <c r="D12" i="28" s="1"/>
  <c r="BG15" i="15"/>
  <c r="BG19" i="15"/>
  <c r="BG18" i="15"/>
  <c r="BM18" i="15" s="1"/>
  <c r="BG16" i="15"/>
  <c r="BM16" i="15" s="1"/>
  <c r="BG20" i="15"/>
  <c r="BE30" i="15" s="1"/>
  <c r="BE31" i="15" s="1"/>
  <c r="F11" i="28" s="1"/>
  <c r="BG17" i="15"/>
  <c r="AX16" i="15"/>
  <c r="AX15" i="15"/>
  <c r="AX17" i="15"/>
  <c r="AX18" i="15"/>
  <c r="AZ18" i="15" s="1"/>
  <c r="AX19" i="15"/>
  <c r="AX20" i="15"/>
  <c r="AK19" i="15"/>
  <c r="AM19" i="15" s="1"/>
  <c r="AK16" i="15"/>
  <c r="AM16" i="15" s="1"/>
  <c r="AK15" i="15"/>
  <c r="AK17" i="15"/>
  <c r="AM17" i="15" s="1"/>
  <c r="AK18" i="15"/>
  <c r="AM18" i="15" s="1"/>
  <c r="AK20" i="15"/>
  <c r="AM20" i="15" s="1"/>
  <c r="T17" i="15"/>
  <c r="T16" i="15"/>
  <c r="T18" i="15"/>
  <c r="Z18" i="15" s="1"/>
  <c r="T19" i="15"/>
  <c r="Z19" i="15" s="1"/>
  <c r="T15" i="15"/>
  <c r="T20" i="15"/>
  <c r="AK19" i="13"/>
  <c r="AK17" i="13"/>
  <c r="AM17" i="13" s="1"/>
  <c r="AK18" i="13"/>
  <c r="AM18" i="13" s="1"/>
  <c r="AK16" i="13"/>
  <c r="AK15" i="13"/>
  <c r="AK20" i="13"/>
  <c r="BK19" i="12"/>
  <c r="BK17" i="12"/>
  <c r="BM17" i="12" s="1"/>
  <c r="BK16" i="12"/>
  <c r="BM16" i="12" s="1"/>
  <c r="BK15" i="12"/>
  <c r="BM15" i="12" s="1"/>
  <c r="BK18" i="12"/>
  <c r="BK20" i="12"/>
  <c r="AT16" i="12"/>
  <c r="AT17" i="12"/>
  <c r="AT15" i="12"/>
  <c r="AT18" i="12"/>
  <c r="AT19" i="12"/>
  <c r="AZ19" i="12" s="1"/>
  <c r="AT20" i="12"/>
  <c r="AZ20" i="12" s="1"/>
  <c r="T17" i="12"/>
  <c r="T15" i="12"/>
  <c r="T20" i="12"/>
  <c r="T18" i="12"/>
  <c r="Z18" i="12" s="1"/>
  <c r="T19" i="12"/>
  <c r="T16" i="12"/>
  <c r="BK19" i="10"/>
  <c r="BM19" i="10" s="1"/>
  <c r="BK16" i="10"/>
  <c r="BK15" i="10"/>
  <c r="BK17" i="10"/>
  <c r="BK18" i="10"/>
  <c r="BM18" i="10" s="1"/>
  <c r="BK20" i="10"/>
  <c r="AX17" i="10"/>
  <c r="AX15" i="10"/>
  <c r="AX18" i="10"/>
  <c r="AZ18" i="10" s="1"/>
  <c r="AX19" i="10"/>
  <c r="AZ19" i="10" s="1"/>
  <c r="AX16" i="10"/>
  <c r="AX20" i="10"/>
  <c r="AK19" i="10"/>
  <c r="AK18" i="10"/>
  <c r="AK16" i="10"/>
  <c r="AM16" i="10" s="1"/>
  <c r="AK15" i="10"/>
  <c r="AK17" i="10"/>
  <c r="AK20" i="10"/>
  <c r="T16" i="10"/>
  <c r="Z16" i="10" s="1"/>
  <c r="T15" i="10"/>
  <c r="T18" i="10"/>
  <c r="X15" i="10"/>
  <c r="Z15" i="10" s="1"/>
  <c r="T17" i="10"/>
  <c r="T19" i="10"/>
  <c r="T20" i="10"/>
  <c r="T16" i="27"/>
  <c r="T15" i="27"/>
  <c r="Z15" i="27" s="1"/>
  <c r="T19" i="27"/>
  <c r="Z19" i="27" s="1"/>
  <c r="T17" i="27"/>
  <c r="Z17" i="27" s="1"/>
  <c r="T18" i="27"/>
  <c r="T20" i="27"/>
  <c r="BK18" i="26"/>
  <c r="BK19" i="26"/>
  <c r="BK16" i="26"/>
  <c r="BK15" i="26"/>
  <c r="BM15" i="26" s="1"/>
  <c r="BK17" i="26"/>
  <c r="BK20" i="26"/>
  <c r="AX17" i="26"/>
  <c r="AZ17" i="26" s="1"/>
  <c r="AX19" i="26"/>
  <c r="AZ19" i="26" s="1"/>
  <c r="AX16" i="26"/>
  <c r="AZ16" i="26" s="1"/>
  <c r="AX18" i="26"/>
  <c r="AZ18" i="26" s="1"/>
  <c r="AX15" i="26"/>
  <c r="AX20" i="26"/>
  <c r="AR30" i="26" s="1"/>
  <c r="AR31" i="26" s="1"/>
  <c r="E5" i="28" s="1"/>
  <c r="AK19" i="26"/>
  <c r="AK18" i="26"/>
  <c r="AK16" i="26"/>
  <c r="AK15" i="26"/>
  <c r="AK17" i="26"/>
  <c r="AK20" i="26"/>
  <c r="T15" i="26"/>
  <c r="T16" i="26"/>
  <c r="T18" i="26"/>
  <c r="T17" i="26"/>
  <c r="T19" i="26"/>
  <c r="T20" i="26"/>
  <c r="BK17" i="9"/>
  <c r="BK19" i="9"/>
  <c r="BK15" i="9"/>
  <c r="BK18" i="9"/>
  <c r="BM18" i="9" s="1"/>
  <c r="BK16" i="9"/>
  <c r="BK20" i="9"/>
  <c r="AX19" i="9"/>
  <c r="AX16" i="9"/>
  <c r="AX15" i="9"/>
  <c r="AZ15" i="9" s="1"/>
  <c r="AX17" i="9"/>
  <c r="AZ17" i="9" s="1"/>
  <c r="AX18" i="9"/>
  <c r="AX20" i="9"/>
  <c r="T17" i="7"/>
  <c r="T19" i="7"/>
  <c r="T16" i="7"/>
  <c r="T18" i="7"/>
  <c r="Z18" i="7" s="1"/>
  <c r="T15" i="7"/>
  <c r="T20" i="7"/>
  <c r="AK17" i="7"/>
  <c r="AK19" i="7"/>
  <c r="AK15" i="7"/>
  <c r="AK18" i="7"/>
  <c r="AK16" i="7"/>
  <c r="AK20" i="7"/>
  <c r="AD4" i="7"/>
  <c r="AT16" i="7"/>
  <c r="AT15" i="7"/>
  <c r="AT18" i="7"/>
  <c r="AZ18" i="7" s="1"/>
  <c r="AT19" i="7"/>
  <c r="AZ19" i="7" s="1"/>
  <c r="AT17" i="7"/>
  <c r="AT20" i="7"/>
  <c r="AX17" i="7"/>
  <c r="AX16" i="7"/>
  <c r="AZ16" i="7" s="1"/>
  <c r="AX18" i="7"/>
  <c r="AX19" i="7"/>
  <c r="AX15" i="7"/>
  <c r="AX20" i="7"/>
  <c r="BG17" i="7"/>
  <c r="BG15" i="7"/>
  <c r="BG19" i="7"/>
  <c r="BG18" i="7"/>
  <c r="BG16" i="7"/>
  <c r="BG20" i="7"/>
  <c r="AZ18" i="29"/>
  <c r="AZ19" i="29"/>
  <c r="AR30" i="29"/>
  <c r="AR31" i="29" s="1"/>
  <c r="E6" i="28" s="1"/>
  <c r="AZ20" i="29"/>
  <c r="AK20" i="29"/>
  <c r="AE30" i="29" s="1"/>
  <c r="AE31" i="29" s="1"/>
  <c r="D6" i="28" s="1"/>
  <c r="AK16" i="29"/>
  <c r="AM16" i="29" s="1"/>
  <c r="AK19" i="29"/>
  <c r="AM19" i="29" s="1"/>
  <c r="AK17" i="29"/>
  <c r="AM17" i="29" s="1"/>
  <c r="AK18" i="29"/>
  <c r="AM18" i="29" s="1"/>
  <c r="AK15" i="29"/>
  <c r="AM15" i="29" s="1"/>
  <c r="AZ16" i="29"/>
  <c r="BK15" i="29"/>
  <c r="BM15" i="29" s="1"/>
  <c r="BK19" i="29"/>
  <c r="BM19" i="29" s="1"/>
  <c r="BK18" i="29"/>
  <c r="BM18" i="29" s="1"/>
  <c r="BK16" i="29"/>
  <c r="BM16" i="29" s="1"/>
  <c r="BK17" i="29"/>
  <c r="BM17" i="29" s="1"/>
  <c r="BK20" i="29"/>
  <c r="BM20" i="29" s="1"/>
  <c r="AZ17" i="29"/>
  <c r="BM18" i="13"/>
  <c r="BM19" i="13"/>
  <c r="BM17" i="17"/>
  <c r="BM19" i="16"/>
  <c r="AM16" i="16"/>
  <c r="Z17" i="13"/>
  <c r="AM19" i="12"/>
  <c r="AM18" i="12"/>
  <c r="BM15" i="27"/>
  <c r="BM18" i="27"/>
  <c r="AM17" i="27"/>
  <c r="AM16" i="27"/>
  <c r="AM18" i="27"/>
  <c r="Z16" i="27"/>
  <c r="BM20" i="17"/>
  <c r="BE30" i="17"/>
  <c r="BE31" i="17" s="1"/>
  <c r="F13" i="28" s="1"/>
  <c r="BM16" i="17"/>
  <c r="AM19" i="17"/>
  <c r="AZ17" i="17"/>
  <c r="AZ19" i="17"/>
  <c r="AZ18" i="17"/>
  <c r="AM15" i="17"/>
  <c r="AM20" i="17"/>
  <c r="AE30" i="17"/>
  <c r="AE31" i="17" s="1"/>
  <c r="D13" i="28" s="1"/>
  <c r="Z15" i="17"/>
  <c r="Z19" i="17"/>
  <c r="Z16" i="17"/>
  <c r="Z17" i="17"/>
  <c r="Z18" i="17"/>
  <c r="BM19" i="17"/>
  <c r="AM18" i="17"/>
  <c r="AM16" i="17"/>
  <c r="BM20" i="16"/>
  <c r="BE30" i="16"/>
  <c r="BE31" i="16" s="1"/>
  <c r="F12" i="28" s="1"/>
  <c r="Z15" i="16"/>
  <c r="BM15" i="16"/>
  <c r="AM15" i="16"/>
  <c r="Z18" i="16"/>
  <c r="Z20" i="16"/>
  <c r="R30" i="16"/>
  <c r="R31" i="16" s="1"/>
  <c r="C12" i="28" s="1"/>
  <c r="AM20" i="16"/>
  <c r="Z16" i="16"/>
  <c r="BM17" i="16"/>
  <c r="AE30" i="15"/>
  <c r="AE31" i="15" s="1"/>
  <c r="D11" i="28" s="1"/>
  <c r="AZ16" i="15"/>
  <c r="AZ15" i="15"/>
  <c r="AZ17" i="15"/>
  <c r="AZ19" i="15"/>
  <c r="BM19" i="15"/>
  <c r="AM15" i="15"/>
  <c r="Z15" i="15"/>
  <c r="Z17" i="15"/>
  <c r="Z16" i="15"/>
  <c r="BM15" i="15"/>
  <c r="BM17" i="15"/>
  <c r="AZ20" i="13"/>
  <c r="AR30" i="13"/>
  <c r="AR31" i="13" s="1"/>
  <c r="E10" i="28" s="1"/>
  <c r="BM16" i="13"/>
  <c r="AZ17" i="13"/>
  <c r="BM17" i="13"/>
  <c r="AZ18" i="13"/>
  <c r="AZ15" i="13"/>
  <c r="Z18" i="13"/>
  <c r="Z20" i="13"/>
  <c r="R30" i="13"/>
  <c r="R31" i="13" s="1"/>
  <c r="C10" i="28" s="1"/>
  <c r="AZ16" i="13"/>
  <c r="Z16" i="13"/>
  <c r="BM20" i="13"/>
  <c r="BE30" i="13"/>
  <c r="BE31" i="13" s="1"/>
  <c r="F10" i="28" s="1"/>
  <c r="AZ19" i="13"/>
  <c r="AM19" i="13"/>
  <c r="AM16" i="13"/>
  <c r="AM15" i="13"/>
  <c r="Z19" i="13"/>
  <c r="AZ15" i="12"/>
  <c r="AZ17" i="12"/>
  <c r="AZ18" i="12"/>
  <c r="AZ16" i="12"/>
  <c r="AM15" i="12"/>
  <c r="AM20" i="12"/>
  <c r="AE30" i="12"/>
  <c r="AE31" i="12" s="1"/>
  <c r="D9" i="28" s="1"/>
  <c r="BM19" i="12"/>
  <c r="BM18" i="12"/>
  <c r="AM16" i="12"/>
  <c r="AM17" i="12"/>
  <c r="Z16" i="12"/>
  <c r="Z15" i="12"/>
  <c r="Z17" i="12"/>
  <c r="Z19" i="12"/>
  <c r="X18" i="10"/>
  <c r="Z18" i="10" s="1"/>
  <c r="X16" i="10"/>
  <c r="X20" i="10"/>
  <c r="X19" i="10"/>
  <c r="Z19" i="10" s="1"/>
  <c r="X17" i="10"/>
  <c r="Z17" i="10" s="1"/>
  <c r="AZ16" i="10"/>
  <c r="AZ15" i="10"/>
  <c r="AZ17" i="10"/>
  <c r="BM16" i="10"/>
  <c r="BM17" i="10"/>
  <c r="BM15" i="10"/>
  <c r="AM19" i="10"/>
  <c r="AM17" i="10"/>
  <c r="AM15" i="10"/>
  <c r="AM18" i="10"/>
  <c r="BM20" i="27"/>
  <c r="BE30" i="27"/>
  <c r="BE31" i="27" s="1"/>
  <c r="F7" i="28" s="1"/>
  <c r="AM19" i="27"/>
  <c r="Z18" i="27"/>
  <c r="AM20" i="27"/>
  <c r="AE30" i="27"/>
  <c r="AE31" i="27" s="1"/>
  <c r="D7" i="28" s="1"/>
  <c r="AM15" i="27"/>
  <c r="R30" i="27"/>
  <c r="R31" i="27" s="1"/>
  <c r="C7" i="28" s="1"/>
  <c r="Z20" i="27"/>
  <c r="BM17" i="27"/>
  <c r="BM16" i="26"/>
  <c r="BM18" i="26"/>
  <c r="BM17" i="26"/>
  <c r="BM19" i="26"/>
  <c r="Z17" i="26"/>
  <c r="Z19" i="26"/>
  <c r="Z15" i="26"/>
  <c r="Z16" i="26"/>
  <c r="Z18" i="26"/>
  <c r="AZ15" i="26"/>
  <c r="AM15" i="26"/>
  <c r="AM17" i="26"/>
  <c r="AM19" i="26"/>
  <c r="AM16" i="26"/>
  <c r="AM18" i="26"/>
  <c r="AZ20" i="26"/>
  <c r="AM15" i="9"/>
  <c r="AM17" i="9"/>
  <c r="BM16" i="9"/>
  <c r="BM19" i="9"/>
  <c r="BM17" i="9"/>
  <c r="BM15" i="9"/>
  <c r="AM19" i="9"/>
  <c r="X15" i="9"/>
  <c r="Z15" i="9" s="1"/>
  <c r="X16" i="9"/>
  <c r="Z16" i="9" s="1"/>
  <c r="X20" i="9"/>
  <c r="Z20" i="9" s="1"/>
  <c r="X19" i="9"/>
  <c r="Z19" i="9" s="1"/>
  <c r="X18" i="9"/>
  <c r="Z18" i="9" s="1"/>
  <c r="X17" i="9"/>
  <c r="Z17" i="9" s="1"/>
  <c r="AM18" i="9"/>
  <c r="AM20" i="9"/>
  <c r="AE30" i="9"/>
  <c r="AE31" i="9" s="1"/>
  <c r="D4" i="28" s="1"/>
  <c r="AZ16" i="9"/>
  <c r="AZ18" i="9"/>
  <c r="AZ19" i="9"/>
  <c r="BD3" i="7"/>
  <c r="X16" i="7"/>
  <c r="X15" i="7"/>
  <c r="X19" i="7"/>
  <c r="X17" i="7"/>
  <c r="X18" i="7"/>
  <c r="X20" i="7"/>
  <c r="AR30" i="7"/>
  <c r="AR31" i="7" s="1"/>
  <c r="E3" i="28" s="1"/>
  <c r="AZ15" i="7"/>
  <c r="AZ17" i="7"/>
  <c r="C30" i="17"/>
  <c r="G10" i="17"/>
  <c r="K16" i="17"/>
  <c r="K18" i="17"/>
  <c r="K15" i="17"/>
  <c r="K19" i="17"/>
  <c r="I29" i="17"/>
  <c r="L4" i="17"/>
  <c r="I30" i="17"/>
  <c r="K17" i="17"/>
  <c r="K20" i="17"/>
  <c r="C26" i="27"/>
  <c r="H20" i="27"/>
  <c r="H26" i="27" s="1"/>
  <c r="G20" i="27"/>
  <c r="I20" i="27" s="1"/>
  <c r="E20" i="27"/>
  <c r="K20" i="27" s="1"/>
  <c r="C20" i="27"/>
  <c r="H19" i="27"/>
  <c r="G19" i="27" s="1"/>
  <c r="I19" i="27" s="1"/>
  <c r="C19" i="27"/>
  <c r="E19" i="27" s="1"/>
  <c r="H18" i="27"/>
  <c r="G18" i="27" s="1"/>
  <c r="I18" i="27" s="1"/>
  <c r="C18" i="27"/>
  <c r="E18" i="27" s="1"/>
  <c r="H17" i="27"/>
  <c r="G17" i="27" s="1"/>
  <c r="I17" i="27" s="1"/>
  <c r="C17" i="27"/>
  <c r="E17" i="27" s="1"/>
  <c r="H16" i="27"/>
  <c r="G16" i="27"/>
  <c r="I16" i="27" s="1"/>
  <c r="C16" i="27"/>
  <c r="E16" i="27" s="1"/>
  <c r="K16" i="27" s="1"/>
  <c r="H15" i="27"/>
  <c r="G15" i="27" s="1"/>
  <c r="I15" i="27" s="1"/>
  <c r="C15" i="27"/>
  <c r="E15" i="27" s="1"/>
  <c r="B10" i="27"/>
  <c r="I5" i="27"/>
  <c r="I6" i="27" s="1"/>
  <c r="I4" i="27"/>
  <c r="L3" i="27"/>
  <c r="C26" i="26"/>
  <c r="H20" i="26"/>
  <c r="H26" i="26" s="1"/>
  <c r="G20" i="26"/>
  <c r="I20" i="26" s="1"/>
  <c r="E20" i="26"/>
  <c r="C30" i="26" s="1"/>
  <c r="C20" i="26"/>
  <c r="H19" i="26"/>
  <c r="G19" i="26" s="1"/>
  <c r="I19" i="26" s="1"/>
  <c r="C19" i="26"/>
  <c r="E19" i="26" s="1"/>
  <c r="H18" i="26"/>
  <c r="G18" i="26" s="1"/>
  <c r="I18" i="26" s="1"/>
  <c r="C18" i="26"/>
  <c r="E18" i="26" s="1"/>
  <c r="H17" i="26"/>
  <c r="G17" i="26" s="1"/>
  <c r="I17" i="26" s="1"/>
  <c r="C17" i="26"/>
  <c r="E17" i="26" s="1"/>
  <c r="H16" i="26"/>
  <c r="G16" i="26" s="1"/>
  <c r="I16" i="26" s="1"/>
  <c r="E16" i="26"/>
  <c r="C16" i="26"/>
  <c r="H15" i="26"/>
  <c r="G15" i="26" s="1"/>
  <c r="I15" i="26" s="1"/>
  <c r="C15" i="26"/>
  <c r="E15" i="26" s="1"/>
  <c r="B10" i="26"/>
  <c r="I5" i="26"/>
  <c r="I6" i="26" s="1"/>
  <c r="I4" i="26"/>
  <c r="L3" i="26"/>
  <c r="C26" i="16"/>
  <c r="H20" i="16"/>
  <c r="H26" i="16" s="1"/>
  <c r="C20" i="16"/>
  <c r="B10" i="16" s="1"/>
  <c r="H19" i="16"/>
  <c r="G19" i="16" s="1"/>
  <c r="I19" i="16" s="1"/>
  <c r="C19" i="16"/>
  <c r="E19" i="16" s="1"/>
  <c r="H18" i="16"/>
  <c r="G18" i="16" s="1"/>
  <c r="I18" i="16" s="1"/>
  <c r="E18" i="16"/>
  <c r="C18" i="16"/>
  <c r="H17" i="16"/>
  <c r="G17" i="16" s="1"/>
  <c r="I17" i="16" s="1"/>
  <c r="C17" i="16"/>
  <c r="E17" i="16" s="1"/>
  <c r="H16" i="16"/>
  <c r="G16" i="16" s="1"/>
  <c r="I16" i="16" s="1"/>
  <c r="C16" i="16"/>
  <c r="E16" i="16" s="1"/>
  <c r="H15" i="16"/>
  <c r="G15" i="16" s="1"/>
  <c r="I15" i="16" s="1"/>
  <c r="C15" i="16"/>
  <c r="E15" i="16" s="1"/>
  <c r="I5" i="16"/>
  <c r="I6" i="16" s="1"/>
  <c r="I4" i="16"/>
  <c r="L3" i="16"/>
  <c r="C26" i="15"/>
  <c r="H20" i="15"/>
  <c r="H26" i="15" s="1"/>
  <c r="C20" i="15"/>
  <c r="E20" i="15" s="1"/>
  <c r="H19" i="15"/>
  <c r="G19" i="15" s="1"/>
  <c r="I19" i="15" s="1"/>
  <c r="C19" i="15"/>
  <c r="E19" i="15" s="1"/>
  <c r="H18" i="15"/>
  <c r="G18" i="15" s="1"/>
  <c r="I18" i="15" s="1"/>
  <c r="C18" i="15"/>
  <c r="E18" i="15" s="1"/>
  <c r="H17" i="15"/>
  <c r="G17" i="15" s="1"/>
  <c r="I17" i="15" s="1"/>
  <c r="E17" i="15"/>
  <c r="C17" i="15"/>
  <c r="H16" i="15"/>
  <c r="G16" i="15" s="1"/>
  <c r="I16" i="15" s="1"/>
  <c r="E16" i="15"/>
  <c r="K16" i="15" s="1"/>
  <c r="C16" i="15"/>
  <c r="H15" i="15"/>
  <c r="G15" i="15" s="1"/>
  <c r="I15" i="15" s="1"/>
  <c r="E15" i="15"/>
  <c r="C15" i="15"/>
  <c r="I4" i="15"/>
  <c r="I5" i="15" s="1"/>
  <c r="I6" i="15" s="1"/>
  <c r="L3" i="15"/>
  <c r="C26" i="13"/>
  <c r="H20" i="13"/>
  <c r="H26" i="13" s="1"/>
  <c r="G20" i="13"/>
  <c r="I20" i="13" s="1"/>
  <c r="E20" i="13"/>
  <c r="C20" i="13"/>
  <c r="B10" i="13" s="1"/>
  <c r="H19" i="13"/>
  <c r="G19" i="13" s="1"/>
  <c r="I19" i="13" s="1"/>
  <c r="C19" i="13"/>
  <c r="E19" i="13" s="1"/>
  <c r="H18" i="13"/>
  <c r="G18" i="13" s="1"/>
  <c r="I18" i="13" s="1"/>
  <c r="C18" i="13"/>
  <c r="E18" i="13" s="1"/>
  <c r="H17" i="13"/>
  <c r="G17" i="13" s="1"/>
  <c r="I17" i="13" s="1"/>
  <c r="C17" i="13"/>
  <c r="E17" i="13" s="1"/>
  <c r="H16" i="13"/>
  <c r="G16" i="13"/>
  <c r="I16" i="13" s="1"/>
  <c r="E16" i="13"/>
  <c r="C16" i="13"/>
  <c r="H15" i="13"/>
  <c r="G15" i="13" s="1"/>
  <c r="I15" i="13" s="1"/>
  <c r="C15" i="13"/>
  <c r="E15" i="13" s="1"/>
  <c r="I5" i="13"/>
  <c r="I6" i="13" s="1"/>
  <c r="I4" i="13"/>
  <c r="L3" i="13"/>
  <c r="C26" i="12"/>
  <c r="H20" i="12"/>
  <c r="H26" i="12" s="1"/>
  <c r="C20" i="12"/>
  <c r="E20" i="12" s="1"/>
  <c r="H19" i="12"/>
  <c r="G19" i="12" s="1"/>
  <c r="I19" i="12" s="1"/>
  <c r="C19" i="12"/>
  <c r="E19" i="12" s="1"/>
  <c r="H18" i="12"/>
  <c r="G18" i="12" s="1"/>
  <c r="I18" i="12" s="1"/>
  <c r="E18" i="12"/>
  <c r="C18" i="12"/>
  <c r="H17" i="12"/>
  <c r="G17" i="12" s="1"/>
  <c r="I17" i="12" s="1"/>
  <c r="C17" i="12"/>
  <c r="E17" i="12" s="1"/>
  <c r="H16" i="12"/>
  <c r="G16" i="12" s="1"/>
  <c r="I16" i="12" s="1"/>
  <c r="C16" i="12"/>
  <c r="E16" i="12" s="1"/>
  <c r="H15" i="12"/>
  <c r="G15" i="12" s="1"/>
  <c r="I15" i="12" s="1"/>
  <c r="C15" i="12"/>
  <c r="E15" i="12" s="1"/>
  <c r="B10" i="12"/>
  <c r="I5" i="12"/>
  <c r="I6" i="12" s="1"/>
  <c r="I4" i="12"/>
  <c r="L3" i="12"/>
  <c r="C26" i="10"/>
  <c r="H20" i="10"/>
  <c r="H26" i="10" s="1"/>
  <c r="C20" i="10"/>
  <c r="B10" i="10" s="1"/>
  <c r="H19" i="10"/>
  <c r="G19" i="10" s="1"/>
  <c r="I19" i="10" s="1"/>
  <c r="C19" i="10"/>
  <c r="E19" i="10" s="1"/>
  <c r="H18" i="10"/>
  <c r="G18" i="10" s="1"/>
  <c r="I18" i="10" s="1"/>
  <c r="C18" i="10"/>
  <c r="E18" i="10" s="1"/>
  <c r="H17" i="10"/>
  <c r="G17" i="10" s="1"/>
  <c r="I17" i="10" s="1"/>
  <c r="C17" i="10"/>
  <c r="E17" i="10" s="1"/>
  <c r="H16" i="10"/>
  <c r="G16" i="10"/>
  <c r="I16" i="10" s="1"/>
  <c r="C16" i="10"/>
  <c r="E16" i="10" s="1"/>
  <c r="H15" i="10"/>
  <c r="G15" i="10" s="1"/>
  <c r="I15" i="10" s="1"/>
  <c r="C15" i="10"/>
  <c r="E15" i="10" s="1"/>
  <c r="I4" i="10"/>
  <c r="I5" i="10" s="1"/>
  <c r="I6" i="10" s="1"/>
  <c r="L3" i="10"/>
  <c r="C26" i="9"/>
  <c r="H20" i="9"/>
  <c r="H26" i="9" s="1"/>
  <c r="C20" i="9"/>
  <c r="E20" i="9" s="1"/>
  <c r="H19" i="9"/>
  <c r="G19" i="9" s="1"/>
  <c r="I19" i="9" s="1"/>
  <c r="C19" i="9"/>
  <c r="E19" i="9" s="1"/>
  <c r="H18" i="9"/>
  <c r="G18" i="9" s="1"/>
  <c r="I18" i="9" s="1"/>
  <c r="C18" i="9"/>
  <c r="E18" i="9" s="1"/>
  <c r="H17" i="9"/>
  <c r="G17" i="9" s="1"/>
  <c r="I17" i="9" s="1"/>
  <c r="C17" i="9"/>
  <c r="E17" i="9" s="1"/>
  <c r="H16" i="9"/>
  <c r="G16" i="9" s="1"/>
  <c r="I16" i="9" s="1"/>
  <c r="E16" i="9"/>
  <c r="C16" i="9"/>
  <c r="H15" i="9"/>
  <c r="G15" i="9" s="1"/>
  <c r="I15" i="9" s="1"/>
  <c r="C15" i="9"/>
  <c r="E15" i="9" s="1"/>
  <c r="I5" i="9"/>
  <c r="I6" i="9" s="1"/>
  <c r="I4" i="9"/>
  <c r="L3" i="9"/>
  <c r="C26" i="7"/>
  <c r="C16" i="7"/>
  <c r="C17" i="7"/>
  <c r="C18" i="7"/>
  <c r="C19" i="7"/>
  <c r="C20" i="7"/>
  <c r="C15" i="7"/>
  <c r="I4" i="7"/>
  <c r="I5" i="7" s="1"/>
  <c r="I6" i="7" s="1"/>
  <c r="I3" i="7"/>
  <c r="Z20" i="10" l="1"/>
  <c r="AG16" i="7"/>
  <c r="AG15" i="7"/>
  <c r="AG19" i="7"/>
  <c r="AM19" i="7" s="1"/>
  <c r="AG17" i="7"/>
  <c r="AM17" i="7" s="1"/>
  <c r="AG18" i="7"/>
  <c r="AG20" i="7"/>
  <c r="AE30" i="7" s="1"/>
  <c r="AE31" i="7" s="1"/>
  <c r="D3" i="28" s="1"/>
  <c r="BK17" i="7"/>
  <c r="BK16" i="7"/>
  <c r="BK15" i="7"/>
  <c r="BM15" i="7" s="1"/>
  <c r="BK18" i="7"/>
  <c r="BM18" i="7" s="1"/>
  <c r="BK19" i="7"/>
  <c r="BK20" i="7"/>
  <c r="AM20" i="29"/>
  <c r="BE30" i="29"/>
  <c r="BE31" i="29" s="1"/>
  <c r="F6" i="28" s="1"/>
  <c r="BM20" i="15"/>
  <c r="AR30" i="12"/>
  <c r="AR31" i="12" s="1"/>
  <c r="E9" i="28" s="1"/>
  <c r="Z20" i="17"/>
  <c r="R30" i="17"/>
  <c r="R31" i="17" s="1"/>
  <c r="C13" i="28" s="1"/>
  <c r="AZ20" i="17"/>
  <c r="AR30" i="17"/>
  <c r="AR31" i="17" s="1"/>
  <c r="E13" i="28" s="1"/>
  <c r="Z20" i="15"/>
  <c r="R30" i="15"/>
  <c r="R31" i="15" s="1"/>
  <c r="C11" i="28" s="1"/>
  <c r="AZ20" i="15"/>
  <c r="AR30" i="15"/>
  <c r="AR31" i="15" s="1"/>
  <c r="E11" i="28" s="1"/>
  <c r="AM20" i="13"/>
  <c r="AE30" i="13"/>
  <c r="AE31" i="13" s="1"/>
  <c r="D10" i="28" s="1"/>
  <c r="Z20" i="12"/>
  <c r="R30" i="12"/>
  <c r="R31" i="12" s="1"/>
  <c r="C9" i="28" s="1"/>
  <c r="BM20" i="12"/>
  <c r="BE30" i="12"/>
  <c r="BE31" i="12" s="1"/>
  <c r="F9" i="28" s="1"/>
  <c r="AM20" i="10"/>
  <c r="AE30" i="10"/>
  <c r="AE31" i="10" s="1"/>
  <c r="D8" i="28" s="1"/>
  <c r="R30" i="10"/>
  <c r="R31" i="10" s="1"/>
  <c r="C8" i="28" s="1"/>
  <c r="BM20" i="10"/>
  <c r="BE30" i="10"/>
  <c r="BE31" i="10" s="1"/>
  <c r="F8" i="28" s="1"/>
  <c r="AZ20" i="10"/>
  <c r="AR30" i="10"/>
  <c r="AR31" i="10" s="1"/>
  <c r="E8" i="28" s="1"/>
  <c r="Z20" i="26"/>
  <c r="R30" i="26"/>
  <c r="R31" i="26" s="1"/>
  <c r="C5" i="28" s="1"/>
  <c r="AM20" i="26"/>
  <c r="AE30" i="26"/>
  <c r="AE31" i="26" s="1"/>
  <c r="D5" i="28" s="1"/>
  <c r="BM20" i="26"/>
  <c r="BE30" i="26"/>
  <c r="BE31" i="26" s="1"/>
  <c r="F5" i="28" s="1"/>
  <c r="R30" i="9"/>
  <c r="R31" i="9" s="1"/>
  <c r="C4" i="28" s="1"/>
  <c r="AZ20" i="9"/>
  <c r="AR30" i="9"/>
  <c r="AR31" i="9" s="1"/>
  <c r="E4" i="28" s="1"/>
  <c r="BM20" i="9"/>
  <c r="BE30" i="9"/>
  <c r="BE31" i="9" s="1"/>
  <c r="F4" i="28" s="1"/>
  <c r="AZ20" i="7"/>
  <c r="Z20" i="7"/>
  <c r="Z19" i="7"/>
  <c r="Z16" i="7"/>
  <c r="Z17" i="7"/>
  <c r="Z15" i="7"/>
  <c r="BM16" i="7"/>
  <c r="BM19" i="7"/>
  <c r="BM17" i="7"/>
  <c r="AM18" i="7"/>
  <c r="AM16" i="7"/>
  <c r="AM15" i="7"/>
  <c r="R30" i="7"/>
  <c r="R31" i="7" s="1"/>
  <c r="C3" i="28" s="1"/>
  <c r="C29" i="17"/>
  <c r="C31" i="17" s="1"/>
  <c r="G10" i="27"/>
  <c r="K18" i="27"/>
  <c r="K15" i="27"/>
  <c r="K19" i="27"/>
  <c r="I29" i="27"/>
  <c r="L4" i="27"/>
  <c r="I30" i="27"/>
  <c r="K17" i="27"/>
  <c r="C30" i="27"/>
  <c r="G10" i="26"/>
  <c r="K19" i="26"/>
  <c r="K16" i="26"/>
  <c r="K18" i="26"/>
  <c r="K15" i="26"/>
  <c r="L4" i="26"/>
  <c r="I29" i="26"/>
  <c r="I30" i="26"/>
  <c r="K17" i="26"/>
  <c r="K20" i="26"/>
  <c r="E20" i="16"/>
  <c r="K16" i="16"/>
  <c r="G20" i="16"/>
  <c r="K18" i="16"/>
  <c r="K17" i="16"/>
  <c r="I30" i="16"/>
  <c r="K15" i="16"/>
  <c r="K19" i="16"/>
  <c r="I29" i="16"/>
  <c r="L4" i="16"/>
  <c r="B10" i="15"/>
  <c r="K17" i="15"/>
  <c r="K19" i="15"/>
  <c r="K15" i="15"/>
  <c r="I30" i="15"/>
  <c r="L4" i="15"/>
  <c r="I29" i="15"/>
  <c r="K18" i="15"/>
  <c r="G20" i="15"/>
  <c r="K20" i="13"/>
  <c r="G10" i="13"/>
  <c r="K16" i="13"/>
  <c r="K18" i="13"/>
  <c r="K15" i="13"/>
  <c r="K19" i="13"/>
  <c r="I29" i="13"/>
  <c r="L4" i="13"/>
  <c r="I30" i="13"/>
  <c r="K17" i="13"/>
  <c r="C30" i="13"/>
  <c r="G20" i="12"/>
  <c r="K16" i="12"/>
  <c r="K18" i="12"/>
  <c r="K15" i="12"/>
  <c r="K19" i="12"/>
  <c r="I29" i="12"/>
  <c r="L4" i="12"/>
  <c r="I30" i="12"/>
  <c r="K17" i="12"/>
  <c r="E20" i="10"/>
  <c r="G20" i="10"/>
  <c r="K16" i="10"/>
  <c r="K18" i="10"/>
  <c r="B10" i="9"/>
  <c r="K18" i="9"/>
  <c r="K16" i="9"/>
  <c r="G20" i="9"/>
  <c r="K19" i="10"/>
  <c r="K15" i="10"/>
  <c r="I29" i="10"/>
  <c r="L4" i="10"/>
  <c r="I30" i="10"/>
  <c r="K17" i="10"/>
  <c r="K15" i="9"/>
  <c r="K19" i="9"/>
  <c r="I30" i="9"/>
  <c r="L4" i="9"/>
  <c r="I29" i="9"/>
  <c r="K17" i="9"/>
  <c r="BM20" i="7" l="1"/>
  <c r="BE30" i="7"/>
  <c r="BE31" i="7" s="1"/>
  <c r="F3" i="28" s="1"/>
  <c r="AM20" i="7"/>
  <c r="C29" i="27"/>
  <c r="C31" i="27" s="1"/>
  <c r="C29" i="26"/>
  <c r="C31" i="26" s="1"/>
  <c r="I20" i="16"/>
  <c r="G10" i="16"/>
  <c r="C29" i="16"/>
  <c r="C29" i="15"/>
  <c r="I20" i="15"/>
  <c r="G10" i="15"/>
  <c r="C29" i="13"/>
  <c r="C31" i="13" s="1"/>
  <c r="I20" i="12"/>
  <c r="G10" i="12"/>
  <c r="C29" i="12"/>
  <c r="I20" i="10"/>
  <c r="C30" i="10" s="1"/>
  <c r="G10" i="10"/>
  <c r="K20" i="10"/>
  <c r="I20" i="9"/>
  <c r="G10" i="9"/>
  <c r="C29" i="10"/>
  <c r="C31" i="10" s="1"/>
  <c r="C29" i="9"/>
  <c r="I29" i="7"/>
  <c r="H16" i="7"/>
  <c r="G16" i="7" s="1"/>
  <c r="H17" i="7"/>
  <c r="G17" i="7" s="1"/>
  <c r="H18" i="7"/>
  <c r="G18" i="7" s="1"/>
  <c r="H19" i="7"/>
  <c r="H20" i="7"/>
  <c r="H15" i="7"/>
  <c r="G15" i="7" s="1"/>
  <c r="I18" i="7"/>
  <c r="E16" i="7"/>
  <c r="E17" i="7"/>
  <c r="E18" i="7"/>
  <c r="E19" i="7"/>
  <c r="B10" i="7"/>
  <c r="E15" i="7"/>
  <c r="L4" i="7"/>
  <c r="G20" i="7" l="1"/>
  <c r="G10" i="7" s="1"/>
  <c r="H26" i="7"/>
  <c r="I30" i="7" s="1"/>
  <c r="C29" i="7" s="1"/>
  <c r="C30" i="16"/>
  <c r="C31" i="16" s="1"/>
  <c r="K20" i="16"/>
  <c r="C30" i="15"/>
  <c r="C31" i="15" s="1"/>
  <c r="K20" i="15"/>
  <c r="C30" i="12"/>
  <c r="C31" i="12" s="1"/>
  <c r="K20" i="12"/>
  <c r="C30" i="9"/>
  <c r="C31" i="9" s="1"/>
  <c r="K20" i="9"/>
  <c r="G19" i="7"/>
  <c r="I19" i="7" s="1"/>
  <c r="K19" i="7" s="1"/>
  <c r="K18" i="7"/>
  <c r="I17" i="7"/>
  <c r="K17" i="7" s="1"/>
  <c r="I16" i="7"/>
  <c r="K16" i="7" s="1"/>
  <c r="I15" i="7"/>
  <c r="K15" i="7" s="1"/>
  <c r="E20" i="7"/>
  <c r="B12" i="28" l="1"/>
  <c r="I20" i="7"/>
  <c r="C30" i="7"/>
  <c r="C31" i="7" s="1"/>
  <c r="B3" i="28" s="1"/>
  <c r="K20" i="7"/>
</calcChain>
</file>

<file path=xl/connections.xml><?xml version="1.0" encoding="utf-8"?>
<connections xmlns="http://schemas.openxmlformats.org/spreadsheetml/2006/main">
  <connection id="1" name="20forward.csv" type="4" refreshedVersion="0" background="1">
    <webPr xml="1" sourceData="1" url="C:\Users\hp\Downloads\PlotDigitizer_2.6.9_Windows\PlotDigitizer_Windows\20forward.csv.xml" htmlTables="1" htmlFormat="all"/>
  </connection>
</connections>
</file>

<file path=xl/sharedStrings.xml><?xml version="1.0" encoding="utf-8"?>
<sst xmlns="http://schemas.openxmlformats.org/spreadsheetml/2006/main" count="2788" uniqueCount="75">
  <si>
    <t>dx</t>
  </si>
  <si>
    <t>dy</t>
  </si>
  <si>
    <t xml:space="preserve">Guide vane angle </t>
  </si>
  <si>
    <t>deg</t>
  </si>
  <si>
    <t>Air Density</t>
  </si>
  <si>
    <t>kg/m^3</t>
  </si>
  <si>
    <t>Hub ratio</t>
  </si>
  <si>
    <t>Flow rate</t>
  </si>
  <si>
    <t>m^3/sec</t>
  </si>
  <si>
    <t>Inner diameter</t>
  </si>
  <si>
    <t>m</t>
  </si>
  <si>
    <t>Cross sectional area</t>
  </si>
  <si>
    <t>m/s</t>
  </si>
  <si>
    <t>m^2</t>
  </si>
  <si>
    <t>Flow coeff</t>
  </si>
  <si>
    <t>u</t>
  </si>
  <si>
    <t>Caf</t>
  </si>
  <si>
    <t>Forward Input coeff</t>
  </si>
  <si>
    <t>Flow coeff forward</t>
  </si>
  <si>
    <r>
      <t>F</t>
    </r>
    <r>
      <rPr>
        <sz val="11"/>
        <color theme="1"/>
        <rFont val="Calibri"/>
        <family val="2"/>
        <scheme val="minor"/>
      </rPr>
      <t>f</t>
    </r>
  </si>
  <si>
    <t>pressure drop</t>
  </si>
  <si>
    <t>▲pf</t>
  </si>
  <si>
    <t>Car</t>
  </si>
  <si>
    <r>
      <t>F</t>
    </r>
    <r>
      <rPr>
        <sz val="11"/>
        <color theme="1"/>
        <rFont val="Calibri"/>
        <family val="2"/>
        <scheme val="minor"/>
      </rPr>
      <t>r</t>
    </r>
  </si>
  <si>
    <t>▲pr</t>
  </si>
  <si>
    <r>
      <t>y = -0.3692x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+ 3.2334x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- 9.9211x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+ 11.101x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+ 2.5501x - 0.4597</t>
    </r>
  </si>
  <si>
    <t>tangential velo</t>
  </si>
  <si>
    <t>y= -0.3357x5 + 3.0338x4 - 9.8999x3 + 13.149x2 - 2.1762x - 0.1569</t>
  </si>
  <si>
    <t xml:space="preserve">Ctf </t>
  </si>
  <si>
    <r>
      <t>y = 0.0849x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- 0.7271x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+ 1.9264x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- 1.0196x - 0.0848</t>
    </r>
  </si>
  <si>
    <t xml:space="preserve">Ctr </t>
  </si>
  <si>
    <t>Po</t>
  </si>
  <si>
    <t>Pi</t>
  </si>
  <si>
    <t>effi</t>
  </si>
  <si>
    <t>mean radius</t>
  </si>
  <si>
    <t>tangential velo u</t>
  </si>
  <si>
    <t>Axial flow velo v</t>
  </si>
  <si>
    <t>w</t>
  </si>
  <si>
    <r>
      <t>y= -1.2126x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+ 9.7809x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- 26.612x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+ 24.413x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+ 7.4154x + 0.3595</t>
    </r>
  </si>
  <si>
    <t>Backward Input coeff</t>
  </si>
  <si>
    <t>Flow coeff reverse</t>
  </si>
  <si>
    <t>▲p</t>
  </si>
  <si>
    <t>Tof</t>
  </si>
  <si>
    <t>Tor</t>
  </si>
  <si>
    <t>F</t>
  </si>
  <si>
    <t>y = -0.3078x6 + 2.2651x5 - 4.751x4 + 0.2832x3 + 5.9876x2 + 3.6672x - 0.2951</t>
  </si>
  <si>
    <t>y = 0.9808x6 - 9.1296x5 + 32.097x4 - 52.719x3 + 35.366x2 + 6.8355x + 0.7557</t>
  </si>
  <si>
    <t>y = -0.266x6 + 1.8555x5 - 3.4393x4 - 1.4822x3 + 8.492x2 - 1.321x - 0.0869</t>
  </si>
  <si>
    <t>y= -0.129x6 + 1.0756x5 - 3.0752x4 + 3.1771x3 + 0.0649x2 - 0.7917x - 0.1795</t>
  </si>
  <si>
    <t>rad/sec</t>
  </si>
  <si>
    <t>phi</t>
  </si>
  <si>
    <t>efficiency of the twin turbine without fluidic diode</t>
  </si>
  <si>
    <t>Using Nozzle type</t>
  </si>
  <si>
    <t>Q</t>
  </si>
  <si>
    <t>D/L</t>
  </si>
  <si>
    <t xml:space="preserve">L </t>
  </si>
  <si>
    <t>mm</t>
  </si>
  <si>
    <t>Db</t>
  </si>
  <si>
    <t>Angle</t>
  </si>
  <si>
    <t>Ds</t>
  </si>
  <si>
    <t xml:space="preserve">Vb </t>
  </si>
  <si>
    <t>Vs</t>
  </si>
  <si>
    <t>Head loss</t>
  </si>
  <si>
    <t>Pa</t>
  </si>
  <si>
    <t>velo head</t>
  </si>
  <si>
    <t>m3/s</t>
  </si>
  <si>
    <t>p2-p1</t>
  </si>
  <si>
    <t>p1-p2</t>
  </si>
  <si>
    <t>.</t>
  </si>
  <si>
    <t>y = 1.8555x5 - 3.4393x4 - 1.4822x3 + 8.492x2 - 1.321x - 0.0869</t>
  </si>
  <si>
    <t>D/L=1 and 7.5</t>
  </si>
  <si>
    <t>D/L=0.8 and 7.5</t>
  </si>
  <si>
    <t>D/L=0.6 and 7.5</t>
  </si>
  <si>
    <t>D/L=0.5 and 7.5</t>
  </si>
  <si>
    <t>Diodicity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</si>
</sst>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">
        <xsd:complexType>
          <xsd:sequence minOccurs="0">
            <xsd:element minOccurs="0" nillable="true" name="image" form="unqualified">
              <xsd:complexType>
                <xsd:attribute name="file" form="unqualified" type="xsd:string"/>
              </xsd:complexType>
            </xsd:element>
            <xsd:element minOccurs="0" nillable="true" name="axesnames" form="unqualified">
              <xsd:complexType>
                <xsd:attribute name="x" form="unqualified" type="xsd:string"/>
                <xsd:attribute name="y" form="unqualified" type="xsd:string"/>
              </xsd:complexType>
            </xsd:element>
            <xsd:element minOccurs="0" nillable="true" name="calibpoints" form="unqualified">
              <xsd:complexType>
                <xsd:attribute name="minXaxisX" form="unqualified" type="xsd:double"/>
                <xsd:attribute name="minXaxisY" form="unqualified" type="xsd:double"/>
                <xsd:attribute name="maxXaxisX" form="unqualified" type="xsd:double"/>
                <xsd:attribute name="maxXaxisY" form="unqualified" type="xsd:double"/>
                <xsd:attribute name="minYaxisX" form="unqualified" type="xsd:double"/>
                <xsd:attribute name="minYaxisY" form="unqualified" type="xsd:double"/>
                <xsd:attribute name="maxYaxisX" form="unqualified" type="xsd:double"/>
                <xsd:attribute name="maxYaxisY" form="unqualified" type="xsd:double"/>
                <xsd:attribute name="aX1" form="unqualified" type="xsd:double"/>
                <xsd:attribute name="aX2" form="unqualified" type="xsd:double"/>
                <xsd:attribute name="aY1" form="unqualified" type="xsd:double"/>
                <xsd:attribute name="aY2" form="unqualified" type="xsd:double"/>
                <xsd:attribute name="isXLog" form="unqualified" type="xsd:boolean"/>
                <xsd:attribute name="isYLog" form="unqualified" type="xsd:boolean"/>
              </xsd:complexType>
            </xsd:element>
            <xsd:element minOccurs="0" maxOccurs="unbounded" nillable="true" name="point" form="unqualified">
              <xsd:complexType>
                <xsd:attribute name="n" form="unqualified" type="xsd:integer"/>
                <xsd:attribute name="x" form="unqualified" type="xsd:double"/>
                <xsd:attribute name="y" form="unqualified" type="xsd:double"/>
                <xsd:attribute name="dx" form="unqualified" type="xsd:double"/>
                <xsd:attribute name="dy" form="unqualified" type="xsd:double"/>
              </xsd:complexType>
            </xsd:element>
          </xsd:sequence>
        </xsd:complexType>
      </xsd:element>
    </xsd:schema>
  </Schema>
  <Map ID="1" Name="data_Map" RootElement="dat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xmlMaps" Target="xmlMap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9253543307086615"/>
                  <c:y val="0.38921952464275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forward20Canew!$A$2:$A$15</c:f>
              <c:numCache>
                <c:formatCode>General</c:formatCode>
                <c:ptCount val="14"/>
                <c:pt idx="0">
                  <c:v>1.2461059190031154E-2</c:v>
                </c:pt>
                <c:pt idx="1">
                  <c:v>0.22429906542056077</c:v>
                </c:pt>
                <c:pt idx="2">
                  <c:v>0.36137071651090336</c:v>
                </c:pt>
                <c:pt idx="3">
                  <c:v>0.46105919003115259</c:v>
                </c:pt>
                <c:pt idx="4">
                  <c:v>0.57320872274143297</c:v>
                </c:pt>
                <c:pt idx="5">
                  <c:v>0.66043613707165105</c:v>
                </c:pt>
                <c:pt idx="6">
                  <c:v>0.76012461059190028</c:v>
                </c:pt>
                <c:pt idx="7">
                  <c:v>0.82242990654205606</c:v>
                </c:pt>
                <c:pt idx="8">
                  <c:v>0.95950155763239875</c:v>
                </c:pt>
                <c:pt idx="9">
                  <c:v>1.1214953271028039</c:v>
                </c:pt>
                <c:pt idx="10">
                  <c:v>1.333333333333333</c:v>
                </c:pt>
                <c:pt idx="11">
                  <c:v>1.6822429906542054</c:v>
                </c:pt>
                <c:pt idx="12">
                  <c:v>2.2429906542056073</c:v>
                </c:pt>
                <c:pt idx="13">
                  <c:v>3.3769470404984419</c:v>
                </c:pt>
              </c:numCache>
            </c:numRef>
          </c:xVal>
          <c:yVal>
            <c:numRef>
              <c:f>forward20Canew!$B$2:$B$15</c:f>
              <c:numCache>
                <c:formatCode>General</c:formatCode>
                <c:ptCount val="14"/>
                <c:pt idx="0">
                  <c:v>-0.26153846153845706</c:v>
                </c:pt>
                <c:pt idx="1">
                  <c:v>0.8461538461538467</c:v>
                </c:pt>
                <c:pt idx="2">
                  <c:v>1.815384615384616</c:v>
                </c:pt>
                <c:pt idx="3">
                  <c:v>2.5076923076923094</c:v>
                </c:pt>
                <c:pt idx="4">
                  <c:v>3.3384615384615408</c:v>
                </c:pt>
                <c:pt idx="5">
                  <c:v>4.1692307692307722</c:v>
                </c:pt>
                <c:pt idx="6">
                  <c:v>4.861538461538462</c:v>
                </c:pt>
                <c:pt idx="7">
                  <c:v>5.6923076923076934</c:v>
                </c:pt>
                <c:pt idx="8">
                  <c:v>6.6615384615384627</c:v>
                </c:pt>
                <c:pt idx="9">
                  <c:v>7.6307692307692321</c:v>
                </c:pt>
                <c:pt idx="10">
                  <c:v>8.6000000000000014</c:v>
                </c:pt>
                <c:pt idx="11">
                  <c:v>9.7076923076923087</c:v>
                </c:pt>
                <c:pt idx="12">
                  <c:v>10.400000000000002</c:v>
                </c:pt>
                <c:pt idx="13">
                  <c:v>11.784615384615385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51248"/>
        <c:axId val="346954776"/>
      </c:scatterChart>
      <c:valAx>
        <c:axId val="34695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54776"/>
        <c:crosses val="autoZero"/>
        <c:crossBetween val="midCat"/>
      </c:valAx>
      <c:valAx>
        <c:axId val="34695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5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8019903762029749"/>
                  <c:y val="0.490324074074074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reverse20Canew!$A$2:$A$15</c:f>
              <c:numCache>
                <c:formatCode>General</c:formatCode>
                <c:ptCount val="14"/>
                <c:pt idx="0">
                  <c:v>0.13973781961832521</c:v>
                </c:pt>
                <c:pt idx="1">
                  <c:v>0.24048269491558727</c:v>
                </c:pt>
                <c:pt idx="2">
                  <c:v>0.34118826280930026</c:v>
                </c:pt>
                <c:pt idx="3">
                  <c:v>0.41693362944910672</c:v>
                </c:pt>
                <c:pt idx="4">
                  <c:v>0.51767850474636889</c:v>
                </c:pt>
                <c:pt idx="5">
                  <c:v>0.60588431831135392</c:v>
                </c:pt>
                <c:pt idx="6">
                  <c:v>0.74424637880544797</c:v>
                </c:pt>
                <c:pt idx="7">
                  <c:v>0.8951868084353688</c:v>
                </c:pt>
                <c:pt idx="8">
                  <c:v>1.0460486232581907</c:v>
                </c:pt>
                <c:pt idx="9">
                  <c:v>1.1968318232739135</c:v>
                </c:pt>
                <c:pt idx="10">
                  <c:v>1.3851929010829189</c:v>
                </c:pt>
                <c:pt idx="11">
                  <c:v>1.6989839036182466</c:v>
                </c:pt>
                <c:pt idx="12">
                  <c:v>2.2633596037813724</c:v>
                </c:pt>
                <c:pt idx="13">
                  <c:v>3.4295709596902584</c:v>
                </c:pt>
              </c:numCache>
            </c:numRef>
          </c:xVal>
          <c:yVal>
            <c:numRef>
              <c:f>reverse20Canew!$B$2:$B$15</c:f>
              <c:numCache>
                <c:formatCode>General</c:formatCode>
                <c:ptCount val="14"/>
                <c:pt idx="0">
                  <c:v>2.3157970303545135</c:v>
                </c:pt>
                <c:pt idx="1">
                  <c:v>3.8237834862824371</c:v>
                </c:pt>
                <c:pt idx="2">
                  <c:v>5.1943670060661127</c:v>
                </c:pt>
                <c:pt idx="3">
                  <c:v>6.9780207946972297</c:v>
                </c:pt>
                <c:pt idx="4">
                  <c:v>8.4860072506251534</c:v>
                </c:pt>
                <c:pt idx="5">
                  <c:v>9.9944244367604291</c:v>
                </c:pt>
                <c:pt idx="6">
                  <c:v>11.501118702066307</c:v>
                </c:pt>
                <c:pt idx="7">
                  <c:v>13.144785173309081</c:v>
                </c:pt>
                <c:pt idx="8">
                  <c:v>14.513645772263366</c:v>
                </c:pt>
                <c:pt idx="9">
                  <c:v>15.607700498929155</c:v>
                </c:pt>
                <c:pt idx="10">
                  <c:v>16.563060098828654</c:v>
                </c:pt>
                <c:pt idx="11">
                  <c:v>17.651515332798912</c:v>
                </c:pt>
                <c:pt idx="12">
                  <c:v>18.044341281900955</c:v>
                </c:pt>
                <c:pt idx="13">
                  <c:v>18.279089244906018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7720"/>
        <c:axId val="346953992"/>
      </c:scatterChart>
      <c:valAx>
        <c:axId val="34694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53992"/>
        <c:crosses val="autoZero"/>
        <c:crossBetween val="midCat"/>
      </c:valAx>
      <c:valAx>
        <c:axId val="34695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1890069991251094"/>
                  <c:y val="-0.204080635753864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forward20Ctnew!$A$2:$A$22</c:f>
              <c:numCache>
                <c:formatCode>General</c:formatCode>
                <c:ptCount val="21"/>
                <c:pt idx="0">
                  <c:v>-2.2126255519433258E-2</c:v>
                </c:pt>
                <c:pt idx="1">
                  <c:v>5.2559561356688933E-2</c:v>
                </c:pt>
                <c:pt idx="2">
                  <c:v>0.10240186326362277</c:v>
                </c:pt>
                <c:pt idx="3">
                  <c:v>0.18970352758503572</c:v>
                </c:pt>
                <c:pt idx="4">
                  <c:v>0.25223931292153923</c:v>
                </c:pt>
                <c:pt idx="5">
                  <c:v>0.31493037022660009</c:v>
                </c:pt>
                <c:pt idx="6">
                  <c:v>0.40254257848512776</c:v>
                </c:pt>
                <c:pt idx="7">
                  <c:v>0.46523363579018895</c:v>
                </c:pt>
                <c:pt idx="8">
                  <c:v>0.54030763258770431</c:v>
                </c:pt>
                <c:pt idx="9">
                  <c:v>0.59053811441603199</c:v>
                </c:pt>
                <c:pt idx="10">
                  <c:v>0.61584744529089219</c:v>
                </c:pt>
                <c:pt idx="11">
                  <c:v>0.67869377456451074</c:v>
                </c:pt>
                <c:pt idx="12">
                  <c:v>0.74146246785385039</c:v>
                </c:pt>
                <c:pt idx="13">
                  <c:v>0.8043864331117474</c:v>
                </c:pt>
                <c:pt idx="14">
                  <c:v>0.82954049201805047</c:v>
                </c:pt>
                <c:pt idx="15">
                  <c:v>0.94253966713571757</c:v>
                </c:pt>
                <c:pt idx="16">
                  <c:v>1.118152263574167</c:v>
                </c:pt>
                <c:pt idx="17">
                  <c:v>1.3311465864428167</c:v>
                </c:pt>
                <c:pt idx="18">
                  <c:v>1.6690572080159158</c:v>
                </c:pt>
                <c:pt idx="19">
                  <c:v>2.2190305206463199</c:v>
                </c:pt>
                <c:pt idx="20">
                  <c:v>3.3792614876995479</c:v>
                </c:pt>
              </c:numCache>
            </c:numRef>
          </c:xVal>
          <c:yVal>
            <c:numRef>
              <c:f>forward20Ctnew!$B$2:$B$22</c:f>
              <c:numCache>
                <c:formatCode>General</c:formatCode>
                <c:ptCount val="21"/>
                <c:pt idx="0">
                  <c:v>-6.8343219984962289E-2</c:v>
                </c:pt>
                <c:pt idx="1">
                  <c:v>-0.12398696632968509</c:v>
                </c:pt>
                <c:pt idx="2">
                  <c:v>-0.12532375302865795</c:v>
                </c:pt>
                <c:pt idx="3">
                  <c:v>-7.4024563455594716E-2</c:v>
                </c:pt>
                <c:pt idx="4">
                  <c:v>8.5220152059486409E-2</c:v>
                </c:pt>
                <c:pt idx="5">
                  <c:v>0.35174200016709811</c:v>
                </c:pt>
                <c:pt idx="6">
                  <c:v>0.6175954549252225</c:v>
                </c:pt>
                <c:pt idx="7">
                  <c:v>0.8841173030328342</c:v>
                </c:pt>
                <c:pt idx="8">
                  <c:v>1.0966663881694387</c:v>
                </c:pt>
                <c:pt idx="9">
                  <c:v>1.3635224329517914</c:v>
                </c:pt>
                <c:pt idx="10">
                  <c:v>1.6310468710836332</c:v>
                </c:pt>
                <c:pt idx="11">
                  <c:v>2.0048458517837737</c:v>
                </c:pt>
                <c:pt idx="12">
                  <c:v>2.3250062661876516</c:v>
                </c:pt>
                <c:pt idx="13">
                  <c:v>2.7524438131840583</c:v>
                </c:pt>
                <c:pt idx="14">
                  <c:v>2.9126911187233695</c:v>
                </c:pt>
                <c:pt idx="15">
                  <c:v>3.4997075779095983</c:v>
                </c:pt>
                <c:pt idx="16">
                  <c:v>4.2996073189071762</c:v>
                </c:pt>
                <c:pt idx="17">
                  <c:v>5.098504469880524</c:v>
                </c:pt>
                <c:pt idx="18">
                  <c:v>6.1086139192915025</c:v>
                </c:pt>
                <c:pt idx="19">
                  <c:v>7.2739577241206455</c:v>
                </c:pt>
                <c:pt idx="20">
                  <c:v>8.2083716267023146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00344"/>
        <c:axId val="396473688"/>
      </c:scatterChart>
      <c:valAx>
        <c:axId val="16390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3688"/>
        <c:crosses val="autoZero"/>
        <c:crossBetween val="midCat"/>
      </c:valAx>
      <c:valAx>
        <c:axId val="39647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0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1068591426071742"/>
                  <c:y val="-0.22019211140274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reverse20Ctnew!$A$2:$A$16</c:f>
              <c:numCache>
                <c:formatCode>General</c:formatCode>
                <c:ptCount val="15"/>
                <c:pt idx="0">
                  <c:v>1.1110575300188108E-2</c:v>
                </c:pt>
                <c:pt idx="1">
                  <c:v>9.8143415151661251E-2</c:v>
                </c:pt>
                <c:pt idx="2">
                  <c:v>0.20998215749626281</c:v>
                </c:pt>
                <c:pt idx="3">
                  <c:v>0.29697641896127702</c:v>
                </c:pt>
                <c:pt idx="4">
                  <c:v>0.40873800453296061</c:v>
                </c:pt>
                <c:pt idx="5">
                  <c:v>0.49565510922505684</c:v>
                </c:pt>
                <c:pt idx="6">
                  <c:v>0.61983893523653377</c:v>
                </c:pt>
                <c:pt idx="7">
                  <c:v>0.75648358007426342</c:v>
                </c:pt>
                <c:pt idx="8">
                  <c:v>0.84332352799344179</c:v>
                </c:pt>
                <c:pt idx="9">
                  <c:v>0.94262429473887266</c:v>
                </c:pt>
                <c:pt idx="10">
                  <c:v>1.128765009403482</c:v>
                </c:pt>
                <c:pt idx="11">
                  <c:v>1.3149828808410091</c:v>
                </c:pt>
                <c:pt idx="12">
                  <c:v>1.6626512996093941</c:v>
                </c:pt>
                <c:pt idx="13">
                  <c:v>2.2586873704007333</c:v>
                </c:pt>
                <c:pt idx="14">
                  <c:v>3.3764189612769453</c:v>
                </c:pt>
              </c:numCache>
            </c:numRef>
          </c:xVal>
          <c:yVal>
            <c:numRef>
              <c:f>reverse20Ctnew!$B$2:$B$16</c:f>
              <c:numCache>
                <c:formatCode>General</c:formatCode>
                <c:ptCount val="15"/>
                <c:pt idx="0">
                  <c:v>-0.16906354515050381</c:v>
                </c:pt>
                <c:pt idx="1">
                  <c:v>-0.27558528428093609</c:v>
                </c:pt>
                <c:pt idx="2">
                  <c:v>-0.32792642140468153</c:v>
                </c:pt>
                <c:pt idx="3">
                  <c:v>-0.38060200668896371</c:v>
                </c:pt>
                <c:pt idx="4">
                  <c:v>-0.32525083612040184</c:v>
                </c:pt>
                <c:pt idx="5">
                  <c:v>-0.27023411371237316</c:v>
                </c:pt>
                <c:pt idx="6">
                  <c:v>-0.21471571906354647</c:v>
                </c:pt>
                <c:pt idx="7">
                  <c:v>-0.2128762541806033</c:v>
                </c:pt>
                <c:pt idx="8">
                  <c:v>-5.0167224080269079E-2</c:v>
                </c:pt>
                <c:pt idx="9">
                  <c:v>5.8862876254179852E-2</c:v>
                </c:pt>
                <c:pt idx="10">
                  <c:v>0.330602006688963</c:v>
                </c:pt>
                <c:pt idx="11">
                  <c:v>0.49464882943143706</c:v>
                </c:pt>
                <c:pt idx="12">
                  <c:v>0.7147157190635447</c:v>
                </c:pt>
                <c:pt idx="13">
                  <c:v>1.045819397993311</c:v>
                </c:pt>
                <c:pt idx="14">
                  <c:v>1.437792642140467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72120"/>
        <c:axId val="396474864"/>
      </c:scatterChart>
      <c:valAx>
        <c:axId val="39647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4864"/>
        <c:crosses val="autoZero"/>
        <c:crossBetween val="midCat"/>
      </c:valAx>
      <c:valAx>
        <c:axId val="3964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 Flow Coefficient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plots!$B$1</c:f>
              <c:strCache>
                <c:ptCount val="1"/>
                <c:pt idx="0">
                  <c:v>efficiency of the twin turbine without fluidic diode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plots!$A$3:$A$12</c:f>
              <c:numCache>
                <c:formatCode>General</c:formatCode>
                <c:ptCount val="10"/>
                <c:pt idx="0">
                  <c:v>0.48099999999999998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1.6</c:v>
                </c:pt>
                <c:pt idx="8">
                  <c:v>2.1</c:v>
                </c:pt>
                <c:pt idx="9">
                  <c:v>2.6</c:v>
                </c:pt>
              </c:numCache>
            </c:numRef>
          </c:xVal>
          <c:yVal>
            <c:numRef>
              <c:f>plots!$B$3:$B$12</c:f>
              <c:numCache>
                <c:formatCode>General</c:formatCode>
                <c:ptCount val="10"/>
                <c:pt idx="0">
                  <c:v>0.1720134342008422</c:v>
                </c:pt>
                <c:pt idx="1">
                  <c:v>0.25980434659521273</c:v>
                </c:pt>
                <c:pt idx="2">
                  <c:v>0.27926109919627029</c:v>
                </c:pt>
                <c:pt idx="3">
                  <c:v>0.33376343590941504</c:v>
                </c:pt>
                <c:pt idx="4">
                  <c:v>0.31162102853760815</c:v>
                </c:pt>
                <c:pt idx="5">
                  <c:v>0.25469518473207053</c:v>
                </c:pt>
                <c:pt idx="6">
                  <c:v>0.22108331977486756</c:v>
                </c:pt>
                <c:pt idx="7">
                  <c:v>0.16023206355573294</c:v>
                </c:pt>
                <c:pt idx="8">
                  <c:v>0.10720808548000928</c:v>
                </c:pt>
                <c:pt idx="9">
                  <c:v>7.3383408404839631E-2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74472"/>
        <c:axId val="396475256"/>
      </c:scatterChart>
      <c:valAx>
        <c:axId val="39647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coefficient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5256"/>
        <c:crosses val="autoZero"/>
        <c:crossBetween val="midCat"/>
      </c:valAx>
      <c:valAx>
        <c:axId val="39647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4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7779090113735785"/>
          <c:y val="0.21626502022234809"/>
          <c:w val="0.31083486439195102"/>
          <c:h val="0.191689103378206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187325</xdr:colOff>
      <xdr:row>4</xdr:row>
      <xdr:rowOff>101600</xdr:rowOff>
    </xdr:from>
    <xdr:to>
      <xdr:col>12</xdr:col>
      <xdr:colOff>492125</xdr:colOff>
      <xdr:row>19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231775</xdr:colOff>
      <xdr:row>4</xdr:row>
      <xdr:rowOff>101600</xdr:rowOff>
    </xdr:from>
    <xdr:to>
      <xdr:col>12</xdr:col>
      <xdr:colOff>536575</xdr:colOff>
      <xdr:row>19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4</xdr:row>
      <xdr:rowOff>101600</xdr:rowOff>
    </xdr:from>
    <xdr:to>
      <xdr:col>12</xdr:col>
      <xdr:colOff>447675</xdr:colOff>
      <xdr:row>19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187325</xdr:colOff>
      <xdr:row>4</xdr:row>
      <xdr:rowOff>101600</xdr:rowOff>
    </xdr:from>
    <xdr:to>
      <xdr:col>12</xdr:col>
      <xdr:colOff>492125</xdr:colOff>
      <xdr:row>19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6</xdr:row>
      <xdr:rowOff>88900</xdr:rowOff>
    </xdr:from>
    <xdr:to>
      <xdr:col>14</xdr:col>
      <xdr:colOff>276225</xdr:colOff>
      <xdr:row>20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16" displayName="Table16" ref="A1:B15" totalsRowShown="0">
  <autoFilter ref="A1:B15"/>
  <tableColumns count="2">
    <tableColumn id="21" name="dx"/>
    <tableColumn id="22" name="d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17" displayName="Table17" ref="A1:B15" totalsRowShown="0">
  <autoFilter ref="A1:B15"/>
  <tableColumns count="2">
    <tableColumn id="21" name="dx"/>
    <tableColumn id="22" name="d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Table1" displayName="Table1" ref="A1:B22" totalsRowShown="0">
  <autoFilter ref="A1:B22"/>
  <tableColumns count="2">
    <tableColumn id="21" name="dx"/>
    <tableColumn id="22" name="d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Table111" displayName="Table111" ref="A1:B16" totalsRowShown="0">
  <autoFilter ref="A1:B16"/>
  <tableColumns count="2">
    <tableColumn id="21" name="dx"/>
    <tableColumn id="22" name="d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O16" sqref="O16"/>
    </sheetView>
  </sheetViews>
  <sheetFormatPr defaultRowHeight="14.5" x14ac:dyDescent="0.35"/>
  <cols>
    <col min="1" max="1" width="11.81640625" bestFit="1" customWidth="1"/>
    <col min="2" max="2" width="12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1.2461059190031154E-2</v>
      </c>
      <c r="B2">
        <v>-0.26153846153845706</v>
      </c>
    </row>
    <row r="3" spans="1:2" x14ac:dyDescent="0.35">
      <c r="A3">
        <v>0.22429906542056077</v>
      </c>
      <c r="B3">
        <v>0.8461538461538467</v>
      </c>
    </row>
    <row r="4" spans="1:2" x14ac:dyDescent="0.35">
      <c r="A4">
        <v>0.36137071651090336</v>
      </c>
      <c r="B4">
        <v>1.815384615384616</v>
      </c>
    </row>
    <row r="5" spans="1:2" x14ac:dyDescent="0.35">
      <c r="A5">
        <v>0.46105919003115259</v>
      </c>
      <c r="B5">
        <v>2.5076923076923094</v>
      </c>
    </row>
    <row r="6" spans="1:2" x14ac:dyDescent="0.35">
      <c r="A6">
        <v>0.57320872274143297</v>
      </c>
      <c r="B6">
        <v>3.3384615384615408</v>
      </c>
    </row>
    <row r="7" spans="1:2" x14ac:dyDescent="0.35">
      <c r="A7">
        <v>0.66043613707165105</v>
      </c>
      <c r="B7">
        <v>4.1692307692307722</v>
      </c>
    </row>
    <row r="8" spans="1:2" x14ac:dyDescent="0.35">
      <c r="A8">
        <v>0.76012461059190028</v>
      </c>
      <c r="B8">
        <v>4.861538461538462</v>
      </c>
    </row>
    <row r="9" spans="1:2" x14ac:dyDescent="0.35">
      <c r="A9">
        <v>0.82242990654205606</v>
      </c>
      <c r="B9">
        <v>5.6923076923076934</v>
      </c>
    </row>
    <row r="10" spans="1:2" x14ac:dyDescent="0.35">
      <c r="A10">
        <v>0.95950155763239875</v>
      </c>
      <c r="B10">
        <v>6.6615384615384627</v>
      </c>
    </row>
    <row r="11" spans="1:2" x14ac:dyDescent="0.35">
      <c r="A11">
        <v>1.1214953271028039</v>
      </c>
      <c r="B11">
        <v>7.6307692307692321</v>
      </c>
    </row>
    <row r="12" spans="1:2" x14ac:dyDescent="0.35">
      <c r="A12">
        <v>1.333333333333333</v>
      </c>
      <c r="B12">
        <v>8.6000000000000014</v>
      </c>
    </row>
    <row r="13" spans="1:2" x14ac:dyDescent="0.35">
      <c r="A13">
        <v>1.6822429906542054</v>
      </c>
      <c r="B13">
        <v>9.7076923076923087</v>
      </c>
    </row>
    <row r="14" spans="1:2" x14ac:dyDescent="0.35">
      <c r="A14">
        <v>2.2429906542056073</v>
      </c>
      <c r="B14">
        <v>10.400000000000002</v>
      </c>
    </row>
    <row r="15" spans="1:2" x14ac:dyDescent="0.35">
      <c r="A15">
        <v>3.3769470404984419</v>
      </c>
      <c r="B15">
        <v>11.784615384615385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opLeftCell="AU1" workbookViewId="0">
      <selection activeCell="BF21" sqref="BF21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7.5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7.5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7.5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7.5</v>
      </c>
      <c r="BL1" t="s">
        <v>3</v>
      </c>
    </row>
    <row r="2" spans="1:65" x14ac:dyDescent="0.35">
      <c r="B2" s="27" t="s">
        <v>2</v>
      </c>
      <c r="C2" s="27"/>
      <c r="D2">
        <v>20</v>
      </c>
      <c r="E2" t="s">
        <v>3</v>
      </c>
      <c r="G2" s="27" t="s">
        <v>9</v>
      </c>
      <c r="H2" s="27"/>
      <c r="I2">
        <v>0.24</v>
      </c>
      <c r="J2" t="s">
        <v>10</v>
      </c>
      <c r="K2" s="3" t="s">
        <v>14</v>
      </c>
      <c r="L2">
        <v>1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7" t="s">
        <v>4</v>
      </c>
      <c r="C3" s="27"/>
      <c r="D3">
        <v>1.2</v>
      </c>
      <c r="E3" t="s">
        <v>5</v>
      </c>
      <c r="G3" s="25" t="s">
        <v>34</v>
      </c>
      <c r="H3" s="26"/>
      <c r="I3" s="12">
        <f>(I2+I2*D4)/4</f>
        <v>0.10199999999999999</v>
      </c>
      <c r="J3" s="12" t="s">
        <v>10</v>
      </c>
      <c r="K3" s="3" t="s">
        <v>34</v>
      </c>
      <c r="L3">
        <f>(I2+I2*D4)/4</f>
        <v>0.10199999999999999</v>
      </c>
      <c r="P3" s="21" t="s">
        <v>66</v>
      </c>
      <c r="Q3">
        <f>U7+U6</f>
        <v>18.649047758921718</v>
      </c>
      <c r="R3" t="s">
        <v>63</v>
      </c>
      <c r="T3" t="s">
        <v>59</v>
      </c>
      <c r="U3">
        <f>((U2/2)-Q2*TAN(X1*PI()/180))*2</f>
        <v>176.80680115805001</v>
      </c>
      <c r="V3" t="s">
        <v>56</v>
      </c>
      <c r="AC3" s="21" t="s">
        <v>66</v>
      </c>
      <c r="AD3">
        <f>AH7+AH6</f>
        <v>30.653957562663187</v>
      </c>
      <c r="AE3" t="s">
        <v>63</v>
      </c>
      <c r="AG3" t="s">
        <v>59</v>
      </c>
      <c r="AH3">
        <f>((AH2/2)-AD2*TAN(AK1*PI()/180))*2</f>
        <v>161.00850144756248</v>
      </c>
      <c r="AI3" t="s">
        <v>56</v>
      </c>
      <c r="AP3" s="21" t="s">
        <v>66</v>
      </c>
      <c r="AQ3">
        <f>AU7+AU6</f>
        <v>70.736461595308498</v>
      </c>
      <c r="AR3" t="s">
        <v>63</v>
      </c>
      <c r="AT3" t="s">
        <v>59</v>
      </c>
      <c r="AU3">
        <f>((AU2/2)-AQ2*TAN(AX1*PI()/180))*2</f>
        <v>134.67800193008333</v>
      </c>
      <c r="AV3" t="s">
        <v>56</v>
      </c>
      <c r="BC3" s="21" t="s">
        <v>66</v>
      </c>
      <c r="BD3">
        <f>BH7+BH6</f>
        <v>147.25993894221253</v>
      </c>
      <c r="BE3" t="s">
        <v>63</v>
      </c>
      <c r="BG3" t="s">
        <v>59</v>
      </c>
      <c r="BH3">
        <f>((BH2/2)-BD2*TAN(BK1*PI()/180))*2</f>
        <v>113.6136023161</v>
      </c>
      <c r="BI3" t="s">
        <v>56</v>
      </c>
    </row>
    <row r="4" spans="1:65" x14ac:dyDescent="0.35">
      <c r="B4" s="27" t="s">
        <v>6</v>
      </c>
      <c r="C4" s="27"/>
      <c r="D4">
        <v>0.7</v>
      </c>
      <c r="G4" s="27" t="s">
        <v>11</v>
      </c>
      <c r="H4" s="27"/>
      <c r="I4">
        <f>(PI()/4)*(I2^2-I2^2*D4^2)</f>
        <v>2.3071856447963442E-2</v>
      </c>
      <c r="J4" t="s">
        <v>13</v>
      </c>
      <c r="K4" s="3" t="s">
        <v>37</v>
      </c>
      <c r="L4">
        <f>I6/L3</f>
        <v>63.739484449849151</v>
      </c>
      <c r="P4" s="21" t="s">
        <v>67</v>
      </c>
      <c r="Q4">
        <f>U7-U6</f>
        <v>12.948819112013352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21.28433347790461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49.115303776480296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102.24877626240226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7" t="s">
        <v>7</v>
      </c>
      <c r="C5" s="27"/>
      <c r="D5">
        <v>0.15</v>
      </c>
      <c r="E5" t="s">
        <v>8</v>
      </c>
      <c r="G5" s="27" t="s">
        <v>36</v>
      </c>
      <c r="H5" s="27"/>
      <c r="I5">
        <f>D5/I4</f>
        <v>6.5014274138846133</v>
      </c>
      <c r="J5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6.1094686978741226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7.3672220846800638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10.529507262340523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14.795877175135765</v>
      </c>
      <c r="BI5" t="s">
        <v>12</v>
      </c>
    </row>
    <row r="6" spans="1:65" x14ac:dyDescent="0.35">
      <c r="G6" s="27" t="s">
        <v>35</v>
      </c>
      <c r="H6" s="27"/>
      <c r="I6">
        <f>I5/L2</f>
        <v>6.5014274138846133</v>
      </c>
      <c r="J6" t="s">
        <v>12</v>
      </c>
      <c r="Q6">
        <f>L4</f>
        <v>63.739484449849151</v>
      </c>
      <c r="T6" t="s">
        <v>62</v>
      </c>
      <c r="U6">
        <f>Q2*Q5*Q5*0.19*(U2^4-U3^4)/(4*(U2-U3)*U2^(4)*U3^(4)*(2*9.81*PI()*PI()/16))*10^12*1.2*9.81</f>
        <v>2.8501143234541826</v>
      </c>
      <c r="V6" t="s">
        <v>63</v>
      </c>
      <c r="AD6">
        <f>L4</f>
        <v>63.739484449849151</v>
      </c>
      <c r="AG6" t="s">
        <v>62</v>
      </c>
      <c r="AH6">
        <f>AD2*AD5*AD5*0.19*(AH2^4-AH3^4)/(4*(AH2-AH3)*AH2^(4)*AH3^(4)*(2*9.81*PI()*PI()/16))*10^12*1.2*9.81</f>
        <v>4.6848120423792903</v>
      </c>
      <c r="AI6" t="s">
        <v>63</v>
      </c>
      <c r="AQ6">
        <f>L4</f>
        <v>63.739484449849151</v>
      </c>
      <c r="AT6" t="s">
        <v>62</v>
      </c>
      <c r="AU6">
        <f>AQ2*AQ5*AQ5*0.19*(AU2^4-AU3^4)/(4*(AU2-AU3)*AU2^(4)*AU3^(4)*(2*9.81*PI()*PI()/16))*10^12*1.2*9.81</f>
        <v>10.810578909414099</v>
      </c>
      <c r="AV6" t="s">
        <v>63</v>
      </c>
      <c r="BD6">
        <f>L4</f>
        <v>63.739484449849151</v>
      </c>
      <c r="BG6" t="s">
        <v>62</v>
      </c>
      <c r="BH6">
        <f>BD2*BD5*BD5*0.19*(BH2^4-BH3^4)/(4*(BH2-BH3)*BH2^(4)*BH3^(4)*(2*9.81*PI()*PI()/16))*10^12*1.2*9.81</f>
        <v>22.505581339905131</v>
      </c>
      <c r="BI6" t="s">
        <v>63</v>
      </c>
    </row>
    <row r="7" spans="1:65" x14ac:dyDescent="0.35">
      <c r="G7" s="3"/>
      <c r="H7" s="3"/>
      <c r="T7" t="s">
        <v>64</v>
      </c>
      <c r="U7">
        <f>(U5^2-U4^2)*1.2/2</f>
        <v>15.798933435467534</v>
      </c>
      <c r="V7" t="s">
        <v>63</v>
      </c>
      <c r="AG7" t="s">
        <v>64</v>
      </c>
      <c r="AH7">
        <f>(AH5^2-AH4^2)*1.2/2</f>
        <v>25.969145520283899</v>
      </c>
      <c r="AI7" t="s">
        <v>63</v>
      </c>
      <c r="AT7" t="s">
        <v>64</v>
      </c>
      <c r="AU7">
        <f>(AU5^2-AU4^2)*1.2/2</f>
        <v>59.925882685894393</v>
      </c>
      <c r="AV7" t="s">
        <v>63</v>
      </c>
      <c r="BG7" t="s">
        <v>64</v>
      </c>
      <c r="BH7">
        <f>(BH5^2-BH4^2)*1.2/2</f>
        <v>124.75435760230739</v>
      </c>
      <c r="BI7" t="s">
        <v>63</v>
      </c>
    </row>
    <row r="8" spans="1:65" x14ac:dyDescent="0.35">
      <c r="A8" s="3" t="s">
        <v>16</v>
      </c>
      <c r="B8" s="27" t="s">
        <v>45</v>
      </c>
      <c r="C8" s="27"/>
      <c r="D8" s="27"/>
      <c r="E8" s="27"/>
      <c r="F8" s="3" t="s">
        <v>22</v>
      </c>
      <c r="G8" s="27" t="s">
        <v>46</v>
      </c>
      <c r="H8" s="27"/>
      <c r="I8" s="27"/>
      <c r="J8" s="27"/>
      <c r="K8" s="27"/>
      <c r="P8" s="21"/>
      <c r="Q8" s="24"/>
      <c r="R8" s="24"/>
      <c r="S8" s="24"/>
      <c r="T8" s="24"/>
      <c r="U8" s="21"/>
      <c r="V8" s="24"/>
      <c r="W8" s="24"/>
      <c r="X8" s="24"/>
      <c r="Y8" s="24"/>
      <c r="Z8" s="24"/>
      <c r="AC8" s="21"/>
      <c r="AD8" s="24"/>
      <c r="AE8" s="24"/>
      <c r="AF8" s="24"/>
      <c r="AG8" s="24"/>
      <c r="AH8" s="21"/>
      <c r="AI8" s="24"/>
      <c r="AJ8" s="24"/>
      <c r="AK8" s="24"/>
      <c r="AL8" s="24"/>
      <c r="AM8" s="24"/>
      <c r="AP8" s="21"/>
      <c r="AQ8" s="24"/>
      <c r="AR8" s="24"/>
      <c r="AS8" s="24"/>
      <c r="AT8" s="24"/>
      <c r="AU8" s="21"/>
      <c r="AV8" s="24"/>
      <c r="AW8" s="24"/>
      <c r="AX8" s="24"/>
      <c r="AY8" s="24"/>
      <c r="AZ8" s="24"/>
      <c r="BC8" s="21"/>
      <c r="BD8" s="24"/>
      <c r="BE8" s="24"/>
      <c r="BF8" s="24"/>
      <c r="BG8" s="24"/>
      <c r="BH8" s="21"/>
      <c r="BI8" s="24"/>
      <c r="BJ8" s="24"/>
      <c r="BK8" s="24"/>
      <c r="BL8" s="24"/>
      <c r="BM8" s="24"/>
    </row>
    <row r="9" spans="1:65" x14ac:dyDescent="0.35">
      <c r="A9" s="3"/>
      <c r="F9" s="3"/>
      <c r="G9" s="3"/>
      <c r="H9" s="3"/>
      <c r="P9" s="22"/>
      <c r="U9" s="22"/>
      <c r="V9" s="22"/>
      <c r="W9" s="22"/>
      <c r="AC9" s="22"/>
      <c r="AH9" s="22"/>
      <c r="AI9" s="22"/>
      <c r="AJ9" s="22"/>
      <c r="AP9" s="22"/>
      <c r="AU9" s="22"/>
      <c r="AV9" s="22"/>
      <c r="AW9" s="22"/>
      <c r="BC9" s="22"/>
      <c r="BH9" s="22"/>
      <c r="BI9" s="22"/>
      <c r="BJ9" s="22"/>
    </row>
    <row r="10" spans="1:65" x14ac:dyDescent="0.35">
      <c r="A10" s="3" t="s">
        <v>16</v>
      </c>
      <c r="B10" s="7">
        <f>C20</f>
        <v>4.2018236419419281</v>
      </c>
      <c r="F10" s="3" t="s">
        <v>22</v>
      </c>
      <c r="G10" s="8">
        <f>G20</f>
        <v>5.423545545875343</v>
      </c>
      <c r="H10" s="3"/>
      <c r="P10" s="21" t="s">
        <v>16</v>
      </c>
      <c r="Q10" s="10">
        <f>R20</f>
        <v>4.2001449891925935</v>
      </c>
      <c r="U10" s="21" t="s">
        <v>22</v>
      </c>
      <c r="V10" s="9">
        <f>V20</f>
        <v>5.4269576218847551</v>
      </c>
      <c r="W10" s="22"/>
      <c r="AC10" s="21" t="s">
        <v>16</v>
      </c>
      <c r="AD10" s="10">
        <f>AE20</f>
        <v>4.2723045355540865</v>
      </c>
      <c r="AH10" s="21" t="s">
        <v>22</v>
      </c>
      <c r="AI10" s="9">
        <f>AI20</f>
        <v>5.2802980536489388</v>
      </c>
      <c r="AJ10" s="22"/>
      <c r="AP10" s="21" t="s">
        <v>16</v>
      </c>
      <c r="AQ10" s="10">
        <f>AR20</f>
        <v>4.3728943768933748</v>
      </c>
      <c r="AU10" s="21" t="s">
        <v>22</v>
      </c>
      <c r="AV10" s="9">
        <f>AV20</f>
        <v>5.0759601532231047</v>
      </c>
      <c r="AW10" s="22"/>
      <c r="BC10" s="21" t="s">
        <v>16</v>
      </c>
      <c r="BD10" s="10">
        <f>BE20</f>
        <v>4.5652290255472936</v>
      </c>
      <c r="BH10" s="21" t="s">
        <v>22</v>
      </c>
      <c r="BI10" s="9">
        <f>BI20</f>
        <v>4.6860187172799881</v>
      </c>
      <c r="BJ10" s="22"/>
    </row>
    <row r="13" spans="1:65" x14ac:dyDescent="0.35">
      <c r="A13" s="3" t="s">
        <v>14</v>
      </c>
      <c r="B13" s="3" t="s">
        <v>26</v>
      </c>
      <c r="C13" s="3" t="s">
        <v>17</v>
      </c>
      <c r="D13" s="3" t="s">
        <v>18</v>
      </c>
      <c r="E13" s="3" t="s">
        <v>20</v>
      </c>
      <c r="F13" s="3"/>
      <c r="G13" s="3" t="s">
        <v>39</v>
      </c>
      <c r="H13" s="3" t="s">
        <v>40</v>
      </c>
      <c r="I13" s="3" t="s">
        <v>20</v>
      </c>
      <c r="J13" s="3"/>
      <c r="K13" s="3"/>
      <c r="P13" s="21" t="s">
        <v>14</v>
      </c>
      <c r="Q13" s="21" t="s">
        <v>26</v>
      </c>
      <c r="R13" s="21" t="s">
        <v>17</v>
      </c>
      <c r="S13" s="21" t="s">
        <v>18</v>
      </c>
      <c r="T13" s="21" t="s">
        <v>20</v>
      </c>
      <c r="U13" s="22"/>
      <c r="V13" s="21" t="s">
        <v>39</v>
      </c>
      <c r="W13" s="21" t="s">
        <v>40</v>
      </c>
      <c r="X13" s="21" t="s">
        <v>20</v>
      </c>
      <c r="Y13" s="21"/>
      <c r="Z13" s="21"/>
      <c r="AC13" s="21" t="s">
        <v>14</v>
      </c>
      <c r="AD13" s="21" t="s">
        <v>26</v>
      </c>
      <c r="AE13" s="21" t="s">
        <v>17</v>
      </c>
      <c r="AF13" s="21" t="s">
        <v>18</v>
      </c>
      <c r="AG13" s="21" t="s">
        <v>20</v>
      </c>
      <c r="AH13" s="22"/>
      <c r="AI13" s="21" t="s">
        <v>39</v>
      </c>
      <c r="AJ13" s="21" t="s">
        <v>40</v>
      </c>
      <c r="AK13" s="21" t="s">
        <v>20</v>
      </c>
      <c r="AL13" s="21"/>
      <c r="AM13" s="21"/>
      <c r="AP13" s="21" t="s">
        <v>14</v>
      </c>
      <c r="AQ13" s="21" t="s">
        <v>26</v>
      </c>
      <c r="AR13" s="21" t="s">
        <v>17</v>
      </c>
      <c r="AS13" s="21" t="s">
        <v>18</v>
      </c>
      <c r="AT13" s="21" t="s">
        <v>20</v>
      </c>
      <c r="AU13" s="22"/>
      <c r="AV13" s="21" t="s">
        <v>39</v>
      </c>
      <c r="AW13" s="21" t="s">
        <v>40</v>
      </c>
      <c r="AX13" s="21" t="s">
        <v>20</v>
      </c>
      <c r="AY13" s="21"/>
      <c r="AZ13" s="21"/>
      <c r="BC13" s="21" t="s">
        <v>14</v>
      </c>
      <c r="BD13" s="21" t="s">
        <v>26</v>
      </c>
      <c r="BE13" s="21" t="s">
        <v>17</v>
      </c>
      <c r="BF13" s="21" t="s">
        <v>18</v>
      </c>
      <c r="BG13" s="21" t="s">
        <v>20</v>
      </c>
      <c r="BH13" s="22"/>
      <c r="BI13" s="21" t="s">
        <v>39</v>
      </c>
      <c r="BJ13" s="21" t="s">
        <v>40</v>
      </c>
      <c r="BK13" s="21" t="s">
        <v>20</v>
      </c>
      <c r="BL13" s="21"/>
      <c r="BM13" s="21"/>
    </row>
    <row r="14" spans="1:65" x14ac:dyDescent="0.35">
      <c r="A14" s="5" t="s">
        <v>44</v>
      </c>
      <c r="B14" s="3" t="s">
        <v>15</v>
      </c>
      <c r="C14" s="3" t="s">
        <v>16</v>
      </c>
      <c r="D14" s="5" t="s">
        <v>19</v>
      </c>
      <c r="E14" s="3" t="s">
        <v>21</v>
      </c>
      <c r="F14" s="3"/>
      <c r="G14" s="3" t="s">
        <v>22</v>
      </c>
      <c r="H14" s="5" t="s">
        <v>23</v>
      </c>
      <c r="I14" s="3" t="s">
        <v>24</v>
      </c>
      <c r="J14" s="3"/>
      <c r="K14" s="3" t="s">
        <v>41</v>
      </c>
      <c r="P14" s="17" t="s">
        <v>44</v>
      </c>
      <c r="Q14" s="21" t="s">
        <v>15</v>
      </c>
      <c r="R14" s="21" t="s">
        <v>16</v>
      </c>
      <c r="S14" s="17" t="s">
        <v>19</v>
      </c>
      <c r="T14" s="21" t="s">
        <v>21</v>
      </c>
      <c r="U14" s="22"/>
      <c r="V14" s="21" t="s">
        <v>22</v>
      </c>
      <c r="W14" s="17" t="s">
        <v>23</v>
      </c>
      <c r="X14" s="21" t="s">
        <v>24</v>
      </c>
      <c r="Y14" s="21"/>
      <c r="Z14" s="21" t="s">
        <v>41</v>
      </c>
      <c r="AC14" s="17" t="s">
        <v>44</v>
      </c>
      <c r="AD14" s="21" t="s">
        <v>15</v>
      </c>
      <c r="AE14" s="21" t="s">
        <v>16</v>
      </c>
      <c r="AF14" s="17" t="s">
        <v>19</v>
      </c>
      <c r="AG14" s="21" t="s">
        <v>21</v>
      </c>
      <c r="AH14" s="22"/>
      <c r="AI14" s="21" t="s">
        <v>22</v>
      </c>
      <c r="AJ14" s="17" t="s">
        <v>23</v>
      </c>
      <c r="AK14" s="21" t="s">
        <v>24</v>
      </c>
      <c r="AL14" s="21"/>
      <c r="AM14" s="21" t="s">
        <v>41</v>
      </c>
      <c r="AP14" s="17" t="s">
        <v>44</v>
      </c>
      <c r="AQ14" s="21" t="s">
        <v>15</v>
      </c>
      <c r="AR14" s="21" t="s">
        <v>16</v>
      </c>
      <c r="AS14" s="17" t="s">
        <v>19</v>
      </c>
      <c r="AT14" s="21" t="s">
        <v>21</v>
      </c>
      <c r="AU14" s="22"/>
      <c r="AV14" s="21" t="s">
        <v>22</v>
      </c>
      <c r="AW14" s="17" t="s">
        <v>23</v>
      </c>
      <c r="AX14" s="21" t="s">
        <v>24</v>
      </c>
      <c r="AY14" s="21"/>
      <c r="AZ14" s="21" t="s">
        <v>41</v>
      </c>
      <c r="BC14" s="17" t="s">
        <v>44</v>
      </c>
      <c r="BD14" s="21" t="s">
        <v>15</v>
      </c>
      <c r="BE14" s="21" t="s">
        <v>16</v>
      </c>
      <c r="BF14" s="17" t="s">
        <v>19</v>
      </c>
      <c r="BG14" s="21" t="s">
        <v>21</v>
      </c>
      <c r="BH14" s="22"/>
      <c r="BI14" s="21" t="s">
        <v>22</v>
      </c>
      <c r="BJ14" s="17" t="s">
        <v>23</v>
      </c>
      <c r="BK14" s="21" t="s">
        <v>24</v>
      </c>
      <c r="BL14" s="21"/>
      <c r="BM14" s="21" t="s">
        <v>41</v>
      </c>
    </row>
    <row r="15" spans="1:65" x14ac:dyDescent="0.35">
      <c r="A15">
        <v>1</v>
      </c>
      <c r="B15">
        <v>6.5014274140000001</v>
      </c>
      <c r="C15">
        <f t="shared" ref="C15:C20" si="0" xml:space="preserve"> -0.3078*D15^6 + 2.2651*D15^5 - 4.751*D15^4 + 0.2832*D15^3 + 5.9876*D15^2 + 3.6672*D15 - 0.2951</f>
        <v>0.67321313279999995</v>
      </c>
      <c r="D15">
        <v>0.2</v>
      </c>
      <c r="E15">
        <f t="shared" ref="E15:E20" si="1">1.2*B15^2*C15*(D15^2+1)/2</f>
        <v>17.756387146704107</v>
      </c>
      <c r="G15">
        <f t="shared" ref="G15:G20" si="2" xml:space="preserve"> 0.9808*H15^6 - 9.1296*H15^5 + 32.097*H15^4 - 52.719*H15^3 + 35.366*H15^2 + 6.8355*H15 + 0.7557</f>
        <v>12.278666707200003</v>
      </c>
      <c r="H15">
        <f t="shared" ref="H15:H20" si="3">A15-D15</f>
        <v>0.8</v>
      </c>
      <c r="I15">
        <f t="shared" ref="I15:I20" si="4">1.2*B15^2*G15*(H15^2+1)/2</f>
        <v>510.6975163705531</v>
      </c>
      <c r="K15">
        <f t="shared" ref="K15:K20" si="5">E15-I15</f>
        <v>-492.94112922384898</v>
      </c>
      <c r="P15">
        <v>1</v>
      </c>
      <c r="Q15">
        <v>6.5014274140000001</v>
      </c>
      <c r="R15" s="12">
        <f t="shared" ref="R15:R20" si="6" xml:space="preserve"> -0.3078*S15^6 + 2.2651*S15^5 - 4.751*S15^4 + 0.2832*S15^3 + 5.9876*S15^2 + 3.6672*S15 - 0.2951</f>
        <v>0.67321313279999995</v>
      </c>
      <c r="S15" s="12">
        <v>0.2</v>
      </c>
      <c r="T15" s="12">
        <f>(1.2*Q15^2*R15*(S15^2+1)/2) + Q$3</f>
        <v>36.405434905625825</v>
      </c>
      <c r="V15" s="12">
        <f t="shared" ref="V15:V20" si="7" xml:space="preserve"> 0.9808*W15^6 - 9.1296*W15^5 + 32.097*W15^4 - 52.719*W15^3 + 35.366*W15^2 + 6.8355*W15 + 0.7557</f>
        <v>12.278666707200003</v>
      </c>
      <c r="W15" s="12">
        <f t="shared" ref="W15:W20" si="8">P15-S15</f>
        <v>0.8</v>
      </c>
      <c r="X15" s="12">
        <f>1.2*Q15^2*V15*(W15^2+1)/2 + Q$3</f>
        <v>529.34656412947481</v>
      </c>
      <c r="Y15" s="12"/>
      <c r="Z15" s="12">
        <f t="shared" ref="Z15:Z20" si="9">T15-X15</f>
        <v>-492.94112922384898</v>
      </c>
      <c r="AC15">
        <v>1</v>
      </c>
      <c r="AD15">
        <v>6.5014274140000001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39.040720624608717</v>
      </c>
      <c r="AI15" s="12">
        <f t="shared" ref="AI15:AI20" si="11" xml:space="preserve"> 0.9808*AJ15^6 - 9.1296*AJ15^5 + 32.097*AJ15^4 - 52.719*AJ15^3 + 35.366*AJ15^2 + 6.8355*AJ15 + 0.7557</f>
        <v>12.278666707200003</v>
      </c>
      <c r="AJ15" s="12">
        <f t="shared" ref="AJ15:AJ20" si="12">AC15-AF15</f>
        <v>0.8</v>
      </c>
      <c r="AK15" s="12">
        <f>1.2*AD15^2*AI15*(AJ15^2+1)/2 + AD$3</f>
        <v>541.35147393321631</v>
      </c>
      <c r="AL15" s="12"/>
      <c r="AM15" s="12">
        <f t="shared" ref="AM15:AM20" si="13">AG15-AK15</f>
        <v>-502.31075330860762</v>
      </c>
      <c r="AP15">
        <v>1</v>
      </c>
      <c r="AQ15">
        <v>6.5014274140000001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66.871690923184403</v>
      </c>
      <c r="AV15" s="12">
        <f t="shared" ref="AV15:AV20" si="15" xml:space="preserve"> 0.9808*AW15^6 - 9.1296*AW15^5 + 32.097*AW15^4 - 52.719*AW15^3 + 35.366*AW15^2 + 6.8355*AW15 + 0.7557</f>
        <v>12.278666707200003</v>
      </c>
      <c r="AW15" s="12">
        <f t="shared" ref="AW15:AW20" si="16">AP15-AS15</f>
        <v>0.8</v>
      </c>
      <c r="AX15" s="12">
        <f>1.2*AQ15^2*AV15*(AW15^2+1)/2 + AQ$3</f>
        <v>581.43397796586157</v>
      </c>
      <c r="AY15" s="12"/>
      <c r="AZ15" s="12">
        <f t="shared" ref="AZ15:AZ20" si="17">AT15-AX15</f>
        <v>-514.56228704267721</v>
      </c>
      <c r="BC15">
        <v>1</v>
      </c>
      <c r="BD15">
        <v>6.5014274140000001</v>
      </c>
      <c r="BE15" s="12">
        <f t="shared" ref="BE15:BE20" si="18" xml:space="preserve"> -0.3078*BF15^6 + 2.2651*BF15^5 - 4.751*BF15^4 + 0.2832*BF15^3 + 5.9876*BF15^2 + 3.6672*BF15 - 0.2951</f>
        <v>0.67321313279999995</v>
      </c>
      <c r="BF15" s="12">
        <v>0.2</v>
      </c>
      <c r="BG15" s="12">
        <f>(1.2*BD15^2*BE15*(BF15^2+1)/2) + BD$4</f>
        <v>120.00516340910636</v>
      </c>
      <c r="BI15" s="12">
        <f t="shared" ref="BI15:BI20" si="19" xml:space="preserve"> 0.9808*BJ15^6 - 9.1296*BJ15^5 + 32.097*BJ15^4 - 52.719*BJ15^3 + 35.366*BJ15^2 + 6.8355*BJ15 + 0.7557</f>
        <v>12.278666707200003</v>
      </c>
      <c r="BJ15" s="12">
        <f t="shared" ref="BJ15:BJ20" si="20">BC15-BF15</f>
        <v>0.8</v>
      </c>
      <c r="BK15" s="12">
        <f>1.2*BD15^2*BI15*(BJ15^2+1)/2 + BD$3</f>
        <v>657.95745531276566</v>
      </c>
      <c r="BL15" s="12"/>
      <c r="BM15" s="12">
        <f t="shared" ref="BM15:BM20" si="21">BG15-BK15</f>
        <v>-537.95229190365933</v>
      </c>
    </row>
    <row r="16" spans="1:65" x14ac:dyDescent="0.35">
      <c r="A16">
        <v>1</v>
      </c>
      <c r="B16">
        <v>6.5014274140000001</v>
      </c>
      <c r="C16">
        <f t="shared" si="0"/>
        <v>2.0482290751999996</v>
      </c>
      <c r="D16">
        <v>0.4</v>
      </c>
      <c r="E16">
        <f t="shared" si="1"/>
        <v>60.256680463855616</v>
      </c>
      <c r="G16">
        <f t="shared" si="2"/>
        <v>9.6970697087999973</v>
      </c>
      <c r="H16">
        <f t="shared" si="3"/>
        <v>0.6</v>
      </c>
      <c r="I16">
        <f t="shared" si="4"/>
        <v>334.46302450733612</v>
      </c>
      <c r="K16">
        <f t="shared" si="5"/>
        <v>-274.2063440434805</v>
      </c>
      <c r="P16">
        <v>1</v>
      </c>
      <c r="Q16">
        <v>6.5014274140000001</v>
      </c>
      <c r="R16" s="12">
        <f t="shared" si="6"/>
        <v>1.1149964265880559</v>
      </c>
      <c r="S16" s="12">
        <v>0.27</v>
      </c>
      <c r="T16" s="12">
        <f t="shared" ref="T16:T20" si="22">(1.2*Q16^2*R16*(S16^2+1)/2) + Q$3</f>
        <v>48.988057930147292</v>
      </c>
      <c r="V16" s="12">
        <f t="shared" si="7"/>
        <v>11.454349758368966</v>
      </c>
      <c r="W16" s="12">
        <f t="shared" si="8"/>
        <v>0.73</v>
      </c>
      <c r="X16" s="12">
        <f t="shared" ref="X16:X20" si="23">1.2*Q16^2*V16*(W16^2+1)/2 + Q$3</f>
        <v>463.94931022301978</v>
      </c>
      <c r="Y16" s="12"/>
      <c r="Z16" s="12">
        <f t="shared" si="9"/>
        <v>-414.96125229287247</v>
      </c>
      <c r="AC16">
        <v>1</v>
      </c>
      <c r="AD16">
        <v>6.5014274140000001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51.623343649130177</v>
      </c>
      <c r="AI16" s="12">
        <f t="shared" si="11"/>
        <v>11.454349758368966</v>
      </c>
      <c r="AJ16" s="12">
        <f t="shared" si="12"/>
        <v>0.73</v>
      </c>
      <c r="AK16" s="12">
        <f t="shared" ref="AK16:AK20" si="25">1.2*AD16^2*AI16*(AJ16^2+1)/2 + AD$3</f>
        <v>475.95422002676128</v>
      </c>
      <c r="AL16" s="12"/>
      <c r="AM16" s="12">
        <f t="shared" si="13"/>
        <v>-424.33087637763111</v>
      </c>
      <c r="AP16">
        <v>1</v>
      </c>
      <c r="AQ16">
        <v>6.5014274140000001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79.45431394770587</v>
      </c>
      <c r="AV16" s="12">
        <f t="shared" si="15"/>
        <v>11.454349758368966</v>
      </c>
      <c r="AW16" s="12">
        <f t="shared" si="16"/>
        <v>0.73</v>
      </c>
      <c r="AX16" s="12">
        <f t="shared" ref="AX16:AX20" si="27">1.2*AQ16^2*AV16*(AW16^2+1)/2 + AQ$3</f>
        <v>516.03672405940654</v>
      </c>
      <c r="AY16" s="12"/>
      <c r="AZ16" s="12">
        <f t="shared" si="17"/>
        <v>-436.58241011170065</v>
      </c>
      <c r="BC16">
        <v>1</v>
      </c>
      <c r="BD16">
        <v>6.5014274140000001</v>
      </c>
      <c r="BE16" s="12">
        <f t="shared" si="18"/>
        <v>1.1149964265880559</v>
      </c>
      <c r="BF16" s="12">
        <v>0.27</v>
      </c>
      <c r="BG16" s="12">
        <f t="shared" ref="BG16:BG20" si="28">(1.2*BD16^2*BE16*(BF16^2+1)/2) + BD$4</f>
        <v>132.58778643362783</v>
      </c>
      <c r="BI16" s="12">
        <f t="shared" si="19"/>
        <v>11.454349758368966</v>
      </c>
      <c r="BJ16" s="12">
        <f t="shared" si="20"/>
        <v>0.73</v>
      </c>
      <c r="BK16" s="12">
        <f t="shared" ref="BK16:BK20" si="29">1.2*BD16^2*BI16*(BJ16^2+1)/2 + BD$3</f>
        <v>592.56020140631063</v>
      </c>
      <c r="BL16" s="12"/>
      <c r="BM16" s="12">
        <f t="shared" si="21"/>
        <v>-459.97241497268283</v>
      </c>
    </row>
    <row r="17" spans="1:65" x14ac:dyDescent="0.35">
      <c r="A17">
        <v>1</v>
      </c>
      <c r="B17">
        <v>6.5014274140000001</v>
      </c>
      <c r="C17">
        <f t="shared" si="0"/>
        <v>4.5067694947999994</v>
      </c>
      <c r="D17">
        <v>0.7</v>
      </c>
      <c r="E17">
        <f t="shared" si="1"/>
        <v>170.30221680875502</v>
      </c>
      <c r="G17">
        <f t="shared" si="2"/>
        <v>4.8043927752000011</v>
      </c>
      <c r="H17">
        <f t="shared" si="3"/>
        <v>0.30000000000000004</v>
      </c>
      <c r="I17">
        <f t="shared" si="4"/>
        <v>132.81089087448603</v>
      </c>
      <c r="K17">
        <f t="shared" si="5"/>
        <v>37.491325934268986</v>
      </c>
      <c r="P17">
        <v>1</v>
      </c>
      <c r="Q17">
        <v>6.5014274140000001</v>
      </c>
      <c r="R17" s="12">
        <f t="shared" si="6"/>
        <v>1.3183871067999997</v>
      </c>
      <c r="S17" s="12">
        <v>0.3</v>
      </c>
      <c r="T17" s="12">
        <f t="shared" si="22"/>
        <v>55.094062636843525</v>
      </c>
      <c r="V17" s="12">
        <f t="shared" si="7"/>
        <v>11.0747409672</v>
      </c>
      <c r="W17" s="12">
        <f t="shared" si="8"/>
        <v>0.7</v>
      </c>
      <c r="X17" s="12">
        <f t="shared" si="23"/>
        <v>437.14236974334119</v>
      </c>
      <c r="Y17" s="12"/>
      <c r="Z17" s="12">
        <f t="shared" si="9"/>
        <v>-382.04830710649765</v>
      </c>
      <c r="AC17">
        <v>1</v>
      </c>
      <c r="AD17">
        <v>6.5014274140000001</v>
      </c>
      <c r="AE17" s="12">
        <f t="shared" si="10"/>
        <v>1.3183871067999997</v>
      </c>
      <c r="AF17" s="12">
        <v>0.3</v>
      </c>
      <c r="AG17" s="12">
        <f t="shared" si="24"/>
        <v>57.729348355826417</v>
      </c>
      <c r="AI17" s="12">
        <f t="shared" si="11"/>
        <v>11.0747409672</v>
      </c>
      <c r="AJ17" s="12">
        <f t="shared" si="12"/>
        <v>0.7</v>
      </c>
      <c r="AK17" s="12">
        <f t="shared" si="25"/>
        <v>449.14727954708269</v>
      </c>
      <c r="AL17" s="12"/>
      <c r="AM17" s="12">
        <f t="shared" si="13"/>
        <v>-391.41793119125629</v>
      </c>
      <c r="AP17">
        <v>1</v>
      </c>
      <c r="AQ17">
        <v>6.5014274140000001</v>
      </c>
      <c r="AR17" s="12">
        <f t="shared" si="14"/>
        <v>1.3183871067999997</v>
      </c>
      <c r="AS17" s="12">
        <v>0.3</v>
      </c>
      <c r="AT17" s="12">
        <f t="shared" si="26"/>
        <v>85.560318654402096</v>
      </c>
      <c r="AV17" s="12">
        <f t="shared" si="15"/>
        <v>11.0747409672</v>
      </c>
      <c r="AW17" s="12">
        <f t="shared" si="16"/>
        <v>0.7</v>
      </c>
      <c r="AX17" s="12">
        <f t="shared" si="27"/>
        <v>489.22978357972795</v>
      </c>
      <c r="AY17" s="12"/>
      <c r="AZ17" s="12">
        <f t="shared" si="17"/>
        <v>-403.66946492532588</v>
      </c>
      <c r="BC17">
        <v>1</v>
      </c>
      <c r="BD17">
        <v>6.5014274140000001</v>
      </c>
      <c r="BE17" s="12">
        <f t="shared" si="18"/>
        <v>1.3183871067999997</v>
      </c>
      <c r="BF17" s="12">
        <v>0.3</v>
      </c>
      <c r="BG17" s="12">
        <f t="shared" si="28"/>
        <v>138.69379114032407</v>
      </c>
      <c r="BI17" s="12">
        <f t="shared" si="19"/>
        <v>11.0747409672</v>
      </c>
      <c r="BJ17" s="12">
        <f t="shared" si="20"/>
        <v>0.7</v>
      </c>
      <c r="BK17" s="12">
        <f t="shared" si="29"/>
        <v>565.75326092663204</v>
      </c>
      <c r="BL17" s="12"/>
      <c r="BM17" s="12">
        <f t="shared" si="21"/>
        <v>-427.059469786308</v>
      </c>
    </row>
    <row r="18" spans="1:65" x14ac:dyDescent="0.35">
      <c r="A18">
        <v>1</v>
      </c>
      <c r="B18">
        <v>6.5014274140000001</v>
      </c>
      <c r="C18">
        <f t="shared" si="0"/>
        <v>3.6679710591999992</v>
      </c>
      <c r="D18">
        <v>0.6</v>
      </c>
      <c r="E18">
        <f t="shared" si="1"/>
        <v>126.51251678144575</v>
      </c>
      <c r="G18">
        <f t="shared" si="2"/>
        <v>6.5066574528000007</v>
      </c>
      <c r="H18">
        <f t="shared" si="3"/>
        <v>0.4</v>
      </c>
      <c r="I18">
        <f t="shared" si="4"/>
        <v>191.41881333895753</v>
      </c>
      <c r="K18">
        <f t="shared" si="5"/>
        <v>-64.90629655751178</v>
      </c>
      <c r="P18">
        <v>1</v>
      </c>
      <c r="Q18">
        <v>6.5014274140000001</v>
      </c>
      <c r="R18" s="12">
        <f t="shared" si="6"/>
        <v>1.6740794179968745</v>
      </c>
      <c r="S18" s="12">
        <v>0.35</v>
      </c>
      <c r="T18" s="12">
        <f t="shared" si="22"/>
        <v>66.306529856392416</v>
      </c>
      <c r="V18" s="12">
        <f t="shared" si="7"/>
        <v>10.407141650174999</v>
      </c>
      <c r="W18" s="12">
        <f t="shared" si="8"/>
        <v>0.65</v>
      </c>
      <c r="X18" s="12">
        <f t="shared" si="23"/>
        <v>394.09932341825714</v>
      </c>
      <c r="Y18" s="12"/>
      <c r="Z18" s="12">
        <f t="shared" si="9"/>
        <v>-327.79279356186476</v>
      </c>
      <c r="AC18">
        <v>1</v>
      </c>
      <c r="AD18">
        <v>6.5014274140000001</v>
      </c>
      <c r="AE18" s="12">
        <f t="shared" si="10"/>
        <v>1.6740794179968745</v>
      </c>
      <c r="AF18" s="12">
        <v>0.35</v>
      </c>
      <c r="AG18" s="12">
        <f t="shared" si="24"/>
        <v>68.941815575375315</v>
      </c>
      <c r="AI18" s="12">
        <f t="shared" si="11"/>
        <v>10.407141650174999</v>
      </c>
      <c r="AJ18" s="12">
        <f t="shared" si="12"/>
        <v>0.65</v>
      </c>
      <c r="AK18" s="12">
        <f t="shared" si="25"/>
        <v>406.10423322199864</v>
      </c>
      <c r="AL18" s="12"/>
      <c r="AM18" s="12">
        <f t="shared" si="13"/>
        <v>-337.16241764662334</v>
      </c>
      <c r="AP18">
        <v>1</v>
      </c>
      <c r="AQ18">
        <v>6.5014274140000001</v>
      </c>
      <c r="AR18" s="12">
        <f t="shared" si="14"/>
        <v>1.6740794179968745</v>
      </c>
      <c r="AS18" s="12">
        <v>0.35</v>
      </c>
      <c r="AT18" s="12">
        <f t="shared" si="26"/>
        <v>96.772785873950994</v>
      </c>
      <c r="AV18" s="12">
        <f t="shared" si="15"/>
        <v>10.407141650174999</v>
      </c>
      <c r="AW18" s="12">
        <f t="shared" si="16"/>
        <v>0.65</v>
      </c>
      <c r="AX18" s="12">
        <f t="shared" si="27"/>
        <v>446.18673725464396</v>
      </c>
      <c r="AY18" s="12"/>
      <c r="AZ18" s="12">
        <f t="shared" si="17"/>
        <v>-349.41395138069299</v>
      </c>
      <c r="BC18">
        <v>1</v>
      </c>
      <c r="BD18">
        <v>6.5014274140000001</v>
      </c>
      <c r="BE18" s="12">
        <f t="shared" si="18"/>
        <v>1.6740794179968745</v>
      </c>
      <c r="BF18" s="12">
        <v>0.35</v>
      </c>
      <c r="BG18" s="12">
        <f t="shared" si="28"/>
        <v>149.90625835987296</v>
      </c>
      <c r="BI18" s="12">
        <f t="shared" si="19"/>
        <v>10.407141650174999</v>
      </c>
      <c r="BJ18" s="12">
        <f t="shared" si="20"/>
        <v>0.65</v>
      </c>
      <c r="BK18" s="12">
        <f t="shared" si="29"/>
        <v>522.71021460154793</v>
      </c>
      <c r="BL18" s="12"/>
      <c r="BM18" s="12">
        <f t="shared" si="21"/>
        <v>-372.803956241675</v>
      </c>
    </row>
    <row r="19" spans="1:65" x14ac:dyDescent="0.35">
      <c r="A19">
        <v>1</v>
      </c>
      <c r="B19">
        <v>6.5014274140000001</v>
      </c>
      <c r="C19">
        <f t="shared" si="0"/>
        <v>4.2555277108449516</v>
      </c>
      <c r="D19">
        <v>0.67</v>
      </c>
      <c r="E19">
        <f t="shared" si="1"/>
        <v>156.37255132268595</v>
      </c>
      <c r="G19">
        <f t="shared" si="2"/>
        <v>5.3143923837607145</v>
      </c>
      <c r="H19">
        <f t="shared" si="3"/>
        <v>0.32999999999999996</v>
      </c>
      <c r="I19">
        <f t="shared" si="4"/>
        <v>149.45645856291176</v>
      </c>
      <c r="K19">
        <f t="shared" si="5"/>
        <v>6.9160927597741875</v>
      </c>
      <c r="P19">
        <v>1</v>
      </c>
      <c r="Q19">
        <v>6.5014274140000001</v>
      </c>
      <c r="R19" s="12">
        <f t="shared" si="6"/>
        <v>1.7475255629627389</v>
      </c>
      <c r="S19" s="12">
        <v>0.36</v>
      </c>
      <c r="T19" s="12">
        <f t="shared" si="22"/>
        <v>68.712052009924577</v>
      </c>
      <c r="V19" s="12">
        <f t="shared" si="7"/>
        <v>10.268463810663626</v>
      </c>
      <c r="W19" s="12">
        <f t="shared" si="8"/>
        <v>0.64</v>
      </c>
      <c r="X19" s="12">
        <f t="shared" si="23"/>
        <v>385.73693524080983</v>
      </c>
      <c r="Y19" s="12"/>
      <c r="Z19" s="12">
        <f t="shared" si="9"/>
        <v>-317.02488323088528</v>
      </c>
      <c r="AC19">
        <v>1</v>
      </c>
      <c r="AD19">
        <v>6.5014274140000001</v>
      </c>
      <c r="AE19" s="12">
        <f t="shared" si="10"/>
        <v>1.7475255629627389</v>
      </c>
      <c r="AF19" s="12">
        <v>0.36</v>
      </c>
      <c r="AG19" s="12">
        <f t="shared" si="24"/>
        <v>71.347337728907462</v>
      </c>
      <c r="AI19" s="12">
        <f t="shared" si="11"/>
        <v>10.268463810663626</v>
      </c>
      <c r="AJ19" s="12">
        <f t="shared" si="12"/>
        <v>0.64</v>
      </c>
      <c r="AK19" s="12">
        <f t="shared" si="25"/>
        <v>397.74184504455133</v>
      </c>
      <c r="AL19" s="12"/>
      <c r="AM19" s="12">
        <f t="shared" si="13"/>
        <v>-326.39450731564386</v>
      </c>
      <c r="AP19">
        <v>1</v>
      </c>
      <c r="AQ19">
        <v>6.5014274140000001</v>
      </c>
      <c r="AR19" s="12">
        <f t="shared" si="14"/>
        <v>1.7475255629627389</v>
      </c>
      <c r="AS19" s="12">
        <v>0.36</v>
      </c>
      <c r="AT19" s="12">
        <f t="shared" si="26"/>
        <v>99.178308027483155</v>
      </c>
      <c r="AV19" s="12">
        <f t="shared" si="15"/>
        <v>10.268463810663626</v>
      </c>
      <c r="AW19" s="12">
        <f t="shared" si="16"/>
        <v>0.64</v>
      </c>
      <c r="AX19" s="12">
        <f t="shared" si="27"/>
        <v>437.82434907719664</v>
      </c>
      <c r="AY19" s="12"/>
      <c r="AZ19" s="12">
        <f t="shared" si="17"/>
        <v>-338.64604104971352</v>
      </c>
      <c r="BC19">
        <v>1</v>
      </c>
      <c r="BD19">
        <v>6.5014274140000001</v>
      </c>
      <c r="BE19" s="12">
        <f t="shared" si="18"/>
        <v>1.7475255629627389</v>
      </c>
      <c r="BF19" s="12">
        <v>0.36</v>
      </c>
      <c r="BG19" s="12">
        <f t="shared" si="28"/>
        <v>152.3117805134051</v>
      </c>
      <c r="BI19" s="12">
        <f t="shared" si="19"/>
        <v>10.268463810663626</v>
      </c>
      <c r="BJ19" s="12">
        <f t="shared" si="20"/>
        <v>0.64</v>
      </c>
      <c r="BK19" s="12">
        <f t="shared" si="29"/>
        <v>514.34782642410062</v>
      </c>
      <c r="BL19" s="12"/>
      <c r="BM19" s="12">
        <f t="shared" si="21"/>
        <v>-362.03604591069552</v>
      </c>
    </row>
    <row r="20" spans="1:65" x14ac:dyDescent="0.35">
      <c r="A20" s="2">
        <v>1</v>
      </c>
      <c r="B20" s="2">
        <v>6.5014274140000001</v>
      </c>
      <c r="C20" s="2">
        <f t="shared" si="0"/>
        <v>4.2018236419419281</v>
      </c>
      <c r="D20" s="2">
        <v>0.66359999999999997</v>
      </c>
      <c r="E20" s="2">
        <f t="shared" si="1"/>
        <v>153.4896354979372</v>
      </c>
      <c r="F20" s="2"/>
      <c r="G20" s="2">
        <f t="shared" si="2"/>
        <v>5.423545545875343</v>
      </c>
      <c r="H20" s="2">
        <f t="shared" si="3"/>
        <v>0.33640000000000003</v>
      </c>
      <c r="I20" s="2">
        <f t="shared" si="4"/>
        <v>153.11280247428445</v>
      </c>
      <c r="K20">
        <f t="shared" si="5"/>
        <v>0.3768330236527504</v>
      </c>
      <c r="P20" s="2">
        <v>1</v>
      </c>
      <c r="Q20" s="2">
        <v>6.5014274140000001</v>
      </c>
      <c r="R20" s="18">
        <f t="shared" si="6"/>
        <v>4.2001449891925935</v>
      </c>
      <c r="S20" s="18">
        <v>0.66339999999999999</v>
      </c>
      <c r="T20" s="18">
        <f t="shared" si="22"/>
        <v>172.04909273738943</v>
      </c>
      <c r="U20" s="2"/>
      <c r="V20" s="18">
        <f t="shared" si="7"/>
        <v>5.4269576218847551</v>
      </c>
      <c r="W20" s="18">
        <f t="shared" si="8"/>
        <v>0.33660000000000001</v>
      </c>
      <c r="X20" s="18">
        <f t="shared" si="23"/>
        <v>171.87670249414614</v>
      </c>
      <c r="Y20" s="12"/>
      <c r="Z20" s="12">
        <f t="shared" si="9"/>
        <v>0.17239024324328511</v>
      </c>
      <c r="AC20" s="2">
        <v>1</v>
      </c>
      <c r="AD20" s="2">
        <v>6.5014274140000001</v>
      </c>
      <c r="AE20" s="18">
        <f t="shared" si="10"/>
        <v>4.2723045355540865</v>
      </c>
      <c r="AF20" s="18">
        <v>0.67200000000000004</v>
      </c>
      <c r="AG20" s="18">
        <f t="shared" si="24"/>
        <v>178.56417450461822</v>
      </c>
      <c r="AH20" s="2"/>
      <c r="AI20" s="18">
        <f t="shared" si="11"/>
        <v>5.2802980536489388</v>
      </c>
      <c r="AJ20" s="18">
        <f t="shared" si="12"/>
        <v>0.32799999999999996</v>
      </c>
      <c r="AK20" s="18">
        <f t="shared" si="25"/>
        <v>178.97535126566314</v>
      </c>
      <c r="AL20" s="12"/>
      <c r="AM20" s="12">
        <f t="shared" si="13"/>
        <v>-0.41117676104491352</v>
      </c>
      <c r="AP20" s="2">
        <v>1</v>
      </c>
      <c r="AQ20" s="2">
        <v>6.5014274140000001</v>
      </c>
      <c r="AR20" s="18">
        <f t="shared" si="14"/>
        <v>4.3728943768933748</v>
      </c>
      <c r="AS20" s="18">
        <v>0.68400000000000005</v>
      </c>
      <c r="AT20" s="18">
        <f t="shared" si="26"/>
        <v>211.9028311645057</v>
      </c>
      <c r="AU20" s="2"/>
      <c r="AV20" s="18">
        <f t="shared" si="15"/>
        <v>5.0759601532231047</v>
      </c>
      <c r="AW20" s="18">
        <f t="shared" si="16"/>
        <v>0.31599999999999995</v>
      </c>
      <c r="AX20" s="18">
        <f t="shared" si="27"/>
        <v>212.32324623059864</v>
      </c>
      <c r="AY20" s="12"/>
      <c r="AZ20" s="12">
        <f t="shared" si="17"/>
        <v>-0.42041506609294288</v>
      </c>
      <c r="BC20" s="2">
        <v>1</v>
      </c>
      <c r="BD20" s="2">
        <v>6.5014274140000001</v>
      </c>
      <c r="BE20" s="18">
        <f t="shared" si="18"/>
        <v>4.5652290255472936</v>
      </c>
      <c r="BF20" s="18">
        <v>0.70699999999999996</v>
      </c>
      <c r="BG20" s="18">
        <f t="shared" si="28"/>
        <v>275.9003783628462</v>
      </c>
      <c r="BH20" s="2"/>
      <c r="BI20" s="18">
        <f t="shared" si="19"/>
        <v>4.6860187172799881</v>
      </c>
      <c r="BJ20" s="18">
        <f t="shared" si="20"/>
        <v>0.29300000000000004</v>
      </c>
      <c r="BK20" s="18">
        <f t="shared" si="29"/>
        <v>276.30522403495286</v>
      </c>
      <c r="BL20" s="12"/>
      <c r="BM20" s="12">
        <f t="shared" si="21"/>
        <v>-0.40484567210666</v>
      </c>
    </row>
    <row r="25" spans="1:65" x14ac:dyDescent="0.35">
      <c r="B25" s="27" t="s">
        <v>47</v>
      </c>
      <c r="C25" s="27"/>
      <c r="D25" s="27"/>
      <c r="E25" s="27"/>
      <c r="G25" s="27" t="s">
        <v>48</v>
      </c>
      <c r="H25" s="27"/>
      <c r="I25" s="27"/>
      <c r="J25" s="27"/>
      <c r="K25" s="27"/>
    </row>
    <row r="26" spans="1:65" x14ac:dyDescent="0.35">
      <c r="B26" s="3" t="s">
        <v>28</v>
      </c>
      <c r="C26" s="7">
        <f xml:space="preserve"> -0.266*D20^6 + 1.8555*D20^5 - 3.4393*D20^4 - 1.4822*D20^3 + 8.492*D20^2 - 1.321*D20 - 0.0869</f>
        <v>1.8920342852537795</v>
      </c>
      <c r="G26" s="3" t="s">
        <v>30</v>
      </c>
      <c r="H26" s="7">
        <f xml:space="preserve"> -0.129*H20^6 + 1.0756*H20^5 - 3.0752*H20^4 + 3.1771*H20^3 + 0.0649*H20^2 - 0.7917*H20 - 0.1795</f>
        <v>-0.3524706099253811</v>
      </c>
      <c r="Q26" s="14" t="s">
        <v>28</v>
      </c>
      <c r="R26" s="15">
        <f xml:space="preserve"> -0.266*S20^6 + 1.8555*S20^5 - 3.4393*S20^4 - 1.4822*S20^3 + 8.492*S20^2 - 1.321*S20 - 0.0869</f>
        <v>1.8909213367498423</v>
      </c>
      <c r="V26" s="14" t="s">
        <v>30</v>
      </c>
      <c r="W26" s="15">
        <f xml:space="preserve"> -0.129*W20^6 + 1.0756*W20^5 - 3.0752*W20^4 + 3.1771*W20^3 + 0.0649*W20^2 - 0.7917*W20 - 0.1795</f>
        <v>-0.35248497992249445</v>
      </c>
      <c r="AD26" s="14" t="s">
        <v>28</v>
      </c>
      <c r="AE26" s="15">
        <f xml:space="preserve"> -0.266*AF20^6 + 1.8555*AF20^5 - 3.4393*AF20^4 - 1.4822*AF20^3 + 8.492*AF20^2 - 1.321*AF20 - 0.0869</f>
        <v>1.9388554026284051</v>
      </c>
      <c r="AI26" s="14" t="s">
        <v>30</v>
      </c>
      <c r="AJ26" s="15">
        <f xml:space="preserve"> -0.129*AJ20^6 + 1.0756*AJ20^5 - 3.0752*AJ20^4 + 3.1771*AJ20^3 + 0.0649*AJ20^2 - 0.7917*AJ20 - 0.1795</f>
        <v>-0.35175390699294268</v>
      </c>
      <c r="AQ26" s="14" t="s">
        <v>28</v>
      </c>
      <c r="AR26" s="15">
        <f xml:space="preserve"> -0.266*AS20^6 + 1.8555*AS20^5 - 3.4393*AS20^4 - 1.4822*AS20^3 + 8.492*AS20^2 - 1.321*AS20 - 0.0869</f>
        <v>2.0059845869699435</v>
      </c>
      <c r="AV26" s="14" t="s">
        <v>30</v>
      </c>
      <c r="AW26" s="15">
        <f xml:space="preserve"> -0.129*AW20^6 + 1.0756*AW20^5 - 3.0752*AW20^4 + 3.1771*AW20^3 + 0.0649*AW20^2 - 0.7917*AW20 - 0.1795</f>
        <v>-0.35034758366037444</v>
      </c>
      <c r="BD26" s="14" t="s">
        <v>28</v>
      </c>
      <c r="BE26" s="15">
        <f xml:space="preserve"> -0.266*BF20^6 + 1.8555*BF20^5 - 3.4393*BF20^4 - 1.4822*BF20^3 + 8.492*BF20^2 - 1.321*BF20 - 0.0869</f>
        <v>2.1353071818069673</v>
      </c>
      <c r="BI26" s="14" t="s">
        <v>30</v>
      </c>
      <c r="BJ26" s="15">
        <f xml:space="preserve"> -0.129*BJ20^6 + 1.0756*BJ20^5 - 3.0752*BJ20^4 + 3.1771*BJ20^3 + 0.0649*BJ20^2 - 0.7917*BJ20 - 0.1795</f>
        <v>-0.34640382113492613</v>
      </c>
    </row>
    <row r="29" spans="1:65" x14ac:dyDescent="0.35">
      <c r="B29" s="3" t="s">
        <v>31</v>
      </c>
      <c r="C29">
        <f>(I29+I30)*L4</f>
        <v>5.8567623433978637</v>
      </c>
      <c r="H29" s="3" t="s">
        <v>42</v>
      </c>
      <c r="I29" s="6">
        <f>C26*1.2*I6^2*I4*L3/2</f>
        <v>0.11292247837405503</v>
      </c>
      <c r="Q29" s="21" t="s">
        <v>31</v>
      </c>
      <c r="R29" s="12">
        <f>(X29+X30)*Q6</f>
        <v>5.8524738318853018</v>
      </c>
      <c r="W29" s="21" t="s">
        <v>42</v>
      </c>
      <c r="X29" s="13">
        <f>R26*1.2*I$6^2*I$4*I$3/2</f>
        <v>0.11285605415312693</v>
      </c>
      <c r="AD29" s="21" t="s">
        <v>31</v>
      </c>
      <c r="AE29" s="12">
        <f>(AK29+AK30)*AD6</f>
        <v>6.0376043055221267</v>
      </c>
      <c r="AJ29" s="21" t="s">
        <v>42</v>
      </c>
      <c r="AK29" s="13">
        <f>AE26*1.2*I$6^2*I$4*I$3/2</f>
        <v>0.11571690797577662</v>
      </c>
      <c r="AQ29" s="21" t="s">
        <v>31</v>
      </c>
      <c r="AR29" s="12">
        <f>(AX29+AX30)*AQ6</f>
        <v>6.2983250454069131</v>
      </c>
      <c r="AW29" s="21" t="s">
        <v>42</v>
      </c>
      <c r="AX29" s="13">
        <f>AR26*1.2*I$6^2*I$4*I$3/2</f>
        <v>0.1197233860434077</v>
      </c>
      <c r="BD29" s="21" t="s">
        <v>31</v>
      </c>
      <c r="BE29" s="12">
        <f>(BK29+BK30)*BD6</f>
        <v>6.8052929584267128</v>
      </c>
      <c r="BJ29" s="21" t="s">
        <v>42</v>
      </c>
      <c r="BK29" s="13">
        <f>BE26*1.2*I$6^2*I$4*I$3/2</f>
        <v>0.12744175987657624</v>
      </c>
    </row>
    <row r="30" spans="1:65" x14ac:dyDescent="0.35">
      <c r="B30" s="3" t="s">
        <v>32</v>
      </c>
      <c r="C30">
        <f>(E20+I20)*D5/2</f>
        <v>22.995182847916624</v>
      </c>
      <c r="H30" s="3" t="s">
        <v>43</v>
      </c>
      <c r="I30" s="6">
        <f>H26*1.2*I6^2*I4*L3/2</f>
        <v>-2.1036539949089873E-2</v>
      </c>
      <c r="Q30" s="21" t="s">
        <v>32</v>
      </c>
      <c r="R30" s="12">
        <f>(T20+X20)*Q5/2</f>
        <v>25.794434642365168</v>
      </c>
      <c r="W30" s="21" t="s">
        <v>43</v>
      </c>
      <c r="X30" s="13">
        <f>W26*1.2*I$6^2*I$4*I$3/2</f>
        <v>-2.1037397595117177E-2</v>
      </c>
      <c r="AD30" s="21" t="s">
        <v>32</v>
      </c>
      <c r="AE30" s="12">
        <f>(AG20+AK20)*AD5/2</f>
        <v>26.815464432771098</v>
      </c>
      <c r="AJ30" s="21" t="s">
        <v>43</v>
      </c>
      <c r="AK30" s="13">
        <f>AJ26*1.2*I$6^2*I$4*I$3/2</f>
        <v>-2.0993764893680114E-2</v>
      </c>
      <c r="AQ30" s="21" t="s">
        <v>32</v>
      </c>
      <c r="AR30" s="12">
        <f>(AT20+AX20)*AQ5/2</f>
        <v>31.816955804632823</v>
      </c>
      <c r="AW30" s="21" t="s">
        <v>43</v>
      </c>
      <c r="AX30" s="13">
        <f>AW26*1.2*I$6^2*I$4*I$3/2</f>
        <v>-2.0909831152443725E-2</v>
      </c>
      <c r="BD30" s="21" t="s">
        <v>32</v>
      </c>
      <c r="BE30" s="12">
        <f>(BG20+BK20)*BD5/2</f>
        <v>41.415420179834932</v>
      </c>
      <c r="BJ30" s="21" t="s">
        <v>43</v>
      </c>
      <c r="BK30" s="13">
        <f>BJ26*1.2*I$6^2*I$4*I$3/2</f>
        <v>-2.0674455164829096E-2</v>
      </c>
    </row>
    <row r="31" spans="1:65" x14ac:dyDescent="0.35">
      <c r="B31" s="3" t="s">
        <v>33</v>
      </c>
      <c r="C31" s="6">
        <f>C29/C30</f>
        <v>0.25469518473207053</v>
      </c>
      <c r="Q31" s="21" t="s">
        <v>33</v>
      </c>
      <c r="R31" s="13">
        <f>R29/R30</f>
        <v>0.2268890135809804</v>
      </c>
      <c r="AD31" s="21" t="s">
        <v>33</v>
      </c>
      <c r="AE31" s="13">
        <f>AE29/AE30</f>
        <v>0.22515382199174552</v>
      </c>
      <c r="AQ31" s="21" t="s">
        <v>33</v>
      </c>
      <c r="AR31" s="13">
        <f>AR29/AR30</f>
        <v>0.19795498614263476</v>
      </c>
      <c r="BD31" s="21" t="s">
        <v>33</v>
      </c>
      <c r="BE31" s="13">
        <f>BE29/BE30</f>
        <v>0.16431785380606118</v>
      </c>
    </row>
  </sheetData>
  <mergeCells count="21">
    <mergeCell ref="B8:E8"/>
    <mergeCell ref="G8:K8"/>
    <mergeCell ref="B25:E25"/>
    <mergeCell ref="G25:K25"/>
    <mergeCell ref="B5:C5"/>
    <mergeCell ref="G5:H5"/>
    <mergeCell ref="G6:H6"/>
    <mergeCell ref="B2:C2"/>
    <mergeCell ref="G2:H2"/>
    <mergeCell ref="B3:C3"/>
    <mergeCell ref="G3:H3"/>
    <mergeCell ref="B4:C4"/>
    <mergeCell ref="G4:H4"/>
    <mergeCell ref="AV8:AZ8"/>
    <mergeCell ref="BD8:BG8"/>
    <mergeCell ref="BI8:BM8"/>
    <mergeCell ref="Q8:T8"/>
    <mergeCell ref="V8:Z8"/>
    <mergeCell ref="AD8:AG8"/>
    <mergeCell ref="AI8:AM8"/>
    <mergeCell ref="AQ8:AT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opLeftCell="AU1" workbookViewId="0">
      <selection activeCell="BF21" sqref="BF21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7.5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7.5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7.5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7.5</v>
      </c>
      <c r="BL1" t="s">
        <v>3</v>
      </c>
    </row>
    <row r="2" spans="1:65" x14ac:dyDescent="0.35">
      <c r="B2" s="27" t="s">
        <v>2</v>
      </c>
      <c r="C2" s="27"/>
      <c r="D2">
        <v>20</v>
      </c>
      <c r="E2" t="s">
        <v>3</v>
      </c>
      <c r="G2" s="27" t="s">
        <v>9</v>
      </c>
      <c r="H2" s="27"/>
      <c r="I2">
        <v>0.24</v>
      </c>
      <c r="J2" t="s">
        <v>10</v>
      </c>
      <c r="K2" s="3" t="s">
        <v>14</v>
      </c>
      <c r="L2">
        <v>1.2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7" t="s">
        <v>4</v>
      </c>
      <c r="C3" s="27"/>
      <c r="D3">
        <v>1.2</v>
      </c>
      <c r="E3" t="s">
        <v>5</v>
      </c>
      <c r="G3" s="25" t="s">
        <v>34</v>
      </c>
      <c r="H3" s="26"/>
      <c r="I3" s="12">
        <f>(I2+I2*D4)/4</f>
        <v>0.10199999999999999</v>
      </c>
      <c r="J3" s="12" t="s">
        <v>10</v>
      </c>
      <c r="K3" s="3" t="s">
        <v>34</v>
      </c>
      <c r="L3">
        <f>(I2+I2*D4)/4</f>
        <v>0.10199999999999999</v>
      </c>
      <c r="P3" s="21" t="s">
        <v>66</v>
      </c>
      <c r="Q3">
        <f>U7+U6</f>
        <v>18.649047758921718</v>
      </c>
      <c r="R3" t="s">
        <v>63</v>
      </c>
      <c r="T3" t="s">
        <v>59</v>
      </c>
      <c r="U3">
        <f>((U2/2)-Q2*TAN(X1*PI()/180))*2</f>
        <v>176.80680115805001</v>
      </c>
      <c r="V3" t="s">
        <v>56</v>
      </c>
      <c r="AC3" s="21" t="s">
        <v>66</v>
      </c>
      <c r="AD3">
        <f>AH7+AH6</f>
        <v>30.653957562663187</v>
      </c>
      <c r="AE3" t="s">
        <v>63</v>
      </c>
      <c r="AG3" t="s">
        <v>59</v>
      </c>
      <c r="AH3">
        <f>((AH2/2)-AD2*TAN(AK1*PI()/180))*2</f>
        <v>161.00850144756248</v>
      </c>
      <c r="AI3" t="s">
        <v>56</v>
      </c>
      <c r="AP3" s="21" t="s">
        <v>66</v>
      </c>
      <c r="AQ3">
        <f>AU7+AU6</f>
        <v>70.736461595308498</v>
      </c>
      <c r="AR3" t="s">
        <v>63</v>
      </c>
      <c r="AT3" t="s">
        <v>59</v>
      </c>
      <c r="AU3">
        <f>((AU2/2)-AQ2*TAN(AX1*PI()/180))*2</f>
        <v>134.67800193008333</v>
      </c>
      <c r="AV3" t="s">
        <v>56</v>
      </c>
      <c r="BC3" s="21" t="s">
        <v>66</v>
      </c>
      <c r="BD3">
        <f>BH7+BH6</f>
        <v>147.25993894221253</v>
      </c>
      <c r="BE3" t="s">
        <v>63</v>
      </c>
      <c r="BG3" t="s">
        <v>59</v>
      </c>
      <c r="BH3">
        <f>((BH2/2)-BD2*TAN(BK1*PI()/180))*2</f>
        <v>113.6136023161</v>
      </c>
      <c r="BI3" t="s">
        <v>56</v>
      </c>
    </row>
    <row r="4" spans="1:65" x14ac:dyDescent="0.35">
      <c r="B4" s="27" t="s">
        <v>6</v>
      </c>
      <c r="C4" s="27"/>
      <c r="D4">
        <v>0.7</v>
      </c>
      <c r="G4" s="27" t="s">
        <v>11</v>
      </c>
      <c r="H4" s="27"/>
      <c r="I4">
        <f>(PI()/4)*(I2^2-I2^2*D4^2)</f>
        <v>2.3071856447963442E-2</v>
      </c>
      <c r="J4" t="s">
        <v>13</v>
      </c>
      <c r="K4" s="3" t="s">
        <v>37</v>
      </c>
      <c r="L4">
        <f>I6/L3</f>
        <v>53.11623704154097</v>
      </c>
      <c r="P4" s="21" t="s">
        <v>67</v>
      </c>
      <c r="Q4">
        <f>U7-U6</f>
        <v>12.948819112013352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21.28433347790461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49.115303776480296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102.24877626240226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7" t="s">
        <v>7</v>
      </c>
      <c r="C5" s="27"/>
      <c r="D5">
        <v>0.15</v>
      </c>
      <c r="E5" t="s">
        <v>8</v>
      </c>
      <c r="G5" s="27" t="s">
        <v>36</v>
      </c>
      <c r="H5" s="27"/>
      <c r="I5">
        <f>D5/I4</f>
        <v>6.5014274138846133</v>
      </c>
      <c r="J5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6.1094686978741226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7.3672220846800638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10.529507262340523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14.795877175135765</v>
      </c>
      <c r="BI5" t="s">
        <v>12</v>
      </c>
    </row>
    <row r="6" spans="1:65" x14ac:dyDescent="0.35">
      <c r="G6" s="27" t="s">
        <v>35</v>
      </c>
      <c r="H6" s="27"/>
      <c r="I6">
        <f>I5/L2</f>
        <v>5.4178561782371784</v>
      </c>
      <c r="J6" t="s">
        <v>12</v>
      </c>
      <c r="Q6">
        <f>L4</f>
        <v>53.11623704154097</v>
      </c>
      <c r="T6" t="s">
        <v>62</v>
      </c>
      <c r="U6">
        <f>Q2*Q5*Q5*0.19*(U2^4-U3^4)/(4*(U2-U3)*U2^(4)*U3^(4)*(2*9.81*PI()*PI()/16))*10^12*1.2*9.81</f>
        <v>2.8501143234541826</v>
      </c>
      <c r="V6" t="s">
        <v>63</v>
      </c>
      <c r="AD6">
        <f>L4</f>
        <v>53.11623704154097</v>
      </c>
      <c r="AG6" t="s">
        <v>62</v>
      </c>
      <c r="AH6">
        <f>AD2*AD5*AD5*0.19*(AH2^4-AH3^4)/(4*(AH2-AH3)*AH2^(4)*AH3^(4)*(2*9.81*PI()*PI()/16))*10^12*1.2*9.81</f>
        <v>4.6848120423792903</v>
      </c>
      <c r="AI6" t="s">
        <v>63</v>
      </c>
      <c r="AQ6">
        <f>L4</f>
        <v>53.11623704154097</v>
      </c>
      <c r="AT6" t="s">
        <v>62</v>
      </c>
      <c r="AU6">
        <f>AQ2*AQ5*AQ5*0.19*(AU2^4-AU3^4)/(4*(AU2-AU3)*AU2^(4)*AU3^(4)*(2*9.81*PI()*PI()/16))*10^12*1.2*9.81</f>
        <v>10.810578909414099</v>
      </c>
      <c r="AV6" t="s">
        <v>63</v>
      </c>
      <c r="BD6">
        <f>L4</f>
        <v>53.11623704154097</v>
      </c>
      <c r="BG6" t="s">
        <v>62</v>
      </c>
      <c r="BH6">
        <f>BD2*BD5*BD5*0.19*(BH2^4-BH3^4)/(4*(BH2-BH3)*BH2^(4)*BH3^(4)*(2*9.81*PI()*PI()/16))*10^12*1.2*9.81</f>
        <v>22.505581339905131</v>
      </c>
      <c r="BI6" t="s">
        <v>63</v>
      </c>
    </row>
    <row r="7" spans="1:65" x14ac:dyDescent="0.35">
      <c r="G7" s="3"/>
      <c r="H7" s="3"/>
      <c r="T7" t="s">
        <v>64</v>
      </c>
      <c r="U7">
        <f>(U5^2-U4^2)*1.2/2</f>
        <v>15.798933435467534</v>
      </c>
      <c r="V7" t="s">
        <v>63</v>
      </c>
      <c r="AG7" t="s">
        <v>64</v>
      </c>
      <c r="AH7">
        <f>(AH5^2-AH4^2)*1.2/2</f>
        <v>25.969145520283899</v>
      </c>
      <c r="AI7" t="s">
        <v>63</v>
      </c>
      <c r="AT7" t="s">
        <v>64</v>
      </c>
      <c r="AU7">
        <f>(AU5^2-AU4^2)*1.2/2</f>
        <v>59.925882685894393</v>
      </c>
      <c r="AV7" t="s">
        <v>63</v>
      </c>
      <c r="BG7" t="s">
        <v>64</v>
      </c>
      <c r="BH7">
        <f>(BH5^2-BH4^2)*1.2/2</f>
        <v>124.75435760230739</v>
      </c>
      <c r="BI7" t="s">
        <v>63</v>
      </c>
    </row>
    <row r="8" spans="1:65" x14ac:dyDescent="0.35">
      <c r="A8" s="3" t="s">
        <v>16</v>
      </c>
      <c r="B8" s="27" t="s">
        <v>45</v>
      </c>
      <c r="C8" s="27"/>
      <c r="D8" s="27"/>
      <c r="E8" s="27"/>
      <c r="F8" s="3" t="s">
        <v>22</v>
      </c>
      <c r="G8" s="27" t="s">
        <v>46</v>
      </c>
      <c r="H8" s="27"/>
      <c r="I8" s="27"/>
      <c r="J8" s="27"/>
      <c r="K8" s="27"/>
      <c r="P8" s="21"/>
      <c r="Q8" s="24"/>
      <c r="R8" s="24"/>
      <c r="S8" s="24"/>
      <c r="T8" s="24"/>
      <c r="U8" s="21"/>
      <c r="V8" s="24"/>
      <c r="W8" s="24"/>
      <c r="X8" s="24"/>
      <c r="Y8" s="24"/>
      <c r="Z8" s="24"/>
      <c r="AC8" s="21"/>
      <c r="AD8" s="24"/>
      <c r="AE8" s="24"/>
      <c r="AF8" s="24"/>
      <c r="AG8" s="24"/>
      <c r="AH8" s="21"/>
      <c r="AI8" s="24"/>
      <c r="AJ8" s="24"/>
      <c r="AK8" s="24"/>
      <c r="AL8" s="24"/>
      <c r="AM8" s="24"/>
      <c r="AP8" s="21"/>
      <c r="AQ8" s="24"/>
      <c r="AR8" s="24"/>
      <c r="AS8" s="24"/>
      <c r="AT8" s="24"/>
      <c r="AU8" s="21"/>
      <c r="AV8" s="24"/>
      <c r="AW8" s="24"/>
      <c r="AX8" s="24"/>
      <c r="AY8" s="24"/>
      <c r="AZ8" s="24"/>
      <c r="BC8" s="21"/>
      <c r="BD8" s="24"/>
      <c r="BE8" s="24"/>
      <c r="BF8" s="24"/>
      <c r="BG8" s="24"/>
      <c r="BH8" s="21"/>
      <c r="BI8" s="24"/>
      <c r="BJ8" s="24"/>
      <c r="BK8" s="24"/>
      <c r="BL8" s="24"/>
      <c r="BM8" s="24"/>
    </row>
    <row r="9" spans="1:65" x14ac:dyDescent="0.35">
      <c r="A9" s="3"/>
      <c r="F9" s="3"/>
      <c r="G9" s="3"/>
      <c r="H9" s="3"/>
      <c r="P9" s="22"/>
      <c r="U9" s="22"/>
      <c r="V9" s="22"/>
      <c r="W9" s="22"/>
      <c r="AC9" s="22"/>
      <c r="AH9" s="22"/>
      <c r="AI9" s="22"/>
      <c r="AJ9" s="22"/>
      <c r="AP9" s="22"/>
      <c r="AU9" s="22"/>
      <c r="AV9" s="22"/>
      <c r="AW9" s="22"/>
      <c r="BC9" s="22"/>
      <c r="BH9" s="22"/>
      <c r="BI9" s="22"/>
      <c r="BJ9" s="22"/>
    </row>
    <row r="10" spans="1:65" x14ac:dyDescent="0.35">
      <c r="A10" s="3" t="s">
        <v>16</v>
      </c>
      <c r="B10" s="7">
        <f>C20</f>
        <v>5.1277697127422366</v>
      </c>
      <c r="F10" s="3" t="s">
        <v>22</v>
      </c>
      <c r="G10" s="8">
        <f>G20</f>
        <v>6.9281321191863272</v>
      </c>
      <c r="H10" s="3"/>
      <c r="P10" s="21" t="s">
        <v>16</v>
      </c>
      <c r="Q10" s="10">
        <f>R20</f>
        <v>5.1768007317266846</v>
      </c>
      <c r="U10" s="21" t="s">
        <v>22</v>
      </c>
      <c r="V10" s="9">
        <f>V20</f>
        <v>6.8273400496000045</v>
      </c>
      <c r="W10" s="22"/>
      <c r="AC10" s="21" t="s">
        <v>16</v>
      </c>
      <c r="AD10" s="10">
        <f>AE20</f>
        <v>5.2094218250189392</v>
      </c>
      <c r="AH10" s="21" t="s">
        <v>22</v>
      </c>
      <c r="AI10" s="9">
        <f>AI20</f>
        <v>6.7600101057627127</v>
      </c>
      <c r="AJ10" s="22"/>
      <c r="AP10" s="21" t="s">
        <v>16</v>
      </c>
      <c r="AQ10" s="10">
        <f>AR20</f>
        <v>5.3393457922309233</v>
      </c>
      <c r="AU10" s="21" t="s">
        <v>22</v>
      </c>
      <c r="AV10" s="9">
        <f>AV20</f>
        <v>6.489723233983133</v>
      </c>
      <c r="AW10" s="22"/>
      <c r="BC10" s="21" t="s">
        <v>16</v>
      </c>
      <c r="BD10" s="10">
        <f>BE20</f>
        <v>5.5643434601905364</v>
      </c>
      <c r="BH10" s="21" t="s">
        <v>22</v>
      </c>
      <c r="BI10" s="9">
        <f>BI20</f>
        <v>6.013864576224802</v>
      </c>
      <c r="BJ10" s="22"/>
    </row>
    <row r="13" spans="1:65" x14ac:dyDescent="0.35">
      <c r="A13" s="3" t="s">
        <v>14</v>
      </c>
      <c r="B13" s="3" t="s">
        <v>26</v>
      </c>
      <c r="C13" s="3" t="s">
        <v>17</v>
      </c>
      <c r="D13" s="3" t="s">
        <v>18</v>
      </c>
      <c r="E13" s="3" t="s">
        <v>20</v>
      </c>
      <c r="F13" s="3"/>
      <c r="G13" s="3" t="s">
        <v>39</v>
      </c>
      <c r="H13" s="3" t="s">
        <v>40</v>
      </c>
      <c r="I13" s="3" t="s">
        <v>20</v>
      </c>
      <c r="J13" s="3"/>
      <c r="K13" s="3"/>
      <c r="P13" s="21" t="s">
        <v>14</v>
      </c>
      <c r="Q13" s="21" t="s">
        <v>26</v>
      </c>
      <c r="R13" s="21" t="s">
        <v>17</v>
      </c>
      <c r="S13" s="21" t="s">
        <v>18</v>
      </c>
      <c r="T13" s="21" t="s">
        <v>20</v>
      </c>
      <c r="U13" s="22"/>
      <c r="V13" s="21" t="s">
        <v>39</v>
      </c>
      <c r="W13" s="21" t="s">
        <v>40</v>
      </c>
      <c r="X13" s="21" t="s">
        <v>20</v>
      </c>
      <c r="Y13" s="21"/>
      <c r="Z13" s="21"/>
      <c r="AC13" s="21" t="s">
        <v>14</v>
      </c>
      <c r="AD13" s="21" t="s">
        <v>26</v>
      </c>
      <c r="AE13" s="21" t="s">
        <v>17</v>
      </c>
      <c r="AF13" s="21" t="s">
        <v>18</v>
      </c>
      <c r="AG13" s="21" t="s">
        <v>20</v>
      </c>
      <c r="AH13" s="22"/>
      <c r="AI13" s="21" t="s">
        <v>39</v>
      </c>
      <c r="AJ13" s="21" t="s">
        <v>40</v>
      </c>
      <c r="AK13" s="21" t="s">
        <v>20</v>
      </c>
      <c r="AL13" s="21"/>
      <c r="AM13" s="21"/>
      <c r="AP13" s="21" t="s">
        <v>14</v>
      </c>
      <c r="AQ13" s="21" t="s">
        <v>26</v>
      </c>
      <c r="AR13" s="21" t="s">
        <v>17</v>
      </c>
      <c r="AS13" s="21" t="s">
        <v>18</v>
      </c>
      <c r="AT13" s="21" t="s">
        <v>20</v>
      </c>
      <c r="AU13" s="22"/>
      <c r="AV13" s="21" t="s">
        <v>39</v>
      </c>
      <c r="AW13" s="21" t="s">
        <v>40</v>
      </c>
      <c r="AX13" s="21" t="s">
        <v>20</v>
      </c>
      <c r="AY13" s="21"/>
      <c r="AZ13" s="21"/>
      <c r="BC13" s="21" t="s">
        <v>14</v>
      </c>
      <c r="BD13" s="21" t="s">
        <v>26</v>
      </c>
      <c r="BE13" s="21" t="s">
        <v>17</v>
      </c>
      <c r="BF13" s="21" t="s">
        <v>18</v>
      </c>
      <c r="BG13" s="21" t="s">
        <v>20</v>
      </c>
      <c r="BH13" s="22"/>
      <c r="BI13" s="21" t="s">
        <v>39</v>
      </c>
      <c r="BJ13" s="21" t="s">
        <v>40</v>
      </c>
      <c r="BK13" s="21" t="s">
        <v>20</v>
      </c>
      <c r="BL13" s="21"/>
      <c r="BM13" s="21"/>
    </row>
    <row r="14" spans="1:65" x14ac:dyDescent="0.35">
      <c r="A14" s="5" t="s">
        <v>44</v>
      </c>
      <c r="B14" s="3" t="s">
        <v>15</v>
      </c>
      <c r="C14" s="3" t="s">
        <v>16</v>
      </c>
      <c r="D14" s="5" t="s">
        <v>19</v>
      </c>
      <c r="E14" s="3" t="s">
        <v>21</v>
      </c>
      <c r="F14" s="3"/>
      <c r="G14" s="3" t="s">
        <v>22</v>
      </c>
      <c r="H14" s="5" t="s">
        <v>23</v>
      </c>
      <c r="I14" s="3" t="s">
        <v>24</v>
      </c>
      <c r="J14" s="3"/>
      <c r="K14" s="3" t="s">
        <v>41</v>
      </c>
      <c r="P14" s="17" t="s">
        <v>44</v>
      </c>
      <c r="Q14" s="21" t="s">
        <v>15</v>
      </c>
      <c r="R14" s="21" t="s">
        <v>16</v>
      </c>
      <c r="S14" s="17" t="s">
        <v>19</v>
      </c>
      <c r="T14" s="21" t="s">
        <v>21</v>
      </c>
      <c r="U14" s="22"/>
      <c r="V14" s="21" t="s">
        <v>22</v>
      </c>
      <c r="W14" s="17" t="s">
        <v>23</v>
      </c>
      <c r="X14" s="21" t="s">
        <v>24</v>
      </c>
      <c r="Y14" s="21"/>
      <c r="Z14" s="21" t="s">
        <v>41</v>
      </c>
      <c r="AC14" s="17" t="s">
        <v>44</v>
      </c>
      <c r="AD14" s="21" t="s">
        <v>15</v>
      </c>
      <c r="AE14" s="21" t="s">
        <v>16</v>
      </c>
      <c r="AF14" s="17" t="s">
        <v>19</v>
      </c>
      <c r="AG14" s="21" t="s">
        <v>21</v>
      </c>
      <c r="AH14" s="22"/>
      <c r="AI14" s="21" t="s">
        <v>22</v>
      </c>
      <c r="AJ14" s="17" t="s">
        <v>23</v>
      </c>
      <c r="AK14" s="21" t="s">
        <v>24</v>
      </c>
      <c r="AL14" s="21"/>
      <c r="AM14" s="21" t="s">
        <v>41</v>
      </c>
      <c r="AP14" s="17" t="s">
        <v>44</v>
      </c>
      <c r="AQ14" s="21" t="s">
        <v>15</v>
      </c>
      <c r="AR14" s="21" t="s">
        <v>16</v>
      </c>
      <c r="AS14" s="17" t="s">
        <v>19</v>
      </c>
      <c r="AT14" s="21" t="s">
        <v>21</v>
      </c>
      <c r="AU14" s="22"/>
      <c r="AV14" s="21" t="s">
        <v>22</v>
      </c>
      <c r="AW14" s="17" t="s">
        <v>23</v>
      </c>
      <c r="AX14" s="21" t="s">
        <v>24</v>
      </c>
      <c r="AY14" s="21"/>
      <c r="AZ14" s="21" t="s">
        <v>41</v>
      </c>
      <c r="BC14" s="17" t="s">
        <v>44</v>
      </c>
      <c r="BD14" s="21" t="s">
        <v>15</v>
      </c>
      <c r="BE14" s="21" t="s">
        <v>16</v>
      </c>
      <c r="BF14" s="17" t="s">
        <v>19</v>
      </c>
      <c r="BG14" s="21" t="s">
        <v>21</v>
      </c>
      <c r="BH14" s="22"/>
      <c r="BI14" s="21" t="s">
        <v>22</v>
      </c>
      <c r="BJ14" s="17" t="s">
        <v>23</v>
      </c>
      <c r="BK14" s="21" t="s">
        <v>24</v>
      </c>
      <c r="BL14" s="21"/>
      <c r="BM14" s="21" t="s">
        <v>41</v>
      </c>
    </row>
    <row r="15" spans="1:65" x14ac:dyDescent="0.35">
      <c r="A15">
        <v>1.2</v>
      </c>
      <c r="B15">
        <v>5.4178561780000001</v>
      </c>
      <c r="C15">
        <f t="shared" ref="C15:C20" si="0" xml:space="preserve"> -0.3078*D15^6 + 2.2651*D15^5 - 4.751*D15^4 + 0.2832*D15^3 + 5.9876*D15^2 + 3.6672*D15 - 0.2951</f>
        <v>0.67321313279999995</v>
      </c>
      <c r="D15">
        <v>0.2</v>
      </c>
      <c r="E15">
        <f t="shared" ref="E15:E20" si="1">1.2*B15^2*C15*(D15^2+1)/2</f>
        <v>12.330824405916101</v>
      </c>
      <c r="G15">
        <f t="shared" ref="G15:G20" si="2" xml:space="preserve"> 0.9808*H15^6 - 9.1296*H15^5 + 32.097*H15^4 - 52.719*H15^3 + 35.366*H15^2 + 6.8355*H15 + 0.7557</f>
        <v>14.186399999999999</v>
      </c>
      <c r="H15">
        <f t="shared" ref="H15:H20" si="3">A15-D15</f>
        <v>1</v>
      </c>
      <c r="I15">
        <f t="shared" ref="I15:I20" si="4">1.2*B15^2*G15*(H15^2+1)/2</f>
        <v>499.69889757396788</v>
      </c>
      <c r="K15">
        <f t="shared" ref="K15:K20" si="5">E15-I15</f>
        <v>-487.36807316805181</v>
      </c>
      <c r="P15">
        <v>1.2</v>
      </c>
      <c r="Q15">
        <v>5.4178561780000001</v>
      </c>
      <c r="R15" s="12">
        <f t="shared" ref="R15:R20" si="6" xml:space="preserve"> -0.3078*S15^6 + 2.2651*S15^5 - 4.751*S15^4 + 0.2832*S15^3 + 5.9876*S15^2 + 3.6672*S15 - 0.2951</f>
        <v>0.67321313279999995</v>
      </c>
      <c r="S15" s="12">
        <v>0.2</v>
      </c>
      <c r="T15" s="12">
        <f>(1.2*Q15^2*R15*(S15^2+1)/2) + Q$4</f>
        <v>25.279643517929451</v>
      </c>
      <c r="V15" s="12">
        <f t="shared" ref="V15:V20" si="7" xml:space="preserve"> 0.9808*W15^6 - 9.1296*W15^5 + 32.097*W15^4 - 52.719*W15^3 + 35.366*W15^2 + 6.8355*W15 + 0.7557</f>
        <v>14.186399999999999</v>
      </c>
      <c r="W15" s="12">
        <f t="shared" ref="W15:W20" si="8">P15-S15</f>
        <v>1</v>
      </c>
      <c r="X15" s="12">
        <f>1.2*Q15^2*V15*(W15^2+1)/2 + Q$3</f>
        <v>518.34794533288959</v>
      </c>
      <c r="Y15" s="12"/>
      <c r="Z15" s="12">
        <f t="shared" ref="Z15:Z20" si="9">T15-X15</f>
        <v>-493.06830181496014</v>
      </c>
      <c r="AC15">
        <v>1.2</v>
      </c>
      <c r="AD15">
        <v>5.4178561780000001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33.615157883820714</v>
      </c>
      <c r="AI15" s="12">
        <f t="shared" ref="AI15:AI20" si="11" xml:space="preserve"> 0.9808*AJ15^6 - 9.1296*AJ15^5 + 32.097*AJ15^4 - 52.719*AJ15^3 + 35.366*AJ15^2 + 6.8355*AJ15 + 0.7557</f>
        <v>14.186399999999999</v>
      </c>
      <c r="AJ15" s="12">
        <f t="shared" ref="AJ15:AJ20" si="12">AC15-AF15</f>
        <v>1</v>
      </c>
      <c r="AK15" s="12">
        <f>1.2*AD15^2*AI15*(AJ15^2+1)/2 + AD$3</f>
        <v>530.35285513663109</v>
      </c>
      <c r="AL15" s="12"/>
      <c r="AM15" s="12">
        <f t="shared" ref="AM15:AM20" si="13">AG15-AK15</f>
        <v>-496.73769725281039</v>
      </c>
      <c r="AP15">
        <v>1.2</v>
      </c>
      <c r="AQ15">
        <v>5.4178561780000001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61.446128182396393</v>
      </c>
      <c r="AV15" s="12">
        <f t="shared" ref="AV15:AV20" si="15" xml:space="preserve"> 0.9808*AW15^6 - 9.1296*AW15^5 + 32.097*AW15^4 - 52.719*AW15^3 + 35.366*AW15^2 + 6.8355*AW15 + 0.7557</f>
        <v>14.186399999999999</v>
      </c>
      <c r="AW15" s="12">
        <f t="shared" ref="AW15:AW20" si="16">AP15-AS15</f>
        <v>1</v>
      </c>
      <c r="AX15" s="12">
        <f>1.2*AQ15^2*AV15*(AW15^2+1)/2 + AQ$3</f>
        <v>570.43535916927635</v>
      </c>
      <c r="AY15" s="12"/>
      <c r="AZ15" s="12">
        <f t="shared" ref="AZ15:AZ20" si="17">AT15-AX15</f>
        <v>-508.98923098687999</v>
      </c>
      <c r="BC15">
        <v>1.2</v>
      </c>
      <c r="BD15">
        <v>5.4178561780000001</v>
      </c>
      <c r="BE15" s="12">
        <f t="shared" ref="BE15:BE20" si="18" xml:space="preserve"> -0.3078*BF15^6 + 2.2651*BF15^5 - 4.751*BF15^4 + 0.2832*BF15^3 + 5.9876*BF15^2 + 3.6672*BF15 - 0.2951</f>
        <v>0.67321313279999995</v>
      </c>
      <c r="BF15" s="12">
        <v>0.2</v>
      </c>
      <c r="BG15" s="12">
        <f>(1.2*BD15^2*BE15*(BF15^2+1)/2) + BD$4</f>
        <v>114.57960066831836</v>
      </c>
      <c r="BI15" s="12">
        <f t="shared" ref="BI15:BI20" si="19" xml:space="preserve"> 0.9808*BJ15^6 - 9.1296*BJ15^5 + 32.097*BJ15^4 - 52.719*BJ15^3 + 35.366*BJ15^2 + 6.8355*BJ15 + 0.7557</f>
        <v>14.186399999999999</v>
      </c>
      <c r="BJ15" s="12">
        <f t="shared" ref="BJ15:BJ20" si="20">BC15-BF15</f>
        <v>1</v>
      </c>
      <c r="BK15" s="12">
        <f>1.2*BD15^2*BI15*(BJ15^2+1)/2 + BD$3</f>
        <v>646.95883651618044</v>
      </c>
      <c r="BL15" s="12"/>
      <c r="BM15" s="12">
        <f t="shared" ref="BM15:BM20" si="21">BG15-BK15</f>
        <v>-532.37923584786211</v>
      </c>
    </row>
    <row r="16" spans="1:65" x14ac:dyDescent="0.35">
      <c r="A16">
        <v>1.2</v>
      </c>
      <c r="B16">
        <v>5.4178561780000001</v>
      </c>
      <c r="C16">
        <f t="shared" si="0"/>
        <v>5.3312528447999998</v>
      </c>
      <c r="D16">
        <v>0.8</v>
      </c>
      <c r="E16">
        <f t="shared" si="1"/>
        <v>153.98532106612001</v>
      </c>
      <c r="G16">
        <f t="shared" si="2"/>
        <v>6.5066574527999981</v>
      </c>
      <c r="H16">
        <f t="shared" si="3"/>
        <v>0.39999999999999991</v>
      </c>
      <c r="I16">
        <f t="shared" si="4"/>
        <v>132.92973146903009</v>
      </c>
      <c r="K16">
        <f t="shared" si="5"/>
        <v>21.05558959708992</v>
      </c>
      <c r="P16">
        <v>1.2</v>
      </c>
      <c r="Q16">
        <v>5.4178561780000001</v>
      </c>
      <c r="R16" s="12">
        <f t="shared" si="6"/>
        <v>1.1149964265880559</v>
      </c>
      <c r="S16" s="12">
        <v>0.27</v>
      </c>
      <c r="T16" s="12">
        <f t="shared" ref="T16:T20" si="22">(1.2*Q16^2*R16*(S16^2+1)/2) + Q$4</f>
        <v>34.017576172771932</v>
      </c>
      <c r="V16" s="12">
        <f t="shared" si="7"/>
        <v>13.589308517535496</v>
      </c>
      <c r="W16" s="12">
        <f t="shared" si="8"/>
        <v>0.92999999999999994</v>
      </c>
      <c r="X16" s="12">
        <f t="shared" ref="X16:X20" si="23">1.2*Q16^2*V16*(W16^2+1)/2 + Q$3</f>
        <v>464.98215475878993</v>
      </c>
      <c r="Y16" s="12"/>
      <c r="Z16" s="12">
        <f t="shared" si="9"/>
        <v>-430.96457858601798</v>
      </c>
      <c r="AC16">
        <v>1.2</v>
      </c>
      <c r="AD16">
        <v>5.4178561780000001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42.353090538663196</v>
      </c>
      <c r="AI16" s="12">
        <f t="shared" si="11"/>
        <v>13.589308517535496</v>
      </c>
      <c r="AJ16" s="12">
        <f t="shared" si="12"/>
        <v>0.92999999999999994</v>
      </c>
      <c r="AK16" s="12">
        <f t="shared" ref="AK16:AK20" si="25">1.2*AD16^2*AI16*(AJ16^2+1)/2 + AD$3</f>
        <v>476.98706456253143</v>
      </c>
      <c r="AL16" s="12"/>
      <c r="AM16" s="12">
        <f t="shared" si="13"/>
        <v>-434.63397402386823</v>
      </c>
      <c r="AP16">
        <v>1.2</v>
      </c>
      <c r="AQ16">
        <v>5.4178561780000001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70.184060837238874</v>
      </c>
      <c r="AV16" s="12">
        <f t="shared" si="15"/>
        <v>13.589308517535496</v>
      </c>
      <c r="AW16" s="12">
        <f t="shared" si="16"/>
        <v>0.92999999999999994</v>
      </c>
      <c r="AX16" s="12">
        <f t="shared" ref="AX16:AX20" si="27">1.2*AQ16^2*AV16*(AW16^2+1)/2 + AQ$3</f>
        <v>517.06956859517675</v>
      </c>
      <c r="AY16" s="12"/>
      <c r="AZ16" s="12">
        <f t="shared" si="17"/>
        <v>-446.88550775793789</v>
      </c>
      <c r="BC16">
        <v>1.2</v>
      </c>
      <c r="BD16">
        <v>5.4178561780000001</v>
      </c>
      <c r="BE16" s="12">
        <f t="shared" si="18"/>
        <v>1.1149964265880559</v>
      </c>
      <c r="BF16" s="12">
        <v>0.27</v>
      </c>
      <c r="BG16" s="12">
        <f t="shared" ref="BG16:BG20" si="28">(1.2*BD16^2*BE16*(BF16^2+1)/2) + BD$4</f>
        <v>123.31753332316084</v>
      </c>
      <c r="BI16" s="12">
        <f t="shared" si="19"/>
        <v>13.589308517535496</v>
      </c>
      <c r="BJ16" s="12">
        <f t="shared" si="20"/>
        <v>0.92999999999999994</v>
      </c>
      <c r="BK16" s="12">
        <f t="shared" ref="BK16:BK20" si="29">1.2*BD16^2*BI16*(BJ16^2+1)/2 + BD$3</f>
        <v>593.59304594208072</v>
      </c>
      <c r="BL16" s="12"/>
      <c r="BM16" s="12">
        <f t="shared" si="21"/>
        <v>-470.27551261891989</v>
      </c>
    </row>
    <row r="17" spans="1:65" x14ac:dyDescent="0.35">
      <c r="A17">
        <v>1.2</v>
      </c>
      <c r="B17">
        <v>5.4178561780000001</v>
      </c>
      <c r="C17">
        <f t="shared" si="0"/>
        <v>4.5067694947999994</v>
      </c>
      <c r="D17">
        <v>0.7</v>
      </c>
      <c r="E17">
        <f t="shared" si="1"/>
        <v>118.26542832486066</v>
      </c>
      <c r="G17">
        <f t="shared" si="2"/>
        <v>8.1611624999999997</v>
      </c>
      <c r="H17">
        <f t="shared" si="3"/>
        <v>0.5</v>
      </c>
      <c r="I17">
        <f t="shared" si="4"/>
        <v>179.66696555204317</v>
      </c>
      <c r="K17">
        <f t="shared" si="5"/>
        <v>-61.401537227182502</v>
      </c>
      <c r="P17">
        <v>1.2</v>
      </c>
      <c r="Q17">
        <v>5.4178561780000001</v>
      </c>
      <c r="R17" s="12">
        <f t="shared" si="6"/>
        <v>1.3183871067999997</v>
      </c>
      <c r="S17" s="12">
        <v>0.3</v>
      </c>
      <c r="T17" s="12">
        <f t="shared" si="22"/>
        <v>38.257857218567004</v>
      </c>
      <c r="V17" s="12">
        <f t="shared" si="7"/>
        <v>13.311100528799997</v>
      </c>
      <c r="W17" s="12">
        <f t="shared" si="8"/>
        <v>0.89999999999999991</v>
      </c>
      <c r="X17" s="12">
        <f t="shared" si="23"/>
        <v>442.9741580802538</v>
      </c>
      <c r="Y17" s="12"/>
      <c r="Z17" s="12">
        <f t="shared" si="9"/>
        <v>-404.71630086168682</v>
      </c>
      <c r="AC17">
        <v>1.2</v>
      </c>
      <c r="AD17">
        <v>5.4178561780000001</v>
      </c>
      <c r="AE17" s="12">
        <f t="shared" si="10"/>
        <v>1.3183871067999997</v>
      </c>
      <c r="AF17" s="12">
        <v>0.3</v>
      </c>
      <c r="AG17" s="12">
        <f t="shared" si="24"/>
        <v>46.593371584458261</v>
      </c>
      <c r="AI17" s="12">
        <f t="shared" si="11"/>
        <v>13.311100528799997</v>
      </c>
      <c r="AJ17" s="12">
        <f t="shared" si="12"/>
        <v>0.89999999999999991</v>
      </c>
      <c r="AK17" s="12">
        <f t="shared" si="25"/>
        <v>454.9790678839953</v>
      </c>
      <c r="AL17" s="12"/>
      <c r="AM17" s="12">
        <f t="shared" si="13"/>
        <v>-408.38569629953702</v>
      </c>
      <c r="AP17">
        <v>1.2</v>
      </c>
      <c r="AQ17">
        <v>5.4178561780000001</v>
      </c>
      <c r="AR17" s="12">
        <f t="shared" si="14"/>
        <v>1.3183871067999997</v>
      </c>
      <c r="AS17" s="12">
        <v>0.3</v>
      </c>
      <c r="AT17" s="12">
        <f t="shared" si="26"/>
        <v>74.424341883033946</v>
      </c>
      <c r="AV17" s="12">
        <f t="shared" si="15"/>
        <v>13.311100528799997</v>
      </c>
      <c r="AW17" s="12">
        <f t="shared" si="16"/>
        <v>0.89999999999999991</v>
      </c>
      <c r="AX17" s="12">
        <f t="shared" si="27"/>
        <v>495.06157191664056</v>
      </c>
      <c r="AY17" s="12"/>
      <c r="AZ17" s="12">
        <f t="shared" si="17"/>
        <v>-420.63723003360661</v>
      </c>
      <c r="BC17">
        <v>1.2</v>
      </c>
      <c r="BD17">
        <v>5.4178561780000001</v>
      </c>
      <c r="BE17" s="12">
        <f t="shared" si="18"/>
        <v>1.3183871067999997</v>
      </c>
      <c r="BF17" s="12">
        <v>0.3</v>
      </c>
      <c r="BG17" s="12">
        <f t="shared" si="28"/>
        <v>127.55781436895592</v>
      </c>
      <c r="BI17" s="12">
        <f t="shared" si="19"/>
        <v>13.311100528799997</v>
      </c>
      <c r="BJ17" s="12">
        <f t="shared" si="20"/>
        <v>0.89999999999999991</v>
      </c>
      <c r="BK17" s="12">
        <f t="shared" si="29"/>
        <v>571.58504926354465</v>
      </c>
      <c r="BL17" s="12"/>
      <c r="BM17" s="12">
        <f t="shared" si="21"/>
        <v>-444.02723489458873</v>
      </c>
    </row>
    <row r="18" spans="1:65" x14ac:dyDescent="0.35">
      <c r="A18">
        <v>1.2</v>
      </c>
      <c r="B18">
        <v>5.4178561780000001</v>
      </c>
      <c r="C18">
        <f t="shared" si="0"/>
        <v>5.0868224785006753</v>
      </c>
      <c r="D18">
        <v>0.77</v>
      </c>
      <c r="E18">
        <f t="shared" si="1"/>
        <v>142.70568961847022</v>
      </c>
      <c r="G18">
        <f t="shared" si="2"/>
        <v>7.0119285887271792</v>
      </c>
      <c r="H18">
        <f t="shared" si="3"/>
        <v>0.42999999999999994</v>
      </c>
      <c r="I18">
        <f t="shared" si="4"/>
        <v>146.32730652955826</v>
      </c>
      <c r="K18">
        <f t="shared" si="5"/>
        <v>-3.6216169110880401</v>
      </c>
      <c r="P18">
        <v>1.2</v>
      </c>
      <c r="Q18">
        <v>5.4178561780000001</v>
      </c>
      <c r="R18" s="12">
        <f t="shared" si="6"/>
        <v>1.6740794179968745</v>
      </c>
      <c r="S18" s="12">
        <v>0.35</v>
      </c>
      <c r="T18" s="12">
        <f t="shared" si="22"/>
        <v>46.044292786740058</v>
      </c>
      <c r="V18" s="12">
        <f t="shared" si="7"/>
        <v>12.815644955174992</v>
      </c>
      <c r="W18" s="12">
        <f t="shared" si="8"/>
        <v>0.85</v>
      </c>
      <c r="X18" s="12">
        <f t="shared" si="23"/>
        <v>407.43081752137249</v>
      </c>
      <c r="Y18" s="12"/>
      <c r="Z18" s="12">
        <f t="shared" si="9"/>
        <v>-361.38652473463242</v>
      </c>
      <c r="AC18">
        <v>1.2</v>
      </c>
      <c r="AD18">
        <v>5.4178561780000001</v>
      </c>
      <c r="AE18" s="12">
        <f t="shared" si="10"/>
        <v>1.6740794179968745</v>
      </c>
      <c r="AF18" s="12">
        <v>0.35</v>
      </c>
      <c r="AG18" s="12">
        <f t="shared" si="24"/>
        <v>54.379807152631315</v>
      </c>
      <c r="AI18" s="12">
        <f t="shared" si="11"/>
        <v>12.815644955174992</v>
      </c>
      <c r="AJ18" s="12">
        <f t="shared" si="12"/>
        <v>0.85</v>
      </c>
      <c r="AK18" s="12">
        <f t="shared" si="25"/>
        <v>419.43572732511399</v>
      </c>
      <c r="AL18" s="12"/>
      <c r="AM18" s="12">
        <f t="shared" si="13"/>
        <v>-365.05592017248267</v>
      </c>
      <c r="AP18">
        <v>1.2</v>
      </c>
      <c r="AQ18">
        <v>5.4178561780000001</v>
      </c>
      <c r="AR18" s="12">
        <f t="shared" si="14"/>
        <v>1.6740794179968745</v>
      </c>
      <c r="AS18" s="12">
        <v>0.35</v>
      </c>
      <c r="AT18" s="12">
        <f t="shared" si="26"/>
        <v>82.210777451207008</v>
      </c>
      <c r="AV18" s="12">
        <f t="shared" si="15"/>
        <v>12.815644955174992</v>
      </c>
      <c r="AW18" s="12">
        <f t="shared" si="16"/>
        <v>0.85</v>
      </c>
      <c r="AX18" s="12">
        <f t="shared" si="27"/>
        <v>459.5182313577593</v>
      </c>
      <c r="AY18" s="12"/>
      <c r="AZ18" s="12">
        <f t="shared" si="17"/>
        <v>-377.30745390655227</v>
      </c>
      <c r="BC18">
        <v>1.2</v>
      </c>
      <c r="BD18">
        <v>5.4178561780000001</v>
      </c>
      <c r="BE18" s="12">
        <f t="shared" si="18"/>
        <v>1.6740794179968745</v>
      </c>
      <c r="BF18" s="12">
        <v>0.35</v>
      </c>
      <c r="BG18" s="12">
        <f t="shared" si="28"/>
        <v>135.34424993712895</v>
      </c>
      <c r="BI18" s="12">
        <f t="shared" si="19"/>
        <v>12.815644955174992</v>
      </c>
      <c r="BJ18" s="12">
        <f t="shared" si="20"/>
        <v>0.85</v>
      </c>
      <c r="BK18" s="12">
        <f t="shared" si="29"/>
        <v>536.04170870466328</v>
      </c>
      <c r="BL18" s="12"/>
      <c r="BM18" s="12">
        <f t="shared" si="21"/>
        <v>-400.69745876753433</v>
      </c>
    </row>
    <row r="19" spans="1:65" x14ac:dyDescent="0.35">
      <c r="A19">
        <v>1.2</v>
      </c>
      <c r="B19">
        <v>5.4178561780000001</v>
      </c>
      <c r="C19">
        <f t="shared" si="0"/>
        <v>5.1277697127422366</v>
      </c>
      <c r="D19">
        <v>0.77500000000000002</v>
      </c>
      <c r="E19">
        <f t="shared" si="1"/>
        <v>144.55206602795843</v>
      </c>
      <c r="G19">
        <f t="shared" si="2"/>
        <v>6.9281321191863272</v>
      </c>
      <c r="H19">
        <f t="shared" si="3"/>
        <v>0.42499999999999993</v>
      </c>
      <c r="I19">
        <f t="shared" si="4"/>
        <v>144.05698825952464</v>
      </c>
      <c r="K19">
        <f t="shared" si="5"/>
        <v>0.49507776843378792</v>
      </c>
      <c r="P19">
        <v>1.2</v>
      </c>
      <c r="Q19">
        <v>5.4178561780000001</v>
      </c>
      <c r="R19" s="12">
        <f t="shared" si="6"/>
        <v>1.7475255629627389</v>
      </c>
      <c r="S19" s="12">
        <v>0.36</v>
      </c>
      <c r="T19" s="12">
        <f t="shared" si="22"/>
        <v>47.714794282042938</v>
      </c>
      <c r="V19" s="12">
        <f t="shared" si="7"/>
        <v>12.711629825993935</v>
      </c>
      <c r="W19" s="12">
        <f t="shared" si="8"/>
        <v>0.84</v>
      </c>
      <c r="X19" s="12">
        <f t="shared" si="23"/>
        <v>400.49185943800006</v>
      </c>
      <c r="Y19" s="12"/>
      <c r="Z19" s="12">
        <f t="shared" si="9"/>
        <v>-352.77706515595713</v>
      </c>
      <c r="AC19">
        <v>1.2</v>
      </c>
      <c r="AD19">
        <v>5.4178561780000001</v>
      </c>
      <c r="AE19" s="12">
        <f t="shared" si="10"/>
        <v>1.7475255629627389</v>
      </c>
      <c r="AF19" s="12">
        <v>0.36</v>
      </c>
      <c r="AG19" s="12">
        <f t="shared" si="24"/>
        <v>56.050308647934195</v>
      </c>
      <c r="AI19" s="12">
        <f t="shared" si="11"/>
        <v>12.711629825993935</v>
      </c>
      <c r="AJ19" s="12">
        <f t="shared" si="12"/>
        <v>0.84</v>
      </c>
      <c r="AK19" s="12">
        <f t="shared" si="25"/>
        <v>412.49676924174156</v>
      </c>
      <c r="AL19" s="12"/>
      <c r="AM19" s="12">
        <f t="shared" si="13"/>
        <v>-356.44646059380739</v>
      </c>
      <c r="AP19">
        <v>1.2</v>
      </c>
      <c r="AQ19">
        <v>5.4178561780000001</v>
      </c>
      <c r="AR19" s="12">
        <f t="shared" si="14"/>
        <v>1.7475255629627389</v>
      </c>
      <c r="AS19" s="12">
        <v>0.36</v>
      </c>
      <c r="AT19" s="12">
        <f t="shared" si="26"/>
        <v>83.88127894650988</v>
      </c>
      <c r="AV19" s="12">
        <f t="shared" si="15"/>
        <v>12.711629825993935</v>
      </c>
      <c r="AW19" s="12">
        <f t="shared" si="16"/>
        <v>0.84</v>
      </c>
      <c r="AX19" s="12">
        <f t="shared" si="27"/>
        <v>452.57927327438688</v>
      </c>
      <c r="AY19" s="12"/>
      <c r="AZ19" s="12">
        <f t="shared" si="17"/>
        <v>-368.69799432787698</v>
      </c>
      <c r="BC19">
        <v>1.2</v>
      </c>
      <c r="BD19">
        <v>5.4178561780000001</v>
      </c>
      <c r="BE19" s="12">
        <f t="shared" si="18"/>
        <v>1.7475255629627389</v>
      </c>
      <c r="BF19" s="12">
        <v>0.36</v>
      </c>
      <c r="BG19" s="12">
        <f t="shared" si="28"/>
        <v>137.01475143243184</v>
      </c>
      <c r="BI19" s="12">
        <f t="shared" si="19"/>
        <v>12.711629825993935</v>
      </c>
      <c r="BJ19" s="12">
        <f t="shared" si="20"/>
        <v>0.84</v>
      </c>
      <c r="BK19" s="12">
        <f t="shared" si="29"/>
        <v>529.10275062129085</v>
      </c>
      <c r="BL19" s="12"/>
      <c r="BM19" s="12">
        <f t="shared" si="21"/>
        <v>-392.08799918885904</v>
      </c>
    </row>
    <row r="20" spans="1:65" x14ac:dyDescent="0.35">
      <c r="A20" s="2">
        <v>1.2</v>
      </c>
      <c r="B20" s="2">
        <v>5.4178561780000001</v>
      </c>
      <c r="C20" s="2">
        <f t="shared" si="0"/>
        <v>5.1277697127422366</v>
      </c>
      <c r="D20" s="2">
        <v>0.77500000000000002</v>
      </c>
      <c r="E20" s="2">
        <f t="shared" si="1"/>
        <v>144.55206602795843</v>
      </c>
      <c r="F20" s="2"/>
      <c r="G20" s="2">
        <f t="shared" si="2"/>
        <v>6.9281321191863272</v>
      </c>
      <c r="H20" s="2">
        <f t="shared" si="3"/>
        <v>0.42499999999999993</v>
      </c>
      <c r="I20" s="2">
        <f t="shared" si="4"/>
        <v>144.05698825952464</v>
      </c>
      <c r="K20">
        <f t="shared" si="5"/>
        <v>0.49507776843378792</v>
      </c>
      <c r="P20" s="2">
        <v>1.2</v>
      </c>
      <c r="Q20" s="2">
        <v>5.4178561780000001</v>
      </c>
      <c r="R20" s="18">
        <f t="shared" si="6"/>
        <v>5.1768007317266846</v>
      </c>
      <c r="S20" s="18">
        <v>0.78100000000000003</v>
      </c>
      <c r="T20" s="18">
        <f t="shared" si="22"/>
        <v>159.7342657062589</v>
      </c>
      <c r="U20" s="2"/>
      <c r="V20" s="18">
        <f t="shared" si="7"/>
        <v>6.8273400496000045</v>
      </c>
      <c r="W20" s="18">
        <f t="shared" si="8"/>
        <v>0.41899999999999993</v>
      </c>
      <c r="X20" s="18">
        <f t="shared" si="23"/>
        <v>160.00135396746339</v>
      </c>
      <c r="Y20" s="12"/>
      <c r="Z20" s="12">
        <f t="shared" si="9"/>
        <v>-0.26708826120449203</v>
      </c>
      <c r="AC20" s="2">
        <v>1.2</v>
      </c>
      <c r="AD20" s="2">
        <v>5.4178561780000001</v>
      </c>
      <c r="AE20" s="18">
        <f t="shared" si="10"/>
        <v>5.2094218250189392</v>
      </c>
      <c r="AF20" s="18">
        <v>0.78500000000000003</v>
      </c>
      <c r="AG20" s="18">
        <f t="shared" si="24"/>
        <v>169.56944221761631</v>
      </c>
      <c r="AH20" s="2"/>
      <c r="AI20" s="18">
        <f t="shared" si="11"/>
        <v>6.7600101057627127</v>
      </c>
      <c r="AJ20" s="18">
        <f t="shared" si="12"/>
        <v>0.41499999999999992</v>
      </c>
      <c r="AK20" s="18">
        <f t="shared" si="25"/>
        <v>170.21510102955247</v>
      </c>
      <c r="AL20" s="12"/>
      <c r="AM20" s="12">
        <f t="shared" si="13"/>
        <v>-0.64565881193615837</v>
      </c>
      <c r="AP20" s="2">
        <v>1.2</v>
      </c>
      <c r="AQ20" s="2">
        <v>5.4178561780000001</v>
      </c>
      <c r="AR20" s="18">
        <f t="shared" si="14"/>
        <v>5.3393457922309233</v>
      </c>
      <c r="AS20" s="18">
        <v>0.80100000000000005</v>
      </c>
      <c r="AT20" s="18">
        <f t="shared" si="26"/>
        <v>203.48492927946879</v>
      </c>
      <c r="AU20" s="2"/>
      <c r="AV20" s="18">
        <f t="shared" si="15"/>
        <v>6.489723233983133</v>
      </c>
      <c r="AW20" s="18">
        <f t="shared" si="16"/>
        <v>0.39899999999999991</v>
      </c>
      <c r="AX20" s="18">
        <f t="shared" si="27"/>
        <v>203.22890752047851</v>
      </c>
      <c r="AY20" s="12"/>
      <c r="AZ20" s="12">
        <f t="shared" si="17"/>
        <v>0.25602175899027202</v>
      </c>
      <c r="BC20" s="2">
        <v>1.2</v>
      </c>
      <c r="BD20" s="2">
        <v>5.4178561780000001</v>
      </c>
      <c r="BE20" s="18">
        <f t="shared" si="18"/>
        <v>5.5643434601905364</v>
      </c>
      <c r="BF20" s="18">
        <v>0.82899999999999996</v>
      </c>
      <c r="BG20" s="18">
        <f t="shared" si="28"/>
        <v>267.59612814613024</v>
      </c>
      <c r="BH20" s="2"/>
      <c r="BI20" s="18">
        <f t="shared" si="19"/>
        <v>6.013864576224802</v>
      </c>
      <c r="BJ20" s="18">
        <f t="shared" si="20"/>
        <v>0.371</v>
      </c>
      <c r="BK20" s="18">
        <f t="shared" si="29"/>
        <v>267.75384250931143</v>
      </c>
      <c r="BL20" s="12"/>
      <c r="BM20" s="12">
        <f t="shared" si="21"/>
        <v>-0.15771436318118504</v>
      </c>
    </row>
    <row r="25" spans="1:65" x14ac:dyDescent="0.35">
      <c r="B25" s="27" t="s">
        <v>47</v>
      </c>
      <c r="C25" s="27"/>
      <c r="D25" s="27"/>
      <c r="E25" s="27"/>
      <c r="G25" s="27" t="s">
        <v>48</v>
      </c>
      <c r="H25" s="27"/>
      <c r="I25" s="27"/>
      <c r="J25" s="27"/>
      <c r="K25" s="27"/>
    </row>
    <row r="26" spans="1:65" x14ac:dyDescent="0.35">
      <c r="B26" s="3" t="s">
        <v>28</v>
      </c>
      <c r="C26" s="7">
        <f xml:space="preserve"> -0.266*D20^6 + 1.8555*D20^5 - 3.4393*D20^4 - 1.4822*D20^3 + 8.492*D20^2 - 1.321*D20 - 0.0869</f>
        <v>2.5202905749008795</v>
      </c>
      <c r="G26" s="3" t="s">
        <v>30</v>
      </c>
      <c r="H26" s="7">
        <f xml:space="preserve"> -0.129*H20^6 + 1.0756*H20^5 - 3.0752*H20^4 + 3.1771*H20^3 + 0.0649*H20^2 - 0.7917*H20 - 0.1795</f>
        <v>-0.3465336187385254</v>
      </c>
      <c r="Q26" s="14" t="s">
        <v>28</v>
      </c>
      <c r="R26" s="15">
        <f xml:space="preserve"> -0.266*S20^6 + 1.8555*S20^5 - 3.4393*S20^4 - 1.4822*S20^3 + 8.492*S20^2 - 1.321*S20 - 0.0869</f>
        <v>2.5542908891597094</v>
      </c>
      <c r="V26" s="14" t="s">
        <v>30</v>
      </c>
      <c r="W26" s="15">
        <f xml:space="preserve"> -0.129*W20^6 + 1.0756*W20^5 - 3.0752*W20^4 + 3.1771*W20^3 + 0.0649*W20^2 - 0.7917*W20 - 0.1795</f>
        <v>-0.34771094371678268</v>
      </c>
      <c r="AD26" s="14" t="s">
        <v>28</v>
      </c>
      <c r="AE26" s="15">
        <f xml:space="preserve"> -0.266*AF20^6 + 1.8555*AF20^5 - 3.4393*AF20^4 - 1.4822*AF20^3 + 8.492*AF20^2 - 1.321*AF20 - 0.0869</f>
        <v>2.5769495185307081</v>
      </c>
      <c r="AI26" s="14" t="s">
        <v>30</v>
      </c>
      <c r="AJ26" s="15">
        <f xml:space="preserve"> -0.129*AJ20^6 + 1.0756*AJ20^5 - 3.0752*AJ20^4 + 3.1771*AJ20^3 + 0.0649*AJ20^2 - 0.7917*AJ20 - 0.1795</f>
        <v>-0.34843381957828817</v>
      </c>
      <c r="AQ26" s="14" t="s">
        <v>28</v>
      </c>
      <c r="AR26" s="15">
        <f xml:space="preserve"> -0.266*AS20^6 + 1.8555*AS20^5 - 3.4393*AS20^4 - 1.4822*AS20^3 + 8.492*AS20^2 - 1.321*AS20 - 0.0869</f>
        <v>2.6674896226488309</v>
      </c>
      <c r="AV26" s="14" t="s">
        <v>30</v>
      </c>
      <c r="AW26" s="15">
        <f xml:space="preserve"> -0.129*AW20^6 + 1.0756*AW20^5 - 3.0752*AW20^4 + 3.1771*AW20^3 + 0.0649*AW20^2 - 0.7917*AW20 - 0.1795</f>
        <v>-0.35082712357785434</v>
      </c>
      <c r="BD26" s="14" t="s">
        <v>28</v>
      </c>
      <c r="BE26" s="15">
        <f xml:space="preserve"> -0.266*BF20^6 + 1.8555*BF20^5 - 3.4393*BF20^4 - 1.4822*BF20^3 + 8.492*BF20^2 - 1.321*BF20 - 0.0869</f>
        <v>2.8253736868534558</v>
      </c>
      <c r="BI26" s="14" t="s">
        <v>30</v>
      </c>
      <c r="BJ26" s="15">
        <f xml:space="preserve"> -0.129*BJ20^6 + 1.0756*BJ20^5 - 3.0752*BJ20^4 + 3.1771*BJ20^3 + 0.0649*BJ20^2 - 0.7917*BJ20 - 0.1795</f>
        <v>-0.35308599772329397</v>
      </c>
    </row>
    <row r="29" spans="1:65" x14ac:dyDescent="0.35">
      <c r="B29" s="3" t="s">
        <v>31</v>
      </c>
      <c r="C29">
        <f>(I29+I30)*L4</f>
        <v>4.7854985879221301</v>
      </c>
      <c r="H29" s="3" t="s">
        <v>42</v>
      </c>
      <c r="I29" s="6">
        <f>C26*1.2*I6^2*I4*L3/2</f>
        <v>0.10445747474567439</v>
      </c>
      <c r="Q29" s="21" t="s">
        <v>31</v>
      </c>
      <c r="R29" s="12">
        <f>(X29+X30)*Q6</f>
        <v>4.8577579858314852</v>
      </c>
      <c r="W29" s="21" t="s">
        <v>42</v>
      </c>
      <c r="X29" s="13">
        <f>R26*1.2*I$6^2*I$4*I$3/2</f>
        <v>0.10586667216259384</v>
      </c>
      <c r="AD29" s="21" t="s">
        <v>31</v>
      </c>
      <c r="AE29" s="12">
        <f>(AK29+AK30)*AD6</f>
        <v>4.9060492711783121</v>
      </c>
      <c r="AJ29" s="21" t="s">
        <v>42</v>
      </c>
      <c r="AK29" s="13">
        <f>AE26*1.2*I$6^2*I$4*I$3/2</f>
        <v>0.10680579530532341</v>
      </c>
      <c r="AQ29" s="21" t="s">
        <v>31</v>
      </c>
      <c r="AR29" s="12">
        <f>(AX29+AX30)*AQ6</f>
        <v>5.1001033425414324</v>
      </c>
      <c r="AW29" s="21" t="s">
        <v>42</v>
      </c>
      <c r="AX29" s="13">
        <f>AR26*1.2*I$6^2*I$4*I$3/2</f>
        <v>0.1105583747632542</v>
      </c>
      <c r="BD29" s="21" t="s">
        <v>31</v>
      </c>
      <c r="BE29" s="12">
        <f>(BK29+BK30)*BD6</f>
        <v>5.4427102403190704</v>
      </c>
      <c r="BJ29" s="21" t="s">
        <v>42</v>
      </c>
      <c r="BK29" s="13">
        <f>BE26*1.2*I$6^2*I$4*I$3/2</f>
        <v>0.1171021323813803</v>
      </c>
    </row>
    <row r="30" spans="1:65" x14ac:dyDescent="0.35">
      <c r="B30" s="3" t="s">
        <v>32</v>
      </c>
      <c r="C30">
        <f>(E20+I20)*D5/2</f>
        <v>21.645679071561233</v>
      </c>
      <c r="H30" s="3" t="s">
        <v>43</v>
      </c>
      <c r="I30" s="6">
        <f>H26*1.2*I6^2*I4*L3/2</f>
        <v>-1.436264020045796E-2</v>
      </c>
      <c r="Q30" s="21" t="s">
        <v>32</v>
      </c>
      <c r="R30" s="12">
        <f>(T20+X20)*Q5/2</f>
        <v>23.980171475529172</v>
      </c>
      <c r="W30" s="21" t="s">
        <v>43</v>
      </c>
      <c r="X30" s="13">
        <f>W26*1.2*I$6^2*I$4*I$3/2</f>
        <v>-1.441143631762338E-2</v>
      </c>
      <c r="AD30" s="21" t="s">
        <v>32</v>
      </c>
      <c r="AE30" s="12">
        <f>(AG20+AK20)*AD5/2</f>
        <v>25.483840743537659</v>
      </c>
      <c r="AJ30" s="21" t="s">
        <v>43</v>
      </c>
      <c r="AK30" s="13">
        <f>AJ26*1.2*I$6^2*I$4*I$3/2</f>
        <v>-1.4441397064133905E-2</v>
      </c>
      <c r="AQ30" s="21" t="s">
        <v>32</v>
      </c>
      <c r="AR30" s="12">
        <f>(AT20+AX20)*AQ5/2</f>
        <v>30.50353775999605</v>
      </c>
      <c r="AW30" s="21" t="s">
        <v>43</v>
      </c>
      <c r="AX30" s="13">
        <f>AW26*1.2*I$6^2*I$4*I$3/2</f>
        <v>-1.454059137711634E-2</v>
      </c>
      <c r="BD30" s="21" t="s">
        <v>32</v>
      </c>
      <c r="BE30" s="12">
        <f>(BG20+BK20)*BD5/2</f>
        <v>40.151247799158121</v>
      </c>
      <c r="BJ30" s="21" t="s">
        <v>43</v>
      </c>
      <c r="BK30" s="13">
        <f>BJ26*1.2*I$6^2*I$4*I$3/2</f>
        <v>-1.4634214029738529E-2</v>
      </c>
    </row>
    <row r="31" spans="1:65" x14ac:dyDescent="0.35">
      <c r="B31" s="3" t="s">
        <v>33</v>
      </c>
      <c r="C31" s="6">
        <f>C29/C30</f>
        <v>0.22108331977486756</v>
      </c>
      <c r="Q31" s="21" t="s">
        <v>33</v>
      </c>
      <c r="R31" s="13">
        <f>R29/R30</f>
        <v>0.20257394701237386</v>
      </c>
      <c r="AD31" s="21" t="s">
        <v>33</v>
      </c>
      <c r="AE31" s="13">
        <f>AE29/AE30</f>
        <v>0.19251608580321303</v>
      </c>
      <c r="AQ31" s="21" t="s">
        <v>33</v>
      </c>
      <c r="AR31" s="13">
        <f>AR29/AR30</f>
        <v>0.1671971094851161</v>
      </c>
      <c r="BD31" s="21" t="s">
        <v>33</v>
      </c>
      <c r="BE31" s="13">
        <f>BE29/BE30</f>
        <v>0.13555519538382046</v>
      </c>
    </row>
  </sheetData>
  <mergeCells count="21">
    <mergeCell ref="B8:E8"/>
    <mergeCell ref="G8:K8"/>
    <mergeCell ref="B25:E25"/>
    <mergeCell ref="G25:K25"/>
    <mergeCell ref="B5:C5"/>
    <mergeCell ref="G5:H5"/>
    <mergeCell ref="G6:H6"/>
    <mergeCell ref="B2:C2"/>
    <mergeCell ref="G2:H2"/>
    <mergeCell ref="B3:C3"/>
    <mergeCell ref="G3:H3"/>
    <mergeCell ref="B4:C4"/>
    <mergeCell ref="G4:H4"/>
    <mergeCell ref="AV8:AZ8"/>
    <mergeCell ref="BD8:BG8"/>
    <mergeCell ref="BI8:BM8"/>
    <mergeCell ref="Q8:T8"/>
    <mergeCell ref="V8:Z8"/>
    <mergeCell ref="AD8:AG8"/>
    <mergeCell ref="AI8:AM8"/>
    <mergeCell ref="AQ8:AT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opLeftCell="AU1" workbookViewId="0">
      <selection activeCell="BF21" sqref="BF21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7.5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7.5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7.5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7.5</v>
      </c>
      <c r="BL1" t="s">
        <v>3</v>
      </c>
    </row>
    <row r="2" spans="1:65" x14ac:dyDescent="0.35">
      <c r="B2" s="27" t="s">
        <v>2</v>
      </c>
      <c r="C2" s="27"/>
      <c r="D2">
        <v>20</v>
      </c>
      <c r="E2" t="s">
        <v>3</v>
      </c>
      <c r="G2" s="27" t="s">
        <v>9</v>
      </c>
      <c r="H2" s="27"/>
      <c r="I2">
        <v>0.24</v>
      </c>
      <c r="J2" t="s">
        <v>10</v>
      </c>
      <c r="K2" s="3" t="s">
        <v>14</v>
      </c>
      <c r="L2">
        <v>1.6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7" t="s">
        <v>4</v>
      </c>
      <c r="C3" s="27"/>
      <c r="D3">
        <v>1.2</v>
      </c>
      <c r="E3" t="s">
        <v>5</v>
      </c>
      <c r="G3" s="25" t="s">
        <v>34</v>
      </c>
      <c r="H3" s="26"/>
      <c r="I3" s="12">
        <f>(I2+I2*D4)/4</f>
        <v>0.10199999999999999</v>
      </c>
      <c r="J3" s="12" t="s">
        <v>10</v>
      </c>
      <c r="K3" s="3" t="s">
        <v>34</v>
      </c>
      <c r="L3">
        <f>(I2+I2*D4)/4</f>
        <v>0.10199999999999999</v>
      </c>
      <c r="P3" s="21" t="s">
        <v>66</v>
      </c>
      <c r="Q3">
        <f>U7+U6</f>
        <v>18.649047758921718</v>
      </c>
      <c r="R3" t="s">
        <v>63</v>
      </c>
      <c r="T3" t="s">
        <v>59</v>
      </c>
      <c r="U3">
        <f>((U2/2)-Q2*TAN(X1*PI()/180))*2</f>
        <v>176.80680115805001</v>
      </c>
      <c r="V3" t="s">
        <v>56</v>
      </c>
      <c r="AC3" s="21" t="s">
        <v>66</v>
      </c>
      <c r="AD3">
        <f>AH7+AH6</f>
        <v>30.653957562663187</v>
      </c>
      <c r="AE3" t="s">
        <v>63</v>
      </c>
      <c r="AG3" t="s">
        <v>59</v>
      </c>
      <c r="AH3">
        <f>((AH2/2)-AD2*TAN(AK1*PI()/180))*2</f>
        <v>161.00850144756248</v>
      </c>
      <c r="AI3" t="s">
        <v>56</v>
      </c>
      <c r="AP3" s="21" t="s">
        <v>66</v>
      </c>
      <c r="AQ3">
        <f>AU7+AU6</f>
        <v>70.736461595308498</v>
      </c>
      <c r="AR3" t="s">
        <v>63</v>
      </c>
      <c r="AT3" t="s">
        <v>59</v>
      </c>
      <c r="AU3">
        <f>((AU2/2)-AQ2*TAN(AX1*PI()/180))*2</f>
        <v>134.67800193008333</v>
      </c>
      <c r="AV3" t="s">
        <v>56</v>
      </c>
      <c r="BC3" s="21" t="s">
        <v>66</v>
      </c>
      <c r="BD3">
        <f>BH7+BH6</f>
        <v>147.25993894221253</v>
      </c>
      <c r="BE3" t="s">
        <v>63</v>
      </c>
      <c r="BG3" t="s">
        <v>59</v>
      </c>
      <c r="BH3">
        <f>((BH2/2)-BD2*TAN(BK1*PI()/180))*2</f>
        <v>113.6136023161</v>
      </c>
      <c r="BI3" t="s">
        <v>56</v>
      </c>
    </row>
    <row r="4" spans="1:65" x14ac:dyDescent="0.35">
      <c r="B4" s="27" t="s">
        <v>6</v>
      </c>
      <c r="C4" s="27"/>
      <c r="D4">
        <v>0.7</v>
      </c>
      <c r="G4" s="27" t="s">
        <v>11</v>
      </c>
      <c r="H4" s="27"/>
      <c r="I4">
        <f>(PI()/4)*(I2^2-I2^2*D4^2)</f>
        <v>2.3071856447963442E-2</v>
      </c>
      <c r="J4" t="s">
        <v>13</v>
      </c>
      <c r="K4" s="3" t="s">
        <v>37</v>
      </c>
      <c r="L4">
        <f>I6/L3</f>
        <v>39.837177781155724</v>
      </c>
      <c r="P4" s="21" t="s">
        <v>67</v>
      </c>
      <c r="Q4">
        <f>U7-U6</f>
        <v>12.948819112013352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21.28433347790461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49.115303776480296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102.24877626240226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7" t="s">
        <v>7</v>
      </c>
      <c r="C5" s="27"/>
      <c r="D5">
        <v>0.15</v>
      </c>
      <c r="E5" t="s">
        <v>8</v>
      </c>
      <c r="G5" s="27" t="s">
        <v>36</v>
      </c>
      <c r="H5" s="27"/>
      <c r="I5">
        <f>D5/I4</f>
        <v>6.5014274138846133</v>
      </c>
      <c r="J5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6.1094686978741226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7.3672220846800638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10.529507262340523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14.795877175135765</v>
      </c>
      <c r="BI5" t="s">
        <v>12</v>
      </c>
    </row>
    <row r="6" spans="1:65" x14ac:dyDescent="0.35">
      <c r="G6" s="27" t="s">
        <v>35</v>
      </c>
      <c r="H6" s="27"/>
      <c r="I6">
        <f>I5/L2</f>
        <v>4.0633921336778833</v>
      </c>
      <c r="J6" t="s">
        <v>12</v>
      </c>
      <c r="Q6">
        <f>L4</f>
        <v>39.837177781155724</v>
      </c>
      <c r="T6" t="s">
        <v>62</v>
      </c>
      <c r="U6">
        <f>Q2*Q5*Q5*0.19*(U2^4-U3^4)/(4*(U2-U3)*U2^(4)*U3^(4)*(2*9.81*PI()*PI()/16))*10^12*1.2*9.81</f>
        <v>2.8501143234541826</v>
      </c>
      <c r="V6" t="s">
        <v>63</v>
      </c>
      <c r="AD6">
        <f>L4</f>
        <v>39.837177781155724</v>
      </c>
      <c r="AG6" t="s">
        <v>62</v>
      </c>
      <c r="AH6">
        <f>AD2*AD5*AD5*0.19*(AH2^4-AH3^4)/(4*(AH2-AH3)*AH2^(4)*AH3^(4)*(2*9.81*PI()*PI()/16))*10^12*1.2*9.81</f>
        <v>4.6848120423792903</v>
      </c>
      <c r="AI6" t="s">
        <v>63</v>
      </c>
      <c r="AQ6">
        <f>L4</f>
        <v>39.837177781155724</v>
      </c>
      <c r="AT6" t="s">
        <v>62</v>
      </c>
      <c r="AU6">
        <f>AQ2*AQ5*AQ5*0.19*(AU2^4-AU3^4)/(4*(AU2-AU3)*AU2^(4)*AU3^(4)*(2*9.81*PI()*PI()/16))*10^12*1.2*9.81</f>
        <v>10.810578909414099</v>
      </c>
      <c r="AV6" t="s">
        <v>63</v>
      </c>
      <c r="BD6">
        <f>L4</f>
        <v>39.837177781155724</v>
      </c>
      <c r="BG6" t="s">
        <v>62</v>
      </c>
      <c r="BH6">
        <f>BD2*BD5*BD5*0.19*(BH2^4-BH3^4)/(4*(BH2-BH3)*BH2^(4)*BH3^(4)*(2*9.81*PI()*PI()/16))*10^12*1.2*9.81</f>
        <v>22.505581339905131</v>
      </c>
      <c r="BI6" t="s">
        <v>63</v>
      </c>
    </row>
    <row r="7" spans="1:65" x14ac:dyDescent="0.35">
      <c r="G7" s="3"/>
      <c r="H7" s="3"/>
      <c r="T7" t="s">
        <v>64</v>
      </c>
      <c r="U7">
        <f>(U5^2-U4^2)*1.2/2</f>
        <v>15.798933435467534</v>
      </c>
      <c r="V7" t="s">
        <v>63</v>
      </c>
      <c r="AG7" t="s">
        <v>64</v>
      </c>
      <c r="AH7">
        <f>(AH5^2-AH4^2)*1.2/2</f>
        <v>25.969145520283899</v>
      </c>
      <c r="AI7" t="s">
        <v>63</v>
      </c>
      <c r="AT7" t="s">
        <v>64</v>
      </c>
      <c r="AU7">
        <f>(AU5^2-AU4^2)*1.2/2</f>
        <v>59.925882685894393</v>
      </c>
      <c r="AV7" t="s">
        <v>63</v>
      </c>
      <c r="BG7" t="s">
        <v>64</v>
      </c>
      <c r="BH7">
        <f>(BH5^2-BH4^2)*1.2/2</f>
        <v>124.75435760230739</v>
      </c>
      <c r="BI7" t="s">
        <v>63</v>
      </c>
    </row>
    <row r="8" spans="1:65" x14ac:dyDescent="0.35">
      <c r="A8" s="3" t="s">
        <v>16</v>
      </c>
      <c r="B8" s="27" t="s">
        <v>45</v>
      </c>
      <c r="C8" s="27"/>
      <c r="D8" s="27"/>
      <c r="E8" s="27"/>
      <c r="F8" s="3" t="s">
        <v>22</v>
      </c>
      <c r="G8" s="27" t="s">
        <v>46</v>
      </c>
      <c r="H8" s="27"/>
      <c r="I8" s="27"/>
      <c r="J8" s="27"/>
      <c r="K8" s="27"/>
      <c r="P8" s="21"/>
      <c r="Q8" s="24"/>
      <c r="R8" s="24"/>
      <c r="S8" s="24"/>
      <c r="T8" s="24"/>
      <c r="U8" s="21"/>
      <c r="V8" s="24"/>
      <c r="W8" s="24"/>
      <c r="X8" s="24"/>
      <c r="Y8" s="24"/>
      <c r="Z8" s="24"/>
      <c r="AC8" s="21"/>
      <c r="AD8" s="24"/>
      <c r="AE8" s="24"/>
      <c r="AF8" s="24"/>
      <c r="AG8" s="24"/>
      <c r="AH8" s="21"/>
      <c r="AI8" s="24"/>
      <c r="AJ8" s="24"/>
      <c r="AK8" s="24"/>
      <c r="AL8" s="24"/>
      <c r="AM8" s="24"/>
      <c r="AP8" s="21"/>
      <c r="AQ8" s="24"/>
      <c r="AR8" s="24"/>
      <c r="AS8" s="24"/>
      <c r="AT8" s="24"/>
      <c r="AU8" s="21"/>
      <c r="AV8" s="24"/>
      <c r="AW8" s="24"/>
      <c r="AX8" s="24"/>
      <c r="AY8" s="24"/>
      <c r="AZ8" s="24"/>
      <c r="BC8" s="21"/>
      <c r="BD8" s="24"/>
      <c r="BE8" s="24"/>
      <c r="BF8" s="24"/>
      <c r="BG8" s="24"/>
      <c r="BH8" s="21"/>
      <c r="BI8" s="24"/>
      <c r="BJ8" s="24"/>
      <c r="BK8" s="24"/>
      <c r="BL8" s="24"/>
      <c r="BM8" s="24"/>
    </row>
    <row r="9" spans="1:65" x14ac:dyDescent="0.35">
      <c r="A9" s="3"/>
      <c r="F9" s="3"/>
      <c r="G9" s="3"/>
      <c r="H9" s="3"/>
      <c r="P9" s="22"/>
      <c r="U9" s="22"/>
      <c r="V9" s="22"/>
      <c r="W9" s="22"/>
      <c r="AC9" s="22"/>
      <c r="AH9" s="22"/>
      <c r="AI9" s="22"/>
      <c r="AJ9" s="22"/>
      <c r="AP9" s="22"/>
      <c r="AU9" s="22"/>
      <c r="AV9" s="22"/>
      <c r="AW9" s="22"/>
      <c r="BC9" s="22"/>
      <c r="BH9" s="22"/>
      <c r="BI9" s="22"/>
      <c r="BJ9" s="22"/>
    </row>
    <row r="10" spans="1:65" x14ac:dyDescent="0.35">
      <c r="A10" s="3" t="s">
        <v>16</v>
      </c>
      <c r="B10" s="7">
        <f>C20</f>
        <v>6.7932349204137319</v>
      </c>
      <c r="F10" s="3" t="s">
        <v>22</v>
      </c>
      <c r="G10" s="8">
        <f>G20</f>
        <v>9.8134476497276637</v>
      </c>
      <c r="H10" s="3"/>
      <c r="P10" s="21" t="s">
        <v>16</v>
      </c>
      <c r="Q10" s="10">
        <f>R20</f>
        <v>6.8491999999999997</v>
      </c>
      <c r="U10" s="21" t="s">
        <v>22</v>
      </c>
      <c r="V10" s="9">
        <f>V20</f>
        <v>9.6970697088000009</v>
      </c>
      <c r="W10" s="22"/>
      <c r="AC10" s="21" t="s">
        <v>16</v>
      </c>
      <c r="AD10" s="10">
        <f>AE20</f>
        <v>6.9046998412219445</v>
      </c>
      <c r="AH10" s="21" t="s">
        <v>22</v>
      </c>
      <c r="AI10" s="9">
        <f>AI20</f>
        <v>9.5796663214074798</v>
      </c>
      <c r="AJ10" s="22"/>
      <c r="AP10" s="21" t="s">
        <v>16</v>
      </c>
      <c r="AQ10" s="10">
        <f>AR20</f>
        <v>7.0548711789153025</v>
      </c>
      <c r="AU10" s="21" t="s">
        <v>22</v>
      </c>
      <c r="AV10" s="9">
        <f>AV20</f>
        <v>9.2516354490731025</v>
      </c>
      <c r="AW10" s="22"/>
      <c r="BC10" s="21" t="s">
        <v>16</v>
      </c>
      <c r="BD10" s="10">
        <f>BE20</f>
        <v>7.3183426969994478</v>
      </c>
      <c r="BH10" s="21" t="s">
        <v>22</v>
      </c>
      <c r="BI10" s="9">
        <f>BI20</f>
        <v>8.6367285716760449</v>
      </c>
      <c r="BJ10" s="22"/>
    </row>
    <row r="13" spans="1:65" x14ac:dyDescent="0.35">
      <c r="A13" s="3" t="s">
        <v>14</v>
      </c>
      <c r="B13" s="3" t="s">
        <v>26</v>
      </c>
      <c r="C13" s="3" t="s">
        <v>17</v>
      </c>
      <c r="D13" s="3" t="s">
        <v>18</v>
      </c>
      <c r="E13" s="3" t="s">
        <v>20</v>
      </c>
      <c r="F13" s="3"/>
      <c r="G13" s="3" t="s">
        <v>39</v>
      </c>
      <c r="H13" s="3" t="s">
        <v>40</v>
      </c>
      <c r="I13" s="3" t="s">
        <v>20</v>
      </c>
      <c r="J13" s="3"/>
      <c r="K13" s="3"/>
      <c r="P13" s="21" t="s">
        <v>14</v>
      </c>
      <c r="Q13" s="21" t="s">
        <v>26</v>
      </c>
      <c r="R13" s="21" t="s">
        <v>17</v>
      </c>
      <c r="S13" s="21" t="s">
        <v>18</v>
      </c>
      <c r="T13" s="21" t="s">
        <v>20</v>
      </c>
      <c r="U13" s="22"/>
      <c r="V13" s="21" t="s">
        <v>39</v>
      </c>
      <c r="W13" s="21" t="s">
        <v>40</v>
      </c>
      <c r="X13" s="21" t="s">
        <v>20</v>
      </c>
      <c r="Y13" s="21"/>
      <c r="Z13" s="21"/>
      <c r="AC13" s="21" t="s">
        <v>14</v>
      </c>
      <c r="AD13" s="21" t="s">
        <v>26</v>
      </c>
      <c r="AE13" s="21" t="s">
        <v>17</v>
      </c>
      <c r="AF13" s="21" t="s">
        <v>18</v>
      </c>
      <c r="AG13" s="21" t="s">
        <v>20</v>
      </c>
      <c r="AH13" s="22"/>
      <c r="AI13" s="21" t="s">
        <v>39</v>
      </c>
      <c r="AJ13" s="21" t="s">
        <v>40</v>
      </c>
      <c r="AK13" s="21" t="s">
        <v>20</v>
      </c>
      <c r="AL13" s="21"/>
      <c r="AM13" s="21"/>
      <c r="AP13" s="21" t="s">
        <v>14</v>
      </c>
      <c r="AQ13" s="21" t="s">
        <v>26</v>
      </c>
      <c r="AR13" s="21" t="s">
        <v>17</v>
      </c>
      <c r="AS13" s="21" t="s">
        <v>18</v>
      </c>
      <c r="AT13" s="21" t="s">
        <v>20</v>
      </c>
      <c r="AU13" s="22"/>
      <c r="AV13" s="21" t="s">
        <v>39</v>
      </c>
      <c r="AW13" s="21" t="s">
        <v>40</v>
      </c>
      <c r="AX13" s="21" t="s">
        <v>20</v>
      </c>
      <c r="AY13" s="21"/>
      <c r="AZ13" s="21"/>
      <c r="BC13" s="21" t="s">
        <v>14</v>
      </c>
      <c r="BD13" s="21" t="s">
        <v>26</v>
      </c>
      <c r="BE13" s="21" t="s">
        <v>17</v>
      </c>
      <c r="BF13" s="21" t="s">
        <v>18</v>
      </c>
      <c r="BG13" s="21" t="s">
        <v>20</v>
      </c>
      <c r="BH13" s="22"/>
      <c r="BI13" s="21" t="s">
        <v>39</v>
      </c>
      <c r="BJ13" s="21" t="s">
        <v>40</v>
      </c>
      <c r="BK13" s="21" t="s">
        <v>20</v>
      </c>
      <c r="BL13" s="21"/>
      <c r="BM13" s="21"/>
    </row>
    <row r="14" spans="1:65" x14ac:dyDescent="0.35">
      <c r="A14" s="5" t="s">
        <v>44</v>
      </c>
      <c r="B14" s="3" t="s">
        <v>15</v>
      </c>
      <c r="C14" s="3" t="s">
        <v>16</v>
      </c>
      <c r="D14" s="5" t="s">
        <v>19</v>
      </c>
      <c r="E14" s="3" t="s">
        <v>21</v>
      </c>
      <c r="F14" s="3"/>
      <c r="G14" s="3" t="s">
        <v>22</v>
      </c>
      <c r="H14" s="5" t="s">
        <v>23</v>
      </c>
      <c r="I14" s="3" t="s">
        <v>24</v>
      </c>
      <c r="J14" s="3"/>
      <c r="K14" s="3" t="s">
        <v>41</v>
      </c>
      <c r="P14" s="17" t="s">
        <v>44</v>
      </c>
      <c r="Q14" s="21" t="s">
        <v>15</v>
      </c>
      <c r="R14" s="21" t="s">
        <v>16</v>
      </c>
      <c r="S14" s="17" t="s">
        <v>19</v>
      </c>
      <c r="T14" s="21" t="s">
        <v>21</v>
      </c>
      <c r="U14" s="22"/>
      <c r="V14" s="21" t="s">
        <v>22</v>
      </c>
      <c r="W14" s="17" t="s">
        <v>23</v>
      </c>
      <c r="X14" s="21" t="s">
        <v>24</v>
      </c>
      <c r="Y14" s="21"/>
      <c r="Z14" s="21" t="s">
        <v>41</v>
      </c>
      <c r="AC14" s="17" t="s">
        <v>44</v>
      </c>
      <c r="AD14" s="21" t="s">
        <v>15</v>
      </c>
      <c r="AE14" s="21" t="s">
        <v>16</v>
      </c>
      <c r="AF14" s="17" t="s">
        <v>19</v>
      </c>
      <c r="AG14" s="21" t="s">
        <v>21</v>
      </c>
      <c r="AH14" s="22"/>
      <c r="AI14" s="21" t="s">
        <v>22</v>
      </c>
      <c r="AJ14" s="17" t="s">
        <v>23</v>
      </c>
      <c r="AK14" s="21" t="s">
        <v>24</v>
      </c>
      <c r="AL14" s="21"/>
      <c r="AM14" s="21" t="s">
        <v>41</v>
      </c>
      <c r="AP14" s="17" t="s">
        <v>44</v>
      </c>
      <c r="AQ14" s="21" t="s">
        <v>15</v>
      </c>
      <c r="AR14" s="21" t="s">
        <v>16</v>
      </c>
      <c r="AS14" s="17" t="s">
        <v>19</v>
      </c>
      <c r="AT14" s="21" t="s">
        <v>21</v>
      </c>
      <c r="AU14" s="22"/>
      <c r="AV14" s="21" t="s">
        <v>22</v>
      </c>
      <c r="AW14" s="17" t="s">
        <v>23</v>
      </c>
      <c r="AX14" s="21" t="s">
        <v>24</v>
      </c>
      <c r="AY14" s="21"/>
      <c r="AZ14" s="21" t="s">
        <v>41</v>
      </c>
      <c r="BC14" s="17" t="s">
        <v>44</v>
      </c>
      <c r="BD14" s="21" t="s">
        <v>15</v>
      </c>
      <c r="BE14" s="21" t="s">
        <v>16</v>
      </c>
      <c r="BF14" s="17" t="s">
        <v>19</v>
      </c>
      <c r="BG14" s="21" t="s">
        <v>21</v>
      </c>
      <c r="BH14" s="22"/>
      <c r="BI14" s="21" t="s">
        <v>22</v>
      </c>
      <c r="BJ14" s="17" t="s">
        <v>23</v>
      </c>
      <c r="BK14" s="21" t="s">
        <v>24</v>
      </c>
      <c r="BL14" s="21"/>
      <c r="BM14" s="21" t="s">
        <v>41</v>
      </c>
    </row>
    <row r="15" spans="1:65" x14ac:dyDescent="0.35">
      <c r="A15">
        <v>1.6</v>
      </c>
      <c r="B15">
        <v>4.0633921339999999</v>
      </c>
      <c r="C15">
        <f t="shared" ref="C15:C20" si="0" xml:space="preserve"> -0.3078*D15^6 + 2.2651*D15^5 - 4.751*D15^4 + 0.2832*D15^3 + 5.9876*D15^2 + 3.6672*D15 - 0.2951</f>
        <v>0.67321313279999995</v>
      </c>
      <c r="D15">
        <v>0.2</v>
      </c>
      <c r="E15">
        <f t="shared" ref="E15:E20" si="1">1.2*B15^2*C15*(D15^2+1)/2</f>
        <v>6.9360887300347756</v>
      </c>
      <c r="G15">
        <f t="shared" ref="G15:G20" si="2" xml:space="preserve"> 0.9808*H15^6 - 9.1296*H15^5 + 32.097*H15^4 - 52.719*H15^3 + 35.366*H15^2 + 6.8355*H15 + 0.7557</f>
        <v>16.569448204799997</v>
      </c>
      <c r="H15">
        <f t="shared" ref="H15:H20" si="3">A15-D15</f>
        <v>1.4000000000000001</v>
      </c>
      <c r="I15">
        <f t="shared" ref="I15:I20" si="4">1.2*B15^2*G15*(H15^2+1)/2</f>
        <v>485.8793908474417</v>
      </c>
      <c r="K15">
        <f t="shared" ref="K15:K20" si="5">E15-I15</f>
        <v>-478.94330211740692</v>
      </c>
      <c r="P15">
        <v>1.6</v>
      </c>
      <c r="Q15">
        <v>4.0633921339999999</v>
      </c>
      <c r="R15" s="12">
        <f t="shared" ref="R15:R20" si="6" xml:space="preserve"> -0.3078*S15^6 + 2.2651*S15^5 - 4.751*S15^4 + 0.2832*S15^3 + 5.9876*S15^2 + 3.6672*S15 - 0.2951</f>
        <v>0.67321313279999995</v>
      </c>
      <c r="S15">
        <v>0.2</v>
      </c>
      <c r="T15" s="12">
        <f>(1.2*Q15^2*R15*(S15^2+1)/2) + Q$4</f>
        <v>19.884907842048129</v>
      </c>
      <c r="V15" s="12">
        <f t="shared" ref="V15:V20" si="7" xml:space="preserve"> 0.9808*W15^6 - 9.1296*W15^5 + 32.097*W15^4 - 52.719*W15^3 + 35.366*W15^2 + 6.8355*W15 + 0.7557</f>
        <v>16.569448204799997</v>
      </c>
      <c r="W15" s="12">
        <f t="shared" ref="W15:W20" si="8">P15-S15</f>
        <v>1.4000000000000001</v>
      </c>
      <c r="X15" s="12">
        <f>1.2*Q15^2*V15*(W15^2+1)/2 + Q$3</f>
        <v>504.52843860636341</v>
      </c>
      <c r="Y15" s="12"/>
      <c r="Z15" s="12">
        <f t="shared" ref="Z15:Z20" si="9">T15-X15</f>
        <v>-484.6435307643153</v>
      </c>
      <c r="AC15">
        <v>1.6</v>
      </c>
      <c r="AD15">
        <v>4.0633921339999999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28.220422207939386</v>
      </c>
      <c r="AI15" s="12">
        <f t="shared" ref="AI15:AI20" si="11" xml:space="preserve"> 0.9808*AJ15^6 - 9.1296*AJ15^5 + 32.097*AJ15^4 - 52.719*AJ15^3 + 35.366*AJ15^2 + 6.8355*AJ15 + 0.7557</f>
        <v>16.569448204799997</v>
      </c>
      <c r="AJ15" s="12">
        <f t="shared" ref="AJ15:AJ20" si="12">AC15-AF15</f>
        <v>1.4000000000000001</v>
      </c>
      <c r="AK15" s="12">
        <f>1.2*AD15^2*AI15*(AJ15^2+1)/2 + AD$3</f>
        <v>516.53334841010485</v>
      </c>
      <c r="AL15" s="12"/>
      <c r="AM15" s="12">
        <f t="shared" ref="AM15:AM20" si="13">AG15-AK15</f>
        <v>-488.31292620216544</v>
      </c>
      <c r="AP15">
        <v>1.6</v>
      </c>
      <c r="AQ15">
        <v>4.0633921339999999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56.051392506515072</v>
      </c>
      <c r="AV15" s="12">
        <f t="shared" ref="AV15:AV20" si="15" xml:space="preserve"> 0.9808*AW15^6 - 9.1296*AW15^5 + 32.097*AW15^4 - 52.719*AW15^3 + 35.366*AW15^2 + 6.8355*AW15 + 0.7557</f>
        <v>16.569448204799997</v>
      </c>
      <c r="AW15" s="12">
        <f t="shared" ref="AW15:AW20" si="16">AP15-AS15</f>
        <v>1.4000000000000001</v>
      </c>
      <c r="AX15" s="12">
        <f>1.2*AQ15^2*AV15*(AW15^2+1)/2 + AQ$3</f>
        <v>556.61585244275022</v>
      </c>
      <c r="AY15" s="12"/>
      <c r="AZ15" s="12">
        <f t="shared" ref="AZ15:AZ20" si="17">AT15-AX15</f>
        <v>-500.56445993623515</v>
      </c>
      <c r="BC15">
        <v>1.6</v>
      </c>
      <c r="BD15">
        <v>4.0633921339999999</v>
      </c>
      <c r="BE15" s="12">
        <f t="shared" ref="BE15:BE20" si="18" xml:space="preserve"> -0.3078*BF15^6 + 2.2651*BF15^5 - 4.751*BF15^4 + 0.2832*BF15^3 + 5.9876*BF15^2 + 3.6672*BF15 - 0.2951</f>
        <v>0.67321313279999995</v>
      </c>
      <c r="BF15">
        <v>0.2</v>
      </c>
      <c r="BG15" s="12">
        <f>(1.2*BD15^2*BE15*(BF15^2+1)/2) + BD$4</f>
        <v>109.18486499243704</v>
      </c>
      <c r="BI15" s="12">
        <f t="shared" ref="BI15:BI20" si="19" xml:space="preserve"> 0.9808*BJ15^6 - 9.1296*BJ15^5 + 32.097*BJ15^4 - 52.719*BJ15^3 + 35.366*BJ15^2 + 6.8355*BJ15 + 0.7557</f>
        <v>16.569448204799997</v>
      </c>
      <c r="BJ15" s="12">
        <f t="shared" ref="BJ15:BJ20" si="20">BC15-BF15</f>
        <v>1.4000000000000001</v>
      </c>
      <c r="BK15" s="12">
        <f>1.2*BD15^2*BI15*(BJ15^2+1)/2 + BD$3</f>
        <v>633.1393297896542</v>
      </c>
      <c r="BL15" s="12"/>
      <c r="BM15" s="12">
        <f t="shared" ref="BM15:BM20" si="21">BG15-BK15</f>
        <v>-523.95446479721716</v>
      </c>
    </row>
    <row r="16" spans="1:65" x14ac:dyDescent="0.35">
      <c r="A16">
        <v>1.6</v>
      </c>
      <c r="B16">
        <v>4.0633921339999999</v>
      </c>
      <c r="C16">
        <f t="shared" si="0"/>
        <v>5.3312528447999998</v>
      </c>
      <c r="D16">
        <v>0.8</v>
      </c>
      <c r="E16">
        <f t="shared" si="1"/>
        <v>86.616743121008867</v>
      </c>
      <c r="G16">
        <f t="shared" si="2"/>
        <v>12.278666707200003</v>
      </c>
      <c r="H16">
        <f t="shared" si="3"/>
        <v>0.8</v>
      </c>
      <c r="I16">
        <f t="shared" si="4"/>
        <v>199.49121735679464</v>
      </c>
      <c r="K16">
        <f t="shared" si="5"/>
        <v>-112.87447423578577</v>
      </c>
      <c r="P16">
        <v>1.6</v>
      </c>
      <c r="Q16">
        <v>4.0633921339999999</v>
      </c>
      <c r="R16" s="12">
        <f t="shared" si="6"/>
        <v>5.3312528447999998</v>
      </c>
      <c r="S16">
        <v>0.8</v>
      </c>
      <c r="T16" s="12">
        <f t="shared" ref="T16:T20" si="22">(1.2*Q16^2*R16*(S16^2+1)/2) + Q$4</f>
        <v>99.56556223302222</v>
      </c>
      <c r="V16" s="12">
        <f t="shared" si="7"/>
        <v>12.278666707200003</v>
      </c>
      <c r="W16" s="12">
        <f t="shared" si="8"/>
        <v>0.8</v>
      </c>
      <c r="X16" s="12">
        <f t="shared" ref="X16:X20" si="23">1.2*Q16^2*V16*(W16^2+1)/2 + Q$3</f>
        <v>218.14026511571635</v>
      </c>
      <c r="Y16" s="12"/>
      <c r="Z16" s="12">
        <f t="shared" si="9"/>
        <v>-118.57470288269413</v>
      </c>
      <c r="AC16">
        <v>1.6</v>
      </c>
      <c r="AD16">
        <v>4.0633921339999999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33.135509327497886</v>
      </c>
      <c r="AI16" s="12">
        <f t="shared" si="11"/>
        <v>16.243980555273364</v>
      </c>
      <c r="AJ16" s="12">
        <f t="shared" si="12"/>
        <v>1.33</v>
      </c>
      <c r="AK16" s="12">
        <f t="shared" ref="AK16:AK20" si="25">1.2*AD16^2*AI16*(AJ16^2+1)/2 + AD$3</f>
        <v>476.23679398020153</v>
      </c>
      <c r="AL16" s="12"/>
      <c r="AM16" s="12">
        <f t="shared" si="13"/>
        <v>-443.10128465270361</v>
      </c>
      <c r="AP16">
        <v>1.6</v>
      </c>
      <c r="AQ16">
        <v>4.0633921339999999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60.966479626073571</v>
      </c>
      <c r="AV16" s="12">
        <f t="shared" si="15"/>
        <v>16.243980555273364</v>
      </c>
      <c r="AW16" s="12">
        <f t="shared" si="16"/>
        <v>1.33</v>
      </c>
      <c r="AX16" s="12">
        <f t="shared" ref="AX16:AX20" si="27">1.2*AQ16^2*AV16*(AW16^2+1)/2 + AQ$3</f>
        <v>516.31929801284684</v>
      </c>
      <c r="AY16" s="12"/>
      <c r="AZ16" s="12">
        <f t="shared" si="17"/>
        <v>-455.35281838677327</v>
      </c>
      <c r="BC16">
        <v>1.6</v>
      </c>
      <c r="BD16">
        <v>4.0633921339999999</v>
      </c>
      <c r="BE16" s="12">
        <f t="shared" si="18"/>
        <v>5.3312528447999998</v>
      </c>
      <c r="BF16">
        <v>0.8</v>
      </c>
      <c r="BG16" s="12">
        <f t="shared" ref="BG16:BG20" si="28">(1.2*BD16^2*BE16*(BF16^2+1)/2) + BD$4</f>
        <v>188.86551938341114</v>
      </c>
      <c r="BI16" s="12">
        <f t="shared" si="19"/>
        <v>12.278666707200003</v>
      </c>
      <c r="BJ16" s="12">
        <f t="shared" si="20"/>
        <v>0.8</v>
      </c>
      <c r="BK16" s="12">
        <f t="shared" ref="BK16:BK20" si="29">1.2*BD16^2*BI16*(BJ16^2+1)/2 + BD$3</f>
        <v>346.75115629900716</v>
      </c>
      <c r="BL16" s="12"/>
      <c r="BM16" s="12">
        <f t="shared" si="21"/>
        <v>-157.88563691559602</v>
      </c>
    </row>
    <row r="17" spans="1:65" x14ac:dyDescent="0.35">
      <c r="A17">
        <v>1.6</v>
      </c>
      <c r="B17">
        <v>4.0633921339999999</v>
      </c>
      <c r="C17">
        <f t="shared" si="0"/>
        <v>6.8491999999999997</v>
      </c>
      <c r="D17">
        <v>1</v>
      </c>
      <c r="E17">
        <f t="shared" si="1"/>
        <v>135.70584860743898</v>
      </c>
      <c r="G17">
        <f t="shared" si="2"/>
        <v>9.6970697088000009</v>
      </c>
      <c r="H17">
        <f t="shared" si="3"/>
        <v>0.60000000000000009</v>
      </c>
      <c r="I17">
        <f t="shared" si="4"/>
        <v>130.64961896425464</v>
      </c>
      <c r="K17">
        <f t="shared" si="5"/>
        <v>5.0562296431843379</v>
      </c>
      <c r="P17">
        <v>1.6</v>
      </c>
      <c r="Q17">
        <v>4.0633921339999999</v>
      </c>
      <c r="R17" s="12">
        <f t="shared" si="6"/>
        <v>6.8491999999999997</v>
      </c>
      <c r="S17">
        <v>1</v>
      </c>
      <c r="T17" s="12">
        <f t="shared" si="22"/>
        <v>148.65466771945233</v>
      </c>
      <c r="V17" s="12">
        <f t="shared" si="7"/>
        <v>9.6970697088000009</v>
      </c>
      <c r="W17" s="12">
        <f t="shared" si="8"/>
        <v>0.60000000000000009</v>
      </c>
      <c r="X17" s="12">
        <f t="shared" si="23"/>
        <v>149.29866672317635</v>
      </c>
      <c r="Y17" s="12"/>
      <c r="Z17" s="12">
        <f t="shared" si="9"/>
        <v>-0.6439990037240193</v>
      </c>
      <c r="AC17">
        <v>1.6</v>
      </c>
      <c r="AD17">
        <v>4.0633921339999999</v>
      </c>
      <c r="AE17" s="12">
        <f t="shared" si="10"/>
        <v>1.3183871067999997</v>
      </c>
      <c r="AF17" s="12">
        <v>0.3</v>
      </c>
      <c r="AG17" s="12">
        <f t="shared" si="24"/>
        <v>35.520667416344594</v>
      </c>
      <c r="AI17" s="12">
        <f t="shared" si="11"/>
        <v>16.09555723919998</v>
      </c>
      <c r="AJ17" s="12">
        <f t="shared" si="12"/>
        <v>1.3</v>
      </c>
      <c r="AK17" s="12">
        <f t="shared" si="25"/>
        <v>459.58454603574035</v>
      </c>
      <c r="AL17" s="12"/>
      <c r="AM17" s="12">
        <f t="shared" si="13"/>
        <v>-424.06387861939572</v>
      </c>
      <c r="AP17">
        <v>1.6</v>
      </c>
      <c r="AQ17">
        <v>4.0633921339999999</v>
      </c>
      <c r="AR17" s="12">
        <f t="shared" si="14"/>
        <v>1.3183871067999997</v>
      </c>
      <c r="AS17" s="12">
        <v>0.3</v>
      </c>
      <c r="AT17" s="12">
        <f t="shared" si="26"/>
        <v>63.35163771492028</v>
      </c>
      <c r="AV17" s="12">
        <f t="shared" si="15"/>
        <v>16.09555723919998</v>
      </c>
      <c r="AW17" s="12">
        <f t="shared" si="16"/>
        <v>1.3</v>
      </c>
      <c r="AX17" s="12">
        <f t="shared" si="27"/>
        <v>499.66705006838561</v>
      </c>
      <c r="AY17" s="12"/>
      <c r="AZ17" s="12">
        <f t="shared" si="17"/>
        <v>-436.31541235346532</v>
      </c>
      <c r="BC17">
        <v>1.6</v>
      </c>
      <c r="BD17">
        <v>4.0633921339999999</v>
      </c>
      <c r="BE17" s="12">
        <f t="shared" si="18"/>
        <v>6.8491999999999997</v>
      </c>
      <c r="BF17">
        <v>1</v>
      </c>
      <c r="BG17" s="12">
        <f t="shared" si="28"/>
        <v>237.95462486984124</v>
      </c>
      <c r="BI17" s="12">
        <f t="shared" si="19"/>
        <v>9.6970697088000009</v>
      </c>
      <c r="BJ17" s="12">
        <f t="shared" si="20"/>
        <v>0.60000000000000009</v>
      </c>
      <c r="BK17" s="12">
        <f t="shared" si="29"/>
        <v>277.90955790646717</v>
      </c>
      <c r="BL17" s="12"/>
      <c r="BM17" s="12">
        <f t="shared" si="21"/>
        <v>-39.954933036625931</v>
      </c>
    </row>
    <row r="18" spans="1:65" x14ac:dyDescent="0.35">
      <c r="A18">
        <v>1.6</v>
      </c>
      <c r="B18">
        <v>4.0633921339999999</v>
      </c>
      <c r="C18">
        <f t="shared" si="0"/>
        <v>6.7084301982417394</v>
      </c>
      <c r="D18">
        <v>0.98</v>
      </c>
      <c r="E18">
        <f t="shared" si="1"/>
        <v>130.28497098365025</v>
      </c>
      <c r="G18">
        <f t="shared" si="2"/>
        <v>9.9860641746780665</v>
      </c>
      <c r="H18">
        <f t="shared" si="3"/>
        <v>0.62000000000000011</v>
      </c>
      <c r="I18">
        <f t="shared" si="4"/>
        <v>136.95713573981672</v>
      </c>
      <c r="K18">
        <f t="shared" si="5"/>
        <v>-6.6721647561664668</v>
      </c>
      <c r="P18">
        <v>1.6</v>
      </c>
      <c r="Q18">
        <v>4.0633921339999999</v>
      </c>
      <c r="R18" s="12">
        <f t="shared" si="6"/>
        <v>6.7084301982417394</v>
      </c>
      <c r="S18">
        <v>0.98</v>
      </c>
      <c r="T18" s="12">
        <f t="shared" si="22"/>
        <v>143.23379009566361</v>
      </c>
      <c r="V18" s="12">
        <f t="shared" si="7"/>
        <v>9.9860641746780665</v>
      </c>
      <c r="W18" s="12">
        <f t="shared" si="8"/>
        <v>0.62000000000000011</v>
      </c>
      <c r="X18" s="12">
        <f t="shared" si="23"/>
        <v>155.60618349873843</v>
      </c>
      <c r="Y18" s="12"/>
      <c r="Z18" s="12">
        <f t="shared" si="9"/>
        <v>-12.372393403074824</v>
      </c>
      <c r="AC18">
        <v>1.6</v>
      </c>
      <c r="AD18">
        <v>4.0633921339999999</v>
      </c>
      <c r="AE18" s="12">
        <f t="shared" si="10"/>
        <v>1.6740794179968745</v>
      </c>
      <c r="AF18" s="12">
        <v>0.35</v>
      </c>
      <c r="AG18" s="12">
        <f t="shared" si="24"/>
        <v>39.900537424519825</v>
      </c>
      <c r="AI18" s="12">
        <f t="shared" si="11"/>
        <v>15.834596484374998</v>
      </c>
      <c r="AJ18" s="12">
        <f t="shared" si="12"/>
        <v>1.25</v>
      </c>
      <c r="AK18" s="12">
        <f t="shared" si="25"/>
        <v>432.62946877203638</v>
      </c>
      <c r="AL18" s="12"/>
      <c r="AM18" s="12">
        <f t="shared" si="13"/>
        <v>-392.72893134751655</v>
      </c>
      <c r="AP18">
        <v>1.6</v>
      </c>
      <c r="AQ18">
        <v>4.0633921339999999</v>
      </c>
      <c r="AR18" s="12">
        <f t="shared" si="14"/>
        <v>1.6740794179968745</v>
      </c>
      <c r="AS18" s="12">
        <v>0.35</v>
      </c>
      <c r="AT18" s="12">
        <f t="shared" si="26"/>
        <v>67.731507723095518</v>
      </c>
      <c r="AV18" s="12">
        <f t="shared" si="15"/>
        <v>15.834596484374998</v>
      </c>
      <c r="AW18" s="12">
        <f t="shared" si="16"/>
        <v>1.25</v>
      </c>
      <c r="AX18" s="12">
        <f t="shared" si="27"/>
        <v>472.71197280468164</v>
      </c>
      <c r="AY18" s="12"/>
      <c r="AZ18" s="12">
        <f t="shared" si="17"/>
        <v>-404.98046508158609</v>
      </c>
      <c r="BC18">
        <v>1.6</v>
      </c>
      <c r="BD18">
        <v>4.0633921339999999</v>
      </c>
      <c r="BE18" s="12">
        <f t="shared" si="18"/>
        <v>6.7084301982417394</v>
      </c>
      <c r="BF18">
        <v>0.98</v>
      </c>
      <c r="BG18" s="12">
        <f t="shared" si="28"/>
        <v>232.53374724605251</v>
      </c>
      <c r="BI18" s="12">
        <f t="shared" si="19"/>
        <v>9.9860641746780665</v>
      </c>
      <c r="BJ18" s="12">
        <f t="shared" si="20"/>
        <v>0.62000000000000011</v>
      </c>
      <c r="BK18" s="12">
        <f t="shared" si="29"/>
        <v>284.21707468202925</v>
      </c>
      <c r="BL18" s="12"/>
      <c r="BM18" s="12">
        <f t="shared" si="21"/>
        <v>-51.683327435976736</v>
      </c>
    </row>
    <row r="19" spans="1:65" x14ac:dyDescent="0.35">
      <c r="A19">
        <v>1.6</v>
      </c>
      <c r="B19">
        <v>4.0633921339999999</v>
      </c>
      <c r="C19">
        <f t="shared" si="0"/>
        <v>6.7791717653328618</v>
      </c>
      <c r="D19">
        <v>0.99</v>
      </c>
      <c r="E19">
        <f t="shared" si="1"/>
        <v>132.98188450625602</v>
      </c>
      <c r="G19">
        <f t="shared" si="2"/>
        <v>9.8423803909823064</v>
      </c>
      <c r="H19">
        <f t="shared" si="3"/>
        <v>0.6100000000000001</v>
      </c>
      <c r="I19">
        <f t="shared" si="4"/>
        <v>133.78722063250262</v>
      </c>
      <c r="K19">
        <f t="shared" si="5"/>
        <v>-0.80533612624660122</v>
      </c>
      <c r="P19">
        <v>1.6</v>
      </c>
      <c r="Q19">
        <v>4.0633921339999999</v>
      </c>
      <c r="R19" s="12">
        <f t="shared" si="6"/>
        <v>6.7791717653328618</v>
      </c>
      <c r="S19">
        <v>0.99</v>
      </c>
      <c r="T19" s="12">
        <f t="shared" si="22"/>
        <v>145.93070361826938</v>
      </c>
      <c r="V19" s="12">
        <f t="shared" si="7"/>
        <v>9.8423803909823064</v>
      </c>
      <c r="W19" s="12">
        <f t="shared" si="8"/>
        <v>0.6100000000000001</v>
      </c>
      <c r="X19" s="12">
        <f t="shared" si="23"/>
        <v>152.43626839142433</v>
      </c>
      <c r="Y19" s="12"/>
      <c r="Z19" s="12">
        <f t="shared" si="9"/>
        <v>-6.5055647731549584</v>
      </c>
      <c r="AC19">
        <v>1.6</v>
      </c>
      <c r="AD19">
        <v>4.0633921339999999</v>
      </c>
      <c r="AE19" s="12">
        <f t="shared" si="10"/>
        <v>1.7475255629627389</v>
      </c>
      <c r="AF19" s="12">
        <v>0.36</v>
      </c>
      <c r="AG19" s="12">
        <f t="shared" si="24"/>
        <v>40.84019451585894</v>
      </c>
      <c r="AI19" s="12">
        <f t="shared" si="11"/>
        <v>15.780194776923338</v>
      </c>
      <c r="AJ19" s="12">
        <f t="shared" si="12"/>
        <v>1.2400000000000002</v>
      </c>
      <c r="AK19" s="12">
        <f t="shared" si="25"/>
        <v>427.35582654606452</v>
      </c>
      <c r="AL19" s="12"/>
      <c r="AM19" s="12">
        <f t="shared" si="13"/>
        <v>-386.51563203020555</v>
      </c>
      <c r="AP19">
        <v>1.6</v>
      </c>
      <c r="AQ19">
        <v>4.0633921339999999</v>
      </c>
      <c r="AR19" s="12">
        <f t="shared" si="14"/>
        <v>1.7475255629627389</v>
      </c>
      <c r="AS19" s="12">
        <v>0.36</v>
      </c>
      <c r="AT19" s="12">
        <f t="shared" si="26"/>
        <v>68.671164814434633</v>
      </c>
      <c r="AV19" s="12">
        <f t="shared" si="15"/>
        <v>15.780194776923338</v>
      </c>
      <c r="AW19" s="12">
        <f t="shared" si="16"/>
        <v>1.2400000000000002</v>
      </c>
      <c r="AX19" s="12">
        <f t="shared" si="27"/>
        <v>467.43833057870984</v>
      </c>
      <c r="AY19" s="12"/>
      <c r="AZ19" s="12">
        <f t="shared" si="17"/>
        <v>-398.76716576427521</v>
      </c>
      <c r="BC19">
        <v>1.6</v>
      </c>
      <c r="BD19">
        <v>4.0633921339999999</v>
      </c>
      <c r="BE19" s="12">
        <f t="shared" si="18"/>
        <v>6.7791717653328618</v>
      </c>
      <c r="BF19">
        <v>0.99</v>
      </c>
      <c r="BG19" s="12">
        <f t="shared" si="28"/>
        <v>235.23066076865828</v>
      </c>
      <c r="BI19" s="12">
        <f t="shared" si="19"/>
        <v>9.8423803909823064</v>
      </c>
      <c r="BJ19" s="12">
        <f t="shared" si="20"/>
        <v>0.6100000000000001</v>
      </c>
      <c r="BK19" s="12">
        <f t="shared" si="29"/>
        <v>281.04715957471512</v>
      </c>
      <c r="BL19" s="12"/>
      <c r="BM19" s="12">
        <f t="shared" si="21"/>
        <v>-45.816498806056842</v>
      </c>
    </row>
    <row r="20" spans="1:65" x14ac:dyDescent="0.35">
      <c r="A20" s="2">
        <v>1.6</v>
      </c>
      <c r="B20" s="2">
        <v>4.0633921339999999</v>
      </c>
      <c r="C20" s="2">
        <f t="shared" si="0"/>
        <v>6.7932349204137319</v>
      </c>
      <c r="D20" s="2">
        <v>0.99199999999999999</v>
      </c>
      <c r="E20" s="2">
        <f t="shared" si="1"/>
        <v>133.52452201743671</v>
      </c>
      <c r="F20" s="2"/>
      <c r="G20" s="2">
        <f t="shared" si="2"/>
        <v>9.8134476497276637</v>
      </c>
      <c r="H20" s="2">
        <f t="shared" si="3"/>
        <v>0.6080000000000001</v>
      </c>
      <c r="I20" s="2">
        <f t="shared" si="4"/>
        <v>133.15711359532716</v>
      </c>
      <c r="K20">
        <f t="shared" si="5"/>
        <v>0.36740842210954838</v>
      </c>
      <c r="P20" s="2">
        <v>1.6</v>
      </c>
      <c r="Q20" s="2">
        <v>4.0633921339999999</v>
      </c>
      <c r="R20" s="18">
        <f t="shared" si="6"/>
        <v>6.8491999999999997</v>
      </c>
      <c r="S20" s="2">
        <v>1</v>
      </c>
      <c r="T20" s="18">
        <f t="shared" si="22"/>
        <v>148.65466771945233</v>
      </c>
      <c r="U20" s="2"/>
      <c r="V20" s="18">
        <f t="shared" si="7"/>
        <v>9.6970697088000009</v>
      </c>
      <c r="W20" s="18">
        <f t="shared" si="8"/>
        <v>0.60000000000000009</v>
      </c>
      <c r="X20" s="18">
        <f t="shared" si="23"/>
        <v>149.29866672317635</v>
      </c>
      <c r="Y20" s="12"/>
      <c r="Z20" s="12">
        <f t="shared" si="9"/>
        <v>-0.6439990037240193</v>
      </c>
      <c r="AC20" s="2">
        <v>1.6</v>
      </c>
      <c r="AD20" s="2">
        <v>4.0633921339999999</v>
      </c>
      <c r="AE20" s="18">
        <f t="shared" si="10"/>
        <v>6.9046998412219445</v>
      </c>
      <c r="AF20" s="18">
        <v>1.008</v>
      </c>
      <c r="AG20" s="18">
        <f t="shared" si="24"/>
        <v>159.18864358772436</v>
      </c>
      <c r="AH20" s="2"/>
      <c r="AI20" s="18">
        <f t="shared" si="11"/>
        <v>9.5796663214074798</v>
      </c>
      <c r="AJ20" s="18">
        <f t="shared" si="12"/>
        <v>0.59200000000000008</v>
      </c>
      <c r="AK20" s="18">
        <f t="shared" si="25"/>
        <v>158.81679533397246</v>
      </c>
      <c r="AL20" s="12"/>
      <c r="AM20" s="12">
        <f t="shared" si="13"/>
        <v>0.37184825375189234</v>
      </c>
      <c r="AP20" s="2">
        <v>1.6</v>
      </c>
      <c r="AQ20" s="2">
        <v>4.0633921339999999</v>
      </c>
      <c r="AR20" s="18">
        <f t="shared" si="14"/>
        <v>7.0548711789153025</v>
      </c>
      <c r="AS20" s="18">
        <v>1.03</v>
      </c>
      <c r="AT20" s="18">
        <f t="shared" si="26"/>
        <v>193.15252313515845</v>
      </c>
      <c r="AU20" s="2"/>
      <c r="AV20" s="18">
        <f t="shared" si="15"/>
        <v>9.2516354490731025</v>
      </c>
      <c r="AW20" s="18">
        <f t="shared" si="16"/>
        <v>0.57000000000000006</v>
      </c>
      <c r="AX20" s="18">
        <f t="shared" si="27"/>
        <v>192.167674539644</v>
      </c>
      <c r="AY20" s="12"/>
      <c r="AZ20" s="12">
        <f t="shared" si="17"/>
        <v>0.9848485955144497</v>
      </c>
      <c r="BC20" s="2">
        <v>1.6</v>
      </c>
      <c r="BD20" s="2">
        <v>4.0633921339999999</v>
      </c>
      <c r="BE20" s="18">
        <f t="shared" si="18"/>
        <v>7.3183426969994478</v>
      </c>
      <c r="BF20" s="2">
        <v>1.07</v>
      </c>
      <c r="BG20" s="18">
        <f t="shared" si="28"/>
        <v>257.75526420158423</v>
      </c>
      <c r="BH20" s="2"/>
      <c r="BI20" s="18">
        <f t="shared" si="19"/>
        <v>8.6367285716760449</v>
      </c>
      <c r="BJ20" s="18">
        <f t="shared" si="20"/>
        <v>0.53</v>
      </c>
      <c r="BK20" s="18">
        <f t="shared" si="29"/>
        <v>256.85556409088809</v>
      </c>
      <c r="BL20" s="12"/>
      <c r="BM20" s="12">
        <f t="shared" si="21"/>
        <v>0.89970011069613065</v>
      </c>
    </row>
    <row r="25" spans="1:65" x14ac:dyDescent="0.35">
      <c r="B25" s="27" t="s">
        <v>47</v>
      </c>
      <c r="C25" s="27"/>
      <c r="D25" s="27"/>
      <c r="E25" s="27"/>
      <c r="G25" s="27" t="s">
        <v>48</v>
      </c>
      <c r="H25" s="27"/>
      <c r="I25" s="27"/>
      <c r="J25" s="27"/>
      <c r="K25" s="27"/>
    </row>
    <row r="26" spans="1:65" x14ac:dyDescent="0.35">
      <c r="B26" s="3" t="s">
        <v>28</v>
      </c>
      <c r="C26" s="7">
        <f xml:space="preserve"> -0.266*D20^6 + 1.8555*D20^5 - 3.4393*D20^4 - 1.4822*D20^3 + 8.492*D20^2 - 1.321*D20 - 0.0869</f>
        <v>3.7108458082144549</v>
      </c>
      <c r="G26" s="3" t="s">
        <v>30</v>
      </c>
      <c r="H26" s="7">
        <f xml:space="preserve"> -0.129*H20^6 + 1.0756*H20^5 - 3.0752*H20^4 + 3.1771*H20^3 + 0.0649*H20^2 - 0.7917*H20 - 0.1795</f>
        <v>-0.26017284189232598</v>
      </c>
      <c r="Q26" s="14" t="s">
        <v>28</v>
      </c>
      <c r="R26" s="15">
        <f xml:space="preserve"> -0.266*S20^6 + 1.8555*S20^5 - 3.4393*S20^4 - 1.4822*S20^3 + 8.492*S20^2 - 1.321*S20 - 0.0869</f>
        <v>3.7521000000000013</v>
      </c>
      <c r="V26" s="14" t="s">
        <v>30</v>
      </c>
      <c r="W26" s="15">
        <f xml:space="preserve"> -0.129*W20^6 + 1.0756*W20^5 - 3.0752*W20^4 + 3.1771*W20^3 + 0.0649*W20^2 - 0.7917*W20 - 0.1795</f>
        <v>-0.26582828800000002</v>
      </c>
      <c r="AD26" s="14" t="s">
        <v>28</v>
      </c>
      <c r="AE26" s="15">
        <f xml:space="preserve"> -0.266*AF20^6 + 1.8555*AF20^5 - 3.4393*AF20^4 - 1.4822*AF20^3 + 8.492*AF20^2 - 1.321*AF20 - 0.0869</f>
        <v>3.793094955725862</v>
      </c>
      <c r="AI26" s="14" t="s">
        <v>30</v>
      </c>
      <c r="AJ26" s="15">
        <f xml:space="preserve"> -0.129*AJ20^6 + 1.0756*AJ20^5 - 3.0752*AJ20^4 + 3.1771*AJ20^3 + 0.0649*AJ20^2 - 0.7917*AJ20 - 0.1795</f>
        <v>-0.27132837626838158</v>
      </c>
      <c r="AQ26" s="14" t="s">
        <v>28</v>
      </c>
      <c r="AR26" s="15">
        <f xml:space="preserve"> -0.266*AS20^6 + 1.8555*AS20^5 - 3.4393*AS20^4 - 1.4822*AS20^3 + 8.492*AS20^2 - 1.321*AS20 - 0.0869</f>
        <v>3.9044455243539367</v>
      </c>
      <c r="AV26" s="14" t="s">
        <v>30</v>
      </c>
      <c r="AW26" s="15">
        <f xml:space="preserve"> -0.129*AW20^6 + 1.0756*AW20^5 - 3.0752*AW20^4 + 3.1771*AW20^3 + 0.0649*AW20^2 - 0.7917*AW20 - 0.1795</f>
        <v>-0.2856306964962011</v>
      </c>
      <c r="BD26" s="14" t="s">
        <v>28</v>
      </c>
      <c r="BE26" s="15">
        <f xml:space="preserve"> -0.266*BF20^6 + 1.8555*BF20^5 - 3.4393*BF20^4 - 1.4822*BF20^3 + 8.492*BF20^2 - 1.321*BF20 - 0.0869</f>
        <v>4.1013818109290163</v>
      </c>
      <c r="BI26" s="14" t="s">
        <v>30</v>
      </c>
      <c r="BJ26" s="15">
        <f xml:space="preserve"> -0.129*BJ20^6 + 1.0756*BJ20^5 - 3.0752*BJ20^4 + 3.1771*BJ20^3 + 0.0649*BJ20^2 - 0.7917*BJ20 - 0.1795</f>
        <v>-0.30839964037056089</v>
      </c>
    </row>
    <row r="29" spans="1:65" x14ac:dyDescent="0.35">
      <c r="B29" s="3" t="s">
        <v>31</v>
      </c>
      <c r="C29">
        <f>(I29+I30)*L4</f>
        <v>3.2048211589988393</v>
      </c>
      <c r="H29" s="3" t="s">
        <v>42</v>
      </c>
      <c r="I29" s="6">
        <f>C26*1.2*I6^2*I4*L3/2</f>
        <v>8.6513591810913559E-2</v>
      </c>
      <c r="Q29" s="21" t="s">
        <v>31</v>
      </c>
      <c r="R29" s="12">
        <f>(X29+X30)*Q6</f>
        <v>3.2378835831971715</v>
      </c>
      <c r="W29" s="21" t="s">
        <v>42</v>
      </c>
      <c r="X29" s="13">
        <f>R26*1.2*I$6^2*I$4*I$3/2</f>
        <v>8.7475380172133868E-2</v>
      </c>
      <c r="AD29" s="21" t="s">
        <v>31</v>
      </c>
      <c r="AE29" s="12">
        <f>(AK29+AK30)*AD6</f>
        <v>3.2708495302381735</v>
      </c>
      <c r="AJ29" s="21" t="s">
        <v>42</v>
      </c>
      <c r="AK29" s="13">
        <f>AE26*1.2*I$6^2*I$4*I$3/2</f>
        <v>8.8431124778423548E-2</v>
      </c>
      <c r="AQ29" s="21" t="s">
        <v>31</v>
      </c>
      <c r="AR29" s="12">
        <f>(AX29+AX30)*AQ6</f>
        <v>3.360983333978032</v>
      </c>
      <c r="AW29" s="21" t="s">
        <v>42</v>
      </c>
      <c r="AX29" s="13">
        <f>AR26*1.2*I$6^2*I$4*I$3/2</f>
        <v>9.1027119907317808E-2</v>
      </c>
      <c r="BD29" s="21" t="s">
        <v>31</v>
      </c>
      <c r="BE29" s="12">
        <f>(BK29+BK30)*BD6</f>
        <v>3.5227416896789467</v>
      </c>
      <c r="BJ29" s="21" t="s">
        <v>42</v>
      </c>
      <c r="BK29" s="13">
        <f>BE26*1.2*I$6^2*I$4*I$3/2</f>
        <v>9.5618435847149727E-2</v>
      </c>
    </row>
    <row r="30" spans="1:65" x14ac:dyDescent="0.35">
      <c r="B30" s="3" t="s">
        <v>32</v>
      </c>
      <c r="C30">
        <f>(E20+I20)*D5/2</f>
        <v>20.00112267095729</v>
      </c>
      <c r="H30" s="3" t="s">
        <v>43</v>
      </c>
      <c r="I30" s="6">
        <f>H26*1.2*I6^2*I4*L3/2</f>
        <v>-6.0655948015766346E-3</v>
      </c>
      <c r="Q30" s="21" t="s">
        <v>32</v>
      </c>
      <c r="R30" s="12">
        <f>(T20+X20)*Q5/2</f>
        <v>22.346500083197153</v>
      </c>
      <c r="W30" s="21" t="s">
        <v>43</v>
      </c>
      <c r="X30" s="13">
        <f>W26*1.2*I$6^2*I$4*I$3/2</f>
        <v>-6.1974442454378852E-3</v>
      </c>
      <c r="AD30" s="21" t="s">
        <v>32</v>
      </c>
      <c r="AE30" s="12">
        <f>(AG20+AK20)*AD5/2</f>
        <v>23.850407919127264</v>
      </c>
      <c r="AJ30" s="21" t="s">
        <v>43</v>
      </c>
      <c r="AK30" s="13">
        <f>AJ26*1.2*I$6^2*I$4*I$3/2</f>
        <v>-6.3256717213199167E-3</v>
      </c>
      <c r="AQ30" s="21" t="s">
        <v>32</v>
      </c>
      <c r="AR30" s="12">
        <f>(AT20+AX20)*AQ5/2</f>
        <v>28.89901482561018</v>
      </c>
      <c r="AW30" s="21" t="s">
        <v>43</v>
      </c>
      <c r="AX30" s="13">
        <f>AW26*1.2*I$6^2*I$4*I$3/2</f>
        <v>-6.6591119012916963E-3</v>
      </c>
      <c r="BD30" s="21" t="s">
        <v>32</v>
      </c>
      <c r="BE30" s="12">
        <f>(BG20+BK20)*BD5/2</f>
        <v>38.595812121935424</v>
      </c>
      <c r="BJ30" s="21" t="s">
        <v>43</v>
      </c>
      <c r="BK30" s="13">
        <f>BJ26*1.2*I$6^2*I$4*I$3/2</f>
        <v>-7.18994050967836E-3</v>
      </c>
    </row>
    <row r="31" spans="1:65" x14ac:dyDescent="0.35">
      <c r="B31" s="3" t="s">
        <v>33</v>
      </c>
      <c r="C31" s="6">
        <f>C29/C30</f>
        <v>0.16023206355573294</v>
      </c>
      <c r="Q31" s="21" t="s">
        <v>33</v>
      </c>
      <c r="R31" s="13">
        <f>R29/R30</f>
        <v>0.14489443855379441</v>
      </c>
      <c r="AD31" s="21" t="s">
        <v>33</v>
      </c>
      <c r="AE31" s="13">
        <f>AE29/AE30</f>
        <v>0.13714019237444811</v>
      </c>
      <c r="AQ31" s="21" t="s">
        <v>33</v>
      </c>
      <c r="AR31" s="13">
        <f>AR29/AR30</f>
        <v>0.11630096576854734</v>
      </c>
      <c r="BD31" s="21" t="s">
        <v>33</v>
      </c>
      <c r="BE31" s="13">
        <f>BE29/BE30</f>
        <v>9.1272640631309396E-2</v>
      </c>
    </row>
  </sheetData>
  <mergeCells count="21">
    <mergeCell ref="B8:E8"/>
    <mergeCell ref="G8:K8"/>
    <mergeCell ref="B25:E25"/>
    <mergeCell ref="G25:K25"/>
    <mergeCell ref="B5:C5"/>
    <mergeCell ref="G5:H5"/>
    <mergeCell ref="G6:H6"/>
    <mergeCell ref="B2:C2"/>
    <mergeCell ref="G2:H2"/>
    <mergeCell ref="B3:C3"/>
    <mergeCell ref="G3:H3"/>
    <mergeCell ref="B4:C4"/>
    <mergeCell ref="G4:H4"/>
    <mergeCell ref="AV8:AZ8"/>
    <mergeCell ref="BD8:BG8"/>
    <mergeCell ref="BI8:BM8"/>
    <mergeCell ref="Q8:T8"/>
    <mergeCell ref="V8:Z8"/>
    <mergeCell ref="AD8:AG8"/>
    <mergeCell ref="AI8:AM8"/>
    <mergeCell ref="AQ8:AT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opLeftCell="AU1" workbookViewId="0">
      <selection activeCell="BF21" sqref="BF21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7.5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7.5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7.5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7.5</v>
      </c>
      <c r="BL1" t="s">
        <v>3</v>
      </c>
    </row>
    <row r="2" spans="1:65" x14ac:dyDescent="0.35">
      <c r="B2" s="27" t="s">
        <v>2</v>
      </c>
      <c r="C2" s="27"/>
      <c r="D2">
        <v>20</v>
      </c>
      <c r="E2" t="s">
        <v>3</v>
      </c>
      <c r="G2" s="27" t="s">
        <v>9</v>
      </c>
      <c r="H2" s="27"/>
      <c r="I2">
        <v>0.24</v>
      </c>
      <c r="J2" t="s">
        <v>10</v>
      </c>
      <c r="K2" s="3" t="s">
        <v>14</v>
      </c>
      <c r="L2">
        <v>2.1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7" t="s">
        <v>4</v>
      </c>
      <c r="C3" s="27"/>
      <c r="D3">
        <v>1.2</v>
      </c>
      <c r="E3" t="s">
        <v>5</v>
      </c>
      <c r="G3" s="25" t="s">
        <v>34</v>
      </c>
      <c r="H3" s="26"/>
      <c r="I3" s="12">
        <f>(I2+I2*D4)/4</f>
        <v>0.10199999999999999</v>
      </c>
      <c r="J3" s="12" t="s">
        <v>10</v>
      </c>
      <c r="K3" s="3" t="s">
        <v>34</v>
      </c>
      <c r="L3">
        <f>(I2+I2*D4)/4</f>
        <v>0.10199999999999999</v>
      </c>
      <c r="P3" s="21" t="s">
        <v>66</v>
      </c>
      <c r="Q3">
        <f>U7+U6</f>
        <v>18.649047758921718</v>
      </c>
      <c r="R3" t="s">
        <v>63</v>
      </c>
      <c r="T3" t="s">
        <v>59</v>
      </c>
      <c r="U3">
        <f>((U2/2)-Q2*TAN(X1*PI()/180))*2</f>
        <v>176.80680115805001</v>
      </c>
      <c r="V3" t="s">
        <v>56</v>
      </c>
      <c r="AC3" s="21" t="s">
        <v>66</v>
      </c>
      <c r="AD3">
        <f>AH7+AH6</f>
        <v>30.653957562663187</v>
      </c>
      <c r="AE3" t="s">
        <v>63</v>
      </c>
      <c r="AG3" t="s">
        <v>59</v>
      </c>
      <c r="AH3">
        <f>((AH2/2)-AD2*TAN(AK1*PI()/180))*2</f>
        <v>161.00850144756248</v>
      </c>
      <c r="AI3" t="s">
        <v>56</v>
      </c>
      <c r="AP3" s="21" t="s">
        <v>66</v>
      </c>
      <c r="AQ3">
        <f>AU7+AU6</f>
        <v>70.736461595308498</v>
      </c>
      <c r="AR3" t="s">
        <v>63</v>
      </c>
      <c r="AT3" t="s">
        <v>59</v>
      </c>
      <c r="AU3">
        <f>((AU2/2)-AQ2*TAN(AX1*PI()/180))*2</f>
        <v>134.67800193008333</v>
      </c>
      <c r="AV3" t="s">
        <v>56</v>
      </c>
      <c r="BC3" s="21" t="s">
        <v>66</v>
      </c>
      <c r="BD3">
        <f>BH7+BH6</f>
        <v>147.25993894221253</v>
      </c>
      <c r="BE3" t="s">
        <v>63</v>
      </c>
      <c r="BG3" t="s">
        <v>59</v>
      </c>
      <c r="BH3">
        <f>((BH2/2)-BD2*TAN(BK1*PI()/180))*2</f>
        <v>113.6136023161</v>
      </c>
      <c r="BI3" t="s">
        <v>56</v>
      </c>
    </row>
    <row r="4" spans="1:65" x14ac:dyDescent="0.35">
      <c r="B4" s="27" t="s">
        <v>6</v>
      </c>
      <c r="C4" s="27"/>
      <c r="D4">
        <v>0.7</v>
      </c>
      <c r="G4" s="27" t="s">
        <v>11</v>
      </c>
      <c r="H4" s="27"/>
      <c r="I4">
        <f>(PI()/4)*(I2^2-I2^2*D4^2)</f>
        <v>2.3071856447963442E-2</v>
      </c>
      <c r="J4" t="s">
        <v>13</v>
      </c>
      <c r="K4" s="3" t="s">
        <v>37</v>
      </c>
      <c r="L4">
        <f>I6/L3</f>
        <v>30.352135452309117</v>
      </c>
      <c r="P4" s="21" t="s">
        <v>67</v>
      </c>
      <c r="Q4">
        <f>U7-U6</f>
        <v>12.948819112013352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21.28433347790461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49.115303776480296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102.24877626240226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7" t="s">
        <v>7</v>
      </c>
      <c r="C5" s="27"/>
      <c r="D5">
        <v>0.15</v>
      </c>
      <c r="E5" t="s">
        <v>8</v>
      </c>
      <c r="G5" s="27" t="s">
        <v>36</v>
      </c>
      <c r="H5" s="27"/>
      <c r="I5">
        <f>D5/I4</f>
        <v>6.5014274138846133</v>
      </c>
      <c r="J5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6.1094686978741226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7.3672220846800638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10.529507262340523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14.795877175135765</v>
      </c>
      <c r="BI5" t="s">
        <v>12</v>
      </c>
    </row>
    <row r="6" spans="1:65" x14ac:dyDescent="0.35">
      <c r="G6" s="27" t="s">
        <v>35</v>
      </c>
      <c r="H6" s="27"/>
      <c r="I6">
        <f>I5/L2</f>
        <v>3.0959178161355299</v>
      </c>
      <c r="J6" t="s">
        <v>12</v>
      </c>
      <c r="Q6">
        <f>L4</f>
        <v>30.352135452309117</v>
      </c>
      <c r="T6" t="s">
        <v>62</v>
      </c>
      <c r="U6">
        <f>Q2*Q5*Q5*0.19*(U2^4-U3^4)/(4*(U2-U3)*U2^(4)*U3^(4)*(2*9.81*PI()*PI()/16))*10^12*1.2*9.81</f>
        <v>2.8501143234541826</v>
      </c>
      <c r="V6" t="s">
        <v>63</v>
      </c>
      <c r="AD6">
        <f>L4</f>
        <v>30.352135452309117</v>
      </c>
      <c r="AG6" t="s">
        <v>62</v>
      </c>
      <c r="AH6">
        <f>AD2*AD5*AD5*0.19*(AH2^4-AH3^4)/(4*(AH2-AH3)*AH2^(4)*AH3^(4)*(2*9.81*PI()*PI()/16))*10^12*1.2*9.81</f>
        <v>4.6848120423792903</v>
      </c>
      <c r="AI6" t="s">
        <v>63</v>
      </c>
      <c r="AQ6">
        <f>L4</f>
        <v>30.352135452309117</v>
      </c>
      <c r="AT6" t="s">
        <v>62</v>
      </c>
      <c r="AU6">
        <f>AQ2*AQ5*AQ5*0.19*(AU2^4-AU3^4)/(4*(AU2-AU3)*AU2^(4)*AU3^(4)*(2*9.81*PI()*PI()/16))*10^12*1.2*9.81</f>
        <v>10.810578909414099</v>
      </c>
      <c r="AV6" t="s">
        <v>63</v>
      </c>
      <c r="BD6">
        <f>L4</f>
        <v>30.352135452309117</v>
      </c>
      <c r="BG6" t="s">
        <v>62</v>
      </c>
      <c r="BH6">
        <f>BD2*BD5*BD5*0.19*(BH2^4-BH3^4)/(4*(BH2-BH3)*BH2^(4)*BH3^(4)*(2*9.81*PI()*PI()/16))*10^12*1.2*9.81</f>
        <v>22.505581339905131</v>
      </c>
      <c r="BI6" t="s">
        <v>63</v>
      </c>
    </row>
    <row r="7" spans="1:65" x14ac:dyDescent="0.35">
      <c r="G7" s="3"/>
      <c r="H7" s="3"/>
      <c r="T7" t="s">
        <v>64</v>
      </c>
      <c r="U7">
        <f>(U5^2-U4^2)*1.2/2</f>
        <v>15.798933435467534</v>
      </c>
      <c r="V7" t="s">
        <v>63</v>
      </c>
      <c r="AG7" t="s">
        <v>64</v>
      </c>
      <c r="AH7">
        <f>(AH5^2-AH4^2)*1.2/2</f>
        <v>25.969145520283899</v>
      </c>
      <c r="AI7" t="s">
        <v>63</v>
      </c>
      <c r="AT7" t="s">
        <v>64</v>
      </c>
      <c r="AU7">
        <f>(AU5^2-AU4^2)*1.2/2</f>
        <v>59.925882685894393</v>
      </c>
      <c r="AV7" t="s">
        <v>63</v>
      </c>
      <c r="BG7" t="s">
        <v>64</v>
      </c>
      <c r="BH7">
        <f>(BH5^2-BH4^2)*1.2/2</f>
        <v>124.75435760230739</v>
      </c>
      <c r="BI7" t="s">
        <v>63</v>
      </c>
    </row>
    <row r="8" spans="1:65" x14ac:dyDescent="0.35">
      <c r="A8" s="3" t="s">
        <v>16</v>
      </c>
      <c r="B8" s="27" t="s">
        <v>45</v>
      </c>
      <c r="C8" s="27"/>
      <c r="D8" s="27"/>
      <c r="E8" s="27"/>
      <c r="F8" s="3" t="s">
        <v>22</v>
      </c>
      <c r="G8" s="27" t="s">
        <v>46</v>
      </c>
      <c r="H8" s="27"/>
      <c r="I8" s="27"/>
      <c r="J8" s="27"/>
      <c r="K8" s="27"/>
      <c r="P8" s="21"/>
      <c r="Q8" s="24"/>
      <c r="R8" s="24"/>
      <c r="S8" s="24"/>
      <c r="T8" s="24"/>
      <c r="U8" s="21"/>
      <c r="V8" s="24"/>
      <c r="W8" s="24"/>
      <c r="X8" s="24"/>
      <c r="Y8" s="24"/>
      <c r="Z8" s="24"/>
      <c r="AC8" s="21"/>
      <c r="AD8" s="24"/>
      <c r="AE8" s="24"/>
      <c r="AF8" s="24"/>
      <c r="AG8" s="24"/>
      <c r="AH8" s="21"/>
      <c r="AI8" s="24"/>
      <c r="AJ8" s="24"/>
      <c r="AK8" s="24"/>
      <c r="AL8" s="24"/>
      <c r="AM8" s="24"/>
      <c r="AP8" s="21"/>
      <c r="AQ8" s="24"/>
      <c r="AR8" s="24"/>
      <c r="AS8" s="24"/>
      <c r="AT8" s="24"/>
      <c r="AU8" s="21"/>
      <c r="AV8" s="24"/>
      <c r="AW8" s="24"/>
      <c r="AX8" s="24"/>
      <c r="AY8" s="24"/>
      <c r="AZ8" s="24"/>
      <c r="BC8" s="21"/>
      <c r="BD8" s="24"/>
      <c r="BE8" s="24"/>
      <c r="BF8" s="24"/>
      <c r="BG8" s="24"/>
      <c r="BH8" s="21"/>
      <c r="BI8" s="24"/>
      <c r="BJ8" s="24"/>
      <c r="BK8" s="24"/>
      <c r="BL8" s="24"/>
      <c r="BM8" s="24"/>
    </row>
    <row r="9" spans="1:65" x14ac:dyDescent="0.35">
      <c r="A9" s="3"/>
      <c r="F9" s="3"/>
      <c r="G9" s="3"/>
      <c r="H9" s="3"/>
      <c r="P9" s="22"/>
      <c r="U9" s="22"/>
      <c r="V9" s="22"/>
      <c r="W9" s="22"/>
      <c r="AC9" s="22"/>
      <c r="AH9" s="22"/>
      <c r="AI9" s="22"/>
      <c r="AJ9" s="22"/>
      <c r="AP9" s="22"/>
      <c r="AU9" s="22"/>
      <c r="AV9" s="22"/>
      <c r="AW9" s="22"/>
      <c r="BC9" s="22"/>
      <c r="BH9" s="22"/>
      <c r="BI9" s="22"/>
      <c r="BJ9" s="22"/>
    </row>
    <row r="10" spans="1:65" x14ac:dyDescent="0.35">
      <c r="A10" s="3" t="s">
        <v>16</v>
      </c>
      <c r="B10" s="7">
        <f>C20</f>
        <v>8.3850560780822256</v>
      </c>
      <c r="F10" s="3" t="s">
        <v>22</v>
      </c>
      <c r="G10" s="8">
        <f>G20</f>
        <v>12.711629825993935</v>
      </c>
      <c r="H10" s="3"/>
      <c r="P10" s="21" t="s">
        <v>16</v>
      </c>
      <c r="Q10" s="10">
        <f>R20</f>
        <v>8.4463039975270906</v>
      </c>
      <c r="U10" s="21" t="s">
        <v>22</v>
      </c>
      <c r="V10" s="9">
        <f>V20</f>
        <v>12.573900570741941</v>
      </c>
      <c r="W10" s="22"/>
      <c r="AC10" s="21" t="s">
        <v>16</v>
      </c>
      <c r="AD10" s="10">
        <f>AE20</f>
        <v>8.4832351385214846</v>
      </c>
      <c r="AH10" s="21" t="s">
        <v>22</v>
      </c>
      <c r="AI10" s="9">
        <f>AI20</f>
        <v>12.487722407197563</v>
      </c>
      <c r="AJ10" s="22"/>
      <c r="AP10" s="21" t="s">
        <v>16</v>
      </c>
      <c r="AQ10" s="10">
        <f>AR20</f>
        <v>8.6144244548503384</v>
      </c>
      <c r="AU10" s="21" t="s">
        <v>22</v>
      </c>
      <c r="AV10" s="9">
        <f>AV20</f>
        <v>12.160469085996638</v>
      </c>
      <c r="AW10" s="22"/>
      <c r="BC10" s="21" t="s">
        <v>16</v>
      </c>
      <c r="BD10" s="10">
        <f>BE20</f>
        <v>8.8477399319694232</v>
      </c>
      <c r="BH10" s="21" t="s">
        <v>22</v>
      </c>
      <c r="BI10" s="9">
        <f>BI20</f>
        <v>11.479094243537784</v>
      </c>
      <c r="BJ10" s="22"/>
    </row>
    <row r="13" spans="1:65" x14ac:dyDescent="0.35">
      <c r="A13" s="3" t="s">
        <v>14</v>
      </c>
      <c r="B13" s="3" t="s">
        <v>26</v>
      </c>
      <c r="C13" s="3" t="s">
        <v>17</v>
      </c>
      <c r="D13" s="3" t="s">
        <v>18</v>
      </c>
      <c r="E13" s="3" t="s">
        <v>20</v>
      </c>
      <c r="F13" s="3"/>
      <c r="G13" s="3" t="s">
        <v>39</v>
      </c>
      <c r="H13" s="3" t="s">
        <v>40</v>
      </c>
      <c r="I13" s="3" t="s">
        <v>20</v>
      </c>
      <c r="J13" s="3"/>
      <c r="K13" s="3"/>
      <c r="P13" s="21" t="s">
        <v>14</v>
      </c>
      <c r="Q13" s="21" t="s">
        <v>26</v>
      </c>
      <c r="R13" s="21" t="s">
        <v>17</v>
      </c>
      <c r="S13" s="21" t="s">
        <v>18</v>
      </c>
      <c r="T13" s="21" t="s">
        <v>20</v>
      </c>
      <c r="U13" s="22"/>
      <c r="V13" s="21" t="s">
        <v>39</v>
      </c>
      <c r="W13" s="21" t="s">
        <v>40</v>
      </c>
      <c r="X13" s="21" t="s">
        <v>20</v>
      </c>
      <c r="Y13" s="21"/>
      <c r="Z13" s="21"/>
      <c r="AC13" s="21" t="s">
        <v>14</v>
      </c>
      <c r="AD13" s="21" t="s">
        <v>26</v>
      </c>
      <c r="AE13" s="21" t="s">
        <v>17</v>
      </c>
      <c r="AF13" s="21" t="s">
        <v>18</v>
      </c>
      <c r="AG13" s="21" t="s">
        <v>20</v>
      </c>
      <c r="AH13" s="22"/>
      <c r="AI13" s="21" t="s">
        <v>39</v>
      </c>
      <c r="AJ13" s="21" t="s">
        <v>40</v>
      </c>
      <c r="AK13" s="21" t="s">
        <v>20</v>
      </c>
      <c r="AL13" s="21"/>
      <c r="AM13" s="21"/>
      <c r="AP13" s="21" t="s">
        <v>14</v>
      </c>
      <c r="AQ13" s="21" t="s">
        <v>26</v>
      </c>
      <c r="AR13" s="21" t="s">
        <v>17</v>
      </c>
      <c r="AS13" s="21" t="s">
        <v>18</v>
      </c>
      <c r="AT13" s="21" t="s">
        <v>20</v>
      </c>
      <c r="AU13" s="22"/>
      <c r="AV13" s="21" t="s">
        <v>39</v>
      </c>
      <c r="AW13" s="21" t="s">
        <v>40</v>
      </c>
      <c r="AX13" s="21" t="s">
        <v>20</v>
      </c>
      <c r="AY13" s="21"/>
      <c r="AZ13" s="21"/>
      <c r="BC13" s="21" t="s">
        <v>14</v>
      </c>
      <c r="BD13" s="21" t="s">
        <v>26</v>
      </c>
      <c r="BE13" s="21" t="s">
        <v>17</v>
      </c>
      <c r="BF13" s="21" t="s">
        <v>18</v>
      </c>
      <c r="BG13" s="21" t="s">
        <v>20</v>
      </c>
      <c r="BH13" s="22"/>
      <c r="BI13" s="21" t="s">
        <v>39</v>
      </c>
      <c r="BJ13" s="21" t="s">
        <v>40</v>
      </c>
      <c r="BK13" s="21" t="s">
        <v>20</v>
      </c>
      <c r="BL13" s="21"/>
      <c r="BM13" s="21"/>
    </row>
    <row r="14" spans="1:65" x14ac:dyDescent="0.35">
      <c r="A14" s="5" t="s">
        <v>44</v>
      </c>
      <c r="B14" s="3" t="s">
        <v>15</v>
      </c>
      <c r="C14" s="3" t="s">
        <v>16</v>
      </c>
      <c r="D14" s="5" t="s">
        <v>19</v>
      </c>
      <c r="E14" s="3" t="s">
        <v>21</v>
      </c>
      <c r="F14" s="3"/>
      <c r="G14" s="3" t="s">
        <v>22</v>
      </c>
      <c r="H14" s="5" t="s">
        <v>23</v>
      </c>
      <c r="I14" s="3" t="s">
        <v>24</v>
      </c>
      <c r="J14" s="3"/>
      <c r="K14" s="3" t="s">
        <v>41</v>
      </c>
      <c r="P14" s="17" t="s">
        <v>44</v>
      </c>
      <c r="Q14" s="21" t="s">
        <v>15</v>
      </c>
      <c r="R14" s="21" t="s">
        <v>16</v>
      </c>
      <c r="S14" s="17" t="s">
        <v>19</v>
      </c>
      <c r="T14" s="21" t="s">
        <v>21</v>
      </c>
      <c r="U14" s="22"/>
      <c r="V14" s="21" t="s">
        <v>22</v>
      </c>
      <c r="W14" s="17" t="s">
        <v>23</v>
      </c>
      <c r="X14" s="21" t="s">
        <v>24</v>
      </c>
      <c r="Y14" s="21"/>
      <c r="Z14" s="21" t="s">
        <v>41</v>
      </c>
      <c r="AC14" s="17" t="s">
        <v>44</v>
      </c>
      <c r="AD14" s="21" t="s">
        <v>15</v>
      </c>
      <c r="AE14" s="21" t="s">
        <v>16</v>
      </c>
      <c r="AF14" s="17" t="s">
        <v>19</v>
      </c>
      <c r="AG14" s="21" t="s">
        <v>21</v>
      </c>
      <c r="AH14" s="22"/>
      <c r="AI14" s="21" t="s">
        <v>22</v>
      </c>
      <c r="AJ14" s="17" t="s">
        <v>23</v>
      </c>
      <c r="AK14" s="21" t="s">
        <v>24</v>
      </c>
      <c r="AL14" s="21"/>
      <c r="AM14" s="21" t="s">
        <v>41</v>
      </c>
      <c r="AP14" s="17" t="s">
        <v>44</v>
      </c>
      <c r="AQ14" s="21" t="s">
        <v>15</v>
      </c>
      <c r="AR14" s="21" t="s">
        <v>16</v>
      </c>
      <c r="AS14" s="17" t="s">
        <v>19</v>
      </c>
      <c r="AT14" s="21" t="s">
        <v>21</v>
      </c>
      <c r="AU14" s="22"/>
      <c r="AV14" s="21" t="s">
        <v>22</v>
      </c>
      <c r="AW14" s="17" t="s">
        <v>23</v>
      </c>
      <c r="AX14" s="21" t="s">
        <v>24</v>
      </c>
      <c r="AY14" s="21"/>
      <c r="AZ14" s="21" t="s">
        <v>41</v>
      </c>
      <c r="BC14" s="17" t="s">
        <v>44</v>
      </c>
      <c r="BD14" s="21" t="s">
        <v>15</v>
      </c>
      <c r="BE14" s="21" t="s">
        <v>16</v>
      </c>
      <c r="BF14" s="17" t="s">
        <v>19</v>
      </c>
      <c r="BG14" s="21" t="s">
        <v>21</v>
      </c>
      <c r="BH14" s="22"/>
      <c r="BI14" s="21" t="s">
        <v>22</v>
      </c>
      <c r="BJ14" s="17" t="s">
        <v>23</v>
      </c>
      <c r="BK14" s="21" t="s">
        <v>24</v>
      </c>
      <c r="BL14" s="21"/>
      <c r="BM14" s="21" t="s">
        <v>41</v>
      </c>
    </row>
    <row r="15" spans="1:65" x14ac:dyDescent="0.35">
      <c r="A15">
        <v>2.1</v>
      </c>
      <c r="B15">
        <v>3.095917816</v>
      </c>
      <c r="C15">
        <f t="shared" ref="C15:C20" si="0" xml:space="preserve"> -0.3078*D15^6 + 2.2651*D15^5 - 4.751*D15^4 + 0.2832*D15^3 + 5.9876*D15^2 + 3.6672*D15 - 0.2951</f>
        <v>0.67321313279999995</v>
      </c>
      <c r="D15">
        <v>0.2</v>
      </c>
      <c r="E15">
        <f t="shared" ref="E15:E20" si="1">1.2*B15^2*C15*(D15^2+1)/2</f>
        <v>4.0263916427481137</v>
      </c>
      <c r="G15">
        <f t="shared" ref="G15:G20" si="2" xml:space="preserve"> 0.9808*H15^6 - 9.1296*H15^5 + 32.097*H15^4 - 52.719*H15^3 + 35.366*H15^2 + 6.8355*H15 + 0.7557</f>
        <v>18.190768480799964</v>
      </c>
      <c r="H15">
        <f t="shared" ref="H15:H20" si="3">A15-D15</f>
        <v>1.9000000000000001</v>
      </c>
      <c r="I15">
        <f t="shared" ref="I15:I20" si="4">1.2*B15^2*G15*(H15^2+1)/2</f>
        <v>482.26091866774738</v>
      </c>
      <c r="K15">
        <f t="shared" ref="K15:K20" si="5">E15-I15</f>
        <v>-478.23452702499924</v>
      </c>
      <c r="P15">
        <v>2.1</v>
      </c>
      <c r="Q15">
        <v>3.095917816</v>
      </c>
      <c r="R15" s="12">
        <f t="shared" ref="R15:R20" si="6" xml:space="preserve"> -0.3078*S15^6 + 2.2651*S15^5 - 4.751*S15^4 + 0.2832*S15^3 + 5.9876*S15^2 + 3.6672*S15 - 0.2951</f>
        <v>0.67321313279999995</v>
      </c>
      <c r="S15" s="12">
        <v>0.2</v>
      </c>
      <c r="T15" s="12">
        <f>(1.2*Q15^2*R15*(S15^2+1)/2) + Q$4</f>
        <v>16.975210754761466</v>
      </c>
      <c r="V15" s="12">
        <f t="shared" ref="V15:V20" si="7" xml:space="preserve"> 0.9808*W15^6 - 9.1296*W15^5 + 32.097*W15^4 - 52.719*W15^3 + 35.366*W15^2 + 6.8355*W15 + 0.7557</f>
        <v>18.190768480799964</v>
      </c>
      <c r="W15" s="12">
        <f t="shared" ref="W15:W20" si="8">P15-S15</f>
        <v>1.9000000000000001</v>
      </c>
      <c r="X15" s="12">
        <f>1.2*Q15^2*V15*(W15^2+1)/2 + Q$3</f>
        <v>500.90996642666909</v>
      </c>
      <c r="Y15" s="12"/>
      <c r="Z15" s="12">
        <f t="shared" ref="Z15:Z20" si="9">T15-X15</f>
        <v>-483.93475567190762</v>
      </c>
      <c r="AC15">
        <v>2.1</v>
      </c>
      <c r="AD15">
        <v>3.095917816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25.310725120652723</v>
      </c>
      <c r="AI15" s="12">
        <f t="shared" ref="AI15:AI20" si="11" xml:space="preserve"> 0.9808*AJ15^6 - 9.1296*AJ15^5 + 32.097*AJ15^4 - 52.719*AJ15^3 + 35.366*AJ15^2 + 6.8355*AJ15 + 0.7557</f>
        <v>18.190768480799964</v>
      </c>
      <c r="AJ15" s="12">
        <f t="shared" ref="AJ15:AJ20" si="12">AC15-AF15</f>
        <v>1.9000000000000001</v>
      </c>
      <c r="AK15" s="12">
        <f>1.2*AD15^2*AI15*(AJ15^2+1)/2 + AD$3</f>
        <v>512.91487623041053</v>
      </c>
      <c r="AL15" s="12"/>
      <c r="AM15" s="12">
        <f t="shared" ref="AM15:AM20" si="13">AG15-AK15</f>
        <v>-487.60415110975782</v>
      </c>
      <c r="AP15">
        <v>2.1</v>
      </c>
      <c r="AQ15">
        <v>3.095917816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53.141695419228412</v>
      </c>
      <c r="AV15" s="12">
        <f t="shared" ref="AV15:AV20" si="15" xml:space="preserve"> 0.9808*AW15^6 - 9.1296*AW15^5 + 32.097*AW15^4 - 52.719*AW15^3 + 35.366*AW15^2 + 6.8355*AW15 + 0.7557</f>
        <v>18.190768480799964</v>
      </c>
      <c r="AW15" s="12">
        <f t="shared" ref="AW15:AW20" si="16">AP15-AS15</f>
        <v>1.9000000000000001</v>
      </c>
      <c r="AX15" s="12">
        <f>1.2*AQ15^2*AV15*(AW15^2+1)/2 + AQ$3</f>
        <v>552.9973802630559</v>
      </c>
      <c r="AY15" s="12"/>
      <c r="AZ15" s="12">
        <f t="shared" ref="AZ15:AZ20" si="17">AT15-AX15</f>
        <v>-499.85568484382748</v>
      </c>
      <c r="BC15">
        <v>2.1</v>
      </c>
      <c r="BD15">
        <v>3.095917816</v>
      </c>
      <c r="BE15" s="12">
        <f t="shared" ref="BE15:BE20" si="18" xml:space="preserve"> -0.3078*BF15^6 + 2.2651*BF15^5 - 4.751*BF15^4 + 0.2832*BF15^3 + 5.9876*BF15^2 + 3.6672*BF15 - 0.2951</f>
        <v>0.67321313279999995</v>
      </c>
      <c r="BF15" s="12">
        <v>0.2</v>
      </c>
      <c r="BG15" s="12">
        <f>(1.2*BD15^2*BE15*(BF15^2+1)/2) + BD$4</f>
        <v>106.27516790515037</v>
      </c>
      <c r="BI15" s="12">
        <f t="shared" ref="BI15:BI20" si="19" xml:space="preserve"> 0.9808*BJ15^6 - 9.1296*BJ15^5 + 32.097*BJ15^4 - 52.719*BJ15^3 + 35.366*BJ15^2 + 6.8355*BJ15 + 0.7557</f>
        <v>18.190768480799964</v>
      </c>
      <c r="BJ15" s="12">
        <f t="shared" ref="BJ15:BJ20" si="20">BC15-BF15</f>
        <v>1.9000000000000001</v>
      </c>
      <c r="BK15" s="12">
        <f>1.2*BD15^2*BI15*(BJ15^2+1)/2 + BD$3</f>
        <v>629.52085760995988</v>
      </c>
      <c r="BL15" s="12"/>
      <c r="BM15" s="12">
        <f t="shared" ref="BM15:BM20" si="21">BG15-BK15</f>
        <v>-523.24568970480948</v>
      </c>
    </row>
    <row r="16" spans="1:65" x14ac:dyDescent="0.35">
      <c r="A16">
        <v>2.1</v>
      </c>
      <c r="B16">
        <v>3.095917816</v>
      </c>
      <c r="C16">
        <f t="shared" si="0"/>
        <v>5.3312528447999998</v>
      </c>
      <c r="D16">
        <v>0.8</v>
      </c>
      <c r="E16">
        <f t="shared" si="1"/>
        <v>50.280921164447356</v>
      </c>
      <c r="G16">
        <f t="shared" si="2"/>
        <v>16.09555723919998</v>
      </c>
      <c r="H16">
        <f t="shared" si="3"/>
        <v>1.3</v>
      </c>
      <c r="I16">
        <f t="shared" si="4"/>
        <v>248.99372023148402</v>
      </c>
      <c r="K16">
        <f t="shared" si="5"/>
        <v>-198.71279906703666</v>
      </c>
      <c r="P16">
        <v>2.1</v>
      </c>
      <c r="Q16">
        <v>3.095917816</v>
      </c>
      <c r="R16" s="12">
        <f t="shared" si="6"/>
        <v>1.1149964265880559</v>
      </c>
      <c r="S16" s="12">
        <v>0.27</v>
      </c>
      <c r="T16" s="12">
        <f t="shared" ref="T16:T20" si="22">(1.2*Q16^2*R16*(S16^2+1)/2) + Q$4</f>
        <v>19.828413254301868</v>
      </c>
      <c r="V16" s="12">
        <f t="shared" si="7"/>
        <v>18.050373960169686</v>
      </c>
      <c r="W16" s="12">
        <f t="shared" si="8"/>
        <v>1.83</v>
      </c>
      <c r="X16" s="12">
        <f t="shared" ref="X16:X20" si="23">1.2*Q16^2*V16*(W16^2+1)/2 + Q$3</f>
        <v>470.0845627351066</v>
      </c>
      <c r="Y16" s="12"/>
      <c r="Z16" s="12">
        <f t="shared" si="9"/>
        <v>-450.25614948080471</v>
      </c>
      <c r="AC16">
        <v>2.1</v>
      </c>
      <c r="AD16">
        <v>3.095917816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28.163927620193128</v>
      </c>
      <c r="AI16" s="12">
        <f t="shared" si="11"/>
        <v>18.050373960169686</v>
      </c>
      <c r="AJ16" s="12">
        <f t="shared" si="12"/>
        <v>1.83</v>
      </c>
      <c r="AK16" s="12">
        <f t="shared" ref="AK16:AK20" si="25">1.2*AD16^2*AI16*(AJ16^2+1)/2 + AD$3</f>
        <v>482.0894725388481</v>
      </c>
      <c r="AL16" s="12"/>
      <c r="AM16" s="12">
        <f t="shared" si="13"/>
        <v>-453.92554491865496</v>
      </c>
      <c r="AP16">
        <v>2.1</v>
      </c>
      <c r="AQ16">
        <v>3.095917816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55.994897918768814</v>
      </c>
      <c r="AV16" s="12">
        <f t="shared" si="15"/>
        <v>18.050373960169686</v>
      </c>
      <c r="AW16" s="12">
        <f t="shared" si="16"/>
        <v>1.83</v>
      </c>
      <c r="AX16" s="12">
        <f t="shared" ref="AX16:AX20" si="27">1.2*AQ16^2*AV16*(AW16^2+1)/2 + AQ$3</f>
        <v>522.17197657149336</v>
      </c>
      <c r="AY16" s="12"/>
      <c r="AZ16" s="12">
        <f t="shared" si="17"/>
        <v>-466.17707865272456</v>
      </c>
      <c r="BC16">
        <v>2.1</v>
      </c>
      <c r="BD16">
        <v>3.095917816</v>
      </c>
      <c r="BE16" s="12">
        <f t="shared" si="18"/>
        <v>1.1149964265880559</v>
      </c>
      <c r="BF16" s="12">
        <v>0.27</v>
      </c>
      <c r="BG16" s="12">
        <f t="shared" ref="BG16:BG20" si="28">(1.2*BD16^2*BE16*(BF16^2+1)/2) + BD$4</f>
        <v>109.12837040469077</v>
      </c>
      <c r="BI16" s="12">
        <f t="shared" si="19"/>
        <v>18.050373960169686</v>
      </c>
      <c r="BJ16" s="12">
        <f t="shared" si="20"/>
        <v>1.83</v>
      </c>
      <c r="BK16" s="12">
        <f t="shared" ref="BK16:BK20" si="29">1.2*BD16^2*BI16*(BJ16^2+1)/2 + BD$3</f>
        <v>598.69545391839745</v>
      </c>
      <c r="BL16" s="12"/>
      <c r="BM16" s="12">
        <f t="shared" si="21"/>
        <v>-489.56708351370668</v>
      </c>
    </row>
    <row r="17" spans="1:65" x14ac:dyDescent="0.35">
      <c r="A17">
        <v>2.1</v>
      </c>
      <c r="B17">
        <v>3.095917816</v>
      </c>
      <c r="C17">
        <f t="shared" si="0"/>
        <v>6.8491999999999997</v>
      </c>
      <c r="D17">
        <v>1</v>
      </c>
      <c r="E17">
        <f t="shared" si="1"/>
        <v>78.777091235724939</v>
      </c>
      <c r="G17">
        <f t="shared" si="2"/>
        <v>14.926073632799994</v>
      </c>
      <c r="H17">
        <f t="shared" si="3"/>
        <v>1.1000000000000001</v>
      </c>
      <c r="I17">
        <f t="shared" si="4"/>
        <v>189.70027070610701</v>
      </c>
      <c r="K17">
        <f t="shared" si="5"/>
        <v>-110.92317947038207</v>
      </c>
      <c r="P17">
        <v>2.1</v>
      </c>
      <c r="Q17">
        <v>3.095917816</v>
      </c>
      <c r="R17" s="12">
        <f t="shared" si="6"/>
        <v>1.3183871067999997</v>
      </c>
      <c r="S17" s="12">
        <v>0.3</v>
      </c>
      <c r="T17" s="12">
        <f t="shared" si="22"/>
        <v>21.212994820275767</v>
      </c>
      <c r="V17" s="12">
        <f t="shared" si="7"/>
        <v>17.978888371200011</v>
      </c>
      <c r="W17" s="12">
        <f t="shared" si="8"/>
        <v>1.8</v>
      </c>
      <c r="X17" s="12">
        <f t="shared" si="23"/>
        <v>457.03718106121511</v>
      </c>
      <c r="Y17" s="12"/>
      <c r="Z17" s="12">
        <f t="shared" si="9"/>
        <v>-435.82418624093935</v>
      </c>
      <c r="AC17">
        <v>2.1</v>
      </c>
      <c r="AD17">
        <v>3.095917816</v>
      </c>
      <c r="AE17" s="12">
        <f t="shared" si="10"/>
        <v>1.3183871067999997</v>
      </c>
      <c r="AF17" s="12">
        <v>0.3</v>
      </c>
      <c r="AG17" s="12">
        <f t="shared" si="24"/>
        <v>29.548509186167024</v>
      </c>
      <c r="AI17" s="12">
        <f t="shared" si="11"/>
        <v>17.978888371200011</v>
      </c>
      <c r="AJ17" s="12">
        <f t="shared" si="12"/>
        <v>1.8</v>
      </c>
      <c r="AK17" s="12">
        <f t="shared" si="25"/>
        <v>469.04209086495661</v>
      </c>
      <c r="AL17" s="12"/>
      <c r="AM17" s="12">
        <f t="shared" si="13"/>
        <v>-439.49358167878961</v>
      </c>
      <c r="AP17">
        <v>2.1</v>
      </c>
      <c r="AQ17">
        <v>3.095917816</v>
      </c>
      <c r="AR17" s="12">
        <f t="shared" si="14"/>
        <v>1.3183871067999997</v>
      </c>
      <c r="AS17" s="12">
        <v>0.3</v>
      </c>
      <c r="AT17" s="12">
        <f t="shared" si="26"/>
        <v>57.37947948474271</v>
      </c>
      <c r="AV17" s="12">
        <f t="shared" si="15"/>
        <v>17.978888371200011</v>
      </c>
      <c r="AW17" s="12">
        <f t="shared" si="16"/>
        <v>1.8</v>
      </c>
      <c r="AX17" s="12">
        <f t="shared" si="27"/>
        <v>509.12459489760192</v>
      </c>
      <c r="AY17" s="12"/>
      <c r="AZ17" s="12">
        <f t="shared" si="17"/>
        <v>-451.74511541285921</v>
      </c>
      <c r="BC17">
        <v>2.1</v>
      </c>
      <c r="BD17">
        <v>3.095917816</v>
      </c>
      <c r="BE17" s="12">
        <f t="shared" si="18"/>
        <v>1.3183871067999997</v>
      </c>
      <c r="BF17" s="12">
        <v>0.3</v>
      </c>
      <c r="BG17" s="12">
        <f t="shared" si="28"/>
        <v>110.51295197066467</v>
      </c>
      <c r="BI17" s="12">
        <f t="shared" si="19"/>
        <v>17.978888371200011</v>
      </c>
      <c r="BJ17" s="12">
        <f t="shared" si="20"/>
        <v>1.8</v>
      </c>
      <c r="BK17" s="12">
        <f t="shared" si="29"/>
        <v>585.6480722445059</v>
      </c>
      <c r="BL17" s="12"/>
      <c r="BM17" s="12">
        <f t="shared" si="21"/>
        <v>-475.13512027384121</v>
      </c>
    </row>
    <row r="18" spans="1:65" x14ac:dyDescent="0.35">
      <c r="A18">
        <v>2.1</v>
      </c>
      <c r="B18">
        <v>3.095917816</v>
      </c>
      <c r="C18">
        <f t="shared" si="0"/>
        <v>8.5686292327999976</v>
      </c>
      <c r="D18">
        <v>1.3</v>
      </c>
      <c r="E18">
        <f t="shared" si="1"/>
        <v>132.55427185602454</v>
      </c>
      <c r="G18">
        <f t="shared" si="2"/>
        <v>12.278666707200003</v>
      </c>
      <c r="H18">
        <f t="shared" si="3"/>
        <v>0.8</v>
      </c>
      <c r="I18">
        <f t="shared" si="4"/>
        <v>115.80442546660129</v>
      </c>
      <c r="K18">
        <f t="shared" si="5"/>
        <v>16.749846389423254</v>
      </c>
      <c r="P18">
        <v>2.1</v>
      </c>
      <c r="Q18">
        <v>3.095917816</v>
      </c>
      <c r="R18" s="12">
        <f t="shared" si="6"/>
        <v>1.6740794179968745</v>
      </c>
      <c r="S18" s="12">
        <v>0.35</v>
      </c>
      <c r="T18" s="12">
        <f t="shared" si="22"/>
        <v>23.755504393556762</v>
      </c>
      <c r="V18" s="12">
        <f t="shared" si="7"/>
        <v>17.846574609374965</v>
      </c>
      <c r="W18" s="12">
        <f t="shared" si="8"/>
        <v>1.75</v>
      </c>
      <c r="X18" s="12">
        <f t="shared" si="23"/>
        <v>435.59363780280347</v>
      </c>
      <c r="Y18" s="12"/>
      <c r="Z18" s="12">
        <f t="shared" si="9"/>
        <v>-411.83813340924672</v>
      </c>
      <c r="AC18">
        <v>2.1</v>
      </c>
      <c r="AD18">
        <v>3.095917816</v>
      </c>
      <c r="AE18" s="12">
        <f t="shared" si="10"/>
        <v>1.6740794179968745</v>
      </c>
      <c r="AF18" s="12">
        <v>0.35</v>
      </c>
      <c r="AG18" s="12">
        <f t="shared" si="24"/>
        <v>32.091018759448019</v>
      </c>
      <c r="AI18" s="12">
        <f t="shared" si="11"/>
        <v>17.846574609374965</v>
      </c>
      <c r="AJ18" s="12">
        <f t="shared" si="12"/>
        <v>1.75</v>
      </c>
      <c r="AK18" s="12">
        <f t="shared" si="25"/>
        <v>447.59854760654497</v>
      </c>
      <c r="AL18" s="12"/>
      <c r="AM18" s="12">
        <f t="shared" si="13"/>
        <v>-415.50752884709698</v>
      </c>
      <c r="AP18">
        <v>2.1</v>
      </c>
      <c r="AQ18">
        <v>3.095917816</v>
      </c>
      <c r="AR18" s="12">
        <f t="shared" si="14"/>
        <v>1.6740794179968745</v>
      </c>
      <c r="AS18" s="12">
        <v>0.35</v>
      </c>
      <c r="AT18" s="12">
        <f t="shared" si="26"/>
        <v>59.921989058023712</v>
      </c>
      <c r="AV18" s="12">
        <f t="shared" si="15"/>
        <v>17.846574609374965</v>
      </c>
      <c r="AW18" s="12">
        <f t="shared" si="16"/>
        <v>1.75</v>
      </c>
      <c r="AX18" s="12">
        <f t="shared" si="27"/>
        <v>487.68105163919029</v>
      </c>
      <c r="AY18" s="12"/>
      <c r="AZ18" s="12">
        <f t="shared" si="17"/>
        <v>-427.75906258116657</v>
      </c>
      <c r="BC18">
        <v>2.1</v>
      </c>
      <c r="BD18">
        <v>3.095917816</v>
      </c>
      <c r="BE18" s="12">
        <f t="shared" si="18"/>
        <v>1.6740794179968745</v>
      </c>
      <c r="BF18" s="12">
        <v>0.35</v>
      </c>
      <c r="BG18" s="12">
        <f t="shared" si="28"/>
        <v>113.05546154394567</v>
      </c>
      <c r="BI18" s="12">
        <f t="shared" si="19"/>
        <v>17.846574609374965</v>
      </c>
      <c r="BJ18" s="12">
        <f t="shared" si="20"/>
        <v>1.75</v>
      </c>
      <c r="BK18" s="12">
        <f t="shared" si="29"/>
        <v>564.20452898609426</v>
      </c>
      <c r="BL18" s="12"/>
      <c r="BM18" s="12">
        <f t="shared" si="21"/>
        <v>-451.14906744214858</v>
      </c>
    </row>
    <row r="19" spans="1:65" x14ac:dyDescent="0.35">
      <c r="A19">
        <v>2.1</v>
      </c>
      <c r="B19">
        <v>3.095917816</v>
      </c>
      <c r="C19">
        <f t="shared" si="0"/>
        <v>8.0825877567999971</v>
      </c>
      <c r="D19">
        <v>1.2</v>
      </c>
      <c r="E19">
        <f t="shared" si="1"/>
        <v>113.41496216033813</v>
      </c>
      <c r="G19">
        <f t="shared" si="2"/>
        <v>13.311100528800004</v>
      </c>
      <c r="H19">
        <f t="shared" si="3"/>
        <v>0.90000000000000013</v>
      </c>
      <c r="I19">
        <f t="shared" si="4"/>
        <v>138.55513806410855</v>
      </c>
      <c r="K19">
        <f t="shared" si="5"/>
        <v>-25.140175903770412</v>
      </c>
      <c r="P19">
        <v>2.1</v>
      </c>
      <c r="Q19">
        <v>3.095917816</v>
      </c>
      <c r="R19" s="12">
        <f t="shared" si="6"/>
        <v>1.7475255629627389</v>
      </c>
      <c r="S19" s="12">
        <v>0.36</v>
      </c>
      <c r="T19" s="12">
        <f t="shared" si="22"/>
        <v>24.300974269574031</v>
      </c>
      <c r="V19" s="12">
        <f t="shared" si="7"/>
        <v>17.818288339569104</v>
      </c>
      <c r="W19" s="12">
        <f t="shared" si="8"/>
        <v>1.7400000000000002</v>
      </c>
      <c r="X19" s="12">
        <f t="shared" si="23"/>
        <v>431.35659590510096</v>
      </c>
      <c r="Y19" s="12"/>
      <c r="Z19" s="12">
        <f t="shared" si="9"/>
        <v>-407.0556216355269</v>
      </c>
      <c r="AC19">
        <v>2.1</v>
      </c>
      <c r="AD19">
        <v>3.095917816</v>
      </c>
      <c r="AE19" s="12">
        <f t="shared" si="10"/>
        <v>1.7475255629627389</v>
      </c>
      <c r="AF19" s="12">
        <v>0.36</v>
      </c>
      <c r="AG19" s="12">
        <f t="shared" si="24"/>
        <v>32.636488635465291</v>
      </c>
      <c r="AI19" s="12">
        <f t="shared" si="11"/>
        <v>17.818288339569104</v>
      </c>
      <c r="AJ19" s="12">
        <f t="shared" si="12"/>
        <v>1.7400000000000002</v>
      </c>
      <c r="AK19" s="12">
        <f t="shared" si="25"/>
        <v>443.36150570884246</v>
      </c>
      <c r="AL19" s="12"/>
      <c r="AM19" s="12">
        <f t="shared" si="13"/>
        <v>-410.72501707337716</v>
      </c>
      <c r="AP19">
        <v>2.1</v>
      </c>
      <c r="AQ19">
        <v>3.095917816</v>
      </c>
      <c r="AR19" s="12">
        <f t="shared" si="14"/>
        <v>1.7475255629627389</v>
      </c>
      <c r="AS19" s="12">
        <v>0.36</v>
      </c>
      <c r="AT19" s="12">
        <f t="shared" si="26"/>
        <v>60.467458934040977</v>
      </c>
      <c r="AV19" s="12">
        <f t="shared" si="15"/>
        <v>17.818288339569104</v>
      </c>
      <c r="AW19" s="12">
        <f t="shared" si="16"/>
        <v>1.7400000000000002</v>
      </c>
      <c r="AX19" s="12">
        <f t="shared" si="27"/>
        <v>483.44400974148778</v>
      </c>
      <c r="AY19" s="12"/>
      <c r="AZ19" s="12">
        <f t="shared" si="17"/>
        <v>-422.97655080744681</v>
      </c>
      <c r="BC19">
        <v>2.1</v>
      </c>
      <c r="BD19">
        <v>3.095917816</v>
      </c>
      <c r="BE19" s="12">
        <f t="shared" si="18"/>
        <v>1.7475255629627389</v>
      </c>
      <c r="BF19" s="12">
        <v>0.36</v>
      </c>
      <c r="BG19" s="12">
        <f t="shared" si="28"/>
        <v>113.60093141996293</v>
      </c>
      <c r="BI19" s="12">
        <f t="shared" si="19"/>
        <v>17.818288339569104</v>
      </c>
      <c r="BJ19" s="12">
        <f t="shared" si="20"/>
        <v>1.7400000000000002</v>
      </c>
      <c r="BK19" s="12">
        <f t="shared" si="29"/>
        <v>559.96748708839175</v>
      </c>
      <c r="BL19" s="12"/>
      <c r="BM19" s="12">
        <f t="shared" si="21"/>
        <v>-446.36655566842882</v>
      </c>
    </row>
    <row r="20" spans="1:65" x14ac:dyDescent="0.35">
      <c r="A20" s="2">
        <v>2.1</v>
      </c>
      <c r="B20" s="2">
        <v>3.095917816</v>
      </c>
      <c r="C20" s="2">
        <f t="shared" si="0"/>
        <v>8.3850560780822256</v>
      </c>
      <c r="D20" s="2">
        <v>1.26</v>
      </c>
      <c r="E20" s="2">
        <f t="shared" si="1"/>
        <v>124.77661828418869</v>
      </c>
      <c r="F20" s="2"/>
      <c r="G20" s="2">
        <f t="shared" si="2"/>
        <v>12.711629825993935</v>
      </c>
      <c r="H20" s="2">
        <f t="shared" si="3"/>
        <v>0.84000000000000008</v>
      </c>
      <c r="I20" s="2">
        <f t="shared" si="4"/>
        <v>124.68336707888272</v>
      </c>
      <c r="K20">
        <f t="shared" si="5"/>
        <v>9.3251205305961093E-2</v>
      </c>
      <c r="P20" s="2">
        <v>2.1</v>
      </c>
      <c r="Q20" s="2">
        <v>3.095917816</v>
      </c>
      <c r="R20" s="18">
        <f t="shared" si="6"/>
        <v>8.4463039975270906</v>
      </c>
      <c r="S20" s="18">
        <v>1.2729999999999999</v>
      </c>
      <c r="T20" s="18">
        <f t="shared" si="22"/>
        <v>140.23632468431811</v>
      </c>
      <c r="U20" s="2"/>
      <c r="V20" s="18">
        <f t="shared" si="7"/>
        <v>12.573900570741941</v>
      </c>
      <c r="W20" s="18">
        <f t="shared" si="8"/>
        <v>0.82700000000000018</v>
      </c>
      <c r="X20" s="18">
        <f t="shared" si="23"/>
        <v>140.41444650323305</v>
      </c>
      <c r="Y20" s="12"/>
      <c r="Z20" s="12">
        <f t="shared" si="9"/>
        <v>-0.17812181891494561</v>
      </c>
      <c r="AC20" s="2">
        <v>2.1</v>
      </c>
      <c r="AD20" s="2">
        <v>3.095917816</v>
      </c>
      <c r="AE20" s="18">
        <f t="shared" si="10"/>
        <v>8.4832351385214846</v>
      </c>
      <c r="AF20" s="18">
        <v>1.2809999999999999</v>
      </c>
      <c r="AG20" s="18">
        <f t="shared" si="24"/>
        <v>150.12518606510207</v>
      </c>
      <c r="AH20" s="2"/>
      <c r="AI20" s="18">
        <f t="shared" si="11"/>
        <v>12.487722407197563</v>
      </c>
      <c r="AJ20" s="18">
        <f t="shared" si="12"/>
        <v>0.81900000000000017</v>
      </c>
      <c r="AK20" s="18">
        <f t="shared" si="25"/>
        <v>150.63915278265091</v>
      </c>
      <c r="AL20" s="12"/>
      <c r="AM20" s="12">
        <f t="shared" si="13"/>
        <v>-0.51396671754883982</v>
      </c>
      <c r="AP20" s="2">
        <v>2.1</v>
      </c>
      <c r="AQ20" s="2">
        <v>3.095917816</v>
      </c>
      <c r="AR20" s="18">
        <f t="shared" si="14"/>
        <v>8.6144244548503384</v>
      </c>
      <c r="AS20" s="18">
        <v>1.3105</v>
      </c>
      <c r="AT20" s="18">
        <f t="shared" si="26"/>
        <v>183.7359196871875</v>
      </c>
      <c r="AU20" s="2"/>
      <c r="AV20" s="18">
        <f t="shared" si="15"/>
        <v>12.160469085996638</v>
      </c>
      <c r="AW20" s="18">
        <f t="shared" si="16"/>
        <v>0.78950000000000009</v>
      </c>
      <c r="AX20" s="18">
        <f t="shared" si="27"/>
        <v>184.25896408626784</v>
      </c>
      <c r="AY20" s="12"/>
      <c r="AZ20" s="12">
        <f t="shared" si="17"/>
        <v>-0.52304439908033373</v>
      </c>
      <c r="BC20" s="2">
        <v>2.1</v>
      </c>
      <c r="BD20" s="2">
        <v>3.095917816</v>
      </c>
      <c r="BE20" s="18">
        <f t="shared" si="18"/>
        <v>8.8477399319694232</v>
      </c>
      <c r="BF20" s="18">
        <v>1.3680000000000001</v>
      </c>
      <c r="BG20" s="18">
        <f t="shared" si="28"/>
        <v>248.35199097178028</v>
      </c>
      <c r="BH20" s="2"/>
      <c r="BI20" s="18">
        <f t="shared" si="19"/>
        <v>11.479094243537784</v>
      </c>
      <c r="BJ20" s="18">
        <f t="shared" si="20"/>
        <v>0.73199999999999998</v>
      </c>
      <c r="BK20" s="18">
        <f t="shared" si="29"/>
        <v>248.64621430092265</v>
      </c>
      <c r="BL20" s="12"/>
      <c r="BM20" s="12">
        <f t="shared" si="21"/>
        <v>-0.29422332914236904</v>
      </c>
    </row>
    <row r="25" spans="1:65" x14ac:dyDescent="0.35">
      <c r="B25" s="27" t="s">
        <v>47</v>
      </c>
      <c r="C25" s="27"/>
      <c r="D25" s="27"/>
      <c r="E25" s="27"/>
      <c r="G25" s="27" t="s">
        <v>48</v>
      </c>
      <c r="H25" s="27"/>
      <c r="I25" s="27"/>
      <c r="J25" s="27"/>
      <c r="K25" s="27"/>
    </row>
    <row r="26" spans="1:65" x14ac:dyDescent="0.35">
      <c r="B26" s="3" t="s">
        <v>28</v>
      </c>
      <c r="C26" s="7">
        <f xml:space="preserve"> -0.266*D20^6 + 1.8555*D20^5 - 3.4393*D20^4 - 1.4822*D20^3 + 8.492*D20^2 - 1.321*D20 - 0.0869</f>
        <v>4.9252076061427861</v>
      </c>
      <c r="G26" s="3" t="s">
        <v>30</v>
      </c>
      <c r="H26" s="7">
        <f xml:space="preserve"> -0.129*H20^6 + 1.0756*H20^5 - 3.0752*H20^4 + 3.1771*H20^3 + 0.0649*H20^2 - 0.7917*H20 - 0.1795</f>
        <v>-4.2197368705024441E-2</v>
      </c>
      <c r="Q26" s="14" t="s">
        <v>28</v>
      </c>
      <c r="R26" s="15">
        <f xml:space="preserve"> -0.266*S20^6 + 1.8555*S20^5 - 3.4393*S20^4 - 1.4822*S20^3 + 8.492*S20^2 - 1.321*S20 - 0.0869</f>
        <v>4.9743270523538143</v>
      </c>
      <c r="V26" s="14" t="s">
        <v>30</v>
      </c>
      <c r="W26" s="15">
        <f xml:space="preserve"> -0.129*W20^6 + 1.0756*W20^5 - 3.0752*W20^4 + 3.1771*W20^3 + 0.0649*W20^2 - 0.7917*W20 - 0.1795</f>
        <v>-5.649120401205554E-2</v>
      </c>
      <c r="AD26" s="14" t="s">
        <v>28</v>
      </c>
      <c r="AE26" s="15">
        <f xml:space="preserve"> -0.266*AF20^6 + 1.8555*AF20^5 - 3.4393*AF20^4 - 1.4822*AF20^3 + 8.492*AF20^2 - 1.321*AF20 - 0.0869</f>
        <v>5.0040822987652964</v>
      </c>
      <c r="AI26" s="14" t="s">
        <v>30</v>
      </c>
      <c r="AJ26" s="15">
        <f xml:space="preserve"> -0.129*AJ20^6 + 1.0756*AJ20^5 - 3.0752*AJ20^4 + 3.1771*AJ20^3 + 0.0649*AJ20^2 - 0.7917*AJ20 - 0.1795</f>
        <v>-6.5203230894512632E-2</v>
      </c>
      <c r="AQ26" s="14" t="s">
        <v>28</v>
      </c>
      <c r="AR26" s="15">
        <f xml:space="preserve"> -0.266*AS20^6 + 1.8555*AS20^5 - 3.4393*AS20^4 - 1.4822*AS20^3 + 8.492*AS20^2 - 1.321*AS20 - 0.0869</f>
        <v>5.1107050173471622</v>
      </c>
      <c r="AV26" s="14" t="s">
        <v>30</v>
      </c>
      <c r="AW26" s="15">
        <f xml:space="preserve"> -0.129*AW20^6 + 1.0756*AW20^5 - 3.0752*AW20^4 + 3.1771*AW20^3 + 0.0649*AW20^2 - 0.7917*AW20 - 0.1795</f>
        <v>-9.6713093886026669E-2</v>
      </c>
      <c r="BD26" s="14" t="s">
        <v>28</v>
      </c>
      <c r="BE26" s="15">
        <f xml:space="preserve"> -0.266*BF20^6 + 1.8555*BF20^5 - 3.4393*BF20^4 - 1.4822*BF20^3 + 8.492*BF20^2 - 1.321*BF20 - 0.0869</f>
        <v>5.304684565604429</v>
      </c>
      <c r="BI26" s="14" t="s">
        <v>30</v>
      </c>
      <c r="BJ26" s="15">
        <f xml:space="preserve"> -0.129*BJ20^6 + 1.0756*BJ20^5 - 3.0752*BJ20^4 + 3.1771*BJ20^3 + 0.0649*BJ20^2 - 0.7917*BJ20 - 0.1795</f>
        <v>-0.15482410008347713</v>
      </c>
    </row>
    <row r="29" spans="1:65" x14ac:dyDescent="0.35">
      <c r="B29" s="3" t="s">
        <v>31</v>
      </c>
      <c r="C29">
        <f>(I29+I30)*L4</f>
        <v>2.0058095575984516</v>
      </c>
      <c r="H29" s="3" t="s">
        <v>42</v>
      </c>
      <c r="I29" s="6">
        <f>C26*1.2*I6^2*I4*L3/2</f>
        <v>6.6655708866617772E-2</v>
      </c>
      <c r="Q29" s="21" t="s">
        <v>31</v>
      </c>
      <c r="R29" s="12">
        <f>(X29+X30)*Q6</f>
        <v>2.0201149839243842</v>
      </c>
      <c r="W29" s="21" t="s">
        <v>42</v>
      </c>
      <c r="X29" s="13">
        <f>R26*1.2*I$6^2*I$4*I$3/2</f>
        <v>6.7320470998116208E-2</v>
      </c>
      <c r="AD29" s="21" t="s">
        <v>31</v>
      </c>
      <c r="AE29" s="12">
        <f>(AK29+AK30)*AD6</f>
        <v>2.0287589737588414</v>
      </c>
      <c r="AJ29" s="21" t="s">
        <v>42</v>
      </c>
      <c r="AK29" s="13">
        <f>AE26*1.2*I$6^2*I$4*I$3/2</f>
        <v>6.7723166112853006E-2</v>
      </c>
      <c r="AQ29" s="21" t="s">
        <v>31</v>
      </c>
      <c r="AR29" s="12">
        <f>(AX29+AX30)*AQ6</f>
        <v>2.0596133189917309</v>
      </c>
      <c r="AW29" s="21" t="s">
        <v>42</v>
      </c>
      <c r="AX29" s="13">
        <f>AR26*1.2*I$6^2*I$4*I$3/2</f>
        <v>6.9166153588040083E-2</v>
      </c>
      <c r="BD29" s="21" t="s">
        <v>31</v>
      </c>
      <c r="BE29" s="12">
        <f>(BK29+BK30)*BD6</f>
        <v>2.1154244696936289</v>
      </c>
      <c r="BJ29" s="21" t="s">
        <v>42</v>
      </c>
      <c r="BK29" s="13">
        <f>BE26*1.2*I$6^2*I$4*I$3/2</f>
        <v>7.1791392020342543E-2</v>
      </c>
    </row>
    <row r="30" spans="1:65" x14ac:dyDescent="0.35">
      <c r="B30" s="3" t="s">
        <v>32</v>
      </c>
      <c r="C30">
        <f>(E20+I20)*D5/2</f>
        <v>18.709498902230354</v>
      </c>
      <c r="H30" s="3" t="s">
        <v>43</v>
      </c>
      <c r="I30" s="6">
        <f>H26*1.2*I6^2*I4*L3/2</f>
        <v>-5.7108161691121501E-4</v>
      </c>
      <c r="Q30" s="21" t="s">
        <v>32</v>
      </c>
      <c r="R30" s="12">
        <f>(T20+X20)*Q5/2</f>
        <v>21.048807839066338</v>
      </c>
      <c r="W30" s="21" t="s">
        <v>43</v>
      </c>
      <c r="X30" s="13">
        <f>W26*1.2*I$6^2*I$4*I$3/2</f>
        <v>-7.6452843194994456E-4</v>
      </c>
      <c r="AD30" s="21" t="s">
        <v>32</v>
      </c>
      <c r="AE30" s="12">
        <f>(AG20+AK20)*AD5/2</f>
        <v>22.557325413581474</v>
      </c>
      <c r="AJ30" s="21" t="s">
        <v>43</v>
      </c>
      <c r="AK30" s="13">
        <f>AJ26*1.2*I$6^2*I$4*I$3/2</f>
        <v>-8.8243337605645124E-4</v>
      </c>
      <c r="AQ30" s="21" t="s">
        <v>32</v>
      </c>
      <c r="AR30" s="12">
        <f>(AT20+AX20)*AQ5/2</f>
        <v>27.599616283009151</v>
      </c>
      <c r="AW30" s="21" t="s">
        <v>43</v>
      </c>
      <c r="AX30" s="13">
        <f>AW26*1.2*I$6^2*I$4*I$3/2</f>
        <v>-1.308874740958478E-3</v>
      </c>
      <c r="BD30" s="21" t="s">
        <v>32</v>
      </c>
      <c r="BE30" s="12">
        <f>(BG20+BK20)*BD5/2</f>
        <v>37.274865395452721</v>
      </c>
      <c r="BJ30" s="21" t="s">
        <v>43</v>
      </c>
      <c r="BK30" s="13">
        <f>BJ26*1.2*I$6^2*I$4*I$3/2</f>
        <v>-2.0953249011938526E-3</v>
      </c>
    </row>
    <row r="31" spans="1:65" x14ac:dyDescent="0.35">
      <c r="B31" s="3" t="s">
        <v>33</v>
      </c>
      <c r="C31" s="6">
        <f>C29/C30</f>
        <v>0.10720808548000928</v>
      </c>
      <c r="Q31" s="21" t="s">
        <v>33</v>
      </c>
      <c r="R31" s="13">
        <f>R29/R30</f>
        <v>9.5972893066897338E-2</v>
      </c>
      <c r="AD31" s="21" t="s">
        <v>33</v>
      </c>
      <c r="AE31" s="13">
        <f>AE29/AE30</f>
        <v>8.9937922008136301E-2</v>
      </c>
      <c r="AQ31" s="21" t="s">
        <v>33</v>
      </c>
      <c r="AR31" s="13">
        <f>AR29/AR30</f>
        <v>7.4624708469576376E-2</v>
      </c>
      <c r="BD31" s="21" t="s">
        <v>33</v>
      </c>
      <c r="BE31" s="13">
        <f>BE29/BE30</f>
        <v>5.6752035111351365E-2</v>
      </c>
    </row>
  </sheetData>
  <mergeCells count="21">
    <mergeCell ref="B8:E8"/>
    <mergeCell ref="G8:K8"/>
    <mergeCell ref="B25:E25"/>
    <mergeCell ref="G25:K25"/>
    <mergeCell ref="B5:C5"/>
    <mergeCell ref="G5:H5"/>
    <mergeCell ref="G6:H6"/>
    <mergeCell ref="B2:C2"/>
    <mergeCell ref="G2:H2"/>
    <mergeCell ref="B3:C3"/>
    <mergeCell ref="G3:H3"/>
    <mergeCell ref="B4:C4"/>
    <mergeCell ref="G4:H4"/>
    <mergeCell ref="AV8:AZ8"/>
    <mergeCell ref="BD8:BG8"/>
    <mergeCell ref="BI8:BM8"/>
    <mergeCell ref="Q8:T8"/>
    <mergeCell ref="V8:Z8"/>
    <mergeCell ref="AD8:AG8"/>
    <mergeCell ref="AI8:AM8"/>
    <mergeCell ref="AQ8:AT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opLeftCell="AU11" workbookViewId="0">
      <selection activeCell="BF21" sqref="BF21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7.5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7.5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7.5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7.5</v>
      </c>
      <c r="BL1" t="s">
        <v>3</v>
      </c>
    </row>
    <row r="2" spans="1:65" x14ac:dyDescent="0.35">
      <c r="B2" s="27" t="s">
        <v>2</v>
      </c>
      <c r="C2" s="27"/>
      <c r="D2">
        <v>20</v>
      </c>
      <c r="E2" t="s">
        <v>3</v>
      </c>
      <c r="G2" s="27" t="s">
        <v>9</v>
      </c>
      <c r="H2" s="27"/>
      <c r="I2">
        <v>0.24</v>
      </c>
      <c r="J2" t="s">
        <v>10</v>
      </c>
      <c r="K2" s="3" t="s">
        <v>14</v>
      </c>
      <c r="L2">
        <v>2.6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7" t="s">
        <v>4</v>
      </c>
      <c r="C3" s="27"/>
      <c r="D3">
        <v>1.2</v>
      </c>
      <c r="E3" t="s">
        <v>5</v>
      </c>
      <c r="G3" s="25" t="s">
        <v>34</v>
      </c>
      <c r="H3" s="26"/>
      <c r="I3" s="12">
        <f>(I2+I2*D4)/4</f>
        <v>0.10199999999999999</v>
      </c>
      <c r="J3" s="12" t="s">
        <v>10</v>
      </c>
      <c r="K3" s="3" t="s">
        <v>34</v>
      </c>
      <c r="L3">
        <f>(I2+I2*D4)/4</f>
        <v>0.10199999999999999</v>
      </c>
      <c r="P3" s="21" t="s">
        <v>66</v>
      </c>
      <c r="Q3">
        <f>U7+U6</f>
        <v>18.649047758921718</v>
      </c>
      <c r="R3" t="s">
        <v>63</v>
      </c>
      <c r="T3" t="s">
        <v>59</v>
      </c>
      <c r="U3">
        <f>((U2/2)-Q2*TAN(X1*PI()/180))*2</f>
        <v>176.80680115805001</v>
      </c>
      <c r="V3" t="s">
        <v>56</v>
      </c>
      <c r="AC3" s="21" t="s">
        <v>66</v>
      </c>
      <c r="AD3">
        <f>AH7+AH6</f>
        <v>30.653957562663187</v>
      </c>
      <c r="AE3" t="s">
        <v>63</v>
      </c>
      <c r="AG3" t="s">
        <v>59</v>
      </c>
      <c r="AH3">
        <f>((AH2/2)-AD2*TAN(AK1*PI()/180))*2</f>
        <v>161.00850144756248</v>
      </c>
      <c r="AI3" t="s">
        <v>56</v>
      </c>
      <c r="AP3" s="21" t="s">
        <v>66</v>
      </c>
      <c r="AQ3">
        <f>AU7+AU6</f>
        <v>70.736461595308498</v>
      </c>
      <c r="AR3" t="s">
        <v>63</v>
      </c>
      <c r="AT3" t="s">
        <v>59</v>
      </c>
      <c r="AU3">
        <f>((AU2/2)-AQ2*TAN(AX1*PI()/180))*2</f>
        <v>134.67800193008333</v>
      </c>
      <c r="AV3" t="s">
        <v>56</v>
      </c>
      <c r="BC3" s="21" t="s">
        <v>66</v>
      </c>
      <c r="BD3">
        <f>BH7+BH6</f>
        <v>147.25993894221253</v>
      </c>
      <c r="BE3" t="s">
        <v>63</v>
      </c>
      <c r="BG3" t="s">
        <v>59</v>
      </c>
      <c r="BH3">
        <f>((BH2/2)-BD2*TAN(BK1*PI()/180))*2</f>
        <v>113.6136023161</v>
      </c>
      <c r="BI3" t="s">
        <v>56</v>
      </c>
    </row>
    <row r="4" spans="1:65" x14ac:dyDescent="0.35">
      <c r="B4" s="27" t="s">
        <v>6</v>
      </c>
      <c r="C4" s="27"/>
      <c r="D4">
        <v>0.7</v>
      </c>
      <c r="G4" s="27" t="s">
        <v>11</v>
      </c>
      <c r="H4" s="27"/>
      <c r="I4">
        <f>(PI()/4)*(I2^2-I2^2*D4^2)</f>
        <v>2.3071856447963442E-2</v>
      </c>
      <c r="J4" t="s">
        <v>13</v>
      </c>
      <c r="K4" s="3" t="s">
        <v>37</v>
      </c>
      <c r="L4">
        <f>I6/L3</f>
        <v>24.515186326865059</v>
      </c>
      <c r="P4" s="21" t="s">
        <v>67</v>
      </c>
      <c r="Q4">
        <f>U7-U6</f>
        <v>12.948819112013352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21.28433347790461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49.115303776480296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102.24877626240226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7" t="s">
        <v>7</v>
      </c>
      <c r="C5" s="27"/>
      <c r="D5">
        <v>0.15</v>
      </c>
      <c r="E5" t="s">
        <v>8</v>
      </c>
      <c r="G5" s="27" t="s">
        <v>36</v>
      </c>
      <c r="H5" s="27"/>
      <c r="I5">
        <f>D5/I4</f>
        <v>6.5014274138846133</v>
      </c>
      <c r="J5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6.1094686978741226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7.3672220846800638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10.529507262340523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14.795877175135765</v>
      </c>
      <c r="BI5" t="s">
        <v>12</v>
      </c>
    </row>
    <row r="6" spans="1:65" x14ac:dyDescent="0.35">
      <c r="G6" s="27" t="s">
        <v>35</v>
      </c>
      <c r="H6" s="27"/>
      <c r="I6">
        <f>I5/L2</f>
        <v>2.5005490053402357</v>
      </c>
      <c r="J6" t="s">
        <v>12</v>
      </c>
      <c r="Q6">
        <f>L4</f>
        <v>24.515186326865059</v>
      </c>
      <c r="T6" t="s">
        <v>62</v>
      </c>
      <c r="U6">
        <f>Q2*Q5*Q5*0.19*(U2^4-U3^4)/(4*(U2-U3)*U2^(4)*U3^(4)*(2*9.81*PI()*PI()/16))*10^12*1.2*9.81</f>
        <v>2.8501143234541826</v>
      </c>
      <c r="V6" t="s">
        <v>63</v>
      </c>
      <c r="AD6">
        <f>L4</f>
        <v>24.515186326865059</v>
      </c>
      <c r="AG6" t="s">
        <v>62</v>
      </c>
      <c r="AH6">
        <f>AD2*AD5*AD5*0.19*(AH2^4-AH3^4)/(4*(AH2-AH3)*AH2^(4)*AH3^(4)*(2*9.81*PI()*PI()/16))*10^12*1.2*9.81</f>
        <v>4.6848120423792903</v>
      </c>
      <c r="AI6" t="s">
        <v>63</v>
      </c>
      <c r="AQ6">
        <f>L4</f>
        <v>24.515186326865059</v>
      </c>
      <c r="AT6" t="s">
        <v>62</v>
      </c>
      <c r="AU6">
        <f>AQ2*AQ5*AQ5*0.19*(AU2^4-AU3^4)/(4*(AU2-AU3)*AU2^(4)*AU3^(4)*(2*9.81*PI()*PI()/16))*10^12*1.2*9.81</f>
        <v>10.810578909414099</v>
      </c>
      <c r="AV6" t="s">
        <v>63</v>
      </c>
      <c r="BD6">
        <f>L4</f>
        <v>24.515186326865059</v>
      </c>
      <c r="BG6" t="s">
        <v>62</v>
      </c>
      <c r="BH6">
        <f>BD2*BD5*BD5*0.19*(BH2^4-BH3^4)/(4*(BH2-BH3)*BH2^(4)*BH3^(4)*(2*9.81*PI()*PI()/16))*10^12*1.2*9.81</f>
        <v>22.505581339905131</v>
      </c>
      <c r="BI6" t="s">
        <v>63</v>
      </c>
    </row>
    <row r="7" spans="1:65" x14ac:dyDescent="0.35">
      <c r="G7" s="3"/>
      <c r="H7" s="3"/>
      <c r="T7" t="s">
        <v>64</v>
      </c>
      <c r="U7">
        <f>(U5^2-U4^2)*1.2/2</f>
        <v>15.798933435467534</v>
      </c>
      <c r="V7" t="s">
        <v>63</v>
      </c>
      <c r="AG7" t="s">
        <v>64</v>
      </c>
      <c r="AH7">
        <f>(AH5^2-AH4^2)*1.2/2</f>
        <v>25.969145520283899</v>
      </c>
      <c r="AI7" t="s">
        <v>63</v>
      </c>
      <c r="AT7" t="s">
        <v>64</v>
      </c>
      <c r="AU7">
        <f>(AU5^2-AU4^2)*1.2/2</f>
        <v>59.925882685894393</v>
      </c>
      <c r="AV7" t="s">
        <v>63</v>
      </c>
      <c r="BG7" t="s">
        <v>64</v>
      </c>
      <c r="BH7">
        <f>(BH5^2-BH4^2)*1.2/2</f>
        <v>124.75435760230739</v>
      </c>
      <c r="BI7" t="s">
        <v>63</v>
      </c>
    </row>
    <row r="8" spans="1:65" x14ac:dyDescent="0.35">
      <c r="A8" s="3" t="s">
        <v>16</v>
      </c>
      <c r="B8" s="27" t="s">
        <v>45</v>
      </c>
      <c r="C8" s="27"/>
      <c r="D8" s="27"/>
      <c r="E8" s="27"/>
      <c r="F8" s="3" t="s">
        <v>22</v>
      </c>
      <c r="G8" s="27" t="s">
        <v>46</v>
      </c>
      <c r="H8" s="27"/>
      <c r="I8" s="27"/>
      <c r="J8" s="27"/>
      <c r="K8" s="27"/>
      <c r="P8" s="21"/>
      <c r="Q8" s="24"/>
      <c r="R8" s="24"/>
      <c r="S8" s="24"/>
      <c r="T8" s="24"/>
      <c r="U8" s="21"/>
      <c r="V8" s="24"/>
      <c r="W8" s="24"/>
      <c r="X8" s="24"/>
      <c r="Y8" s="24"/>
      <c r="Z8" s="24"/>
      <c r="AC8" s="21"/>
      <c r="AD8" s="24"/>
      <c r="AE8" s="24"/>
      <c r="AF8" s="24"/>
      <c r="AG8" s="24"/>
      <c r="AH8" s="21"/>
      <c r="AI8" s="24"/>
      <c r="AJ8" s="24"/>
      <c r="AK8" s="24"/>
      <c r="AL8" s="24"/>
      <c r="AM8" s="24"/>
      <c r="AP8" s="21"/>
      <c r="AQ8" s="24"/>
      <c r="AR8" s="24"/>
      <c r="AS8" s="24"/>
      <c r="AT8" s="24"/>
      <c r="AU8" s="21"/>
      <c r="AV8" s="24"/>
      <c r="AW8" s="24"/>
      <c r="AX8" s="24"/>
      <c r="AY8" s="24"/>
      <c r="AZ8" s="24"/>
      <c r="BC8" s="21"/>
      <c r="BD8" s="24"/>
      <c r="BE8" s="24"/>
      <c r="BF8" s="24"/>
      <c r="BG8" s="24"/>
      <c r="BH8" s="21"/>
      <c r="BI8" s="24"/>
      <c r="BJ8" s="24"/>
      <c r="BK8" s="24"/>
      <c r="BL8" s="24"/>
      <c r="BM8" s="24"/>
    </row>
    <row r="9" spans="1:65" x14ac:dyDescent="0.35">
      <c r="A9" s="3"/>
      <c r="F9" s="3"/>
      <c r="G9" s="3"/>
      <c r="H9" s="3"/>
      <c r="P9" s="22"/>
      <c r="U9" s="22"/>
      <c r="V9" s="22"/>
      <c r="W9" s="22"/>
      <c r="AC9" s="22"/>
      <c r="AH9" s="22"/>
      <c r="AI9" s="22"/>
      <c r="AJ9" s="22"/>
      <c r="AP9" s="22"/>
      <c r="AU9" s="22"/>
      <c r="AV9" s="22"/>
      <c r="AW9" s="22"/>
      <c r="BC9" s="22"/>
      <c r="BH9" s="22"/>
      <c r="BI9" s="22"/>
      <c r="BJ9" s="22"/>
    </row>
    <row r="10" spans="1:65" x14ac:dyDescent="0.35">
      <c r="A10" s="3" t="s">
        <v>16</v>
      </c>
      <c r="B10" s="7">
        <f>C20</f>
        <v>9.3642011642571372</v>
      </c>
      <c r="F10" s="3" t="s">
        <v>22</v>
      </c>
      <c r="G10" s="8">
        <f>G20</f>
        <v>14.688304360710749</v>
      </c>
      <c r="H10" s="3"/>
      <c r="P10" s="21" t="s">
        <v>16</v>
      </c>
      <c r="Q10" s="10">
        <f>R20</f>
        <v>9.4026962935968736</v>
      </c>
      <c r="U10" s="21" t="s">
        <v>22</v>
      </c>
      <c r="V10" s="9">
        <f>V20</f>
        <v>14.571687382574993</v>
      </c>
      <c r="W10" s="22"/>
      <c r="AC10" s="21" t="s">
        <v>16</v>
      </c>
      <c r="AD10" s="10">
        <f>AE20</f>
        <v>9.4303950087410566</v>
      </c>
      <c r="AH10" s="21" t="s">
        <v>22</v>
      </c>
      <c r="AI10" s="9">
        <f>AI20</f>
        <v>14.482153359101755</v>
      </c>
      <c r="AJ10" s="22"/>
      <c r="AP10" s="21" t="s">
        <v>16</v>
      </c>
      <c r="AQ10" s="10">
        <f>AR20</f>
        <v>9.5158046953750492</v>
      </c>
      <c r="AU10" s="21" t="s">
        <v>22</v>
      </c>
      <c r="AV10" s="9">
        <f>AV20</f>
        <v>14.170302196106682</v>
      </c>
      <c r="AW10" s="22"/>
      <c r="BC10" s="21" t="s">
        <v>16</v>
      </c>
      <c r="BD10" s="10">
        <f>BE20</f>
        <v>9.6548887995977708</v>
      </c>
      <c r="BH10" s="21" t="s">
        <v>22</v>
      </c>
      <c r="BI10" s="9">
        <f>BI20</f>
        <v>13.498116876231471</v>
      </c>
      <c r="BJ10" s="22"/>
    </row>
    <row r="13" spans="1:65" x14ac:dyDescent="0.35">
      <c r="A13" s="3" t="s">
        <v>14</v>
      </c>
      <c r="B13" s="3" t="s">
        <v>26</v>
      </c>
      <c r="C13" s="3" t="s">
        <v>17</v>
      </c>
      <c r="D13" s="3" t="s">
        <v>18</v>
      </c>
      <c r="E13" s="3" t="s">
        <v>20</v>
      </c>
      <c r="F13" s="3"/>
      <c r="G13" s="3" t="s">
        <v>39</v>
      </c>
      <c r="H13" s="3" t="s">
        <v>40</v>
      </c>
      <c r="I13" s="3" t="s">
        <v>20</v>
      </c>
      <c r="J13" s="3"/>
      <c r="K13" s="3"/>
      <c r="P13" s="21" t="s">
        <v>14</v>
      </c>
      <c r="Q13" s="21" t="s">
        <v>26</v>
      </c>
      <c r="R13" s="21" t="s">
        <v>17</v>
      </c>
      <c r="S13" s="21" t="s">
        <v>18</v>
      </c>
      <c r="T13" s="21" t="s">
        <v>20</v>
      </c>
      <c r="U13" s="22"/>
      <c r="V13" s="21" t="s">
        <v>39</v>
      </c>
      <c r="W13" s="21" t="s">
        <v>40</v>
      </c>
      <c r="X13" s="21" t="s">
        <v>20</v>
      </c>
      <c r="Y13" s="21"/>
      <c r="Z13" s="21"/>
      <c r="AC13" s="21" t="s">
        <v>14</v>
      </c>
      <c r="AD13" s="21" t="s">
        <v>26</v>
      </c>
      <c r="AE13" s="21" t="s">
        <v>17</v>
      </c>
      <c r="AF13" s="21" t="s">
        <v>18</v>
      </c>
      <c r="AG13" s="21" t="s">
        <v>20</v>
      </c>
      <c r="AH13" s="22"/>
      <c r="AI13" s="21" t="s">
        <v>39</v>
      </c>
      <c r="AJ13" s="21" t="s">
        <v>40</v>
      </c>
      <c r="AK13" s="21" t="s">
        <v>20</v>
      </c>
      <c r="AL13" s="21"/>
      <c r="AM13" s="21"/>
      <c r="AP13" s="21" t="s">
        <v>14</v>
      </c>
      <c r="AQ13" s="21" t="s">
        <v>26</v>
      </c>
      <c r="AR13" s="21" t="s">
        <v>17</v>
      </c>
      <c r="AS13" s="21" t="s">
        <v>18</v>
      </c>
      <c r="AT13" s="21" t="s">
        <v>20</v>
      </c>
      <c r="AU13" s="22"/>
      <c r="AV13" s="21" t="s">
        <v>39</v>
      </c>
      <c r="AW13" s="21" t="s">
        <v>40</v>
      </c>
      <c r="AX13" s="21" t="s">
        <v>20</v>
      </c>
      <c r="AY13" s="21"/>
      <c r="AZ13" s="21"/>
      <c r="BC13" s="21" t="s">
        <v>14</v>
      </c>
      <c r="BD13" s="21" t="s">
        <v>26</v>
      </c>
      <c r="BE13" s="21" t="s">
        <v>17</v>
      </c>
      <c r="BF13" s="21" t="s">
        <v>18</v>
      </c>
      <c r="BG13" s="21" t="s">
        <v>20</v>
      </c>
      <c r="BH13" s="22"/>
      <c r="BI13" s="21" t="s">
        <v>39</v>
      </c>
      <c r="BJ13" s="21" t="s">
        <v>40</v>
      </c>
      <c r="BK13" s="21" t="s">
        <v>20</v>
      </c>
      <c r="BL13" s="21"/>
      <c r="BM13" s="21"/>
    </row>
    <row r="14" spans="1:65" x14ac:dyDescent="0.35">
      <c r="A14" s="5" t="s">
        <v>44</v>
      </c>
      <c r="B14" s="3" t="s">
        <v>15</v>
      </c>
      <c r="C14" s="3" t="s">
        <v>16</v>
      </c>
      <c r="D14" s="5" t="s">
        <v>19</v>
      </c>
      <c r="E14" s="3" t="s">
        <v>21</v>
      </c>
      <c r="F14" s="3"/>
      <c r="G14" s="3" t="s">
        <v>22</v>
      </c>
      <c r="H14" s="5" t="s">
        <v>23</v>
      </c>
      <c r="I14" s="3" t="s">
        <v>24</v>
      </c>
      <c r="J14" s="3"/>
      <c r="K14" s="3" t="s">
        <v>41</v>
      </c>
      <c r="P14" s="17" t="s">
        <v>44</v>
      </c>
      <c r="Q14" s="21" t="s">
        <v>15</v>
      </c>
      <c r="R14" s="21" t="s">
        <v>16</v>
      </c>
      <c r="S14" s="17" t="s">
        <v>19</v>
      </c>
      <c r="T14" s="21" t="s">
        <v>21</v>
      </c>
      <c r="U14" s="22"/>
      <c r="V14" s="21" t="s">
        <v>22</v>
      </c>
      <c r="W14" s="17" t="s">
        <v>23</v>
      </c>
      <c r="X14" s="21" t="s">
        <v>24</v>
      </c>
      <c r="Y14" s="21"/>
      <c r="Z14" s="21" t="s">
        <v>41</v>
      </c>
      <c r="AC14" s="17" t="s">
        <v>44</v>
      </c>
      <c r="AD14" s="21" t="s">
        <v>15</v>
      </c>
      <c r="AE14" s="21" t="s">
        <v>16</v>
      </c>
      <c r="AF14" s="17" t="s">
        <v>19</v>
      </c>
      <c r="AG14" s="21" t="s">
        <v>21</v>
      </c>
      <c r="AH14" s="22"/>
      <c r="AI14" s="21" t="s">
        <v>22</v>
      </c>
      <c r="AJ14" s="17" t="s">
        <v>23</v>
      </c>
      <c r="AK14" s="21" t="s">
        <v>24</v>
      </c>
      <c r="AL14" s="21"/>
      <c r="AM14" s="21" t="s">
        <v>41</v>
      </c>
      <c r="AP14" s="17" t="s">
        <v>44</v>
      </c>
      <c r="AQ14" s="21" t="s">
        <v>15</v>
      </c>
      <c r="AR14" s="21" t="s">
        <v>16</v>
      </c>
      <c r="AS14" s="17" t="s">
        <v>19</v>
      </c>
      <c r="AT14" s="21" t="s">
        <v>21</v>
      </c>
      <c r="AU14" s="22"/>
      <c r="AV14" s="21" t="s">
        <v>22</v>
      </c>
      <c r="AW14" s="17" t="s">
        <v>23</v>
      </c>
      <c r="AX14" s="21" t="s">
        <v>24</v>
      </c>
      <c r="AY14" s="21"/>
      <c r="AZ14" s="21" t="s">
        <v>41</v>
      </c>
      <c r="BC14" s="17" t="s">
        <v>44</v>
      </c>
      <c r="BD14" s="21" t="s">
        <v>15</v>
      </c>
      <c r="BE14" s="21" t="s">
        <v>16</v>
      </c>
      <c r="BF14" s="17" t="s">
        <v>19</v>
      </c>
      <c r="BG14" s="21" t="s">
        <v>21</v>
      </c>
      <c r="BH14" s="22"/>
      <c r="BI14" s="21" t="s">
        <v>22</v>
      </c>
      <c r="BJ14" s="17" t="s">
        <v>23</v>
      </c>
      <c r="BK14" s="21" t="s">
        <v>24</v>
      </c>
      <c r="BL14" s="21"/>
      <c r="BM14" s="21" t="s">
        <v>41</v>
      </c>
    </row>
    <row r="15" spans="1:65" x14ac:dyDescent="0.35">
      <c r="A15">
        <v>2.6</v>
      </c>
      <c r="B15">
        <v>2.5005489999999999</v>
      </c>
      <c r="C15">
        <f t="shared" ref="C15:C20" si="0" xml:space="preserve"> -0.3078*D15^6 + 2.2651*D15^5 - 4.751*D15^4 + 0.2832*D15^3 + 5.9876*D15^2 + 3.6672*D15 - 0.2951</f>
        <v>0.67321313279999995</v>
      </c>
      <c r="D15">
        <v>0.2</v>
      </c>
      <c r="E15">
        <f t="shared" ref="E15:E20" si="1">1.2*B15^2*C15*(D15^2+1)/2</f>
        <v>2.6266844778449476</v>
      </c>
      <c r="G15">
        <f t="shared" ref="G15:G20" si="2" xml:space="preserve"> 0.9808*H15^6 - 9.1296*H15^5 + 32.097*H15^4 - 52.719*H15^3 + 35.366*H15^2 + 6.8355*H15 + 0.7557</f>
        <v>17.461109356799852</v>
      </c>
      <c r="H15">
        <f t="shared" ref="H15:H20" si="3">A15-D15</f>
        <v>2.4</v>
      </c>
      <c r="I15">
        <f t="shared" ref="I15:I20" si="4">1.2*B15^2*G15*(H15^2+1)/2</f>
        <v>442.833550643244</v>
      </c>
      <c r="K15">
        <f t="shared" ref="K15:K20" si="5">E15-I15</f>
        <v>-440.20686616539905</v>
      </c>
      <c r="P15">
        <v>2.6</v>
      </c>
      <c r="Q15">
        <v>2.5005489999999999</v>
      </c>
      <c r="R15" s="12">
        <f t="shared" ref="R15:R20" si="6" xml:space="preserve"> -0.3078*S15^6 + 2.2651*S15^5 - 4.751*S15^4 + 0.2832*S15^3 + 5.9876*S15^2 + 3.6672*S15 - 0.2951</f>
        <v>0.67321313279999995</v>
      </c>
      <c r="S15" s="12">
        <v>0.2</v>
      </c>
      <c r="T15" s="12">
        <f>(1.2*Q15^2*R15*(S15^2+1)/2) + Q$4</f>
        <v>15.5755035898583</v>
      </c>
      <c r="V15" s="12">
        <f t="shared" ref="V15:V20" si="7" xml:space="preserve"> 0.9808*W15^6 - 9.1296*W15^5 + 32.097*W15^4 - 52.719*W15^3 + 35.366*W15^2 + 6.8355*W15 + 0.7557</f>
        <v>17.461109356799852</v>
      </c>
      <c r="W15" s="12">
        <f t="shared" ref="W15:W20" si="8">P15-S15</f>
        <v>2.4</v>
      </c>
      <c r="X15" s="12">
        <f>1.2*Q15^2*V15*(W15^2+1)/2 + Q$3</f>
        <v>461.48259840216571</v>
      </c>
      <c r="Y15" s="12"/>
      <c r="Z15" s="12">
        <f t="shared" ref="Z15:Z20" si="9">T15-X15</f>
        <v>-445.90709481230738</v>
      </c>
      <c r="AC15">
        <v>2.6</v>
      </c>
      <c r="AD15">
        <v>2.5005489999999999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23.911017955749557</v>
      </c>
      <c r="AI15" s="12">
        <f t="shared" ref="AI15:AI20" si="11" xml:space="preserve"> 0.9808*AJ15^6 - 9.1296*AJ15^5 + 32.097*AJ15^4 - 52.719*AJ15^3 + 35.366*AJ15^2 + 6.8355*AJ15 + 0.7557</f>
        <v>17.461109356799852</v>
      </c>
      <c r="AJ15" s="12">
        <f t="shared" ref="AJ15:AJ20" si="12">AC15-AF15</f>
        <v>2.4</v>
      </c>
      <c r="AK15" s="12">
        <f>1.2*AD15^2*AI15*(AJ15^2+1)/2 + AD$3</f>
        <v>473.4875082059072</v>
      </c>
      <c r="AL15" s="12"/>
      <c r="AM15" s="12">
        <f t="shared" ref="AM15:AM20" si="13">AG15-AK15</f>
        <v>-449.57649025015763</v>
      </c>
      <c r="AP15">
        <v>2.6</v>
      </c>
      <c r="AQ15">
        <v>2.5005489999999999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51.741988254325243</v>
      </c>
      <c r="AV15" s="12">
        <f t="shared" ref="AV15:AV20" si="15" xml:space="preserve"> 0.9808*AW15^6 - 9.1296*AW15^5 + 32.097*AW15^4 - 52.719*AW15^3 + 35.366*AW15^2 + 6.8355*AW15 + 0.7557</f>
        <v>17.461109356799852</v>
      </c>
      <c r="AW15" s="12">
        <f t="shared" ref="AW15:AW20" si="16">AP15-AS15</f>
        <v>2.4</v>
      </c>
      <c r="AX15" s="12">
        <f>1.2*AQ15^2*AV15*(AW15^2+1)/2 + AQ$3</f>
        <v>513.57001223855252</v>
      </c>
      <c r="AY15" s="12"/>
      <c r="AZ15" s="12">
        <f t="shared" ref="AZ15:AZ20" si="17">AT15-AX15</f>
        <v>-461.82802398422729</v>
      </c>
      <c r="BC15">
        <v>2.6</v>
      </c>
      <c r="BD15">
        <v>2.5005489999999999</v>
      </c>
      <c r="BE15" s="12">
        <f t="shared" ref="BE15:BE20" si="18" xml:space="preserve"> -0.3078*BF15^6 + 2.2651*BF15^5 - 4.751*BF15^4 + 0.2832*BF15^3 + 5.9876*BF15^2 + 3.6672*BF15 - 0.2951</f>
        <v>0.67321313279999995</v>
      </c>
      <c r="BF15" s="12">
        <v>0.2</v>
      </c>
      <c r="BG15" s="12">
        <f>(1.2*BD15^2*BE15*(BF15^2+1)/2) + BD$4</f>
        <v>104.87546074024721</v>
      </c>
      <c r="BI15" s="12">
        <f t="shared" ref="BI15:BI20" si="19" xml:space="preserve"> 0.9808*BJ15^6 - 9.1296*BJ15^5 + 32.097*BJ15^4 - 52.719*BJ15^3 + 35.366*BJ15^2 + 6.8355*BJ15 + 0.7557</f>
        <v>17.461109356799852</v>
      </c>
      <c r="BJ15" s="12">
        <f t="shared" ref="BJ15:BJ20" si="20">BC15-BF15</f>
        <v>2.4</v>
      </c>
      <c r="BK15" s="12">
        <f>1.2*BD15^2*BI15*(BJ15^2+1)/2 + BD$3</f>
        <v>590.0934895854565</v>
      </c>
      <c r="BL15" s="12"/>
      <c r="BM15" s="12">
        <f t="shared" ref="BM15:BM20" si="21">BG15-BK15</f>
        <v>-485.21802884520929</v>
      </c>
    </row>
    <row r="16" spans="1:65" x14ac:dyDescent="0.35">
      <c r="A16">
        <v>2.6</v>
      </c>
      <c r="B16">
        <v>2.5005489999999999</v>
      </c>
      <c r="C16">
        <f t="shared" si="0"/>
        <v>6.8491999999999997</v>
      </c>
      <c r="D16">
        <v>1</v>
      </c>
      <c r="E16">
        <f t="shared" si="1"/>
        <v>51.391563742026868</v>
      </c>
      <c r="G16">
        <f t="shared" si="2"/>
        <v>17.367634156800026</v>
      </c>
      <c r="H16">
        <f t="shared" si="3"/>
        <v>1.6</v>
      </c>
      <c r="I16">
        <f t="shared" si="4"/>
        <v>231.95975917113782</v>
      </c>
      <c r="K16">
        <f t="shared" si="5"/>
        <v>-180.56819542911094</v>
      </c>
      <c r="P16">
        <v>2.6</v>
      </c>
      <c r="Q16">
        <v>2.5005489999999999</v>
      </c>
      <c r="R16" s="12">
        <f t="shared" si="6"/>
        <v>1.1149964265880559</v>
      </c>
      <c r="S16" s="12">
        <v>0.27</v>
      </c>
      <c r="T16" s="12">
        <f t="shared" ref="T16:T20" si="22">(1.2*Q16^2*R16*(S16^2+1)/2) + Q$4</f>
        <v>17.436838348783049</v>
      </c>
      <c r="V16" s="12">
        <f t="shared" si="7"/>
        <v>17.79979496982612</v>
      </c>
      <c r="W16" s="12">
        <f t="shared" si="8"/>
        <v>2.33</v>
      </c>
      <c r="X16" s="12">
        <f t="shared" ref="X16:X20" si="23">1.2*Q16^2*V16*(W16^2+1)/2 + Q$3</f>
        <v>447.96167182755312</v>
      </c>
      <c r="Y16" s="12"/>
      <c r="Z16" s="12">
        <f t="shared" si="9"/>
        <v>-430.52483347877006</v>
      </c>
      <c r="AC16">
        <v>2.6</v>
      </c>
      <c r="AD16">
        <v>2.5005489999999999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25.772352714674305</v>
      </c>
      <c r="AI16" s="12">
        <f t="shared" si="11"/>
        <v>17.79979496982612</v>
      </c>
      <c r="AJ16" s="12">
        <f t="shared" si="12"/>
        <v>2.33</v>
      </c>
      <c r="AK16" s="12">
        <f t="shared" ref="AK16:AK20" si="25">1.2*AD16^2*AI16*(AJ16^2+1)/2 + AD$3</f>
        <v>459.96658163129462</v>
      </c>
      <c r="AL16" s="12"/>
      <c r="AM16" s="12">
        <f t="shared" si="13"/>
        <v>-434.19422891662032</v>
      </c>
      <c r="AP16">
        <v>2.6</v>
      </c>
      <c r="AQ16">
        <v>2.5005489999999999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53.603323013249991</v>
      </c>
      <c r="AV16" s="12">
        <f t="shared" si="15"/>
        <v>17.79979496982612</v>
      </c>
      <c r="AW16" s="12">
        <f t="shared" si="16"/>
        <v>2.33</v>
      </c>
      <c r="AX16" s="12">
        <f t="shared" ref="AX16:AX20" si="27">1.2*AQ16^2*AV16*(AW16^2+1)/2 + AQ$3</f>
        <v>500.04908566393988</v>
      </c>
      <c r="AY16" s="12"/>
      <c r="AZ16" s="12">
        <f t="shared" si="17"/>
        <v>-446.44576265068986</v>
      </c>
      <c r="BC16">
        <v>2.6</v>
      </c>
      <c r="BD16">
        <v>2.5005489999999999</v>
      </c>
      <c r="BE16" s="12">
        <f t="shared" si="18"/>
        <v>1.1149964265880559</v>
      </c>
      <c r="BF16" s="12">
        <v>0.27</v>
      </c>
      <c r="BG16" s="12">
        <f t="shared" ref="BG16:BG20" si="28">(1.2*BD16^2*BE16*(BF16^2+1)/2) + BD$4</f>
        <v>106.73679549917196</v>
      </c>
      <c r="BI16" s="12">
        <f t="shared" si="19"/>
        <v>17.79979496982612</v>
      </c>
      <c r="BJ16" s="12">
        <f t="shared" si="20"/>
        <v>2.33</v>
      </c>
      <c r="BK16" s="12">
        <f t="shared" ref="BK16:BK20" si="29">1.2*BD16^2*BI16*(BJ16^2+1)/2 + BD$3</f>
        <v>576.57256301084396</v>
      </c>
      <c r="BL16" s="12"/>
      <c r="BM16" s="12">
        <f t="shared" si="21"/>
        <v>-469.83576751167197</v>
      </c>
    </row>
    <row r="17" spans="1:65" x14ac:dyDescent="0.35">
      <c r="A17">
        <v>2.6</v>
      </c>
      <c r="B17">
        <v>2.5005489999999999</v>
      </c>
      <c r="C17">
        <f t="shared" si="0"/>
        <v>8.5686292327999976</v>
      </c>
      <c r="D17">
        <v>1.3</v>
      </c>
      <c r="E17">
        <f t="shared" si="1"/>
        <v>86.474014266187638</v>
      </c>
      <c r="G17">
        <f t="shared" si="2"/>
        <v>16.09555723919998</v>
      </c>
      <c r="H17">
        <f t="shared" si="3"/>
        <v>1.3</v>
      </c>
      <c r="I17">
        <f t="shared" si="4"/>
        <v>162.43525171995338</v>
      </c>
      <c r="K17">
        <f t="shared" si="5"/>
        <v>-75.961237453765747</v>
      </c>
      <c r="P17">
        <v>2.6</v>
      </c>
      <c r="Q17">
        <v>2.5005489999999999</v>
      </c>
      <c r="R17" s="12">
        <f t="shared" si="6"/>
        <v>1.3183871067999997</v>
      </c>
      <c r="S17" s="12">
        <v>0.3</v>
      </c>
      <c r="T17" s="12">
        <f t="shared" si="22"/>
        <v>18.340093479019618</v>
      </c>
      <c r="V17" s="12">
        <f t="shared" si="7"/>
        <v>17.918304103200086</v>
      </c>
      <c r="W17" s="12">
        <f t="shared" si="8"/>
        <v>2.3000000000000003</v>
      </c>
      <c r="X17" s="12">
        <f t="shared" si="23"/>
        <v>441.48269317573499</v>
      </c>
      <c r="Y17" s="12"/>
      <c r="Z17" s="12">
        <f t="shared" si="9"/>
        <v>-423.14259969671537</v>
      </c>
      <c r="AC17">
        <v>2.6</v>
      </c>
      <c r="AD17">
        <v>2.5005489999999999</v>
      </c>
      <c r="AE17" s="12">
        <f t="shared" si="10"/>
        <v>1.3183871067999997</v>
      </c>
      <c r="AF17" s="12">
        <v>0.3</v>
      </c>
      <c r="AG17" s="12">
        <f t="shared" si="24"/>
        <v>26.675607844910878</v>
      </c>
      <c r="AI17" s="12">
        <f t="shared" si="11"/>
        <v>17.918304103200086</v>
      </c>
      <c r="AJ17" s="12">
        <f t="shared" si="12"/>
        <v>2.3000000000000003</v>
      </c>
      <c r="AK17" s="12">
        <f t="shared" si="25"/>
        <v>453.48760297947649</v>
      </c>
      <c r="AL17" s="12"/>
      <c r="AM17" s="12">
        <f t="shared" si="13"/>
        <v>-426.81199513456562</v>
      </c>
      <c r="AP17">
        <v>2.6</v>
      </c>
      <c r="AQ17">
        <v>2.5005489999999999</v>
      </c>
      <c r="AR17" s="12">
        <f t="shared" si="14"/>
        <v>1.3183871067999997</v>
      </c>
      <c r="AS17" s="12">
        <v>0.3</v>
      </c>
      <c r="AT17" s="12">
        <f t="shared" si="26"/>
        <v>54.506578143486564</v>
      </c>
      <c r="AV17" s="12">
        <f t="shared" si="15"/>
        <v>17.918304103200086</v>
      </c>
      <c r="AW17" s="12">
        <f t="shared" si="16"/>
        <v>2.3000000000000003</v>
      </c>
      <c r="AX17" s="12">
        <f t="shared" si="27"/>
        <v>493.57010701212175</v>
      </c>
      <c r="AY17" s="12"/>
      <c r="AZ17" s="12">
        <f t="shared" si="17"/>
        <v>-439.06352886863522</v>
      </c>
      <c r="BC17">
        <v>2.6</v>
      </c>
      <c r="BD17">
        <v>2.5005489999999999</v>
      </c>
      <c r="BE17" s="12">
        <f t="shared" si="18"/>
        <v>1.3183871067999997</v>
      </c>
      <c r="BF17" s="12">
        <v>0.3</v>
      </c>
      <c r="BG17" s="12">
        <f t="shared" si="28"/>
        <v>107.64005062940852</v>
      </c>
      <c r="BI17" s="12">
        <f t="shared" si="19"/>
        <v>17.918304103200086</v>
      </c>
      <c r="BJ17" s="12">
        <f t="shared" si="20"/>
        <v>2.3000000000000003</v>
      </c>
      <c r="BK17" s="12">
        <f t="shared" si="29"/>
        <v>570.09358435902584</v>
      </c>
      <c r="BL17" s="12"/>
      <c r="BM17" s="12">
        <f t="shared" si="21"/>
        <v>-462.45353372961733</v>
      </c>
    </row>
    <row r="18" spans="1:65" x14ac:dyDescent="0.35">
      <c r="A18">
        <v>2.6</v>
      </c>
      <c r="B18">
        <v>2.5005489999999999</v>
      </c>
      <c r="C18">
        <f t="shared" si="0"/>
        <v>9.2762312499999986</v>
      </c>
      <c r="D18">
        <v>1.5</v>
      </c>
      <c r="E18">
        <f t="shared" si="1"/>
        <v>113.1037271581359</v>
      </c>
      <c r="G18">
        <f t="shared" si="2"/>
        <v>14.926073632799994</v>
      </c>
      <c r="H18">
        <f t="shared" si="3"/>
        <v>1.1000000000000001</v>
      </c>
      <c r="I18">
        <f t="shared" si="4"/>
        <v>123.75417016478441</v>
      </c>
      <c r="K18">
        <f t="shared" si="5"/>
        <v>-10.650443006648516</v>
      </c>
      <c r="P18">
        <v>2.6</v>
      </c>
      <c r="Q18">
        <v>2.5005489999999999</v>
      </c>
      <c r="R18" s="12">
        <f t="shared" si="6"/>
        <v>1.6740794179968745</v>
      </c>
      <c r="S18" s="12">
        <v>0.35</v>
      </c>
      <c r="T18" s="12">
        <f t="shared" si="22"/>
        <v>19.998742468850928</v>
      </c>
      <c r="V18" s="12">
        <f t="shared" si="7"/>
        <v>18.081062109375079</v>
      </c>
      <c r="W18" s="12">
        <f t="shared" si="8"/>
        <v>2.25</v>
      </c>
      <c r="X18" s="12">
        <f t="shared" si="23"/>
        <v>429.8912522499441</v>
      </c>
      <c r="Y18" s="12"/>
      <c r="Z18" s="12">
        <f t="shared" si="9"/>
        <v>-409.89250978109317</v>
      </c>
      <c r="AC18">
        <v>2.6</v>
      </c>
      <c r="AD18">
        <v>2.5005489999999999</v>
      </c>
      <c r="AE18" s="12">
        <f t="shared" si="10"/>
        <v>1.6740794179968745</v>
      </c>
      <c r="AF18" s="12">
        <v>0.35</v>
      </c>
      <c r="AG18" s="12">
        <f t="shared" si="24"/>
        <v>28.334256834742185</v>
      </c>
      <c r="AI18" s="12">
        <f t="shared" si="11"/>
        <v>18.081062109375079</v>
      </c>
      <c r="AJ18" s="12">
        <f t="shared" si="12"/>
        <v>2.25</v>
      </c>
      <c r="AK18" s="12">
        <f t="shared" si="25"/>
        <v>441.8961620536856</v>
      </c>
      <c r="AL18" s="12"/>
      <c r="AM18" s="12">
        <f t="shared" si="13"/>
        <v>-413.56190521894342</v>
      </c>
      <c r="AP18">
        <v>2.6</v>
      </c>
      <c r="AQ18">
        <v>2.5005489999999999</v>
      </c>
      <c r="AR18" s="12">
        <f t="shared" si="14"/>
        <v>1.6740794179968745</v>
      </c>
      <c r="AS18" s="12">
        <v>0.35</v>
      </c>
      <c r="AT18" s="12">
        <f t="shared" si="26"/>
        <v>56.16522713331787</v>
      </c>
      <c r="AV18" s="12">
        <f t="shared" si="15"/>
        <v>18.081062109375079</v>
      </c>
      <c r="AW18" s="12">
        <f t="shared" si="16"/>
        <v>2.25</v>
      </c>
      <c r="AX18" s="12">
        <f t="shared" si="27"/>
        <v>481.97866608633092</v>
      </c>
      <c r="AY18" s="12"/>
      <c r="AZ18" s="12">
        <f t="shared" si="17"/>
        <v>-425.81343895301302</v>
      </c>
      <c r="BC18">
        <v>2.6</v>
      </c>
      <c r="BD18">
        <v>2.5005489999999999</v>
      </c>
      <c r="BE18" s="12">
        <f t="shared" si="18"/>
        <v>1.6740794179968745</v>
      </c>
      <c r="BF18" s="12">
        <v>0.35</v>
      </c>
      <c r="BG18" s="12">
        <f t="shared" si="28"/>
        <v>109.29869961923984</v>
      </c>
      <c r="BI18" s="12">
        <f t="shared" si="19"/>
        <v>18.081062109375079</v>
      </c>
      <c r="BJ18" s="12">
        <f t="shared" si="20"/>
        <v>2.25</v>
      </c>
      <c r="BK18" s="12">
        <f t="shared" si="29"/>
        <v>558.50214343323489</v>
      </c>
      <c r="BL18" s="12"/>
      <c r="BM18" s="12">
        <f t="shared" si="21"/>
        <v>-449.20344381399502</v>
      </c>
    </row>
    <row r="19" spans="1:65" x14ac:dyDescent="0.35">
      <c r="A19">
        <v>2.6</v>
      </c>
      <c r="B19">
        <v>2.5005489999999999</v>
      </c>
      <c r="C19">
        <f t="shared" si="0"/>
        <v>9.4026962935968736</v>
      </c>
      <c r="D19">
        <v>1.55</v>
      </c>
      <c r="E19">
        <f t="shared" si="1"/>
        <v>120.02522574099386</v>
      </c>
      <c r="G19">
        <f t="shared" si="2"/>
        <v>14.571687382574993</v>
      </c>
      <c r="H19">
        <f t="shared" si="3"/>
        <v>1.05</v>
      </c>
      <c r="I19">
        <f t="shared" si="4"/>
        <v>114.93911234147113</v>
      </c>
      <c r="K19">
        <f t="shared" si="5"/>
        <v>5.0861133995227306</v>
      </c>
      <c r="P19">
        <v>2.6</v>
      </c>
      <c r="Q19">
        <v>2.5005489999999999</v>
      </c>
      <c r="R19" s="12">
        <f t="shared" si="6"/>
        <v>1.7475255629627389</v>
      </c>
      <c r="S19" s="12">
        <v>0.36</v>
      </c>
      <c r="T19" s="12">
        <f t="shared" si="22"/>
        <v>20.354588939734384</v>
      </c>
      <c r="V19" s="12">
        <f t="shared" si="7"/>
        <v>18.108512456774815</v>
      </c>
      <c r="W19" s="12">
        <f t="shared" si="8"/>
        <v>2.2400000000000002</v>
      </c>
      <c r="X19" s="12">
        <f t="shared" si="23"/>
        <v>427.46523279983353</v>
      </c>
      <c r="Y19" s="12"/>
      <c r="Z19" s="12">
        <f t="shared" si="9"/>
        <v>-407.11064386009912</v>
      </c>
      <c r="AC19">
        <v>2.6</v>
      </c>
      <c r="AD19">
        <v>2.5005489999999999</v>
      </c>
      <c r="AE19" s="12">
        <f t="shared" si="10"/>
        <v>1.7475255629627389</v>
      </c>
      <c r="AF19" s="12">
        <v>0.36</v>
      </c>
      <c r="AG19" s="12">
        <f t="shared" si="24"/>
        <v>28.690103305625641</v>
      </c>
      <c r="AI19" s="12">
        <f t="shared" si="11"/>
        <v>18.108512456774815</v>
      </c>
      <c r="AJ19" s="12">
        <f t="shared" si="12"/>
        <v>2.2400000000000002</v>
      </c>
      <c r="AK19" s="12">
        <f t="shared" si="25"/>
        <v>439.47014260357503</v>
      </c>
      <c r="AL19" s="12"/>
      <c r="AM19" s="12">
        <f t="shared" si="13"/>
        <v>-410.78003929794937</v>
      </c>
      <c r="AP19">
        <v>2.6</v>
      </c>
      <c r="AQ19">
        <v>2.5005489999999999</v>
      </c>
      <c r="AR19" s="12">
        <f t="shared" si="14"/>
        <v>1.7475255629627389</v>
      </c>
      <c r="AS19" s="12">
        <v>0.36</v>
      </c>
      <c r="AT19" s="12">
        <f t="shared" si="26"/>
        <v>56.521073604201327</v>
      </c>
      <c r="AV19" s="12">
        <f t="shared" si="15"/>
        <v>18.108512456774815</v>
      </c>
      <c r="AW19" s="12">
        <f t="shared" si="16"/>
        <v>2.2400000000000002</v>
      </c>
      <c r="AX19" s="12">
        <f t="shared" si="27"/>
        <v>479.55264663622029</v>
      </c>
      <c r="AY19" s="12"/>
      <c r="AZ19" s="12">
        <f t="shared" si="17"/>
        <v>-423.03157303201897</v>
      </c>
      <c r="BC19">
        <v>2.6</v>
      </c>
      <c r="BD19">
        <v>2.5005489999999999</v>
      </c>
      <c r="BE19" s="12">
        <f t="shared" si="18"/>
        <v>1.7475255629627389</v>
      </c>
      <c r="BF19" s="12">
        <v>0.36</v>
      </c>
      <c r="BG19" s="12">
        <f t="shared" si="28"/>
        <v>109.65454609012329</v>
      </c>
      <c r="BI19" s="12">
        <f t="shared" si="19"/>
        <v>18.108512456774815</v>
      </c>
      <c r="BJ19" s="12">
        <f t="shared" si="20"/>
        <v>2.2400000000000002</v>
      </c>
      <c r="BK19" s="12">
        <f t="shared" si="29"/>
        <v>556.07612398312438</v>
      </c>
      <c r="BL19" s="12"/>
      <c r="BM19" s="12">
        <f t="shared" si="21"/>
        <v>-446.42157789300109</v>
      </c>
    </row>
    <row r="20" spans="1:65" x14ac:dyDescent="0.35">
      <c r="A20" s="2">
        <v>2.6</v>
      </c>
      <c r="B20" s="2">
        <v>2.5005489999999999</v>
      </c>
      <c r="C20" s="2">
        <f t="shared" si="0"/>
        <v>9.3642011642571372</v>
      </c>
      <c r="D20" s="2">
        <v>1.534</v>
      </c>
      <c r="E20" s="2">
        <f t="shared" si="1"/>
        <v>117.80032331128133</v>
      </c>
      <c r="F20" s="2"/>
      <c r="G20" s="2">
        <f t="shared" si="2"/>
        <v>14.688304360710749</v>
      </c>
      <c r="H20" s="2">
        <f t="shared" si="3"/>
        <v>1.0660000000000001</v>
      </c>
      <c r="I20" s="2">
        <f t="shared" si="4"/>
        <v>117.72461443975011</v>
      </c>
      <c r="K20">
        <f t="shared" si="5"/>
        <v>7.5708871531219302E-2</v>
      </c>
      <c r="P20" s="2">
        <v>2.6</v>
      </c>
      <c r="Q20" s="2">
        <v>2.5005489999999999</v>
      </c>
      <c r="R20" s="18">
        <f t="shared" si="6"/>
        <v>9.4026962935968736</v>
      </c>
      <c r="S20" s="18">
        <v>1.55</v>
      </c>
      <c r="T20" s="18">
        <f t="shared" si="22"/>
        <v>132.9740448530072</v>
      </c>
      <c r="U20" s="2"/>
      <c r="V20" s="18">
        <f t="shared" si="7"/>
        <v>14.571687382574993</v>
      </c>
      <c r="W20" s="18">
        <f t="shared" si="8"/>
        <v>1.05</v>
      </c>
      <c r="X20" s="18">
        <f t="shared" si="23"/>
        <v>133.58816010039286</v>
      </c>
      <c r="Y20" s="12"/>
      <c r="Z20" s="12">
        <f t="shared" si="9"/>
        <v>-0.61411524738565504</v>
      </c>
      <c r="AC20" s="2">
        <v>2.6</v>
      </c>
      <c r="AD20" s="2">
        <v>2.5005489999999999</v>
      </c>
      <c r="AE20" s="18">
        <f t="shared" si="10"/>
        <v>9.4303950087410566</v>
      </c>
      <c r="AF20" s="18">
        <v>1.5620000000000001</v>
      </c>
      <c r="AG20" s="18">
        <f t="shared" si="24"/>
        <v>142.98434535331108</v>
      </c>
      <c r="AH20" s="2"/>
      <c r="AI20" s="18">
        <f t="shared" si="11"/>
        <v>14.482153359101755</v>
      </c>
      <c r="AJ20" s="18">
        <f t="shared" si="12"/>
        <v>1.038</v>
      </c>
      <c r="AK20" s="18">
        <f t="shared" si="25"/>
        <v>143.52549918016237</v>
      </c>
      <c r="AL20" s="12"/>
      <c r="AM20" s="12">
        <f t="shared" si="13"/>
        <v>-0.54115382685128566</v>
      </c>
      <c r="AP20" s="2">
        <v>2.6</v>
      </c>
      <c r="AQ20" s="2">
        <v>2.5005489999999999</v>
      </c>
      <c r="AR20" s="18">
        <f t="shared" si="14"/>
        <v>9.5158046953750492</v>
      </c>
      <c r="AS20" s="18">
        <v>1.6020000000000001</v>
      </c>
      <c r="AT20" s="18">
        <f t="shared" si="26"/>
        <v>176.43571922159171</v>
      </c>
      <c r="AU20" s="2"/>
      <c r="AV20" s="18">
        <f t="shared" si="15"/>
        <v>14.170302196106682</v>
      </c>
      <c r="AW20" s="18">
        <f t="shared" si="16"/>
        <v>0.998</v>
      </c>
      <c r="AX20" s="18">
        <f t="shared" si="27"/>
        <v>176.8479749174289</v>
      </c>
      <c r="AY20" s="12"/>
      <c r="AZ20" s="12">
        <f t="shared" si="17"/>
        <v>-0.4122556958371888</v>
      </c>
      <c r="BC20" s="2">
        <v>2.6</v>
      </c>
      <c r="BD20" s="2">
        <v>2.5005489999999999</v>
      </c>
      <c r="BE20" s="18">
        <f t="shared" si="18"/>
        <v>9.6548887995977708</v>
      </c>
      <c r="BF20" s="18">
        <v>1.68</v>
      </c>
      <c r="BG20" s="18">
        <f t="shared" si="28"/>
        <v>240.70274127265401</v>
      </c>
      <c r="BH20" s="2"/>
      <c r="BI20" s="18">
        <f t="shared" si="19"/>
        <v>13.498116876231471</v>
      </c>
      <c r="BJ20" s="18">
        <f t="shared" si="20"/>
        <v>0.92000000000000015</v>
      </c>
      <c r="BK20" s="18">
        <f t="shared" si="29"/>
        <v>240.76195275449703</v>
      </c>
      <c r="BL20" s="12"/>
      <c r="BM20" s="12">
        <f t="shared" si="21"/>
        <v>-5.9211481843021829E-2</v>
      </c>
    </row>
    <row r="25" spans="1:65" x14ac:dyDescent="0.35">
      <c r="B25" s="27" t="s">
        <v>47</v>
      </c>
      <c r="C25" s="27"/>
      <c r="D25" s="27"/>
      <c r="E25" s="27"/>
      <c r="G25" s="27" t="s">
        <v>48</v>
      </c>
      <c r="H25" s="27"/>
      <c r="I25" s="27"/>
      <c r="J25" s="27"/>
      <c r="K25" s="27"/>
    </row>
    <row r="26" spans="1:65" x14ac:dyDescent="0.35">
      <c r="B26" s="3" t="s">
        <v>28</v>
      </c>
      <c r="C26" s="7">
        <f xml:space="preserve"> -0.266*D20^6 + 1.8555*D20^5 - 3.4393*D20^4 - 1.4822*D20^3 + 8.492*D20^2 - 1.321*D20 - 0.0869</f>
        <v>5.7698467918691252</v>
      </c>
      <c r="G26" s="3" t="s">
        <v>30</v>
      </c>
      <c r="H26" s="7">
        <f xml:space="preserve"> -0.129*H20^6 + 1.0756*H20^5 - 3.0752*H20^4 + 3.1771*H20^3 + 0.0649*H20^2 - 0.7917*H20 - 0.1795</f>
        <v>0.21917838198984552</v>
      </c>
      <c r="Q26" s="14" t="s">
        <v>28</v>
      </c>
      <c r="R26" s="15">
        <f xml:space="preserve"> -0.266*S20^6 + 1.8555*S20^5 - 3.4393*S20^4 - 1.4822*S20^3 + 8.492*S20^2 - 1.321*S20 - 0.0869</f>
        <v>5.8081384803749989</v>
      </c>
      <c r="V26" s="14" t="s">
        <v>30</v>
      </c>
      <c r="W26" s="15">
        <f xml:space="preserve"> -0.129*W20^6 + 1.0756*W20^5 - 3.0752*W20^4 + 3.1771*W20^3 + 0.0649*W20^2 - 0.7917*W20 - 0.1795</f>
        <v>0.20062892848437486</v>
      </c>
      <c r="AD26" s="14" t="s">
        <v>28</v>
      </c>
      <c r="AE26" s="15">
        <f xml:space="preserve"> -0.266*AF20^6 + 1.8555*AF20^5 - 3.4393*AF20^4 - 1.4822*AF20^3 + 8.492*AF20^2 - 1.321*AF20 - 0.0869</f>
        <v>5.8362124267766262</v>
      </c>
      <c r="AI26" s="14" t="s">
        <v>30</v>
      </c>
      <c r="AJ26" s="15">
        <f xml:space="preserve"> -0.129*AJ20^6 + 1.0756*AJ20^5 - 3.0752*AJ20^4 + 3.1771*AJ20^3 + 0.0649*AJ20^2 - 0.7917*AJ20 - 0.1795</f>
        <v>0.18665849222753605</v>
      </c>
      <c r="AQ26" s="14" t="s">
        <v>28</v>
      </c>
      <c r="AR26" s="15">
        <f xml:space="preserve"> -0.266*AS20^6 + 1.8555*AS20^5 - 3.4393*AS20^4 - 1.4822*AS20^3 + 8.492*AS20^2 - 1.321*AS20 - 0.0869</f>
        <v>5.9260868982619073</v>
      </c>
      <c r="AV26" s="14" t="s">
        <v>30</v>
      </c>
      <c r="AW26" s="15">
        <f xml:space="preserve"> -0.129*AW20^6 + 1.0756*AW20^5 - 3.0752*AW20^4 + 3.1771*AW20^3 + 0.0649*AW20^2 - 0.7917*AW20 - 0.1795</f>
        <v>0.13985467158747467</v>
      </c>
      <c r="BD26" s="14" t="s">
        <v>28</v>
      </c>
      <c r="BE26" s="15">
        <f xml:space="preserve"> -0.266*BF20^6 + 1.8555*BF20^5 - 3.4393*BF20^4 - 1.4822*BF20^3 + 8.492*BF20^2 - 1.321*BF20 - 0.0869</f>
        <v>6.0875849561436191</v>
      </c>
      <c r="BI26" s="14" t="s">
        <v>30</v>
      </c>
      <c r="BJ26" s="15">
        <f xml:space="preserve"> -0.129*BJ20^6 + 1.0756*BJ20^5 - 3.0752*BJ20^4 + 3.1771*BJ20^3 + 0.0649*BJ20^2 - 0.7917*BJ20 - 0.1795</f>
        <v>4.8673665388543785E-2</v>
      </c>
    </row>
    <row r="29" spans="1:65" x14ac:dyDescent="0.35">
      <c r="B29" s="3" t="s">
        <v>31</v>
      </c>
      <c r="C29">
        <f>(I29+I30)*L4</f>
        <v>1.2962717022381278</v>
      </c>
      <c r="H29" s="3" t="s">
        <v>42</v>
      </c>
      <c r="I29" s="6">
        <f>C26*1.2*I6^2*I4*L3/2</f>
        <v>5.0941178132889349E-2</v>
      </c>
      <c r="Q29" s="21" t="s">
        <v>31</v>
      </c>
      <c r="R29" s="12">
        <f>(X29+X30)*Q6</f>
        <v>1.3005447349649994</v>
      </c>
      <c r="W29" s="21" t="s">
        <v>42</v>
      </c>
      <c r="X29" s="13">
        <f>R26*1.2*I$6^2*I$4*I$3/2</f>
        <v>5.127925014685264E-2</v>
      </c>
      <c r="AD29" s="21" t="s">
        <v>31</v>
      </c>
      <c r="AE29" s="12">
        <f>(AK29+AK30)*AD6</f>
        <v>1.3035973154054215</v>
      </c>
      <c r="AJ29" s="21" t="s">
        <v>42</v>
      </c>
      <c r="AK29" s="13">
        <f>AE26*1.2*I$6^2*I$4*I$3/2</f>
        <v>5.1527111131056548E-2</v>
      </c>
      <c r="AQ29" s="21" t="s">
        <v>31</v>
      </c>
      <c r="AR29" s="12">
        <f>(AX29+AX30)*AQ6</f>
        <v>1.3129195780887262</v>
      </c>
      <c r="AW29" s="21" t="s">
        <v>42</v>
      </c>
      <c r="AX29" s="13">
        <f>AR26*1.2*I$6^2*I$4*I$3/2</f>
        <v>5.2320600391115031E-2</v>
      </c>
      <c r="BD29" s="21" t="s">
        <v>31</v>
      </c>
      <c r="BE29" s="12">
        <f>(BK29+BK30)*BD6</f>
        <v>1.32813908404089</v>
      </c>
      <c r="BJ29" s="21" t="s">
        <v>42</v>
      </c>
      <c r="BK29" s="13">
        <f>BE26*1.2*I$6^2*I$4*I$3/2</f>
        <v>5.374644437474755E-2</v>
      </c>
    </row>
    <row r="30" spans="1:65" x14ac:dyDescent="0.35">
      <c r="B30" s="3" t="s">
        <v>32</v>
      </c>
      <c r="C30">
        <f>(E20+I20)*D5/2</f>
        <v>17.664370331327358</v>
      </c>
      <c r="H30" s="3" t="s">
        <v>43</v>
      </c>
      <c r="I30" s="6">
        <f>H26*1.2*I6^2*I4*L3/2</f>
        <v>1.9350955757711289E-3</v>
      </c>
      <c r="Q30" s="21" t="s">
        <v>32</v>
      </c>
      <c r="R30" s="12">
        <f>(T20+X20)*Q5/2</f>
        <v>19.992165371505003</v>
      </c>
      <c r="W30" s="21" t="s">
        <v>43</v>
      </c>
      <c r="X30" s="13">
        <f>W26*1.2*I$6^2*I$4*I$3/2</f>
        <v>1.7713250200916391E-3</v>
      </c>
      <c r="AD30" s="21" t="s">
        <v>32</v>
      </c>
      <c r="AE30" s="12">
        <f>(AG20+AK20)*AD5/2</f>
        <v>21.488238340010511</v>
      </c>
      <c r="AJ30" s="21" t="s">
        <v>43</v>
      </c>
      <c r="AK30" s="13">
        <f>AJ26*1.2*I$6^2*I$4*I$3/2</f>
        <v>1.6479819734518759E-3</v>
      </c>
      <c r="AQ30" s="21" t="s">
        <v>32</v>
      </c>
      <c r="AR30" s="12">
        <f>(AT20+AX20)*AQ5/2</f>
        <v>26.496277060426547</v>
      </c>
      <c r="AW30" s="21" t="s">
        <v>43</v>
      </c>
      <c r="AX30" s="13">
        <f>AW26*1.2*I$6^2*I$4*I$3/2</f>
        <v>1.2347575239075573E-3</v>
      </c>
      <c r="BD30" s="21" t="s">
        <v>32</v>
      </c>
      <c r="BE30" s="12">
        <f>(BG20+BK20)*BD5/2</f>
        <v>36.109852052036324</v>
      </c>
      <c r="BJ30" s="21" t="s">
        <v>43</v>
      </c>
      <c r="BK30" s="13">
        <f>BJ26*1.2*I$6^2*I$4*I$3/2</f>
        <v>4.2973304983289428E-4</v>
      </c>
    </row>
    <row r="31" spans="1:65" x14ac:dyDescent="0.35">
      <c r="B31" s="3" t="s">
        <v>33</v>
      </c>
      <c r="C31" s="6">
        <f>C29/C30</f>
        <v>7.3383408404839631E-2</v>
      </c>
      <c r="Q31" s="21" t="s">
        <v>33</v>
      </c>
      <c r="R31" s="13">
        <f>R29/R30</f>
        <v>6.5052719942917059E-2</v>
      </c>
      <c r="AD31" s="21" t="s">
        <v>33</v>
      </c>
      <c r="AE31" s="13">
        <f>AE29/AE30</f>
        <v>6.0665620642254274E-2</v>
      </c>
      <c r="AQ31" s="21" t="s">
        <v>33</v>
      </c>
      <c r="AR31" s="13">
        <f>AR29/AR30</f>
        <v>4.9551096370804265E-2</v>
      </c>
      <c r="BD31" s="21" t="s">
        <v>33</v>
      </c>
      <c r="BE31" s="13">
        <f>BE29/BE30</f>
        <v>3.6780518572243584E-2</v>
      </c>
    </row>
  </sheetData>
  <mergeCells count="21">
    <mergeCell ref="B8:E8"/>
    <mergeCell ref="G8:K8"/>
    <mergeCell ref="B25:E25"/>
    <mergeCell ref="G25:K25"/>
    <mergeCell ref="B5:C5"/>
    <mergeCell ref="G5:H5"/>
    <mergeCell ref="G6:H6"/>
    <mergeCell ref="B2:C2"/>
    <mergeCell ref="G2:H2"/>
    <mergeCell ref="B3:C3"/>
    <mergeCell ref="G3:H3"/>
    <mergeCell ref="B4:C4"/>
    <mergeCell ref="G4:H4"/>
    <mergeCell ref="AV8:AZ8"/>
    <mergeCell ref="BD8:BG8"/>
    <mergeCell ref="BI8:BM8"/>
    <mergeCell ref="Q8:T8"/>
    <mergeCell ref="V8:Z8"/>
    <mergeCell ref="AD8:AG8"/>
    <mergeCell ref="AI8:AM8"/>
    <mergeCell ref="AQ8:AT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opLeftCell="AU1" workbookViewId="0">
      <selection activeCell="AY2" sqref="AY2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7.5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7.5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7.5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7.5</v>
      </c>
      <c r="BL1" t="s">
        <v>3</v>
      </c>
    </row>
    <row r="2" spans="1:65" x14ac:dyDescent="0.35">
      <c r="B2" s="27" t="s">
        <v>2</v>
      </c>
      <c r="C2" s="27"/>
      <c r="D2">
        <v>20</v>
      </c>
      <c r="E2" t="s">
        <v>3</v>
      </c>
      <c r="G2" s="27" t="s">
        <v>9</v>
      </c>
      <c r="H2" s="27"/>
      <c r="I2">
        <v>0.24</v>
      </c>
      <c r="J2" t="s">
        <v>10</v>
      </c>
      <c r="K2" s="4" t="s">
        <v>14</v>
      </c>
      <c r="L2">
        <v>3.2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7" t="s">
        <v>4</v>
      </c>
      <c r="C3" s="27"/>
      <c r="D3">
        <v>1.2</v>
      </c>
      <c r="E3" t="s">
        <v>5</v>
      </c>
      <c r="G3" s="25" t="s">
        <v>34</v>
      </c>
      <c r="H3" s="26"/>
      <c r="I3" s="12">
        <f>(I2+I2*D4)/4</f>
        <v>0.10199999999999999</v>
      </c>
      <c r="J3" s="12" t="s">
        <v>10</v>
      </c>
      <c r="K3" s="4" t="s">
        <v>34</v>
      </c>
      <c r="L3">
        <f>(I2+I2*D4)/4</f>
        <v>0.10199999999999999</v>
      </c>
      <c r="P3" s="21" t="s">
        <v>66</v>
      </c>
      <c r="Q3">
        <f>U7+U6</f>
        <v>18.649047758921718</v>
      </c>
      <c r="R3" t="s">
        <v>63</v>
      </c>
      <c r="T3" t="s">
        <v>59</v>
      </c>
      <c r="U3">
        <f>((U2/2)-Q2*TAN(X1*PI()/180))*2</f>
        <v>176.80680115805001</v>
      </c>
      <c r="V3" t="s">
        <v>56</v>
      </c>
      <c r="AC3" s="21" t="s">
        <v>66</v>
      </c>
      <c r="AD3">
        <f>AH7+AH6</f>
        <v>30.653957562663187</v>
      </c>
      <c r="AE3" t="s">
        <v>63</v>
      </c>
      <c r="AG3" t="s">
        <v>59</v>
      </c>
      <c r="AH3">
        <f>((AH2/2)-AD2*TAN(AK1*PI()/180))*2</f>
        <v>161.00850144756248</v>
      </c>
      <c r="AI3" t="s">
        <v>56</v>
      </c>
      <c r="AP3" s="21" t="s">
        <v>66</v>
      </c>
      <c r="AQ3">
        <f>AU7+AU6</f>
        <v>70.736461595308498</v>
      </c>
      <c r="AR3" t="s">
        <v>63</v>
      </c>
      <c r="AT3" t="s">
        <v>59</v>
      </c>
      <c r="AU3">
        <f>((AU2/2)-AQ2*TAN(AX1*PI()/180))*2</f>
        <v>134.67800193008333</v>
      </c>
      <c r="AV3" t="s">
        <v>56</v>
      </c>
      <c r="BC3" s="21" t="s">
        <v>66</v>
      </c>
      <c r="BD3">
        <f>BH7+BH6</f>
        <v>147.25993894221253</v>
      </c>
      <c r="BE3" t="s">
        <v>63</v>
      </c>
      <c r="BG3" t="s">
        <v>59</v>
      </c>
      <c r="BH3">
        <f>((BH2/2)-BD2*TAN(BK1*PI()/180))*2</f>
        <v>113.6136023161</v>
      </c>
      <c r="BI3" t="s">
        <v>56</v>
      </c>
    </row>
    <row r="4" spans="1:65" x14ac:dyDescent="0.35">
      <c r="B4" s="27" t="s">
        <v>6</v>
      </c>
      <c r="C4" s="27"/>
      <c r="D4">
        <v>0.7</v>
      </c>
      <c r="G4" s="27" t="s">
        <v>11</v>
      </c>
      <c r="H4" s="27"/>
      <c r="I4">
        <f>(PI()/4)*(I2^2-I2^2*D4^2)</f>
        <v>2.3071856447963442E-2</v>
      </c>
      <c r="J4" t="s">
        <v>13</v>
      </c>
      <c r="K4" s="4" t="s">
        <v>37</v>
      </c>
      <c r="L4">
        <f>I6/L3</f>
        <v>19.918588890577862</v>
      </c>
      <c r="P4" s="21" t="s">
        <v>67</v>
      </c>
      <c r="Q4">
        <f>U7-U6</f>
        <v>12.948819112013352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21.28433347790461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49.115303776480296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102.24877626240226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7" t="s">
        <v>7</v>
      </c>
      <c r="C5" s="27"/>
      <c r="D5">
        <v>0.15</v>
      </c>
      <c r="E5" t="s">
        <v>8</v>
      </c>
      <c r="G5" s="27" t="s">
        <v>36</v>
      </c>
      <c r="H5" s="27"/>
      <c r="I5">
        <f>D5/I4</f>
        <v>6.5014274138846133</v>
      </c>
      <c r="J5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6.1094686978741226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7.3672220846800638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10.529507262340523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14.795877175135765</v>
      </c>
      <c r="BI5" t="s">
        <v>12</v>
      </c>
    </row>
    <row r="6" spans="1:65" x14ac:dyDescent="0.35">
      <c r="G6" s="27" t="s">
        <v>35</v>
      </c>
      <c r="H6" s="27"/>
      <c r="I6">
        <f>I5/L2</f>
        <v>2.0316960668389417</v>
      </c>
      <c r="J6" t="s">
        <v>12</v>
      </c>
      <c r="Q6">
        <f>L4</f>
        <v>19.918588890577862</v>
      </c>
      <c r="T6" t="s">
        <v>62</v>
      </c>
      <c r="U6">
        <f>Q2*Q5*Q5*0.19*(U2^4-U3^4)/(4*(U2-U3)*U2^(4)*U3^(4)*(2*9.81*PI()*PI()/16))*10^12*1.2*9.81</f>
        <v>2.8501143234541826</v>
      </c>
      <c r="V6" t="s">
        <v>63</v>
      </c>
      <c r="AD6">
        <f>L4</f>
        <v>19.918588890577862</v>
      </c>
      <c r="AG6" t="s">
        <v>62</v>
      </c>
      <c r="AH6">
        <f>AD2*AD5*AD5*0.19*(AH2^4-AH3^4)/(4*(AH2-AH3)*AH2^(4)*AH3^(4)*(2*9.81*PI()*PI()/16))*10^12*1.2*9.81</f>
        <v>4.6848120423792903</v>
      </c>
      <c r="AI6" t="s">
        <v>63</v>
      </c>
      <c r="AQ6">
        <f>L4</f>
        <v>19.918588890577862</v>
      </c>
      <c r="AT6" t="s">
        <v>62</v>
      </c>
      <c r="AU6">
        <f>AQ2*AQ5*AQ5*0.19*(AU2^4-AU3^4)/(4*(AU2-AU3)*AU2^(4)*AU3^(4)*(2*9.81*PI()*PI()/16))*10^12*1.2*9.81</f>
        <v>10.810578909414099</v>
      </c>
      <c r="AV6" t="s">
        <v>63</v>
      </c>
      <c r="BD6">
        <f>L4</f>
        <v>19.918588890577862</v>
      </c>
      <c r="BG6" t="s">
        <v>62</v>
      </c>
      <c r="BH6">
        <f>BD2*BD5*BD5*0.19*(BH2^4-BH3^4)/(4*(BH2-BH3)*BH2^(4)*BH3^(4)*(2*9.81*PI()*PI()/16))*10^12*1.2*9.81</f>
        <v>22.505581339905131</v>
      </c>
      <c r="BI6" t="s">
        <v>63</v>
      </c>
    </row>
    <row r="7" spans="1:65" x14ac:dyDescent="0.35">
      <c r="G7" s="4"/>
      <c r="H7" s="4"/>
      <c r="T7" t="s">
        <v>64</v>
      </c>
      <c r="U7">
        <f>(U5^2-U4^2)*1.2/2</f>
        <v>15.798933435467534</v>
      </c>
      <c r="V7" t="s">
        <v>63</v>
      </c>
      <c r="AG7" t="s">
        <v>64</v>
      </c>
      <c r="AH7">
        <f>(AH5^2-AH4^2)*1.2/2</f>
        <v>25.969145520283899</v>
      </c>
      <c r="AI7" t="s">
        <v>63</v>
      </c>
      <c r="AT7" t="s">
        <v>64</v>
      </c>
      <c r="AU7">
        <f>(AU5^2-AU4^2)*1.2/2</f>
        <v>59.925882685894393</v>
      </c>
      <c r="AV7" t="s">
        <v>63</v>
      </c>
      <c r="BG7" t="s">
        <v>64</v>
      </c>
      <c r="BH7">
        <f>(BH5^2-BH4^2)*1.2/2</f>
        <v>124.75435760230739</v>
      </c>
      <c r="BI7" t="s">
        <v>63</v>
      </c>
    </row>
    <row r="8" spans="1:65" x14ac:dyDescent="0.35">
      <c r="A8" s="4" t="s">
        <v>16</v>
      </c>
      <c r="B8" s="27" t="s">
        <v>45</v>
      </c>
      <c r="C8" s="27"/>
      <c r="D8" s="27"/>
      <c r="E8" s="27"/>
      <c r="F8" s="4" t="s">
        <v>22</v>
      </c>
      <c r="G8" s="27" t="s">
        <v>46</v>
      </c>
      <c r="H8" s="27"/>
      <c r="I8" s="27"/>
      <c r="J8" s="27"/>
      <c r="K8" s="27"/>
      <c r="P8" s="21"/>
      <c r="Q8" s="24"/>
      <c r="R8" s="24"/>
      <c r="S8" s="24"/>
      <c r="T8" s="24"/>
      <c r="U8" s="21"/>
      <c r="V8" s="24"/>
      <c r="W8" s="24"/>
      <c r="X8" s="24"/>
      <c r="Y8" s="24"/>
      <c r="Z8" s="24"/>
      <c r="AC8" s="21"/>
      <c r="AD8" s="24"/>
      <c r="AE8" s="24"/>
      <c r="AF8" s="24"/>
      <c r="AG8" s="24"/>
      <c r="AH8" s="21"/>
      <c r="AI8" s="24"/>
      <c r="AJ8" s="24"/>
      <c r="AK8" s="24"/>
      <c r="AL8" s="24"/>
      <c r="AM8" s="24"/>
      <c r="AP8" s="21"/>
      <c r="AQ8" s="24"/>
      <c r="AR8" s="24"/>
      <c r="AS8" s="24"/>
      <c r="AT8" s="24"/>
      <c r="AU8" s="21"/>
      <c r="AV8" s="24"/>
      <c r="AW8" s="24"/>
      <c r="AX8" s="24"/>
      <c r="AY8" s="24"/>
      <c r="AZ8" s="24"/>
      <c r="BC8" s="21"/>
      <c r="BD8" s="24"/>
      <c r="BE8" s="24"/>
      <c r="BF8" s="24"/>
      <c r="BG8" s="24"/>
      <c r="BH8" s="21"/>
      <c r="BI8" s="24"/>
      <c r="BJ8" s="24"/>
      <c r="BK8" s="24"/>
      <c r="BL8" s="24"/>
      <c r="BM8" s="24"/>
    </row>
    <row r="9" spans="1:65" x14ac:dyDescent="0.35">
      <c r="A9" s="4"/>
      <c r="F9" s="4"/>
      <c r="G9" s="4"/>
      <c r="H9" s="4"/>
      <c r="P9" s="22"/>
      <c r="U9" s="22"/>
      <c r="V9" s="22"/>
      <c r="W9" s="22"/>
      <c r="AC9" s="22"/>
      <c r="AH9" s="22"/>
      <c r="AI9" s="22"/>
      <c r="AJ9" s="22"/>
      <c r="AP9" s="22"/>
      <c r="AU9" s="22"/>
      <c r="AV9" s="22"/>
      <c r="AW9" s="22"/>
      <c r="BC9" s="22"/>
      <c r="BH9" s="22"/>
      <c r="BI9" s="22"/>
      <c r="BJ9" s="22"/>
    </row>
    <row r="10" spans="1:65" x14ac:dyDescent="0.35">
      <c r="A10" s="4" t="s">
        <v>16</v>
      </c>
      <c r="B10" s="7">
        <f>C20</f>
        <v>9.8969516081213644</v>
      </c>
      <c r="F10" s="4" t="s">
        <v>22</v>
      </c>
      <c r="G10" s="8">
        <f>G20</f>
        <v>16.209860347031984</v>
      </c>
      <c r="H10" s="4"/>
      <c r="P10" s="21" t="s">
        <v>16</v>
      </c>
      <c r="Q10" s="10">
        <f>R20</f>
        <v>9.9171574227180344</v>
      </c>
      <c r="U10" s="21" t="s">
        <v>22</v>
      </c>
      <c r="V10" s="9">
        <f>V20</f>
        <v>16.110661734770311</v>
      </c>
      <c r="W10" s="22"/>
      <c r="AC10" s="21" t="s">
        <v>16</v>
      </c>
      <c r="AD10" s="10">
        <f>AE20</f>
        <v>9.9312221976323816</v>
      </c>
      <c r="AH10" s="21" t="s">
        <v>22</v>
      </c>
      <c r="AI10" s="9">
        <f>AI20</f>
        <v>16.039657103012097</v>
      </c>
      <c r="AJ10" s="22"/>
      <c r="AP10" s="21" t="s">
        <v>16</v>
      </c>
      <c r="AQ10" s="10">
        <f>AR20</f>
        <v>9.9860630644066735</v>
      </c>
      <c r="AU10" s="21" t="s">
        <v>22</v>
      </c>
      <c r="AV10" s="9">
        <f>AV20</f>
        <v>15.752701270004554</v>
      </c>
      <c r="AW10" s="22"/>
      <c r="BC10" s="21" t="s">
        <v>16</v>
      </c>
      <c r="BD10" s="10">
        <f>BE20</f>
        <v>10.093335532757669</v>
      </c>
      <c r="BH10" s="21" t="s">
        <v>22</v>
      </c>
      <c r="BI10" s="9">
        <f>BI20</f>
        <v>15.189423897597397</v>
      </c>
      <c r="BJ10" s="22"/>
    </row>
    <row r="13" spans="1:65" x14ac:dyDescent="0.35">
      <c r="A13" s="4" t="s">
        <v>14</v>
      </c>
      <c r="B13" s="4" t="s">
        <v>26</v>
      </c>
      <c r="C13" s="4" t="s">
        <v>17</v>
      </c>
      <c r="D13" s="4" t="s">
        <v>18</v>
      </c>
      <c r="E13" s="4" t="s">
        <v>20</v>
      </c>
      <c r="F13" s="4"/>
      <c r="G13" s="4" t="s">
        <v>39</v>
      </c>
      <c r="H13" s="4" t="s">
        <v>40</v>
      </c>
      <c r="I13" s="4" t="s">
        <v>20</v>
      </c>
      <c r="J13" s="4"/>
      <c r="K13" s="4"/>
      <c r="P13" s="21" t="s">
        <v>14</v>
      </c>
      <c r="Q13" s="21" t="s">
        <v>26</v>
      </c>
      <c r="R13" s="21" t="s">
        <v>17</v>
      </c>
      <c r="S13" s="21" t="s">
        <v>18</v>
      </c>
      <c r="T13" s="21" t="s">
        <v>20</v>
      </c>
      <c r="U13" s="22"/>
      <c r="V13" s="21" t="s">
        <v>39</v>
      </c>
      <c r="W13" s="21" t="s">
        <v>40</v>
      </c>
      <c r="X13" s="21" t="s">
        <v>20</v>
      </c>
      <c r="Y13" s="21"/>
      <c r="Z13" s="21"/>
      <c r="AC13" s="21" t="s">
        <v>14</v>
      </c>
      <c r="AD13" s="21" t="s">
        <v>26</v>
      </c>
      <c r="AE13" s="21" t="s">
        <v>17</v>
      </c>
      <c r="AF13" s="21" t="s">
        <v>18</v>
      </c>
      <c r="AG13" s="21" t="s">
        <v>20</v>
      </c>
      <c r="AH13" s="22"/>
      <c r="AI13" s="21" t="s">
        <v>39</v>
      </c>
      <c r="AJ13" s="21" t="s">
        <v>40</v>
      </c>
      <c r="AK13" s="21" t="s">
        <v>20</v>
      </c>
      <c r="AL13" s="21"/>
      <c r="AM13" s="21"/>
      <c r="AP13" s="21" t="s">
        <v>14</v>
      </c>
      <c r="AQ13" s="21" t="s">
        <v>26</v>
      </c>
      <c r="AR13" s="21" t="s">
        <v>17</v>
      </c>
      <c r="AS13" s="21" t="s">
        <v>18</v>
      </c>
      <c r="AT13" s="21" t="s">
        <v>20</v>
      </c>
      <c r="AU13" s="22"/>
      <c r="AV13" s="21" t="s">
        <v>39</v>
      </c>
      <c r="AW13" s="21" t="s">
        <v>40</v>
      </c>
      <c r="AX13" s="21" t="s">
        <v>20</v>
      </c>
      <c r="AY13" s="21"/>
      <c r="AZ13" s="21"/>
      <c r="BC13" s="21" t="s">
        <v>14</v>
      </c>
      <c r="BD13" s="21" t="s">
        <v>26</v>
      </c>
      <c r="BE13" s="21" t="s">
        <v>17</v>
      </c>
      <c r="BF13" s="21" t="s">
        <v>18</v>
      </c>
      <c r="BG13" s="21" t="s">
        <v>20</v>
      </c>
      <c r="BH13" s="22"/>
      <c r="BI13" s="21" t="s">
        <v>39</v>
      </c>
      <c r="BJ13" s="21" t="s">
        <v>40</v>
      </c>
      <c r="BK13" s="21" t="s">
        <v>20</v>
      </c>
      <c r="BL13" s="21"/>
      <c r="BM13" s="21"/>
    </row>
    <row r="14" spans="1:65" x14ac:dyDescent="0.35">
      <c r="A14" s="5" t="s">
        <v>44</v>
      </c>
      <c r="B14" s="4" t="s">
        <v>15</v>
      </c>
      <c r="C14" s="4" t="s">
        <v>16</v>
      </c>
      <c r="D14" s="5" t="s">
        <v>19</v>
      </c>
      <c r="E14" s="4" t="s">
        <v>21</v>
      </c>
      <c r="F14" s="4"/>
      <c r="G14" s="4" t="s">
        <v>22</v>
      </c>
      <c r="H14" s="5" t="s">
        <v>23</v>
      </c>
      <c r="I14" s="4" t="s">
        <v>24</v>
      </c>
      <c r="J14" s="4"/>
      <c r="K14" s="4" t="s">
        <v>41</v>
      </c>
      <c r="P14" s="17" t="s">
        <v>44</v>
      </c>
      <c r="Q14" s="21" t="s">
        <v>15</v>
      </c>
      <c r="R14" s="21" t="s">
        <v>16</v>
      </c>
      <c r="S14" s="17" t="s">
        <v>19</v>
      </c>
      <c r="T14" s="21" t="s">
        <v>21</v>
      </c>
      <c r="U14" s="22"/>
      <c r="V14" s="21" t="s">
        <v>22</v>
      </c>
      <c r="W14" s="17" t="s">
        <v>23</v>
      </c>
      <c r="X14" s="21" t="s">
        <v>24</v>
      </c>
      <c r="Y14" s="21"/>
      <c r="Z14" s="21" t="s">
        <v>41</v>
      </c>
      <c r="AC14" s="17" t="s">
        <v>44</v>
      </c>
      <c r="AD14" s="21" t="s">
        <v>15</v>
      </c>
      <c r="AE14" s="21" t="s">
        <v>16</v>
      </c>
      <c r="AF14" s="17" t="s">
        <v>19</v>
      </c>
      <c r="AG14" s="21" t="s">
        <v>21</v>
      </c>
      <c r="AH14" s="22"/>
      <c r="AI14" s="21" t="s">
        <v>22</v>
      </c>
      <c r="AJ14" s="17" t="s">
        <v>23</v>
      </c>
      <c r="AK14" s="21" t="s">
        <v>24</v>
      </c>
      <c r="AL14" s="21"/>
      <c r="AM14" s="21" t="s">
        <v>41</v>
      </c>
      <c r="AP14" s="17" t="s">
        <v>44</v>
      </c>
      <c r="AQ14" s="21" t="s">
        <v>15</v>
      </c>
      <c r="AR14" s="21" t="s">
        <v>16</v>
      </c>
      <c r="AS14" s="17" t="s">
        <v>19</v>
      </c>
      <c r="AT14" s="21" t="s">
        <v>21</v>
      </c>
      <c r="AU14" s="22"/>
      <c r="AV14" s="21" t="s">
        <v>22</v>
      </c>
      <c r="AW14" s="17" t="s">
        <v>23</v>
      </c>
      <c r="AX14" s="21" t="s">
        <v>24</v>
      </c>
      <c r="AY14" s="21"/>
      <c r="AZ14" s="21" t="s">
        <v>41</v>
      </c>
      <c r="BC14" s="17" t="s">
        <v>44</v>
      </c>
      <c r="BD14" s="21" t="s">
        <v>15</v>
      </c>
      <c r="BE14" s="21" t="s">
        <v>16</v>
      </c>
      <c r="BF14" s="17" t="s">
        <v>19</v>
      </c>
      <c r="BG14" s="21" t="s">
        <v>21</v>
      </c>
      <c r="BH14" s="22"/>
      <c r="BI14" s="21" t="s">
        <v>22</v>
      </c>
      <c r="BJ14" s="17" t="s">
        <v>23</v>
      </c>
      <c r="BK14" s="21" t="s">
        <v>24</v>
      </c>
      <c r="BL14" s="21"/>
      <c r="BM14" s="21" t="s">
        <v>41</v>
      </c>
    </row>
    <row r="15" spans="1:65" x14ac:dyDescent="0.35">
      <c r="A15">
        <v>3.2</v>
      </c>
      <c r="B15">
        <v>2.0316900000000002</v>
      </c>
      <c r="C15">
        <f t="shared" ref="C15:C20" si="0" xml:space="preserve"> -0.3078*D15^6 + 2.2651*D15^5 - 4.751*D15^4 + 0.2832*D15^3 + 5.9876*D15^2 + 3.6672*D15 - 0.2951</f>
        <v>0.67321313279999995</v>
      </c>
      <c r="D15">
        <v>0.2</v>
      </c>
      <c r="E15">
        <f t="shared" ref="E15:E20" si="1">1.2*B15^2*C15*(D15^2+1)/2</f>
        <v>1.7340118263367803</v>
      </c>
      <c r="G15">
        <f t="shared" ref="G15:G20" si="2" xml:space="preserve"> 0.9808*H15^6 - 9.1296*H15^5 + 32.097*H15^4 - 52.719*H15^3 + 35.366*H15^2 + 6.8355*H15 + 0.7557</f>
        <v>12.510600000000061</v>
      </c>
      <c r="H15">
        <f t="shared" ref="H15:H20" si="3">A15-D15</f>
        <v>3</v>
      </c>
      <c r="I15">
        <f t="shared" ref="I15:I20" si="4">1.2*B15^2*G15*(H15^2+1)/2</f>
        <v>309.84484501418956</v>
      </c>
      <c r="K15">
        <f t="shared" ref="K15:K20" si="5">E15-I15</f>
        <v>-308.11083318785279</v>
      </c>
      <c r="P15">
        <v>3.2</v>
      </c>
      <c r="Q15">
        <v>2.0316900000000002</v>
      </c>
      <c r="R15" s="12">
        <f t="shared" ref="R15:R20" si="6" xml:space="preserve"> -0.3078*S15^6 + 2.2651*S15^5 - 4.751*S15^4 + 0.2832*S15^3 + 5.9876*S15^2 + 3.6672*S15 - 0.2951</f>
        <v>0.67321313279999995</v>
      </c>
      <c r="S15">
        <v>0.2</v>
      </c>
      <c r="T15" s="12">
        <f>(1.2*Q15^2*R15*(S15^2+1)/2) + Q$4</f>
        <v>14.682830938350133</v>
      </c>
      <c r="V15" s="12">
        <f t="shared" ref="V15:V20" si="7" xml:space="preserve"> 0.9808*W15^6 - 9.1296*W15^5 + 32.097*W15^4 - 52.719*W15^3 + 35.366*W15^2 + 6.8355*W15 + 0.7557</f>
        <v>12.510600000000061</v>
      </c>
      <c r="W15" s="12">
        <f t="shared" ref="W15:W20" si="8">P15-S15</f>
        <v>3</v>
      </c>
      <c r="X15" s="12">
        <f>1.2*Q15^2*V15*(W15^2+1)/2 + Q$3</f>
        <v>328.49389277311127</v>
      </c>
      <c r="Y15" s="12"/>
      <c r="Z15" s="12">
        <f t="shared" ref="Z15:Z20" si="9">T15-X15</f>
        <v>-313.81106183476112</v>
      </c>
      <c r="AC15">
        <v>3.2</v>
      </c>
      <c r="AD15">
        <v>2.0316900000000002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23.018345304241389</v>
      </c>
      <c r="AI15" s="12">
        <f t="shared" ref="AI15:AI20" si="11" xml:space="preserve"> 0.9808*AJ15^6 - 9.1296*AJ15^5 + 32.097*AJ15^4 - 52.719*AJ15^3 + 35.366*AJ15^2 + 6.8355*AJ15 + 0.7557</f>
        <v>12.510600000000061</v>
      </c>
      <c r="AJ15" s="12">
        <f t="shared" ref="AJ15:AJ20" si="12">AC15-AF15</f>
        <v>3</v>
      </c>
      <c r="AK15" s="12">
        <f>1.2*AD15^2*AI15*(AJ15^2+1)/2 + AD$3</f>
        <v>340.49880257685277</v>
      </c>
      <c r="AL15" s="12"/>
      <c r="AM15" s="12">
        <f t="shared" ref="AM15:AM20" si="13">AG15-AK15</f>
        <v>-317.48045727261137</v>
      </c>
      <c r="AP15">
        <v>3.2</v>
      </c>
      <c r="AQ15">
        <v>2.0316900000000002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50.849315602817079</v>
      </c>
      <c r="AV15" s="12">
        <f t="shared" ref="AV15:AV20" si="15" xml:space="preserve"> 0.9808*AW15^6 - 9.1296*AW15^5 + 32.097*AW15^4 - 52.719*AW15^3 + 35.366*AW15^2 + 6.8355*AW15 + 0.7557</f>
        <v>12.510600000000061</v>
      </c>
      <c r="AW15" s="12">
        <f t="shared" ref="AW15:AW20" si="16">AP15-AS15</f>
        <v>3</v>
      </c>
      <c r="AX15" s="12">
        <f>1.2*AQ15^2*AV15*(AW15^2+1)/2 + AQ$3</f>
        <v>380.58130660949803</v>
      </c>
      <c r="AY15" s="12"/>
      <c r="AZ15" s="12">
        <f t="shared" ref="AZ15:AZ20" si="17">AT15-AX15</f>
        <v>-329.73199100668097</v>
      </c>
      <c r="BC15">
        <v>3.2</v>
      </c>
      <c r="BD15">
        <v>2.0316900000000002</v>
      </c>
      <c r="BE15" s="12">
        <f t="shared" ref="BE15:BE20" si="18" xml:space="preserve"> -0.3078*BF15^6 + 2.2651*BF15^5 - 4.751*BF15^4 + 0.2832*BF15^3 + 5.9876*BF15^2 + 3.6672*BF15 - 0.2951</f>
        <v>0.67321313279999995</v>
      </c>
      <c r="BF15" s="12">
        <v>0.2</v>
      </c>
      <c r="BG15" s="12">
        <f>(1.2*BD15^2*BE15*(BF15^2+1)/2) + BD$4</f>
        <v>103.98278808873904</v>
      </c>
      <c r="BI15" s="12">
        <f t="shared" ref="BI15:BI20" si="19" xml:space="preserve"> 0.9808*BJ15^6 - 9.1296*BJ15^5 + 32.097*BJ15^4 - 52.719*BJ15^3 + 35.366*BJ15^2 + 6.8355*BJ15 + 0.7557</f>
        <v>12.510600000000061</v>
      </c>
      <c r="BJ15" s="12">
        <f t="shared" ref="BJ15:BJ20" si="20">BC15-BF15</f>
        <v>3</v>
      </c>
      <c r="BK15" s="12">
        <f>1.2*BD15^2*BI15*(BJ15^2+1)/2 + BD$3</f>
        <v>457.10478395640212</v>
      </c>
      <c r="BL15" s="12"/>
      <c r="BM15" s="12">
        <f t="shared" ref="BM15:BM20" si="21">BG15-BK15</f>
        <v>-353.12199586766309</v>
      </c>
    </row>
    <row r="16" spans="1:65" x14ac:dyDescent="0.35">
      <c r="A16">
        <v>3.2</v>
      </c>
      <c r="B16">
        <v>2.0316900000000002</v>
      </c>
      <c r="C16">
        <f t="shared" si="0"/>
        <v>6.8491999999999997</v>
      </c>
      <c r="D16">
        <v>1</v>
      </c>
      <c r="E16">
        <f t="shared" si="1"/>
        <v>33.926259531456147</v>
      </c>
      <c r="G16">
        <f t="shared" si="2"/>
        <v>18.201833971199985</v>
      </c>
      <c r="H16">
        <f t="shared" si="3"/>
        <v>2.2000000000000002</v>
      </c>
      <c r="I16">
        <f t="shared" si="4"/>
        <v>263.26561033489827</v>
      </c>
      <c r="K16">
        <f t="shared" si="5"/>
        <v>-229.33935080344213</v>
      </c>
      <c r="P16">
        <v>3.2</v>
      </c>
      <c r="Q16">
        <v>2.0316900000000002</v>
      </c>
      <c r="R16" s="12">
        <f t="shared" si="6"/>
        <v>6.8491999999999997</v>
      </c>
      <c r="S16">
        <v>1</v>
      </c>
      <c r="T16" s="12">
        <f t="shared" ref="T16:T20" si="22">(1.2*Q16^2*R16*(S16^2+1)/2) + Q$4</f>
        <v>46.8750786434695</v>
      </c>
      <c r="V16" s="12">
        <f t="shared" si="7"/>
        <v>18.201833971199985</v>
      </c>
      <c r="W16" s="12">
        <f t="shared" si="8"/>
        <v>2.2000000000000002</v>
      </c>
      <c r="X16" s="12">
        <f t="shared" ref="X16:X20" si="23">1.2*Q16^2*V16*(W16^2+1)/2 + Q$3</f>
        <v>281.91465809381998</v>
      </c>
      <c r="Y16" s="12"/>
      <c r="Z16" s="12">
        <f t="shared" si="9"/>
        <v>-235.03957945035049</v>
      </c>
      <c r="AC16">
        <v>3.2</v>
      </c>
      <c r="AD16">
        <v>2.0316900000000002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24.247109745486839</v>
      </c>
      <c r="AI16" s="12">
        <f t="shared" si="11"/>
        <v>12.976466568368636</v>
      </c>
      <c r="AJ16" s="12">
        <f t="shared" si="12"/>
        <v>2.93</v>
      </c>
      <c r="AK16" s="12">
        <f t="shared" ref="AK16:AK20" si="25">1.2*AD16^2*AI16*(AJ16^2+1)/2 + AD$3</f>
        <v>338.69612804032732</v>
      </c>
      <c r="AL16" s="12"/>
      <c r="AM16" s="12">
        <f t="shared" si="13"/>
        <v>-314.44901829484047</v>
      </c>
      <c r="AP16">
        <v>3.2</v>
      </c>
      <c r="AQ16">
        <v>2.0316900000000002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52.078080044062524</v>
      </c>
      <c r="AV16" s="12">
        <f t="shared" si="15"/>
        <v>12.976466568368636</v>
      </c>
      <c r="AW16" s="12">
        <f t="shared" si="16"/>
        <v>2.93</v>
      </c>
      <c r="AX16" s="12">
        <f t="shared" ref="AX16:AX20" si="27">1.2*AQ16^2*AV16*(AW16^2+1)/2 + AQ$3</f>
        <v>378.77863207297264</v>
      </c>
      <c r="AY16" s="12"/>
      <c r="AZ16" s="12">
        <f t="shared" si="17"/>
        <v>-326.70055202891012</v>
      </c>
      <c r="BC16">
        <v>3.2</v>
      </c>
      <c r="BD16">
        <v>2.0316900000000002</v>
      </c>
      <c r="BE16" s="12">
        <f t="shared" si="18"/>
        <v>1.1149964265880559</v>
      </c>
      <c r="BF16" s="12">
        <v>0.27</v>
      </c>
      <c r="BG16" s="12">
        <f t="shared" ref="BG16:BG20" si="28">(1.2*BD16^2*BE16*(BF16^2+1)/2) + BD$4</f>
        <v>105.21155252998449</v>
      </c>
      <c r="BI16" s="12">
        <f t="shared" si="19"/>
        <v>12.976466568368636</v>
      </c>
      <c r="BJ16" s="12">
        <f t="shared" si="20"/>
        <v>2.93</v>
      </c>
      <c r="BK16" s="12">
        <f t="shared" ref="BK16:BK20" si="29">1.2*BD16^2*BI16*(BJ16^2+1)/2 + BD$3</f>
        <v>455.30210941987661</v>
      </c>
      <c r="BL16" s="12"/>
      <c r="BM16" s="12">
        <f t="shared" si="21"/>
        <v>-350.09055688989213</v>
      </c>
    </row>
    <row r="17" spans="1:65" x14ac:dyDescent="0.35">
      <c r="A17">
        <v>3.2</v>
      </c>
      <c r="B17">
        <v>2.0316900000000002</v>
      </c>
      <c r="C17">
        <f t="shared" si="0"/>
        <v>9.2762312499999986</v>
      </c>
      <c r="D17">
        <v>1.5</v>
      </c>
      <c r="E17">
        <f t="shared" si="1"/>
        <v>74.665686780882254</v>
      </c>
      <c r="G17">
        <f t="shared" si="2"/>
        <v>17.699559703200062</v>
      </c>
      <c r="H17">
        <f t="shared" si="3"/>
        <v>1.7000000000000002</v>
      </c>
      <c r="I17">
        <f t="shared" si="4"/>
        <v>170.52112948694111</v>
      </c>
      <c r="K17">
        <f t="shared" si="5"/>
        <v>-95.855442706058852</v>
      </c>
      <c r="P17">
        <v>3.2</v>
      </c>
      <c r="Q17">
        <v>2.0316900000000002</v>
      </c>
      <c r="R17" s="12">
        <f t="shared" si="6"/>
        <v>9.2762312499999986</v>
      </c>
      <c r="S17">
        <v>1.5</v>
      </c>
      <c r="T17" s="12">
        <f t="shared" si="22"/>
        <v>87.614505892895608</v>
      </c>
      <c r="V17" s="12">
        <f t="shared" si="7"/>
        <v>17.699559703200062</v>
      </c>
      <c r="W17" s="12">
        <f t="shared" si="8"/>
        <v>1.7000000000000002</v>
      </c>
      <c r="X17" s="12">
        <f t="shared" si="23"/>
        <v>189.17017724586282</v>
      </c>
      <c r="Y17" s="12"/>
      <c r="Z17" s="12">
        <f t="shared" si="9"/>
        <v>-101.55567135296721</v>
      </c>
      <c r="AC17">
        <v>3.2</v>
      </c>
      <c r="AD17">
        <v>2.0316900000000002</v>
      </c>
      <c r="AE17" s="12">
        <f t="shared" si="10"/>
        <v>1.3183871067999997</v>
      </c>
      <c r="AF17" s="12">
        <v>0.3</v>
      </c>
      <c r="AG17" s="12">
        <f t="shared" si="24"/>
        <v>24.843395706454107</v>
      </c>
      <c r="AI17" s="12">
        <f t="shared" si="11"/>
        <v>13.219698832800042</v>
      </c>
      <c r="AJ17" s="12">
        <f t="shared" si="12"/>
        <v>2.9000000000000004</v>
      </c>
      <c r="AK17" s="12">
        <f t="shared" si="25"/>
        <v>338.74375816056937</v>
      </c>
      <c r="AL17" s="12"/>
      <c r="AM17" s="12">
        <f t="shared" si="13"/>
        <v>-313.90036245411528</v>
      </c>
      <c r="AP17">
        <v>3.2</v>
      </c>
      <c r="AQ17">
        <v>2.0316900000000002</v>
      </c>
      <c r="AR17" s="12">
        <f t="shared" si="14"/>
        <v>1.3183871067999997</v>
      </c>
      <c r="AS17" s="12">
        <v>0.3</v>
      </c>
      <c r="AT17" s="12">
        <f t="shared" si="26"/>
        <v>52.674366005029789</v>
      </c>
      <c r="AV17" s="12">
        <f t="shared" si="15"/>
        <v>13.219698832800042</v>
      </c>
      <c r="AW17" s="12">
        <f t="shared" si="16"/>
        <v>2.9000000000000004</v>
      </c>
      <c r="AX17" s="12">
        <f t="shared" si="27"/>
        <v>378.82626219321469</v>
      </c>
      <c r="AY17" s="12"/>
      <c r="AZ17" s="12">
        <f t="shared" si="17"/>
        <v>-326.15189618818488</v>
      </c>
      <c r="BC17">
        <v>3.2</v>
      </c>
      <c r="BD17">
        <v>2.0316900000000002</v>
      </c>
      <c r="BE17" s="12">
        <f t="shared" si="18"/>
        <v>1.3183871067999997</v>
      </c>
      <c r="BF17" s="12">
        <v>0.3</v>
      </c>
      <c r="BG17" s="12">
        <f t="shared" si="28"/>
        <v>105.80783849095175</v>
      </c>
      <c r="BI17" s="12">
        <f t="shared" si="19"/>
        <v>13.219698832800042</v>
      </c>
      <c r="BJ17" s="12">
        <f t="shared" si="20"/>
        <v>2.9000000000000004</v>
      </c>
      <c r="BK17" s="12">
        <f t="shared" si="29"/>
        <v>455.34973954011866</v>
      </c>
      <c r="BL17" s="12"/>
      <c r="BM17" s="12">
        <f t="shared" si="21"/>
        <v>-349.54190104916688</v>
      </c>
    </row>
    <row r="18" spans="1:65" x14ac:dyDescent="0.35">
      <c r="A18">
        <v>3.2</v>
      </c>
      <c r="B18">
        <v>2.0316900000000002</v>
      </c>
      <c r="C18">
        <f t="shared" si="0"/>
        <v>10.023299999999983</v>
      </c>
      <c r="D18">
        <v>2</v>
      </c>
      <c r="E18">
        <f t="shared" si="1"/>
        <v>124.12145840450121</v>
      </c>
      <c r="G18">
        <f t="shared" si="2"/>
        <v>15.554534035200007</v>
      </c>
      <c r="H18">
        <f t="shared" si="3"/>
        <v>1.2000000000000002</v>
      </c>
      <c r="I18">
        <f t="shared" si="4"/>
        <v>93.996778230195844</v>
      </c>
      <c r="K18">
        <f t="shared" si="5"/>
        <v>30.124680174305368</v>
      </c>
      <c r="P18">
        <v>3.2</v>
      </c>
      <c r="Q18">
        <v>2.0316900000000002</v>
      </c>
      <c r="R18" s="12">
        <f t="shared" si="6"/>
        <v>10.023299999999983</v>
      </c>
      <c r="S18">
        <v>2</v>
      </c>
      <c r="T18" s="12">
        <f t="shared" si="22"/>
        <v>137.07027751651455</v>
      </c>
      <c r="V18" s="12">
        <f t="shared" si="7"/>
        <v>15.554534035200007</v>
      </c>
      <c r="W18" s="12">
        <f t="shared" si="8"/>
        <v>1.2000000000000002</v>
      </c>
      <c r="X18" s="12">
        <f t="shared" si="23"/>
        <v>112.64582598911755</v>
      </c>
      <c r="Y18" s="12"/>
      <c r="Z18" s="12">
        <f t="shared" si="9"/>
        <v>24.424451527396997</v>
      </c>
      <c r="AC18">
        <v>3.2</v>
      </c>
      <c r="AD18">
        <v>2.0316900000000002</v>
      </c>
      <c r="AE18" s="12">
        <f t="shared" si="10"/>
        <v>1.6740794179968745</v>
      </c>
      <c r="AF18" s="12">
        <v>0.35</v>
      </c>
      <c r="AG18" s="12">
        <f t="shared" si="24"/>
        <v>25.938356668978521</v>
      </c>
      <c r="AI18" s="12">
        <f t="shared" si="11"/>
        <v>13.663880201174837</v>
      </c>
      <c r="AJ18" s="12">
        <f t="shared" si="12"/>
        <v>2.85</v>
      </c>
      <c r="AK18" s="12">
        <f t="shared" si="25"/>
        <v>339.36634335810203</v>
      </c>
      <c r="AL18" s="12"/>
      <c r="AM18" s="12">
        <f t="shared" si="13"/>
        <v>-313.42798668912349</v>
      </c>
      <c r="AP18">
        <v>3.2</v>
      </c>
      <c r="AQ18">
        <v>2.0316900000000002</v>
      </c>
      <c r="AR18" s="12">
        <f t="shared" si="14"/>
        <v>1.6740794179968745</v>
      </c>
      <c r="AS18" s="12">
        <v>0.35</v>
      </c>
      <c r="AT18" s="12">
        <f t="shared" si="26"/>
        <v>53.769326967554207</v>
      </c>
      <c r="AV18" s="12">
        <f t="shared" si="15"/>
        <v>13.663880201174837</v>
      </c>
      <c r="AW18" s="12">
        <f t="shared" si="16"/>
        <v>2.85</v>
      </c>
      <c r="AX18" s="12">
        <f t="shared" si="27"/>
        <v>379.44884739074735</v>
      </c>
      <c r="AY18" s="12"/>
      <c r="AZ18" s="12">
        <f t="shared" si="17"/>
        <v>-325.67952042319314</v>
      </c>
      <c r="BC18">
        <v>3.2</v>
      </c>
      <c r="BD18">
        <v>2.0316900000000002</v>
      </c>
      <c r="BE18" s="12">
        <f t="shared" si="18"/>
        <v>1.6740794179968745</v>
      </c>
      <c r="BF18" s="12">
        <v>0.35</v>
      </c>
      <c r="BG18" s="12">
        <f t="shared" si="28"/>
        <v>106.90279945347616</v>
      </c>
      <c r="BI18" s="12">
        <f t="shared" si="19"/>
        <v>13.663880201174837</v>
      </c>
      <c r="BJ18" s="12">
        <f t="shared" si="20"/>
        <v>2.85</v>
      </c>
      <c r="BK18" s="12">
        <f t="shared" si="29"/>
        <v>455.97232473765132</v>
      </c>
      <c r="BL18" s="12"/>
      <c r="BM18" s="12">
        <f t="shared" si="21"/>
        <v>-349.06952528417514</v>
      </c>
    </row>
    <row r="19" spans="1:65" x14ac:dyDescent="0.35">
      <c r="A19">
        <v>3.2</v>
      </c>
      <c r="B19">
        <v>2.0316900000000002</v>
      </c>
      <c r="C19">
        <f t="shared" si="0"/>
        <v>9.8148510207999937</v>
      </c>
      <c r="D19">
        <v>1.8</v>
      </c>
      <c r="E19">
        <f t="shared" si="1"/>
        <v>103.06606727030666</v>
      </c>
      <c r="G19">
        <f t="shared" si="2"/>
        <v>16.569448204799997</v>
      </c>
      <c r="H19">
        <f t="shared" si="3"/>
        <v>1.4000000000000001</v>
      </c>
      <c r="I19">
        <f t="shared" si="4"/>
        <v>121.46912225249899</v>
      </c>
      <c r="K19">
        <f t="shared" si="5"/>
        <v>-18.40305498219233</v>
      </c>
      <c r="P19">
        <v>3.2</v>
      </c>
      <c r="Q19">
        <v>2.0316900000000002</v>
      </c>
      <c r="R19" s="12">
        <f t="shared" si="6"/>
        <v>9.8148510207999937</v>
      </c>
      <c r="S19">
        <v>1.8</v>
      </c>
      <c r="T19" s="12">
        <f t="shared" si="22"/>
        <v>116.01488638232001</v>
      </c>
      <c r="V19" s="12">
        <f t="shared" si="7"/>
        <v>16.569448204799997</v>
      </c>
      <c r="W19" s="12">
        <f t="shared" si="8"/>
        <v>1.4000000000000001</v>
      </c>
      <c r="X19" s="12">
        <f t="shared" si="23"/>
        <v>140.11817001142072</v>
      </c>
      <c r="Y19" s="12"/>
      <c r="Z19" s="12">
        <f t="shared" si="9"/>
        <v>-24.103283629100702</v>
      </c>
      <c r="AC19">
        <v>3.2</v>
      </c>
      <c r="AD19">
        <v>2.0316900000000002</v>
      </c>
      <c r="AE19" s="12">
        <f t="shared" si="10"/>
        <v>1.7475255629627389</v>
      </c>
      <c r="AF19" s="12">
        <v>0.36</v>
      </c>
      <c r="AG19" s="12">
        <f t="shared" si="24"/>
        <v>26.173269538825139</v>
      </c>
      <c r="AI19" s="12">
        <f t="shared" si="11"/>
        <v>13.757002093985136</v>
      </c>
      <c r="AJ19" s="12">
        <f t="shared" si="12"/>
        <v>2.8400000000000003</v>
      </c>
      <c r="AK19" s="12">
        <f t="shared" si="25"/>
        <v>339.53161337896108</v>
      </c>
      <c r="AL19" s="12"/>
      <c r="AM19" s="12">
        <f t="shared" si="13"/>
        <v>-313.35834384013594</v>
      </c>
      <c r="AP19">
        <v>3.2</v>
      </c>
      <c r="AQ19">
        <v>2.0316900000000002</v>
      </c>
      <c r="AR19" s="12">
        <f t="shared" si="14"/>
        <v>1.7475255629627389</v>
      </c>
      <c r="AS19" s="12">
        <v>0.36</v>
      </c>
      <c r="AT19" s="12">
        <f t="shared" si="26"/>
        <v>54.004239837400824</v>
      </c>
      <c r="AV19" s="12">
        <f t="shared" si="15"/>
        <v>13.757002093985136</v>
      </c>
      <c r="AW19" s="12">
        <f t="shared" si="16"/>
        <v>2.8400000000000003</v>
      </c>
      <c r="AX19" s="12">
        <f t="shared" si="27"/>
        <v>379.61411741160634</v>
      </c>
      <c r="AY19" s="12"/>
      <c r="AZ19" s="12">
        <f t="shared" si="17"/>
        <v>-325.60987757420554</v>
      </c>
      <c r="BC19">
        <v>3.2</v>
      </c>
      <c r="BD19">
        <v>2.0316900000000002</v>
      </c>
      <c r="BE19" s="12">
        <f t="shared" si="18"/>
        <v>1.7475255629627389</v>
      </c>
      <c r="BF19" s="12">
        <v>0.36</v>
      </c>
      <c r="BG19" s="12">
        <f t="shared" si="28"/>
        <v>107.13771232332279</v>
      </c>
      <c r="BI19" s="12">
        <f t="shared" si="19"/>
        <v>13.757002093985136</v>
      </c>
      <c r="BJ19" s="12">
        <f t="shared" si="20"/>
        <v>2.8400000000000003</v>
      </c>
      <c r="BK19" s="12">
        <f t="shared" si="29"/>
        <v>456.13759475851043</v>
      </c>
      <c r="BL19" s="12"/>
      <c r="BM19" s="12">
        <f t="shared" si="21"/>
        <v>-348.99988243518766</v>
      </c>
    </row>
    <row r="20" spans="1:65" x14ac:dyDescent="0.35">
      <c r="A20" s="2">
        <v>3.2</v>
      </c>
      <c r="B20" s="2">
        <v>2.0316900000000002</v>
      </c>
      <c r="C20" s="2">
        <f t="shared" si="0"/>
        <v>9.8969516081213644</v>
      </c>
      <c r="D20" s="2">
        <v>1.877</v>
      </c>
      <c r="E20" s="2">
        <f t="shared" si="1"/>
        <v>110.86808782274377</v>
      </c>
      <c r="F20" s="2"/>
      <c r="G20" s="2">
        <f t="shared" si="2"/>
        <v>16.209860347031984</v>
      </c>
      <c r="H20" s="2">
        <f t="shared" si="3"/>
        <v>1.3230000000000002</v>
      </c>
      <c r="I20" s="2">
        <f t="shared" si="4"/>
        <v>110.41550365497862</v>
      </c>
      <c r="K20">
        <f t="shared" si="5"/>
        <v>0.45258416776515276</v>
      </c>
      <c r="P20" s="2">
        <v>3.2</v>
      </c>
      <c r="Q20" s="2">
        <v>2.0316900000000002</v>
      </c>
      <c r="R20" s="18">
        <f t="shared" si="6"/>
        <v>9.9171574227180344</v>
      </c>
      <c r="S20" s="2">
        <v>1.897</v>
      </c>
      <c r="T20" s="18">
        <f t="shared" si="22"/>
        <v>125.89715287811559</v>
      </c>
      <c r="U20" s="2"/>
      <c r="V20" s="18">
        <f t="shared" si="7"/>
        <v>16.110661734770311</v>
      </c>
      <c r="W20" s="18">
        <f t="shared" si="8"/>
        <v>1.3030000000000002</v>
      </c>
      <c r="X20" s="18">
        <f t="shared" si="23"/>
        <v>126.29326764083899</v>
      </c>
      <c r="Y20" s="12"/>
      <c r="Z20" s="12">
        <f t="shared" si="9"/>
        <v>-0.39611476272339985</v>
      </c>
      <c r="AC20" s="2">
        <v>3.2</v>
      </c>
      <c r="AD20" s="2">
        <v>2.0316900000000002</v>
      </c>
      <c r="AE20" s="18">
        <f t="shared" si="10"/>
        <v>9.9312221976323816</v>
      </c>
      <c r="AF20" s="18">
        <v>1.911</v>
      </c>
      <c r="AG20" s="18">
        <f t="shared" si="24"/>
        <v>135.70412864614582</v>
      </c>
      <c r="AH20" s="2"/>
      <c r="AI20" s="18">
        <f t="shared" si="11"/>
        <v>16.039657103012097</v>
      </c>
      <c r="AJ20" s="18">
        <f t="shared" si="12"/>
        <v>1.2890000000000001</v>
      </c>
      <c r="AK20" s="18">
        <f t="shared" si="25"/>
        <v>136.38222445222181</v>
      </c>
      <c r="AL20" s="12"/>
      <c r="AM20" s="12">
        <f t="shared" si="13"/>
        <v>-0.67809580607598718</v>
      </c>
      <c r="AP20" s="2">
        <v>3.2</v>
      </c>
      <c r="AQ20" s="2">
        <v>2.0316900000000002</v>
      </c>
      <c r="AR20" s="18">
        <f t="shared" si="14"/>
        <v>9.9860630644066735</v>
      </c>
      <c r="AS20" s="18">
        <v>1.9650000000000001</v>
      </c>
      <c r="AT20" s="18">
        <f t="shared" si="26"/>
        <v>169.34345349883577</v>
      </c>
      <c r="AU20" s="2"/>
      <c r="AV20" s="18">
        <f t="shared" si="15"/>
        <v>15.752701270004554</v>
      </c>
      <c r="AW20" s="18">
        <f t="shared" si="16"/>
        <v>1.2350000000000001</v>
      </c>
      <c r="AX20" s="18">
        <f t="shared" si="27"/>
        <v>169.25574717694485</v>
      </c>
      <c r="AY20" s="12"/>
      <c r="AZ20" s="12">
        <f t="shared" si="17"/>
        <v>8.770632189091998E-2</v>
      </c>
      <c r="BC20" s="2">
        <v>3.2</v>
      </c>
      <c r="BD20" s="2">
        <v>2.0316900000000002</v>
      </c>
      <c r="BE20" s="18">
        <f t="shared" si="18"/>
        <v>10.093335532757669</v>
      </c>
      <c r="BF20" s="18">
        <v>2.06</v>
      </c>
      <c r="BG20" s="18">
        <f t="shared" si="28"/>
        <v>233.32695604576108</v>
      </c>
      <c r="BH20" s="2"/>
      <c r="BI20" s="18">
        <f t="shared" si="19"/>
        <v>15.189423897597397</v>
      </c>
      <c r="BJ20" s="18">
        <f t="shared" si="20"/>
        <v>1.1400000000000001</v>
      </c>
      <c r="BK20" s="18">
        <f t="shared" si="29"/>
        <v>233.76862956421417</v>
      </c>
      <c r="BL20" s="12"/>
      <c r="BM20" s="12">
        <f t="shared" si="21"/>
        <v>-0.44167351845308644</v>
      </c>
    </row>
    <row r="25" spans="1:65" x14ac:dyDescent="0.35">
      <c r="B25" s="27" t="s">
        <v>47</v>
      </c>
      <c r="C25" s="27"/>
      <c r="D25" s="27"/>
      <c r="E25" s="27"/>
      <c r="G25" s="27" t="s">
        <v>48</v>
      </c>
      <c r="H25" s="27"/>
      <c r="I25" s="27"/>
      <c r="J25" s="27"/>
      <c r="K25" s="27"/>
    </row>
    <row r="26" spans="1:65" x14ac:dyDescent="0.35">
      <c r="B26" s="4" t="s">
        <v>28</v>
      </c>
      <c r="C26" s="7">
        <f xml:space="preserve"> -0.266*D20^6 + 1.8555*D20^5 - 3.4393*D20^4 - 1.4822*D20^3 + 8.492*D20^2 - 1.321*D20 - 0.0869</f>
        <v>6.4576017956899694</v>
      </c>
      <c r="G26" s="4" t="s">
        <v>30</v>
      </c>
      <c r="H26" s="7">
        <f xml:space="preserve"> -0.129*H20^6 + 1.0756*H20^5 - 3.0752*H20^4 + 3.1771*H20^3 + 0.0649*H20^2 - 0.7917*H20 - 0.1795</f>
        <v>0.49038394840184263</v>
      </c>
      <c r="Q26" s="14" t="s">
        <v>28</v>
      </c>
      <c r="R26" s="15">
        <f xml:space="preserve"> -0.266*S20^6 + 1.8555*S20^5 - 3.4393*S20^4 - 1.4822*S20^3 + 8.492*S20^2 - 1.321*S20 - 0.0869</f>
        <v>6.4956610406794688</v>
      </c>
      <c r="V26" s="14" t="s">
        <v>30</v>
      </c>
      <c r="W26" s="15">
        <f xml:space="preserve"> -0.129*W20^6 + 1.0756*W20^5 - 3.0752*W20^4 + 3.1771*W20^3 + 0.0649*W20^2 - 0.7917*W20 - 0.1795</f>
        <v>0.47178364793372496</v>
      </c>
      <c r="AD26" s="14" t="s">
        <v>28</v>
      </c>
      <c r="AE26" s="15">
        <f xml:space="preserve"> -0.266*AF20^6 + 1.8555*AF20^5 - 3.4393*AF20^4 - 1.4822*AF20^3 + 8.492*AF20^2 - 1.321*AF20 - 0.0869</f>
        <v>6.5226717507897547</v>
      </c>
      <c r="AI26" s="14" t="s">
        <v>30</v>
      </c>
      <c r="AJ26" s="15">
        <f xml:space="preserve"> -0.129*AJ20^6 + 1.0756*AJ20^5 - 3.0752*AJ20^4 + 3.1771*AJ20^3 + 0.0649*AJ20^2 - 0.7917*AJ20 - 0.1795</f>
        <v>0.45846506093727135</v>
      </c>
      <c r="AQ26" s="14" t="s">
        <v>28</v>
      </c>
      <c r="AR26" s="15">
        <f xml:space="preserve"> -0.266*AS20^6 + 1.8555*AS20^5 - 3.4393*AS20^4 - 1.4822*AS20^3 + 8.492*AS20^2 - 1.321*AS20 - 0.0869</f>
        <v>6.6306277194538197</v>
      </c>
      <c r="AV26" s="14" t="s">
        <v>30</v>
      </c>
      <c r="AW26" s="15">
        <f xml:space="preserve"> -0.129*AW20^6 + 1.0756*AW20^5 - 3.0752*AW20^4 + 3.1771*AW20^3 + 0.0649*AW20^2 - 0.7917*AW20 - 0.1795</f>
        <v>0.40490036534557383</v>
      </c>
      <c r="BD26" s="14" t="s">
        <v>28</v>
      </c>
      <c r="BE26" s="15">
        <f xml:space="preserve"> -0.266*BF20^6 + 1.8555*BF20^5 - 3.4393*BF20^4 - 1.4822*BF20^3 + 8.492*BF20^2 - 1.321*BF20 - 0.0869</f>
        <v>6.8414834605991084</v>
      </c>
      <c r="BI26" s="14" t="s">
        <v>30</v>
      </c>
      <c r="BJ26" s="15">
        <f xml:space="preserve"> -0.129*BJ20^6 + 1.0756*BJ20^5 - 3.0752*BJ20^4 + 3.1771*BJ20^3 + 0.0649*BJ20^2 - 0.7917*BJ20 - 0.1795</f>
        <v>0.30325365470969445</v>
      </c>
    </row>
    <row r="29" spans="1:65" x14ac:dyDescent="0.35">
      <c r="B29" s="4" t="s">
        <v>31</v>
      </c>
      <c r="C29">
        <f>(I29+I30)*L4</f>
        <v>0.80661989495997088</v>
      </c>
      <c r="H29" s="4" t="s">
        <v>42</v>
      </c>
      <c r="I29" s="6">
        <f>C26*1.2*I6^2*I4*L3/2</f>
        <v>3.7637667711297298E-2</v>
      </c>
      <c r="Q29" s="21" t="s">
        <v>31</v>
      </c>
      <c r="R29" s="12">
        <f>(X29+X30)*Q6</f>
        <v>0.80887896289188432</v>
      </c>
      <c r="W29" s="21" t="s">
        <v>42</v>
      </c>
      <c r="X29" s="13">
        <f>R26*1.2*I$6^2*I$4*I$3/2</f>
        <v>3.7859493283944674E-2</v>
      </c>
      <c r="AD29" s="21" t="s">
        <v>31</v>
      </c>
      <c r="AE29" s="12">
        <f>(AK29+AK30)*AD6</f>
        <v>0.81046853709578193</v>
      </c>
      <c r="AJ29" s="21" t="s">
        <v>42</v>
      </c>
      <c r="AK29" s="13">
        <f>AE26*1.2*I$6^2*I$4*I$3/2</f>
        <v>3.8016923265529419E-2</v>
      </c>
      <c r="AQ29" s="21" t="s">
        <v>31</v>
      </c>
      <c r="AR29" s="12">
        <f>(AX29+AX30)*AQ6</f>
        <v>0.81678304098054866</v>
      </c>
      <c r="AW29" s="21" t="s">
        <v>42</v>
      </c>
      <c r="AX29" s="13">
        <f>AR26*1.2*I$6^2*I$4*I$3/2</f>
        <v>3.8646136865962508E-2</v>
      </c>
      <c r="BD29" s="21" t="s">
        <v>31</v>
      </c>
      <c r="BE29" s="12">
        <f>(BK29+BK30)*BD6</f>
        <v>0.82946156105279945</v>
      </c>
      <c r="BJ29" s="21" t="s">
        <v>42</v>
      </c>
      <c r="BK29" s="13">
        <f>BE26*1.2*I$6^2*I$4*I$3/2</f>
        <v>3.9875094390959258E-2</v>
      </c>
    </row>
    <row r="30" spans="1:65" x14ac:dyDescent="0.35">
      <c r="B30" s="4" t="s">
        <v>32</v>
      </c>
      <c r="C30">
        <f>(E20+I20)*D5/2</f>
        <v>16.596269360829179</v>
      </c>
      <c r="H30" s="4" t="s">
        <v>43</v>
      </c>
      <c r="I30" s="6">
        <f>H26*1.2*I6^2*I4*L3/2</f>
        <v>2.858167580605744E-3</v>
      </c>
      <c r="Q30" s="21" t="s">
        <v>32</v>
      </c>
      <c r="R30" s="12">
        <f>(T20+X20)*Q5/2</f>
        <v>18.914281538921593</v>
      </c>
      <c r="W30" s="21" t="s">
        <v>43</v>
      </c>
      <c r="X30" s="13">
        <f>W26*1.2*I$6^2*I$4*I$3/2</f>
        <v>2.7497570668424849E-3</v>
      </c>
      <c r="AD30" s="21" t="s">
        <v>32</v>
      </c>
      <c r="AE30" s="12">
        <f>(AG20+AK20)*AD5/2</f>
        <v>20.40647648237757</v>
      </c>
      <c r="AJ30" s="21" t="s">
        <v>43</v>
      </c>
      <c r="AK30" s="13">
        <f>AJ26*1.2*I$6^2*I$4*I$3/2</f>
        <v>2.6721306402500153E-3</v>
      </c>
      <c r="AQ30" s="21" t="s">
        <v>32</v>
      </c>
      <c r="AR30" s="12">
        <f>(AT20+AX20)*AQ5/2</f>
        <v>25.394940050683545</v>
      </c>
      <c r="AW30" s="21" t="s">
        <v>43</v>
      </c>
      <c r="AX30" s="13">
        <f>AW26*1.2*I$6^2*I$4*I$3/2</f>
        <v>2.3599326637376381E-3</v>
      </c>
      <c r="BD30" s="21" t="s">
        <v>32</v>
      </c>
      <c r="BE30" s="12">
        <f>(BG20+BK20)*BD5/2</f>
        <v>35.032168920748141</v>
      </c>
      <c r="BJ30" s="21" t="s">
        <v>43</v>
      </c>
      <c r="BK30" s="13">
        <f>BJ26*1.2*I$6^2*I$4*I$3/2</f>
        <v>1.7674921200340832E-3</v>
      </c>
    </row>
    <row r="31" spans="1:65" x14ac:dyDescent="0.35">
      <c r="B31" s="4" t="s">
        <v>33</v>
      </c>
      <c r="C31" s="6">
        <f>C29/C30</f>
        <v>4.860248272806237E-2</v>
      </c>
      <c r="Q31" s="21" t="s">
        <v>33</v>
      </c>
      <c r="R31" s="13">
        <f>R29/R30</f>
        <v>4.2765513520954125E-2</v>
      </c>
      <c r="AD31" s="21" t="s">
        <v>33</v>
      </c>
      <c r="AE31" s="13">
        <f>AE29/AE30</f>
        <v>3.9716240958877866E-2</v>
      </c>
      <c r="AQ31" s="21" t="s">
        <v>33</v>
      </c>
      <c r="AR31" s="13">
        <f>AR29/AR30</f>
        <v>3.2163219891458796E-2</v>
      </c>
      <c r="BD31" s="21" t="s">
        <v>33</v>
      </c>
      <c r="BE31" s="13">
        <f>BE29/BE30</f>
        <v>2.3677139800543232E-2</v>
      </c>
    </row>
  </sheetData>
  <mergeCells count="21">
    <mergeCell ref="B2:C2"/>
    <mergeCell ref="G2:H2"/>
    <mergeCell ref="B3:C3"/>
    <mergeCell ref="G3:H3"/>
    <mergeCell ref="B4:C4"/>
    <mergeCell ref="G4:H4"/>
    <mergeCell ref="B8:E8"/>
    <mergeCell ref="G8:K8"/>
    <mergeCell ref="B25:E25"/>
    <mergeCell ref="G25:K25"/>
    <mergeCell ref="B5:C5"/>
    <mergeCell ref="G5:H5"/>
    <mergeCell ref="G6:H6"/>
    <mergeCell ref="AV8:AZ8"/>
    <mergeCell ref="BD8:BG8"/>
    <mergeCell ref="BI8:BM8"/>
    <mergeCell ref="Q8:T8"/>
    <mergeCell ref="V8:Z8"/>
    <mergeCell ref="AD8:AG8"/>
    <mergeCell ref="AI8:AM8"/>
    <mergeCell ref="AQ8:AT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L5" sqref="L5"/>
    </sheetView>
  </sheetViews>
  <sheetFormatPr defaultRowHeight="14.5" x14ac:dyDescent="0.35"/>
  <cols>
    <col min="2" max="2" width="20.26953125" customWidth="1"/>
  </cols>
  <sheetData>
    <row r="1" spans="1:9" x14ac:dyDescent="0.35">
      <c r="A1" s="28" t="s">
        <v>50</v>
      </c>
      <c r="B1" s="28" t="s">
        <v>51</v>
      </c>
      <c r="C1" s="28" t="s">
        <v>70</v>
      </c>
      <c r="D1" s="28" t="s">
        <v>71</v>
      </c>
      <c r="E1" s="28" t="s">
        <v>72</v>
      </c>
      <c r="F1" s="28" t="s">
        <v>73</v>
      </c>
      <c r="I1" s="29" t="s">
        <v>74</v>
      </c>
    </row>
    <row r="2" spans="1:9" x14ac:dyDescent="0.35">
      <c r="A2" s="28"/>
      <c r="B2" s="28"/>
      <c r="C2" s="28"/>
      <c r="D2" s="28"/>
      <c r="E2" s="28"/>
      <c r="F2" s="28"/>
      <c r="I2" s="29"/>
    </row>
    <row r="3" spans="1:9" x14ac:dyDescent="0.35">
      <c r="A3">
        <v>0.48099999999999998</v>
      </c>
      <c r="B3">
        <f>'0.481'!C31</f>
        <v>0.1720134342008422</v>
      </c>
      <c r="C3">
        <f>'0.481'!R31</f>
        <v>0.1698068066606277</v>
      </c>
      <c r="D3">
        <f>'0.481'!AE31</f>
        <v>0.16961881284899322</v>
      </c>
      <c r="E3">
        <f>'0.481'!AR31</f>
        <v>0.16752858445106167</v>
      </c>
      <c r="F3">
        <f>'0.481'!BE31</f>
        <v>0.16360498021969502</v>
      </c>
      <c r="H3">
        <v>1</v>
      </c>
      <c r="I3">
        <f>'0.481'!Q3/'0.481'!Q4</f>
        <v>1.4402122384750855</v>
      </c>
    </row>
    <row r="4" spans="1:9" x14ac:dyDescent="0.35">
      <c r="A4">
        <v>0.6</v>
      </c>
      <c r="B4">
        <f>'0.6'!C31</f>
        <v>0.25980434659521273</v>
      </c>
      <c r="C4">
        <f>'0.6'!R31</f>
        <v>0.24608617750031236</v>
      </c>
      <c r="D4">
        <f>'0.6'!AE31</f>
        <v>0.24033075133335197</v>
      </c>
      <c r="E4">
        <f>'0.6'!AR31</f>
        <v>0.22277613012331446</v>
      </c>
      <c r="F4">
        <f>'0.6'!BE31</f>
        <v>0.20123719826446118</v>
      </c>
      <c r="H4">
        <v>0.8</v>
      </c>
      <c r="I4">
        <f>'0.481'!AD3/'0.481'!AD4</f>
        <v>1.4402122384750848</v>
      </c>
    </row>
    <row r="5" spans="1:9" x14ac:dyDescent="0.35">
      <c r="A5">
        <v>0.7</v>
      </c>
      <c r="B5">
        <f>'0.7'!C31</f>
        <v>0.27926109919627029</v>
      </c>
      <c r="C5">
        <f>'0.7'!R31</f>
        <v>0.26306370978663418</v>
      </c>
      <c r="D5">
        <f>'0.7'!AE31</f>
        <v>0.25512825135426853</v>
      </c>
      <c r="E5">
        <f>'0.7'!AR31</f>
        <v>0.2319646689892465</v>
      </c>
      <c r="F5">
        <f>'0.7'!BE31</f>
        <v>0.2030716713672239</v>
      </c>
      <c r="H5">
        <v>0.6</v>
      </c>
      <c r="I5">
        <f>'0.481'!BD3/'0.481'!BD4</f>
        <v>1.4402122384750853</v>
      </c>
    </row>
    <row r="6" spans="1:9" x14ac:dyDescent="0.35">
      <c r="A6">
        <v>0.8</v>
      </c>
      <c r="B6">
        <f>'0.8'!C31</f>
        <v>0.33376343590941504</v>
      </c>
      <c r="C6">
        <f>'0.8'!R31</f>
        <v>0.3141833042806087</v>
      </c>
      <c r="D6">
        <f>'0.8'!AE31</f>
        <v>0.30364621811953602</v>
      </c>
      <c r="E6">
        <f>'0.8'!AR31</f>
        <v>0.27202574565322601</v>
      </c>
      <c r="F6">
        <f>'0.8'!BE31</f>
        <v>0.23472746300788194</v>
      </c>
      <c r="H6">
        <v>0.5</v>
      </c>
      <c r="I6">
        <f>'0.481'!BD3/'0.481'!BD4</f>
        <v>1.4402122384750853</v>
      </c>
    </row>
    <row r="7" spans="1:9" x14ac:dyDescent="0.35">
      <c r="A7">
        <v>0.9</v>
      </c>
      <c r="B7">
        <f>'0.9'!C31</f>
        <v>0.31162102853760815</v>
      </c>
      <c r="C7">
        <f>'0.9'!R31</f>
        <v>0.24998949738058071</v>
      </c>
      <c r="D7">
        <f>'0.9'!AE31</f>
        <v>0.24088457955800402</v>
      </c>
      <c r="E7">
        <f>'0.9'!AR31</f>
        <v>0.21319791652897971</v>
      </c>
      <c r="F7">
        <f>'0.9'!BE31</f>
        <v>0.17936473378701542</v>
      </c>
    </row>
    <row r="8" spans="1:9" x14ac:dyDescent="0.35">
      <c r="A8">
        <v>1</v>
      </c>
      <c r="B8">
        <f>'1.0'!C31</f>
        <v>0.25469518473207053</v>
      </c>
      <c r="C8">
        <f>'1.0'!R31</f>
        <v>0.2268890135809804</v>
      </c>
      <c r="D8">
        <f>'1.0'!AE31</f>
        <v>0.22515382199174552</v>
      </c>
      <c r="E8">
        <f>'1.0'!AR31</f>
        <v>0.19795498614263476</v>
      </c>
      <c r="F8">
        <f>'1.0'!BE31</f>
        <v>0.16431785380606118</v>
      </c>
    </row>
    <row r="9" spans="1:9" x14ac:dyDescent="0.35">
      <c r="A9">
        <v>1.2</v>
      </c>
      <c r="B9">
        <f>'1.2'!C31</f>
        <v>0.22108331977486756</v>
      </c>
      <c r="C9">
        <f>'1.2'!R31</f>
        <v>0.20257394701237386</v>
      </c>
      <c r="D9">
        <f>'1.2'!AE31</f>
        <v>0.19251608580321303</v>
      </c>
      <c r="E9">
        <f>'1.2'!AR31</f>
        <v>0.1671971094851161</v>
      </c>
      <c r="F9">
        <f>'1.2'!BE31</f>
        <v>0.13555519538382046</v>
      </c>
    </row>
    <row r="10" spans="1:9" x14ac:dyDescent="0.35">
      <c r="A10">
        <v>1.6</v>
      </c>
      <c r="B10">
        <f>'1.6'!C31</f>
        <v>0.16023206355573294</v>
      </c>
      <c r="C10">
        <f>'1.6'!R31</f>
        <v>0.14489443855379441</v>
      </c>
      <c r="D10">
        <f>'1.6'!AE31</f>
        <v>0.13714019237444811</v>
      </c>
      <c r="E10">
        <f>'1.6'!AR31</f>
        <v>0.11630096576854734</v>
      </c>
      <c r="F10">
        <f>'1.6'!BE31</f>
        <v>9.1272640631309396E-2</v>
      </c>
    </row>
    <row r="11" spans="1:9" x14ac:dyDescent="0.35">
      <c r="A11">
        <v>2.1</v>
      </c>
      <c r="B11">
        <f>'2.1'!C31</f>
        <v>0.10720808548000928</v>
      </c>
      <c r="C11">
        <f>'2.1'!R31</f>
        <v>9.5972893066897338E-2</v>
      </c>
      <c r="D11">
        <f>'2.1'!AE31</f>
        <v>8.9937922008136301E-2</v>
      </c>
      <c r="E11">
        <f>'2.1'!AR31</f>
        <v>7.4624708469576376E-2</v>
      </c>
      <c r="F11">
        <f>'2.1'!BE31</f>
        <v>5.6752035111351365E-2</v>
      </c>
    </row>
    <row r="12" spans="1:9" x14ac:dyDescent="0.35">
      <c r="A12">
        <v>2.6</v>
      </c>
      <c r="B12">
        <f>'2.6'!C31</f>
        <v>7.3383408404839631E-2</v>
      </c>
      <c r="C12">
        <f>'2.6'!R31</f>
        <v>6.5052719942917059E-2</v>
      </c>
      <c r="D12">
        <f>'2.6'!AE31</f>
        <v>6.0665620642254274E-2</v>
      </c>
      <c r="E12">
        <f>'2.6'!AR31</f>
        <v>4.9551096370804265E-2</v>
      </c>
      <c r="F12">
        <f>'2.6'!BE31</f>
        <v>3.6780518572243584E-2</v>
      </c>
    </row>
    <row r="13" spans="1:9" x14ac:dyDescent="0.35">
      <c r="A13">
        <v>3.2</v>
      </c>
      <c r="B13">
        <f>'3.2'!C31</f>
        <v>4.860248272806237E-2</v>
      </c>
      <c r="C13">
        <f>'3.2'!R31</f>
        <v>4.2765513520954125E-2</v>
      </c>
      <c r="D13">
        <f>'3.2'!AE31</f>
        <v>3.9716240958877866E-2</v>
      </c>
      <c r="E13">
        <f>'3.2'!AR31</f>
        <v>3.2163219891458796E-2</v>
      </c>
      <c r="F13">
        <f>'3.2'!BE31</f>
        <v>2.3677139800543232E-2</v>
      </c>
    </row>
  </sheetData>
  <mergeCells count="7">
    <mergeCell ref="I1:I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O17" sqref="O17"/>
    </sheetView>
  </sheetViews>
  <sheetFormatPr defaultRowHeight="14.5" x14ac:dyDescent="0.35"/>
  <cols>
    <col min="1" max="2" width="11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0.13973781961832521</v>
      </c>
      <c r="B2">
        <v>2.3157970303545135</v>
      </c>
    </row>
    <row r="3" spans="1:2" x14ac:dyDescent="0.35">
      <c r="A3">
        <v>0.24048269491558727</v>
      </c>
      <c r="B3">
        <v>3.8237834862824371</v>
      </c>
    </row>
    <row r="4" spans="1:2" x14ac:dyDescent="0.35">
      <c r="A4">
        <v>0.34118826280930026</v>
      </c>
      <c r="B4">
        <v>5.1943670060661127</v>
      </c>
    </row>
    <row r="5" spans="1:2" x14ac:dyDescent="0.35">
      <c r="A5">
        <v>0.41693362944910672</v>
      </c>
      <c r="B5">
        <v>6.9780207946972297</v>
      </c>
    </row>
    <row r="6" spans="1:2" x14ac:dyDescent="0.35">
      <c r="A6">
        <v>0.51767850474636889</v>
      </c>
      <c r="B6">
        <v>8.4860072506251534</v>
      </c>
    </row>
    <row r="7" spans="1:2" x14ac:dyDescent="0.35">
      <c r="A7">
        <v>0.60588431831135392</v>
      </c>
      <c r="B7">
        <v>9.9944244367604291</v>
      </c>
    </row>
    <row r="8" spans="1:2" x14ac:dyDescent="0.35">
      <c r="A8">
        <v>0.74424637880544797</v>
      </c>
      <c r="B8">
        <v>11.501118702066307</v>
      </c>
    </row>
    <row r="9" spans="1:2" x14ac:dyDescent="0.35">
      <c r="A9">
        <v>0.8951868084353688</v>
      </c>
      <c r="B9">
        <v>13.144785173309081</v>
      </c>
    </row>
    <row r="10" spans="1:2" x14ac:dyDescent="0.35">
      <c r="A10">
        <v>1.0460486232581907</v>
      </c>
      <c r="B10">
        <v>14.513645772263366</v>
      </c>
    </row>
    <row r="11" spans="1:2" x14ac:dyDescent="0.35">
      <c r="A11">
        <v>1.1968318232739135</v>
      </c>
      <c r="B11">
        <v>15.607700498929155</v>
      </c>
    </row>
    <row r="12" spans="1:2" x14ac:dyDescent="0.35">
      <c r="A12">
        <v>1.3851929010829189</v>
      </c>
      <c r="B12">
        <v>16.563060098828654</v>
      </c>
    </row>
    <row r="13" spans="1:2" x14ac:dyDescent="0.35">
      <c r="A13">
        <v>1.6989839036182466</v>
      </c>
      <c r="B13">
        <v>17.651515332798912</v>
      </c>
    </row>
    <row r="14" spans="1:2" x14ac:dyDescent="0.35">
      <c r="A14">
        <v>2.2633596037813724</v>
      </c>
      <c r="B14">
        <v>18.044341281900955</v>
      </c>
    </row>
    <row r="15" spans="1:2" x14ac:dyDescent="0.35">
      <c r="A15">
        <v>3.4295709596902584</v>
      </c>
      <c r="B15">
        <v>18.279089244906018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E8" sqref="E8"/>
    </sheetView>
  </sheetViews>
  <sheetFormatPr defaultRowHeight="14.5" x14ac:dyDescent="0.35"/>
  <cols>
    <col min="1" max="2" width="12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-2.2126255519433258E-2</v>
      </c>
      <c r="B2">
        <v>-6.8343219984962289E-2</v>
      </c>
    </row>
    <row r="3" spans="1:2" x14ac:dyDescent="0.35">
      <c r="A3">
        <v>5.2559561356688933E-2</v>
      </c>
      <c r="B3">
        <v>-0.12398696632968509</v>
      </c>
    </row>
    <row r="4" spans="1:2" x14ac:dyDescent="0.35">
      <c r="A4">
        <v>0.10240186326362277</v>
      </c>
      <c r="B4">
        <v>-0.12532375302865795</v>
      </c>
    </row>
    <row r="5" spans="1:2" x14ac:dyDescent="0.35">
      <c r="A5">
        <v>0.18970352758503572</v>
      </c>
      <c r="B5">
        <v>-7.4024563455594716E-2</v>
      </c>
    </row>
    <row r="6" spans="1:2" x14ac:dyDescent="0.35">
      <c r="A6">
        <v>0.25223931292153923</v>
      </c>
      <c r="B6">
        <v>8.5220152059486409E-2</v>
      </c>
    </row>
    <row r="7" spans="1:2" x14ac:dyDescent="0.35">
      <c r="A7">
        <v>0.31493037022660009</v>
      </c>
      <c r="B7">
        <v>0.35174200016709811</v>
      </c>
    </row>
    <row r="8" spans="1:2" x14ac:dyDescent="0.35">
      <c r="A8">
        <v>0.40254257848512776</v>
      </c>
      <c r="B8">
        <v>0.6175954549252225</v>
      </c>
    </row>
    <row r="9" spans="1:2" x14ac:dyDescent="0.35">
      <c r="A9">
        <v>0.46523363579018895</v>
      </c>
      <c r="B9">
        <v>0.8841173030328342</v>
      </c>
    </row>
    <row r="10" spans="1:2" x14ac:dyDescent="0.35">
      <c r="A10">
        <v>0.54030763258770431</v>
      </c>
      <c r="B10">
        <v>1.0966663881694387</v>
      </c>
    </row>
    <row r="11" spans="1:2" x14ac:dyDescent="0.35">
      <c r="A11">
        <v>0.59053811441603199</v>
      </c>
      <c r="B11">
        <v>1.3635224329517914</v>
      </c>
    </row>
    <row r="12" spans="1:2" x14ac:dyDescent="0.35">
      <c r="A12">
        <v>0.61584744529089219</v>
      </c>
      <c r="B12">
        <v>1.6310468710836332</v>
      </c>
    </row>
    <row r="13" spans="1:2" x14ac:dyDescent="0.35">
      <c r="A13">
        <v>0.67869377456451074</v>
      </c>
      <c r="B13">
        <v>2.0048458517837737</v>
      </c>
    </row>
    <row r="14" spans="1:2" x14ac:dyDescent="0.35">
      <c r="A14">
        <v>0.74146246785385039</v>
      </c>
      <c r="B14">
        <v>2.3250062661876516</v>
      </c>
    </row>
    <row r="15" spans="1:2" x14ac:dyDescent="0.35">
      <c r="A15">
        <v>0.8043864331117474</v>
      </c>
      <c r="B15">
        <v>2.7524438131840583</v>
      </c>
    </row>
    <row r="16" spans="1:2" x14ac:dyDescent="0.35">
      <c r="A16">
        <v>0.82954049201805047</v>
      </c>
      <c r="B16">
        <v>2.9126911187233695</v>
      </c>
    </row>
    <row r="17" spans="1:2" x14ac:dyDescent="0.35">
      <c r="A17">
        <v>0.94253966713571757</v>
      </c>
      <c r="B17">
        <v>3.4997075779095983</v>
      </c>
    </row>
    <row r="18" spans="1:2" x14ac:dyDescent="0.35">
      <c r="A18">
        <v>1.118152263574167</v>
      </c>
      <c r="B18">
        <v>4.2996073189071762</v>
      </c>
    </row>
    <row r="19" spans="1:2" x14ac:dyDescent="0.35">
      <c r="A19">
        <v>1.3311465864428167</v>
      </c>
      <c r="B19">
        <v>5.098504469880524</v>
      </c>
    </row>
    <row r="20" spans="1:2" x14ac:dyDescent="0.35">
      <c r="A20">
        <v>1.6690572080159158</v>
      </c>
      <c r="B20">
        <v>6.1086139192915025</v>
      </c>
    </row>
    <row r="21" spans="1:2" x14ac:dyDescent="0.35">
      <c r="A21">
        <v>2.2190305206463199</v>
      </c>
      <c r="B21">
        <v>7.2739577241206455</v>
      </c>
    </row>
    <row r="22" spans="1:2" x14ac:dyDescent="0.35">
      <c r="A22">
        <v>3.3792614876995479</v>
      </c>
      <c r="B22">
        <v>8.2083716267023146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12" sqref="E12"/>
    </sheetView>
  </sheetViews>
  <sheetFormatPr defaultRowHeight="14.5" x14ac:dyDescent="0.35"/>
  <cols>
    <col min="1" max="1" width="11.81640625" bestFit="1" customWidth="1"/>
    <col min="2" max="2" width="12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1.1110575300188108E-2</v>
      </c>
      <c r="B2">
        <v>-0.16906354515050381</v>
      </c>
    </row>
    <row r="3" spans="1:2" x14ac:dyDescent="0.35">
      <c r="A3">
        <v>9.8143415151661251E-2</v>
      </c>
      <c r="B3">
        <v>-0.27558528428093609</v>
      </c>
    </row>
    <row r="4" spans="1:2" x14ac:dyDescent="0.35">
      <c r="A4">
        <v>0.20998215749626281</v>
      </c>
      <c r="B4">
        <v>-0.32792642140468153</v>
      </c>
    </row>
    <row r="5" spans="1:2" x14ac:dyDescent="0.35">
      <c r="A5">
        <v>0.29697641896127702</v>
      </c>
      <c r="B5">
        <v>-0.38060200668896371</v>
      </c>
    </row>
    <row r="6" spans="1:2" x14ac:dyDescent="0.35">
      <c r="A6">
        <v>0.40873800453296061</v>
      </c>
      <c r="B6">
        <v>-0.32525083612040184</v>
      </c>
    </row>
    <row r="7" spans="1:2" x14ac:dyDescent="0.35">
      <c r="A7">
        <v>0.49565510922505684</v>
      </c>
      <c r="B7">
        <v>-0.27023411371237316</v>
      </c>
    </row>
    <row r="8" spans="1:2" x14ac:dyDescent="0.35">
      <c r="A8">
        <v>0.61983893523653377</v>
      </c>
      <c r="B8">
        <v>-0.21471571906354647</v>
      </c>
    </row>
    <row r="9" spans="1:2" x14ac:dyDescent="0.35">
      <c r="A9">
        <v>0.75648358007426342</v>
      </c>
      <c r="B9">
        <v>-0.2128762541806033</v>
      </c>
    </row>
    <row r="10" spans="1:2" x14ac:dyDescent="0.35">
      <c r="A10">
        <v>0.84332352799344179</v>
      </c>
      <c r="B10">
        <v>-5.0167224080269079E-2</v>
      </c>
    </row>
    <row r="11" spans="1:2" x14ac:dyDescent="0.35">
      <c r="A11">
        <v>0.94262429473887266</v>
      </c>
      <c r="B11">
        <v>5.8862876254179852E-2</v>
      </c>
    </row>
    <row r="12" spans="1:2" x14ac:dyDescent="0.35">
      <c r="A12">
        <v>1.128765009403482</v>
      </c>
      <c r="B12">
        <v>0.330602006688963</v>
      </c>
    </row>
    <row r="13" spans="1:2" x14ac:dyDescent="0.35">
      <c r="A13">
        <v>1.3149828808410091</v>
      </c>
      <c r="B13">
        <v>0.49464882943143706</v>
      </c>
    </row>
    <row r="14" spans="1:2" x14ac:dyDescent="0.35">
      <c r="A14">
        <v>1.6626512996093941</v>
      </c>
      <c r="B14">
        <v>0.7147157190635447</v>
      </c>
    </row>
    <row r="15" spans="1:2" x14ac:dyDescent="0.35">
      <c r="A15">
        <v>2.2586873704007333</v>
      </c>
      <c r="B15">
        <v>1.045819397993311</v>
      </c>
    </row>
    <row r="16" spans="1:2" x14ac:dyDescent="0.35">
      <c r="A16">
        <v>3.3764189612769453</v>
      </c>
      <c r="B16">
        <v>1.437792642140467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opLeftCell="AU1" workbookViewId="0">
      <selection activeCell="BF21" sqref="BF21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9.90625" customWidth="1"/>
    <col min="8" max="8" width="15.08984375" customWidth="1"/>
    <col min="9" max="9" width="12.36328125" customWidth="1"/>
    <col min="11" max="11" width="13" customWidth="1"/>
    <col min="15" max="15" width="5.90625" customWidth="1"/>
    <col min="16" max="16" width="15.453125" bestFit="1" customWidth="1"/>
    <col min="17" max="17" width="13.453125" customWidth="1"/>
    <col min="18" max="18" width="20.6328125" customWidth="1"/>
    <col min="19" max="19" width="11.453125" customWidth="1"/>
    <col min="20" max="20" width="13.453125" customWidth="1"/>
    <col min="21" max="21" width="11.90625" customWidth="1"/>
    <col min="22" max="22" width="12.36328125" customWidth="1"/>
    <col min="23" max="23" width="12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7.5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7.5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7.5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7.5</v>
      </c>
      <c r="BL1" t="s">
        <v>3</v>
      </c>
    </row>
    <row r="2" spans="1:65" x14ac:dyDescent="0.35">
      <c r="B2" s="24" t="s">
        <v>2</v>
      </c>
      <c r="C2" s="24"/>
      <c r="D2" s="12">
        <v>20</v>
      </c>
      <c r="E2" s="12" t="s">
        <v>3</v>
      </c>
      <c r="F2" s="16"/>
      <c r="G2" s="24" t="s">
        <v>9</v>
      </c>
      <c r="H2" s="24"/>
      <c r="I2" s="12">
        <v>0.24</v>
      </c>
      <c r="J2" s="12" t="s">
        <v>10</v>
      </c>
      <c r="K2" s="11" t="s">
        <v>14</v>
      </c>
      <c r="L2" s="12">
        <v>0.48099999999999998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4" t="s">
        <v>4</v>
      </c>
      <c r="C3" s="24"/>
      <c r="D3" s="12">
        <v>1.2</v>
      </c>
      <c r="E3" s="12" t="s">
        <v>5</v>
      </c>
      <c r="F3" s="16"/>
      <c r="G3" s="25" t="s">
        <v>34</v>
      </c>
      <c r="H3" s="26"/>
      <c r="I3" s="12">
        <f>(I2+I2*D4)/4</f>
        <v>0.10199999999999999</v>
      </c>
      <c r="J3" s="12" t="s">
        <v>10</v>
      </c>
      <c r="P3" s="19" t="s">
        <v>66</v>
      </c>
      <c r="Q3">
        <f>U7+U6</f>
        <v>18.649047758921718</v>
      </c>
      <c r="R3" t="s">
        <v>63</v>
      </c>
      <c r="T3" t="s">
        <v>59</v>
      </c>
      <c r="U3">
        <f>((U2/2)-Q2*TAN(X1*PI()/180))*2</f>
        <v>176.80680115805001</v>
      </c>
      <c r="V3" t="s">
        <v>56</v>
      </c>
      <c r="AC3" s="21" t="s">
        <v>66</v>
      </c>
      <c r="AD3">
        <f>AH7+AH6</f>
        <v>30.653957562663187</v>
      </c>
      <c r="AE3" t="s">
        <v>63</v>
      </c>
      <c r="AG3" t="s">
        <v>59</v>
      </c>
      <c r="AH3">
        <f>((AH2/2)-AD2*TAN(AK1*PI()/180))*2</f>
        <v>161.00850144756248</v>
      </c>
      <c r="AI3" t="s">
        <v>56</v>
      </c>
      <c r="AP3" s="21" t="s">
        <v>66</v>
      </c>
      <c r="AQ3">
        <f>AU7+AU6</f>
        <v>70.736461595308498</v>
      </c>
      <c r="AR3" t="s">
        <v>63</v>
      </c>
      <c r="AT3" t="s">
        <v>59</v>
      </c>
      <c r="AU3">
        <f>((AU2/2)-AQ2*TAN(AX1*PI()/180))*2</f>
        <v>134.67800193008333</v>
      </c>
      <c r="AV3" t="s">
        <v>56</v>
      </c>
      <c r="BC3" s="21" t="s">
        <v>66</v>
      </c>
      <c r="BD3">
        <f>BH7+BH6</f>
        <v>147.25993894221253</v>
      </c>
      <c r="BE3" t="s">
        <v>63</v>
      </c>
      <c r="BG3" t="s">
        <v>59</v>
      </c>
      <c r="BH3">
        <f>((BH2/2)-BD2*TAN(BK1*PI()/180))*2</f>
        <v>113.6136023161</v>
      </c>
      <c r="BI3" t="s">
        <v>56</v>
      </c>
    </row>
    <row r="4" spans="1:65" x14ac:dyDescent="0.35">
      <c r="B4" s="24" t="s">
        <v>6</v>
      </c>
      <c r="C4" s="24"/>
      <c r="D4" s="12">
        <v>0.7</v>
      </c>
      <c r="E4" s="12"/>
      <c r="F4" s="16"/>
      <c r="G4" s="24" t="s">
        <v>11</v>
      </c>
      <c r="H4" s="24"/>
      <c r="I4" s="12">
        <f>(PI()/4)*(I2^2-I2^2*D4^2)</f>
        <v>2.3071856447963442E-2</v>
      </c>
      <c r="J4" s="12" t="s">
        <v>13</v>
      </c>
      <c r="K4" s="11" t="s">
        <v>37</v>
      </c>
      <c r="L4" s="12">
        <f>I6/I3</f>
        <v>132.51452068575708</v>
      </c>
      <c r="M4" s="12" t="s">
        <v>49</v>
      </c>
      <c r="P4" s="19" t="s">
        <v>67</v>
      </c>
      <c r="Q4">
        <f>U7-U6</f>
        <v>12.948819112013352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21.28433347790461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49.115303776480296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102.24877626240226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4" t="s">
        <v>7</v>
      </c>
      <c r="C5" s="24"/>
      <c r="D5" s="12">
        <v>0.15</v>
      </c>
      <c r="E5" s="12" t="s">
        <v>8</v>
      </c>
      <c r="F5" s="16"/>
      <c r="G5" s="24" t="s">
        <v>36</v>
      </c>
      <c r="H5" s="24"/>
      <c r="I5" s="12">
        <f>D5/I4</f>
        <v>6.5014274138846133</v>
      </c>
      <c r="J5" s="12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6.1094686978741226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7.3672220846800638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10.529507262340523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14.795877175135765</v>
      </c>
      <c r="BI5" t="s">
        <v>12</v>
      </c>
    </row>
    <row r="6" spans="1:65" x14ac:dyDescent="0.35">
      <c r="B6" s="12"/>
      <c r="C6" s="12"/>
      <c r="D6" s="12"/>
      <c r="E6" s="12"/>
      <c r="F6" s="16"/>
      <c r="G6" s="24" t="s">
        <v>35</v>
      </c>
      <c r="H6" s="24"/>
      <c r="I6" s="12">
        <f>I5/L2</f>
        <v>13.516481109947222</v>
      </c>
      <c r="J6" s="12" t="s">
        <v>12</v>
      </c>
      <c r="Q6">
        <f>L4</f>
        <v>132.51452068575708</v>
      </c>
      <c r="T6" t="s">
        <v>62</v>
      </c>
      <c r="U6">
        <f>Q2*Q5*Q5*0.19*(U2^4-U3^4)/(4*(U2-U3)*U2^(4)*U3^(4)*(2*9.81*PI()*PI()/16))*10^12*1.2*9.81</f>
        <v>2.8501143234541826</v>
      </c>
      <c r="V6" t="s">
        <v>63</v>
      </c>
      <c r="AD6">
        <f>L4</f>
        <v>132.51452068575708</v>
      </c>
      <c r="AG6" t="s">
        <v>62</v>
      </c>
      <c r="AH6">
        <f>AD2*AD5*AD5*0.19*(AH2^4-AH3^4)/(4*(AH2-AH3)*AH2^(4)*AH3^(4)*(2*9.81*PI()*PI()/16))*10^12*1.2*9.81</f>
        <v>4.6848120423792903</v>
      </c>
      <c r="AI6" t="s">
        <v>63</v>
      </c>
      <c r="AQ6">
        <f>L4</f>
        <v>132.51452068575708</v>
      </c>
      <c r="AT6" t="s">
        <v>62</v>
      </c>
      <c r="AU6">
        <f>AQ2*AQ5*AQ5*0.19*(AU2^4-AU3^4)/(4*(AU2-AU3)*AU2^(4)*AU3^(4)*(2*9.81*PI()*PI()/16))*10^12*1.2*9.81</f>
        <v>10.810578909414099</v>
      </c>
      <c r="AV6" t="s">
        <v>63</v>
      </c>
      <c r="BD6">
        <f>L4</f>
        <v>132.51452068575708</v>
      </c>
      <c r="BG6" t="s">
        <v>62</v>
      </c>
      <c r="BH6">
        <f>BD2*BD5*BD5*0.19*(BH2^4-BH3^4)/(4*(BH2-BH3)*BH2^(4)*BH3^(4)*(2*9.81*PI()*PI()/16))*10^12*1.2*9.81</f>
        <v>22.505581339905131</v>
      </c>
      <c r="BI6" t="s">
        <v>63</v>
      </c>
    </row>
    <row r="7" spans="1:65" x14ac:dyDescent="0.35">
      <c r="G7" s="1"/>
      <c r="H7" s="1"/>
      <c r="T7" t="s">
        <v>64</v>
      </c>
      <c r="U7">
        <f>(U5^2-U4^2)*1.2/2</f>
        <v>15.798933435467534</v>
      </c>
      <c r="V7" t="s">
        <v>63</v>
      </c>
      <c r="AG7" t="s">
        <v>64</v>
      </c>
      <c r="AH7">
        <f>(AH5^2-AH4^2)*1.2/2</f>
        <v>25.969145520283899</v>
      </c>
      <c r="AI7" t="s">
        <v>63</v>
      </c>
      <c r="AT7" t="s">
        <v>64</v>
      </c>
      <c r="AU7">
        <f>(AU5^2-AU4^2)*1.2/2</f>
        <v>59.925882685894393</v>
      </c>
      <c r="AV7" t="s">
        <v>63</v>
      </c>
      <c r="BG7" t="s">
        <v>64</v>
      </c>
      <c r="BH7">
        <f>(BH5^2-BH4^2)*1.2/2</f>
        <v>124.75435760230739</v>
      </c>
      <c r="BI7" t="s">
        <v>63</v>
      </c>
    </row>
    <row r="8" spans="1:65" x14ac:dyDescent="0.35">
      <c r="A8" s="11" t="s">
        <v>16</v>
      </c>
      <c r="B8" s="24" t="s">
        <v>45</v>
      </c>
      <c r="C8" s="24"/>
      <c r="D8" s="24"/>
      <c r="E8" s="24"/>
      <c r="F8" s="11" t="s">
        <v>22</v>
      </c>
      <c r="G8" s="24" t="s">
        <v>46</v>
      </c>
      <c r="H8" s="24"/>
      <c r="I8" s="24"/>
      <c r="J8" s="24"/>
      <c r="K8" s="24"/>
      <c r="P8" s="19"/>
      <c r="Q8" s="24"/>
      <c r="R8" s="24"/>
      <c r="S8" s="24"/>
      <c r="T8" s="24"/>
      <c r="U8" s="19"/>
      <c r="V8" s="24"/>
      <c r="W8" s="24"/>
      <c r="X8" s="24"/>
      <c r="Y8" s="24"/>
      <c r="Z8" s="24"/>
      <c r="AC8" s="19"/>
      <c r="AD8" s="24"/>
      <c r="AE8" s="24"/>
      <c r="AF8" s="24"/>
      <c r="AG8" s="24"/>
      <c r="AH8" s="19"/>
      <c r="AI8" s="24"/>
      <c r="AJ8" s="24"/>
      <c r="AK8" s="24"/>
      <c r="AL8" s="24"/>
      <c r="AM8" s="24"/>
      <c r="AP8" s="19"/>
      <c r="AQ8" s="24"/>
      <c r="AR8" s="24"/>
      <c r="AS8" s="24"/>
      <c r="AT8" s="24"/>
      <c r="AU8" s="19"/>
      <c r="AV8" s="24"/>
      <c r="AW8" s="24"/>
      <c r="AX8" s="24"/>
      <c r="AY8" s="24"/>
      <c r="AZ8" s="24"/>
      <c r="BC8" s="19"/>
      <c r="BD8" s="24"/>
      <c r="BE8" s="24"/>
      <c r="BF8" s="24"/>
      <c r="BG8" s="24"/>
      <c r="BH8" s="19"/>
      <c r="BI8" s="24"/>
      <c r="BJ8" s="24"/>
      <c r="BK8" s="24"/>
      <c r="BL8" s="24"/>
      <c r="BM8" s="24"/>
    </row>
    <row r="9" spans="1:65" x14ac:dyDescent="0.35">
      <c r="A9" s="3"/>
      <c r="F9" s="3"/>
      <c r="G9" s="1"/>
      <c r="H9" s="1"/>
      <c r="P9" s="20"/>
      <c r="U9" s="20"/>
      <c r="V9" s="20"/>
      <c r="W9" s="20"/>
      <c r="AC9" s="20"/>
      <c r="AH9" s="20"/>
      <c r="AI9" s="20"/>
      <c r="AJ9" s="20"/>
      <c r="AP9" s="20"/>
      <c r="AU9" s="20"/>
      <c r="AV9" s="20"/>
      <c r="AW9" s="20"/>
      <c r="BC9" s="20"/>
      <c r="BH9" s="20"/>
      <c r="BI9" s="20"/>
      <c r="BJ9" s="20"/>
    </row>
    <row r="10" spans="1:65" x14ac:dyDescent="0.35">
      <c r="A10" s="11" t="s">
        <v>16</v>
      </c>
      <c r="B10" s="10">
        <f>C20</f>
        <v>1.7697000249715493</v>
      </c>
      <c r="F10" s="11" t="s">
        <v>22</v>
      </c>
      <c r="G10" s="9">
        <f>G20</f>
        <v>1.9741228595588205</v>
      </c>
      <c r="H10" s="1"/>
      <c r="P10" s="19" t="s">
        <v>16</v>
      </c>
      <c r="Q10" s="10">
        <f>R20</f>
        <v>1.7852601324848016</v>
      </c>
      <c r="U10" s="19" t="s">
        <v>22</v>
      </c>
      <c r="V10" s="9">
        <f>V20</f>
        <v>1.9465260094958758</v>
      </c>
      <c r="W10" s="20"/>
      <c r="AC10" s="19" t="s">
        <v>16</v>
      </c>
      <c r="AD10" s="10">
        <f>AE20</f>
        <v>1.7971362925595507</v>
      </c>
      <c r="AH10" s="19" t="s">
        <v>22</v>
      </c>
      <c r="AI10" s="9">
        <f>AI20</f>
        <v>1.9256150626529882</v>
      </c>
      <c r="AJ10" s="20"/>
      <c r="AP10" s="19" t="s">
        <v>16</v>
      </c>
      <c r="AQ10" s="10">
        <f>AR20</f>
        <v>1.8336180737876349</v>
      </c>
      <c r="AU10" s="19" t="s">
        <v>22</v>
      </c>
      <c r="AV10" s="9">
        <f>AV20</f>
        <v>1.8622059407216458</v>
      </c>
      <c r="AW10" s="20"/>
      <c r="BC10" s="19" t="s">
        <v>16</v>
      </c>
      <c r="BD10" s="10">
        <f>BE20</f>
        <v>1.9003016002675144</v>
      </c>
      <c r="BH10" s="19" t="s">
        <v>22</v>
      </c>
      <c r="BI10" s="9">
        <f>BI20</f>
        <v>1.7495412323028363</v>
      </c>
      <c r="BJ10" s="20"/>
    </row>
    <row r="13" spans="1:65" x14ac:dyDescent="0.35">
      <c r="A13" s="11" t="s">
        <v>14</v>
      </c>
      <c r="B13" s="11" t="s">
        <v>26</v>
      </c>
      <c r="C13" s="11" t="s">
        <v>17</v>
      </c>
      <c r="D13" s="11" t="s">
        <v>18</v>
      </c>
      <c r="E13" s="11" t="s">
        <v>20</v>
      </c>
      <c r="F13" s="3"/>
      <c r="G13" s="11" t="s">
        <v>39</v>
      </c>
      <c r="H13" s="11" t="s">
        <v>40</v>
      </c>
      <c r="I13" s="11" t="s">
        <v>20</v>
      </c>
      <c r="J13" s="11"/>
      <c r="K13" s="11"/>
      <c r="P13" s="19" t="s">
        <v>14</v>
      </c>
      <c r="Q13" s="19" t="s">
        <v>26</v>
      </c>
      <c r="R13" s="19" t="s">
        <v>17</v>
      </c>
      <c r="S13" s="19" t="s">
        <v>18</v>
      </c>
      <c r="T13" s="19" t="s">
        <v>20</v>
      </c>
      <c r="U13" s="20"/>
      <c r="V13" s="19" t="s">
        <v>39</v>
      </c>
      <c r="W13" s="19" t="s">
        <v>40</v>
      </c>
      <c r="X13" s="19" t="s">
        <v>20</v>
      </c>
      <c r="Y13" s="19"/>
      <c r="Z13" s="19"/>
      <c r="AC13" s="19" t="s">
        <v>14</v>
      </c>
      <c r="AD13" s="19" t="s">
        <v>26</v>
      </c>
      <c r="AE13" s="19" t="s">
        <v>17</v>
      </c>
      <c r="AF13" s="19" t="s">
        <v>18</v>
      </c>
      <c r="AG13" s="19" t="s">
        <v>20</v>
      </c>
      <c r="AH13" s="20"/>
      <c r="AI13" s="19" t="s">
        <v>39</v>
      </c>
      <c r="AJ13" s="19" t="s">
        <v>40</v>
      </c>
      <c r="AK13" s="19" t="s">
        <v>20</v>
      </c>
      <c r="AL13" s="19"/>
      <c r="AM13" s="19"/>
      <c r="AP13" s="19" t="s">
        <v>14</v>
      </c>
      <c r="AQ13" s="19" t="s">
        <v>26</v>
      </c>
      <c r="AR13" s="19" t="s">
        <v>17</v>
      </c>
      <c r="AS13" s="19" t="s">
        <v>18</v>
      </c>
      <c r="AT13" s="19" t="s">
        <v>20</v>
      </c>
      <c r="AU13" s="20"/>
      <c r="AV13" s="19" t="s">
        <v>39</v>
      </c>
      <c r="AW13" s="19" t="s">
        <v>40</v>
      </c>
      <c r="AX13" s="19" t="s">
        <v>20</v>
      </c>
      <c r="AY13" s="19"/>
      <c r="AZ13" s="19"/>
      <c r="BC13" s="19" t="s">
        <v>14</v>
      </c>
      <c r="BD13" s="19" t="s">
        <v>26</v>
      </c>
      <c r="BE13" s="19" t="s">
        <v>17</v>
      </c>
      <c r="BF13" s="19" t="s">
        <v>18</v>
      </c>
      <c r="BG13" s="19" t="s">
        <v>20</v>
      </c>
      <c r="BH13" s="20"/>
      <c r="BI13" s="19" t="s">
        <v>39</v>
      </c>
      <c r="BJ13" s="19" t="s">
        <v>40</v>
      </c>
      <c r="BK13" s="19" t="s">
        <v>20</v>
      </c>
      <c r="BL13" s="19"/>
      <c r="BM13" s="19"/>
    </row>
    <row r="14" spans="1:65" x14ac:dyDescent="0.35">
      <c r="A14" s="17" t="s">
        <v>44</v>
      </c>
      <c r="B14" s="11" t="s">
        <v>15</v>
      </c>
      <c r="C14" s="11" t="s">
        <v>16</v>
      </c>
      <c r="D14" s="17" t="s">
        <v>19</v>
      </c>
      <c r="E14" s="11" t="s">
        <v>21</v>
      </c>
      <c r="F14" s="3"/>
      <c r="G14" s="11" t="s">
        <v>22</v>
      </c>
      <c r="H14" s="17" t="s">
        <v>23</v>
      </c>
      <c r="I14" s="11" t="s">
        <v>24</v>
      </c>
      <c r="J14" s="11"/>
      <c r="K14" s="11" t="s">
        <v>41</v>
      </c>
      <c r="P14" s="17" t="s">
        <v>44</v>
      </c>
      <c r="Q14" s="19" t="s">
        <v>15</v>
      </c>
      <c r="R14" s="19" t="s">
        <v>16</v>
      </c>
      <c r="S14" s="17" t="s">
        <v>19</v>
      </c>
      <c r="T14" s="19" t="s">
        <v>21</v>
      </c>
      <c r="U14" s="20"/>
      <c r="V14" s="19" t="s">
        <v>22</v>
      </c>
      <c r="W14" s="17" t="s">
        <v>23</v>
      </c>
      <c r="X14" s="19" t="s">
        <v>24</v>
      </c>
      <c r="Y14" s="19"/>
      <c r="Z14" s="19" t="s">
        <v>41</v>
      </c>
      <c r="AC14" s="17" t="s">
        <v>44</v>
      </c>
      <c r="AD14" s="19" t="s">
        <v>15</v>
      </c>
      <c r="AE14" s="19" t="s">
        <v>16</v>
      </c>
      <c r="AF14" s="17" t="s">
        <v>19</v>
      </c>
      <c r="AG14" s="19" t="s">
        <v>21</v>
      </c>
      <c r="AH14" s="20"/>
      <c r="AI14" s="19" t="s">
        <v>22</v>
      </c>
      <c r="AJ14" s="17" t="s">
        <v>23</v>
      </c>
      <c r="AK14" s="19" t="s">
        <v>24</v>
      </c>
      <c r="AL14" s="19"/>
      <c r="AM14" s="19" t="s">
        <v>41</v>
      </c>
      <c r="AP14" s="17" t="s">
        <v>44</v>
      </c>
      <c r="AQ14" s="19" t="s">
        <v>15</v>
      </c>
      <c r="AR14" s="19" t="s">
        <v>16</v>
      </c>
      <c r="AS14" s="17" t="s">
        <v>19</v>
      </c>
      <c r="AT14" s="19" t="s">
        <v>21</v>
      </c>
      <c r="AU14" s="20"/>
      <c r="AV14" s="19" t="s">
        <v>22</v>
      </c>
      <c r="AW14" s="17" t="s">
        <v>23</v>
      </c>
      <c r="AX14" s="19" t="s">
        <v>24</v>
      </c>
      <c r="AY14" s="19"/>
      <c r="AZ14" s="19" t="s">
        <v>41</v>
      </c>
      <c r="BC14" s="17" t="s">
        <v>44</v>
      </c>
      <c r="BD14" s="19" t="s">
        <v>15</v>
      </c>
      <c r="BE14" s="19" t="s">
        <v>16</v>
      </c>
      <c r="BF14" s="17" t="s">
        <v>19</v>
      </c>
      <c r="BG14" s="19" t="s">
        <v>21</v>
      </c>
      <c r="BH14" s="20"/>
      <c r="BI14" s="19" t="s">
        <v>22</v>
      </c>
      <c r="BJ14" s="17" t="s">
        <v>23</v>
      </c>
      <c r="BK14" s="19" t="s">
        <v>24</v>
      </c>
      <c r="BL14" s="19"/>
      <c r="BM14" s="19" t="s">
        <v>41</v>
      </c>
    </row>
    <row r="15" spans="1:65" x14ac:dyDescent="0.35">
      <c r="A15" s="12">
        <v>0.48099999999999998</v>
      </c>
      <c r="B15" s="12">
        <v>13.516481110000001</v>
      </c>
      <c r="C15" s="12">
        <f t="shared" ref="C15:C20" si="0" xml:space="preserve"> -0.3078*D15^6 + 2.2651*D15^5 - 4.751*D15^4 + 0.2832*D15^3 + 5.9876*D15^2 + 3.6672*D15 - 0.2951</f>
        <v>0.67321313279999995</v>
      </c>
      <c r="D15" s="12">
        <v>0.2</v>
      </c>
      <c r="E15" s="12">
        <f t="shared" ref="E15:E20" si="1">1.2*B15^2*C15*(D15^2+1)/2</f>
        <v>76.747538030231979</v>
      </c>
      <c r="G15" s="12">
        <f t="shared" ref="G15:G20" si="2" xml:space="preserve"> 0.9808*H15^6 - 9.1296*H15^5 + 32.097*H15^4 - 52.719*H15^3 + 35.366*H15^2 + 6.8355*H15 + 0.7557</f>
        <v>4.4838864264136671</v>
      </c>
      <c r="H15" s="12">
        <f t="shared" ref="H15:H20" si="3">A15-D15</f>
        <v>0.28099999999999997</v>
      </c>
      <c r="I15" s="12">
        <f t="shared" ref="I15:I20" si="4">1.2*B15^2*G15*(H15^2+1)/2</f>
        <v>530.3210729552535</v>
      </c>
      <c r="J15" s="12"/>
      <c r="K15" s="12">
        <f t="shared" ref="K15:K20" si="5">E15-I15</f>
        <v>-453.57353492502153</v>
      </c>
      <c r="P15" s="12">
        <v>0.48099999999999998</v>
      </c>
      <c r="Q15" s="12">
        <v>13.516481110000001</v>
      </c>
      <c r="R15" s="12">
        <f t="shared" ref="R15:R20" si="6" xml:space="preserve"> -0.3078*S15^6 + 2.2651*S15^5 - 4.751*S15^4 + 0.2832*S15^3 + 5.9876*S15^2 + 3.6672*S15 - 0.2951</f>
        <v>0.67321313279999995</v>
      </c>
      <c r="S15" s="12">
        <v>0.2</v>
      </c>
      <c r="T15" s="12">
        <f>(1.2*Q15^2*R15*(S15^2+1)/2) + Q$4</f>
        <v>89.696357142245333</v>
      </c>
      <c r="V15" s="12">
        <f t="shared" ref="V15:V20" si="7" xml:space="preserve"> 0.9808*W15^6 - 9.1296*W15^5 + 32.097*W15^4 - 52.719*W15^3 + 35.366*W15^2 + 6.8355*W15 + 0.7557</f>
        <v>4.4838864264136671</v>
      </c>
      <c r="W15" s="12">
        <f t="shared" ref="W15:W20" si="8">P15-S15</f>
        <v>0.28099999999999997</v>
      </c>
      <c r="X15" s="12">
        <f>1.2*Q15^2*V15*(W15^2+1)/2 + Q$3</f>
        <v>548.97012071417521</v>
      </c>
      <c r="Y15" s="12"/>
      <c r="Z15" s="12">
        <f t="shared" ref="Z15:Z20" si="9">T15-X15</f>
        <v>-459.27376357192986</v>
      </c>
      <c r="AC15" s="12">
        <v>0.48099999999999998</v>
      </c>
      <c r="AD15" s="12">
        <v>13.516481110000001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98.031871508136589</v>
      </c>
      <c r="AI15" s="12">
        <f t="shared" ref="AI15:AI20" si="11" xml:space="preserve"> 0.9808*AJ15^6 - 9.1296*AJ15^5 + 32.097*AJ15^4 - 52.719*AJ15^3 + 35.366*AJ15^2 + 6.8355*AJ15 + 0.7557</f>
        <v>4.4838864264136671</v>
      </c>
      <c r="AJ15" s="12">
        <f t="shared" ref="AJ15:AJ20" si="12">AC15-AF15</f>
        <v>0.28099999999999997</v>
      </c>
      <c r="AK15" s="12">
        <f>1.2*AD15^2*AI15*(AJ15^2+1)/2 + AD$3</f>
        <v>560.97503051791671</v>
      </c>
      <c r="AL15" s="12"/>
      <c r="AM15" s="12">
        <f t="shared" ref="AM15:AM20" si="13">AG15-AK15</f>
        <v>-462.94315900978012</v>
      </c>
      <c r="AP15" s="12">
        <v>0.48099999999999998</v>
      </c>
      <c r="AQ15" s="12">
        <v>13.516481110000001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125.86284180671228</v>
      </c>
      <c r="AV15" s="12">
        <f t="shared" ref="AV15:AV20" si="15" xml:space="preserve"> 0.9808*AW15^6 - 9.1296*AW15^5 + 32.097*AW15^4 - 52.719*AW15^3 + 35.366*AW15^2 + 6.8355*AW15 + 0.7557</f>
        <v>4.4838864264136671</v>
      </c>
      <c r="AW15" s="12">
        <f t="shared" ref="AW15:AW20" si="16">AP15-AS15</f>
        <v>0.28099999999999997</v>
      </c>
      <c r="AX15" s="12">
        <f>1.2*AQ15^2*AV15*(AW15^2+1)/2 + AQ$3</f>
        <v>601.05753455056197</v>
      </c>
      <c r="AY15" s="12"/>
      <c r="AZ15" s="12">
        <f t="shared" ref="AZ15:AZ20" si="17">AT15-AX15</f>
        <v>-475.19469274384971</v>
      </c>
      <c r="BC15" s="12">
        <v>0.48099999999999998</v>
      </c>
      <c r="BD15" s="12">
        <v>13.516481110000001</v>
      </c>
      <c r="BE15" s="12">
        <f t="shared" ref="BE15:BE20" si="18" xml:space="preserve"> -0.3078*BF15^6 + 2.2651*BF15^5 - 4.751*BF15^4 + 0.2832*BF15^3 + 5.9876*BF15^2 + 3.6672*BF15 - 0.2951</f>
        <v>0.67321313279999995</v>
      </c>
      <c r="BF15" s="12">
        <v>0.2</v>
      </c>
      <c r="BG15" s="12">
        <f>(1.2*BD15^2*BE15*(BF15^2+1)/2) + BD$4</f>
        <v>178.99631429263422</v>
      </c>
      <c r="BI15" s="12">
        <f t="shared" ref="BI15:BI20" si="19" xml:space="preserve"> 0.9808*BJ15^6 - 9.1296*BJ15^5 + 32.097*BJ15^4 - 52.719*BJ15^3 + 35.366*BJ15^2 + 6.8355*BJ15 + 0.7557</f>
        <v>4.4838864264136671</v>
      </c>
      <c r="BJ15" s="12">
        <f t="shared" ref="BJ15:BJ20" si="20">BC15-BF15</f>
        <v>0.28099999999999997</v>
      </c>
      <c r="BK15" s="12">
        <f>1.2*BD15^2*BI15*(BJ15^2+1)/2 + BD$3</f>
        <v>677.58101189746606</v>
      </c>
      <c r="BL15" s="12"/>
      <c r="BM15" s="12">
        <f t="shared" ref="BM15:BM20" si="21">BG15-BK15</f>
        <v>-498.58469760483183</v>
      </c>
    </row>
    <row r="16" spans="1:65" x14ac:dyDescent="0.35">
      <c r="A16" s="12">
        <v>0.48099999999999998</v>
      </c>
      <c r="B16" s="12">
        <v>13.516481110000001</v>
      </c>
      <c r="C16" s="12">
        <f t="shared" si="0"/>
        <v>1.1149964265880559</v>
      </c>
      <c r="D16" s="12">
        <v>0.27</v>
      </c>
      <c r="E16" s="12">
        <f t="shared" si="1"/>
        <v>131.13277592327833</v>
      </c>
      <c r="G16" s="12">
        <f t="shared" si="2"/>
        <v>3.3371699298625233</v>
      </c>
      <c r="H16" s="12">
        <f t="shared" si="3"/>
        <v>0.21099999999999997</v>
      </c>
      <c r="I16" s="12">
        <f t="shared" si="4"/>
        <v>382.09735509048568</v>
      </c>
      <c r="J16" s="12"/>
      <c r="K16" s="12">
        <f t="shared" si="5"/>
        <v>-250.96457916720735</v>
      </c>
      <c r="P16" s="12">
        <v>0.48099999999999998</v>
      </c>
      <c r="Q16" s="12">
        <v>13.516481110000001</v>
      </c>
      <c r="R16" s="12">
        <f t="shared" si="6"/>
        <v>1.1149964265880559</v>
      </c>
      <c r="S16" s="12">
        <v>0.27</v>
      </c>
      <c r="T16" s="12">
        <f t="shared" ref="T16:T20" si="22">(1.2*Q16^2*R16*(S16^2+1)/2) + Q$4</f>
        <v>144.08159503529168</v>
      </c>
      <c r="V16" s="12">
        <f t="shared" si="7"/>
        <v>3.3371699298625233</v>
      </c>
      <c r="W16" s="12">
        <f t="shared" si="8"/>
        <v>0.21099999999999997</v>
      </c>
      <c r="X16" s="12">
        <f t="shared" ref="X16:X20" si="23">1.2*Q16^2*V16*(W16^2+1)/2 + Q$3</f>
        <v>400.74640284940739</v>
      </c>
      <c r="Y16" s="12"/>
      <c r="Z16" s="12">
        <f t="shared" si="9"/>
        <v>-256.6648078141157</v>
      </c>
      <c r="AC16" s="12">
        <v>0.48099999999999998</v>
      </c>
      <c r="AD16" s="12">
        <v>13.516481110000001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152.41710940118293</v>
      </c>
      <c r="AI16" s="12">
        <f t="shared" si="11"/>
        <v>3.3371699298625233</v>
      </c>
      <c r="AJ16" s="12">
        <f t="shared" si="12"/>
        <v>0.21099999999999997</v>
      </c>
      <c r="AK16" s="12">
        <f t="shared" ref="AK16:AK20" si="25">1.2*AD16^2*AI16*(AJ16^2+1)/2 + AD$3</f>
        <v>412.75131265314889</v>
      </c>
      <c r="AL16" s="12"/>
      <c r="AM16" s="12">
        <f t="shared" si="13"/>
        <v>-260.33420325196596</v>
      </c>
      <c r="AP16" s="12">
        <v>0.48099999999999998</v>
      </c>
      <c r="AQ16" s="12">
        <v>13.516481110000001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180.24807969975862</v>
      </c>
      <c r="AV16" s="12">
        <f t="shared" si="15"/>
        <v>3.3371699298625233</v>
      </c>
      <c r="AW16" s="12">
        <f t="shared" si="16"/>
        <v>0.21099999999999997</v>
      </c>
      <c r="AX16" s="12">
        <f t="shared" ref="AX16:AX20" si="27">1.2*AQ16^2*AV16*(AW16^2+1)/2 + AQ$3</f>
        <v>452.8338166857942</v>
      </c>
      <c r="AY16" s="12"/>
      <c r="AZ16" s="12">
        <f t="shared" si="17"/>
        <v>-272.58573698603561</v>
      </c>
      <c r="BC16" s="12">
        <v>0.48099999999999998</v>
      </c>
      <c r="BD16" s="12">
        <v>13.516481110000001</v>
      </c>
      <c r="BE16" s="12">
        <f t="shared" si="18"/>
        <v>1.1149964265880559</v>
      </c>
      <c r="BF16" s="12">
        <v>0.27</v>
      </c>
      <c r="BG16" s="12">
        <f t="shared" ref="BG16:BG20" si="28">(1.2*BD16^2*BE16*(BF16^2+1)/2) + BD$4</f>
        <v>233.38155218568059</v>
      </c>
      <c r="BI16" s="12">
        <f t="shared" si="19"/>
        <v>3.3371699298625233</v>
      </c>
      <c r="BJ16" s="12">
        <f t="shared" si="20"/>
        <v>0.21099999999999997</v>
      </c>
      <c r="BK16" s="12">
        <f t="shared" ref="BK16:BK20" si="29">1.2*BD16^2*BI16*(BJ16^2+1)/2 + BD$3</f>
        <v>529.35729403269818</v>
      </c>
      <c r="BL16" s="12"/>
      <c r="BM16" s="12">
        <f t="shared" si="21"/>
        <v>-295.97574184701762</v>
      </c>
    </row>
    <row r="17" spans="1:65" x14ac:dyDescent="0.35">
      <c r="A17" s="12">
        <v>0.48099999999999998</v>
      </c>
      <c r="B17" s="12">
        <v>13.516481110000001</v>
      </c>
      <c r="C17" s="12">
        <f t="shared" si="0"/>
        <v>0.85666281909629594</v>
      </c>
      <c r="D17" s="12">
        <v>0.23</v>
      </c>
      <c r="E17" s="12">
        <f t="shared" si="1"/>
        <v>98.872514170015563</v>
      </c>
      <c r="G17" s="12">
        <f t="shared" si="2"/>
        <v>3.9843920118438465</v>
      </c>
      <c r="H17" s="12">
        <f t="shared" si="3"/>
        <v>0.251</v>
      </c>
      <c r="I17" s="12">
        <f t="shared" si="4"/>
        <v>464.27389794932935</v>
      </c>
      <c r="J17" s="12"/>
      <c r="K17" s="12">
        <f t="shared" si="5"/>
        <v>-365.40138377931379</v>
      </c>
      <c r="P17" s="12">
        <v>0.48099999999999998</v>
      </c>
      <c r="Q17" s="12">
        <v>13.516481110000001</v>
      </c>
      <c r="R17" s="12">
        <f t="shared" si="6"/>
        <v>1.3183871067999997</v>
      </c>
      <c r="S17" s="12">
        <v>0.3</v>
      </c>
      <c r="T17" s="12">
        <f t="shared" si="22"/>
        <v>170.47327170736344</v>
      </c>
      <c r="V17" s="12">
        <f t="shared" si="7"/>
        <v>2.8716511104267122</v>
      </c>
      <c r="W17" s="12">
        <f t="shared" si="8"/>
        <v>0.18099999999999999</v>
      </c>
      <c r="X17" s="12">
        <f t="shared" si="23"/>
        <v>343.74385891317041</v>
      </c>
      <c r="Y17" s="12"/>
      <c r="Z17" s="12">
        <f t="shared" si="9"/>
        <v>-173.27058720580698</v>
      </c>
      <c r="AC17" s="12">
        <v>0.48099999999999998</v>
      </c>
      <c r="AD17" s="12">
        <v>13.516481110000001</v>
      </c>
      <c r="AE17" s="12">
        <f t="shared" si="10"/>
        <v>1.3183871067999997</v>
      </c>
      <c r="AF17" s="12">
        <v>0.3</v>
      </c>
      <c r="AG17" s="12">
        <f t="shared" si="24"/>
        <v>178.80878607325468</v>
      </c>
      <c r="AI17" s="12">
        <f t="shared" si="11"/>
        <v>2.8716511104267122</v>
      </c>
      <c r="AJ17" s="12">
        <f t="shared" si="12"/>
        <v>0.18099999999999999</v>
      </c>
      <c r="AK17" s="12">
        <f t="shared" si="25"/>
        <v>355.74876871691191</v>
      </c>
      <c r="AL17" s="12"/>
      <c r="AM17" s="12">
        <f t="shared" si="13"/>
        <v>-176.93998264365723</v>
      </c>
      <c r="AP17" s="12">
        <v>0.48099999999999998</v>
      </c>
      <c r="AQ17" s="12">
        <v>13.516481110000001</v>
      </c>
      <c r="AR17" s="12">
        <f t="shared" si="14"/>
        <v>1.3183871067999997</v>
      </c>
      <c r="AS17" s="12">
        <v>0.3</v>
      </c>
      <c r="AT17" s="12">
        <f t="shared" si="26"/>
        <v>206.63975637183037</v>
      </c>
      <c r="AV17" s="12">
        <f t="shared" si="15"/>
        <v>2.8716511104267122</v>
      </c>
      <c r="AW17" s="12">
        <f t="shared" si="16"/>
        <v>0.18099999999999999</v>
      </c>
      <c r="AX17" s="12">
        <f t="shared" si="27"/>
        <v>395.83127274955723</v>
      </c>
      <c r="AY17" s="12"/>
      <c r="AZ17" s="12">
        <f t="shared" si="17"/>
        <v>-189.19151637772686</v>
      </c>
      <c r="BC17" s="12">
        <v>0.48099999999999998</v>
      </c>
      <c r="BD17" s="12">
        <v>13.516481110000001</v>
      </c>
      <c r="BE17" s="12">
        <f t="shared" si="18"/>
        <v>1.3183871067999997</v>
      </c>
      <c r="BF17" s="12">
        <v>0.3</v>
      </c>
      <c r="BG17" s="12">
        <f t="shared" si="28"/>
        <v>259.77322885775231</v>
      </c>
      <c r="BI17" s="12">
        <f t="shared" si="19"/>
        <v>2.8716511104267122</v>
      </c>
      <c r="BJ17" s="12">
        <f t="shared" si="20"/>
        <v>0.18099999999999999</v>
      </c>
      <c r="BK17" s="12">
        <f t="shared" si="29"/>
        <v>472.3547500964612</v>
      </c>
      <c r="BL17" s="12"/>
      <c r="BM17" s="12">
        <f t="shared" si="21"/>
        <v>-212.58152123870889</v>
      </c>
    </row>
    <row r="18" spans="1:65" x14ac:dyDescent="0.35">
      <c r="A18" s="12">
        <v>0.48099999999999998</v>
      </c>
      <c r="B18" s="12">
        <v>13.516481110000001</v>
      </c>
      <c r="C18" s="12">
        <f t="shared" si="0"/>
        <v>1.6740794179968745</v>
      </c>
      <c r="D18" s="12">
        <v>0.35</v>
      </c>
      <c r="E18" s="12">
        <f t="shared" si="1"/>
        <v>205.98753504761501</v>
      </c>
      <c r="G18" s="12">
        <f t="shared" si="2"/>
        <v>2.1486546221046314</v>
      </c>
      <c r="H18" s="12">
        <f t="shared" si="3"/>
        <v>0.13100000000000001</v>
      </c>
      <c r="I18" s="12">
        <f t="shared" si="4"/>
        <v>239.57133118167613</v>
      </c>
      <c r="J18" s="12"/>
      <c r="K18" s="12">
        <f t="shared" si="5"/>
        <v>-33.583796134061117</v>
      </c>
      <c r="P18" s="12">
        <v>0.48099999999999998</v>
      </c>
      <c r="Q18" s="12">
        <v>13.516481110000001</v>
      </c>
      <c r="R18" s="12">
        <f t="shared" si="6"/>
        <v>1.6740794179968745</v>
      </c>
      <c r="S18" s="12">
        <v>0.35</v>
      </c>
      <c r="T18" s="12">
        <f t="shared" si="22"/>
        <v>218.93635415962837</v>
      </c>
      <c r="V18" s="12">
        <f t="shared" si="7"/>
        <v>2.1486546221046314</v>
      </c>
      <c r="W18" s="12">
        <f t="shared" si="8"/>
        <v>0.13100000000000001</v>
      </c>
      <c r="X18" s="12">
        <f t="shared" si="23"/>
        <v>258.22037894059787</v>
      </c>
      <c r="Y18" s="12"/>
      <c r="Z18" s="12">
        <f t="shared" si="9"/>
        <v>-39.284024780969503</v>
      </c>
      <c r="AC18" s="12">
        <v>0.48099999999999998</v>
      </c>
      <c r="AD18" s="12">
        <v>13.516481110000001</v>
      </c>
      <c r="AE18" s="12">
        <f t="shared" si="10"/>
        <v>1.6740794179968745</v>
      </c>
      <c r="AF18" s="12">
        <v>0.35</v>
      </c>
      <c r="AG18" s="12">
        <f t="shared" si="24"/>
        <v>227.27186852551961</v>
      </c>
      <c r="AI18" s="12">
        <f t="shared" si="11"/>
        <v>2.1486546221046314</v>
      </c>
      <c r="AJ18" s="12">
        <f t="shared" si="12"/>
        <v>0.13100000000000001</v>
      </c>
      <c r="AK18" s="12">
        <f t="shared" si="25"/>
        <v>270.22528874433931</v>
      </c>
      <c r="AL18" s="12"/>
      <c r="AM18" s="12">
        <f t="shared" si="13"/>
        <v>-42.953420218819701</v>
      </c>
      <c r="AP18" s="12">
        <v>0.48099999999999998</v>
      </c>
      <c r="AQ18" s="12">
        <v>13.516481110000001</v>
      </c>
      <c r="AR18" s="12">
        <f t="shared" si="14"/>
        <v>1.6740794179968745</v>
      </c>
      <c r="AS18" s="12">
        <v>0.35</v>
      </c>
      <c r="AT18" s="12">
        <f t="shared" si="26"/>
        <v>255.1028388240953</v>
      </c>
      <c r="AV18" s="12">
        <f t="shared" si="15"/>
        <v>2.1486546221046314</v>
      </c>
      <c r="AW18" s="12">
        <f t="shared" si="16"/>
        <v>0.13100000000000001</v>
      </c>
      <c r="AX18" s="12">
        <f t="shared" si="27"/>
        <v>310.30779277698463</v>
      </c>
      <c r="AY18" s="12"/>
      <c r="AZ18" s="12">
        <f t="shared" si="17"/>
        <v>-55.204953952889326</v>
      </c>
      <c r="BC18" s="12">
        <v>0.48099999999999998</v>
      </c>
      <c r="BD18" s="12">
        <v>13.516481110000001</v>
      </c>
      <c r="BE18" s="12">
        <f t="shared" si="18"/>
        <v>1.6740794179968745</v>
      </c>
      <c r="BF18" s="12">
        <v>0.35</v>
      </c>
      <c r="BG18" s="12">
        <f t="shared" si="28"/>
        <v>308.2363113100173</v>
      </c>
      <c r="BI18" s="12">
        <f t="shared" si="19"/>
        <v>2.1486546221046314</v>
      </c>
      <c r="BJ18" s="12">
        <f t="shared" si="20"/>
        <v>0.13100000000000001</v>
      </c>
      <c r="BK18" s="12">
        <f t="shared" si="29"/>
        <v>386.83127012388866</v>
      </c>
      <c r="BL18" s="12"/>
      <c r="BM18" s="12">
        <f t="shared" si="21"/>
        <v>-78.594958813871358</v>
      </c>
    </row>
    <row r="19" spans="1:65" x14ac:dyDescent="0.35">
      <c r="A19" s="12">
        <v>0.48099999999999998</v>
      </c>
      <c r="B19" s="12">
        <v>13.516481110000001</v>
      </c>
      <c r="C19" s="12">
        <f t="shared" si="0"/>
        <v>1.7475255629627389</v>
      </c>
      <c r="D19" s="12">
        <v>0.36</v>
      </c>
      <c r="E19" s="12">
        <f t="shared" si="1"/>
        <v>216.38480232025623</v>
      </c>
      <c r="G19" s="12">
        <f t="shared" si="2"/>
        <v>2.0138407385033714</v>
      </c>
      <c r="H19" s="12">
        <f t="shared" si="3"/>
        <v>0.121</v>
      </c>
      <c r="I19" s="12">
        <f t="shared" si="4"/>
        <v>223.98351897896609</v>
      </c>
      <c r="J19" s="12"/>
      <c r="K19" s="12">
        <f t="shared" si="5"/>
        <v>-7.5987166587098613</v>
      </c>
      <c r="P19" s="12">
        <v>0.48099999999999998</v>
      </c>
      <c r="Q19" s="12">
        <v>13.516481110000001</v>
      </c>
      <c r="R19" s="12">
        <f t="shared" si="6"/>
        <v>1.7475255629627389</v>
      </c>
      <c r="S19" s="12">
        <v>0.36</v>
      </c>
      <c r="T19" s="12">
        <f t="shared" si="22"/>
        <v>229.33362143226958</v>
      </c>
      <c r="V19" s="12">
        <f t="shared" si="7"/>
        <v>2.0138407385033714</v>
      </c>
      <c r="W19" s="12">
        <f t="shared" si="8"/>
        <v>0.121</v>
      </c>
      <c r="X19" s="12">
        <f t="shared" si="23"/>
        <v>242.6325667378878</v>
      </c>
      <c r="Y19" s="12"/>
      <c r="Z19" s="12">
        <f t="shared" si="9"/>
        <v>-13.298945305618219</v>
      </c>
      <c r="AC19" s="12">
        <v>0.48099999999999998</v>
      </c>
      <c r="AD19" s="12">
        <v>13.516481110000001</v>
      </c>
      <c r="AE19" s="12">
        <f t="shared" si="10"/>
        <v>1.7475255629627389</v>
      </c>
      <c r="AF19" s="12">
        <v>0.36</v>
      </c>
      <c r="AG19" s="12">
        <f t="shared" si="24"/>
        <v>237.66913579816082</v>
      </c>
      <c r="AI19" s="12">
        <f t="shared" si="11"/>
        <v>2.0138407385033714</v>
      </c>
      <c r="AJ19" s="12">
        <f t="shared" si="12"/>
        <v>0.121</v>
      </c>
      <c r="AK19" s="12">
        <f t="shared" si="25"/>
        <v>254.63747654162927</v>
      </c>
      <c r="AL19" s="12"/>
      <c r="AM19" s="12">
        <f t="shared" si="13"/>
        <v>-16.968340743468445</v>
      </c>
      <c r="AP19" s="12">
        <v>0.48099999999999998</v>
      </c>
      <c r="AQ19" s="12">
        <v>13.516481110000001</v>
      </c>
      <c r="AR19" s="12">
        <f t="shared" si="14"/>
        <v>1.7475255629627389</v>
      </c>
      <c r="AS19" s="12">
        <v>0.36</v>
      </c>
      <c r="AT19" s="12">
        <f t="shared" si="26"/>
        <v>265.50010609673654</v>
      </c>
      <c r="AV19" s="12">
        <f t="shared" si="15"/>
        <v>2.0138407385033714</v>
      </c>
      <c r="AW19" s="12">
        <f t="shared" si="16"/>
        <v>0.121</v>
      </c>
      <c r="AX19" s="12">
        <f t="shared" si="27"/>
        <v>294.71998057427459</v>
      </c>
      <c r="AY19" s="12"/>
      <c r="AZ19" s="12">
        <f t="shared" si="17"/>
        <v>-29.219874477538042</v>
      </c>
      <c r="BC19" s="12">
        <v>0.48099999999999998</v>
      </c>
      <c r="BD19" s="12">
        <v>13.516481110000001</v>
      </c>
      <c r="BE19" s="12">
        <f t="shared" si="18"/>
        <v>1.7475255629627389</v>
      </c>
      <c r="BF19" s="12">
        <v>0.36</v>
      </c>
      <c r="BG19" s="12">
        <f t="shared" si="28"/>
        <v>318.63357858265852</v>
      </c>
      <c r="BI19" s="12">
        <f t="shared" si="19"/>
        <v>2.0138407385033714</v>
      </c>
      <c r="BJ19" s="12">
        <f t="shared" si="20"/>
        <v>0.121</v>
      </c>
      <c r="BK19" s="12">
        <f t="shared" si="29"/>
        <v>371.24345792117862</v>
      </c>
      <c r="BL19" s="12"/>
      <c r="BM19" s="12">
        <f t="shared" si="21"/>
        <v>-52.609879338520102</v>
      </c>
    </row>
    <row r="20" spans="1:65" x14ac:dyDescent="0.35">
      <c r="A20" s="18">
        <v>0.48099999999999998</v>
      </c>
      <c r="B20" s="18">
        <v>13.516481110000001</v>
      </c>
      <c r="C20" s="18">
        <f t="shared" si="0"/>
        <v>1.7697000249715493</v>
      </c>
      <c r="D20" s="18">
        <v>0.36299999999999999</v>
      </c>
      <c r="E20" s="18">
        <f t="shared" si="1"/>
        <v>219.55128590871541</v>
      </c>
      <c r="F20" s="2"/>
      <c r="G20" s="18">
        <f t="shared" si="2"/>
        <v>1.9741228595588205</v>
      </c>
      <c r="H20" s="18">
        <f t="shared" si="3"/>
        <v>0.11799999999999999</v>
      </c>
      <c r="I20" s="18">
        <f t="shared" si="4"/>
        <v>219.41085741804179</v>
      </c>
      <c r="J20" s="12"/>
      <c r="K20" s="12">
        <f t="shared" si="5"/>
        <v>0.14042849067362795</v>
      </c>
      <c r="P20" s="18">
        <v>0.48099999999999998</v>
      </c>
      <c r="Q20" s="18">
        <v>13.516481110000001</v>
      </c>
      <c r="R20" s="18">
        <f t="shared" si="6"/>
        <v>1.7852601324848016</v>
      </c>
      <c r="S20" s="18">
        <v>0.36509999999999998</v>
      </c>
      <c r="T20" s="18">
        <f t="shared" si="22"/>
        <v>234.72973201497393</v>
      </c>
      <c r="U20" s="2"/>
      <c r="V20" s="18">
        <f t="shared" si="7"/>
        <v>1.9465260094958758</v>
      </c>
      <c r="W20" s="18">
        <f t="shared" si="8"/>
        <v>0.1159</v>
      </c>
      <c r="X20" s="18">
        <f t="shared" si="23"/>
        <v>234.88788909280797</v>
      </c>
      <c r="Y20" s="12"/>
      <c r="Z20" s="12">
        <f t="shared" si="9"/>
        <v>-0.15815707783403354</v>
      </c>
      <c r="AC20" s="18">
        <v>0.48099999999999998</v>
      </c>
      <c r="AD20" s="18">
        <v>13.516481110000001</v>
      </c>
      <c r="AE20" s="18">
        <f t="shared" si="10"/>
        <v>1.7971362925595507</v>
      </c>
      <c r="AF20" s="18">
        <v>0.36670000000000003</v>
      </c>
      <c r="AG20" s="18">
        <f t="shared" si="24"/>
        <v>244.77126856603348</v>
      </c>
      <c r="AH20" s="2"/>
      <c r="AI20" s="18">
        <f t="shared" si="11"/>
        <v>1.9256150626529882</v>
      </c>
      <c r="AJ20" s="18">
        <f t="shared" si="12"/>
        <v>0.11429999999999996</v>
      </c>
      <c r="AK20" s="18">
        <f t="shared" si="25"/>
        <v>244.4920645360132</v>
      </c>
      <c r="AL20" s="12"/>
      <c r="AM20" s="12">
        <f t="shared" si="13"/>
        <v>0.27920403002028138</v>
      </c>
      <c r="AP20" s="18">
        <v>0.48099999999999998</v>
      </c>
      <c r="AQ20" s="18">
        <v>13.516481110000001</v>
      </c>
      <c r="AR20" s="18">
        <f t="shared" si="14"/>
        <v>1.8336180737876349</v>
      </c>
      <c r="AS20" s="18">
        <v>0.37159999999999999</v>
      </c>
      <c r="AT20" s="18">
        <f t="shared" si="26"/>
        <v>277.86615021302879</v>
      </c>
      <c r="AU20" s="2"/>
      <c r="AV20" s="18">
        <f t="shared" si="15"/>
        <v>1.8622059407216458</v>
      </c>
      <c r="AW20" s="18">
        <f t="shared" si="16"/>
        <v>0.1094</v>
      </c>
      <c r="AX20" s="18">
        <f t="shared" si="27"/>
        <v>277.30928047421264</v>
      </c>
      <c r="AY20" s="12"/>
      <c r="AZ20" s="12">
        <f t="shared" si="17"/>
        <v>0.55686973881614676</v>
      </c>
      <c r="BC20" s="18">
        <v>0.48099999999999998</v>
      </c>
      <c r="BD20" s="18">
        <v>13.516481110000001</v>
      </c>
      <c r="BE20" s="18">
        <f t="shared" si="18"/>
        <v>1.9003016002675144</v>
      </c>
      <c r="BF20" s="18">
        <v>0.3805</v>
      </c>
      <c r="BG20" s="18">
        <f t="shared" si="28"/>
        <v>340.7129804020542</v>
      </c>
      <c r="BH20" s="2"/>
      <c r="BI20" s="18">
        <f t="shared" si="19"/>
        <v>1.7495412323028363</v>
      </c>
      <c r="BJ20" s="18">
        <f t="shared" si="20"/>
        <v>0.10049999999999998</v>
      </c>
      <c r="BK20" s="18">
        <f t="shared" si="29"/>
        <v>340.97669808556367</v>
      </c>
      <c r="BL20" s="12"/>
      <c r="BM20" s="12">
        <f t="shared" si="21"/>
        <v>-0.26371768350946923</v>
      </c>
    </row>
    <row r="25" spans="1:65" x14ac:dyDescent="0.35">
      <c r="B25" s="24" t="s">
        <v>47</v>
      </c>
      <c r="C25" s="24"/>
      <c r="D25" s="24"/>
      <c r="E25" s="24"/>
      <c r="G25" s="24" t="s">
        <v>48</v>
      </c>
      <c r="H25" s="24"/>
      <c r="I25" s="24"/>
      <c r="J25" s="24"/>
      <c r="K25" s="24"/>
    </row>
    <row r="26" spans="1:65" x14ac:dyDescent="0.35">
      <c r="B26" s="14" t="s">
        <v>28</v>
      </c>
      <c r="C26" s="15">
        <f xml:space="preserve"> -0.266*D20^6 + 1.8555*D20^5 - 3.4393*D20^4 - 1.4822*D20^3 + 8.492*D20^2 - 1.321*D20 - 0.0869</f>
        <v>0.43303198466042825</v>
      </c>
      <c r="G26" s="14" t="s">
        <v>30</v>
      </c>
      <c r="H26" s="15">
        <f xml:space="preserve"> -0.129*H20^6 + 1.0756*H20^5 - 3.0752*H20^4 + 3.1771*H20^3 + 0.0649*H20^2 - 0.7917*H20 - 0.1795</f>
        <v>-0.26736880948960878</v>
      </c>
      <c r="Q26" s="14" t="s">
        <v>28</v>
      </c>
      <c r="R26" s="15">
        <f xml:space="preserve"> -0.266*S20^6 + 1.8555*S20^5 - 3.4393*S20^4 - 1.4822*S20^3 + 8.492*S20^2 - 1.321*S20 - 0.0869</f>
        <v>0.44093153556180975</v>
      </c>
      <c r="V26" s="14" t="s">
        <v>30</v>
      </c>
      <c r="W26" s="15">
        <f xml:space="preserve"> -0.129*W20^6 + 1.0756*W20^5 - 3.0752*W20^4 + 3.1771*W20^3 + 0.0649*W20^2 - 0.7917*W20 - 0.1795</f>
        <v>-0.26597264109048258</v>
      </c>
      <c r="AD26" s="14" t="s">
        <v>28</v>
      </c>
      <c r="AE26" s="15">
        <f xml:space="preserve"> -0.266*AF20^6 + 1.8555*AF20^5 - 3.4393*AF20^4 - 1.4822*AF20^3 + 8.492*AF20^2 - 1.321*AF20 - 0.0869</f>
        <v>0.44697955744699303</v>
      </c>
      <c r="AI26" s="14" t="s">
        <v>30</v>
      </c>
      <c r="AJ26" s="15">
        <f xml:space="preserve"> -0.129*AJ20^6 + 1.0756*AJ20^5 - 3.0752*AJ20^4 + 3.1771*AJ20^3 + 0.0649*AJ20^2 - 0.7917*AJ20 - 0.1795</f>
        <v>-0.26490333450546666</v>
      </c>
      <c r="AQ26" s="14" t="s">
        <v>28</v>
      </c>
      <c r="AR26" s="15">
        <f xml:space="preserve"> -0.266*AS20^6 + 1.8555*AS20^5 - 3.4393*AS20^4 - 1.4822*AS20^3 + 8.492*AS20^2 - 1.321*AS20 - 0.0869</f>
        <v>0.46565817271896359</v>
      </c>
      <c r="AV26" s="14" t="s">
        <v>30</v>
      </c>
      <c r="AW26" s="15">
        <f xml:space="preserve"> -0.129*AW20^6 + 1.0756*AW20^5 - 3.0752*AW20^4 + 3.1771*AW20^3 + 0.0649*AW20^2 - 0.7917*AW20 - 0.1795</f>
        <v>-0.26159919633328171</v>
      </c>
      <c r="BD26" s="14" t="s">
        <v>28</v>
      </c>
      <c r="BE26" s="15">
        <f xml:space="preserve"> -0.266*BF20^6 + 1.8555*BF20^5 - 3.4393*BF20^4 - 1.4822*BF20^3 + 8.492*BF20^2 - 1.321*BF20 - 0.0869</f>
        <v>0.50018017853538332</v>
      </c>
      <c r="BI26" s="14" t="s">
        <v>30</v>
      </c>
      <c r="BJ26" s="15">
        <f xml:space="preserve"> -0.129*BJ20^6 + 1.0756*BJ20^5 - 3.0752*BJ20^4 + 3.1771*BJ20^3 + 0.0649*BJ20^2 - 0.7917*BJ20 - 0.1795</f>
        <v>-0.25548817059353474</v>
      </c>
    </row>
    <row r="29" spans="1:65" x14ac:dyDescent="0.35">
      <c r="B29" s="11" t="s">
        <v>31</v>
      </c>
      <c r="C29" s="12">
        <f>(I29+I30)*L4</f>
        <v>5.6630539318348356</v>
      </c>
      <c r="H29" s="11" t="s">
        <v>42</v>
      </c>
      <c r="I29" s="13">
        <f>C26*1.2*I6^2*I4*I3/2</f>
        <v>0.11170721438941895</v>
      </c>
      <c r="Q29" s="19" t="s">
        <v>31</v>
      </c>
      <c r="R29" s="12">
        <f>(X29+X30)*Q6</f>
        <v>5.9808201443904778</v>
      </c>
      <c r="W29" s="19" t="s">
        <v>42</v>
      </c>
      <c r="X29" s="13">
        <f>R26*1.2*I$6^2*I$4*I$3/2</f>
        <v>0.11374502419880921</v>
      </c>
      <c r="AD29" s="19" t="s">
        <v>31</v>
      </c>
      <c r="AE29" s="12">
        <f>(AK29+AK30)*AD6</f>
        <v>6.2241199298483005</v>
      </c>
      <c r="AJ29" s="19" t="s">
        <v>42</v>
      </c>
      <c r="AK29" s="13">
        <f>AE26*1.2*I$6^2*I$4*I$3/2</f>
        <v>0.11530520381900486</v>
      </c>
      <c r="AQ29" s="19" t="s">
        <v>31</v>
      </c>
      <c r="AR29" s="12">
        <f>(AX29+AX30)*AQ6</f>
        <v>6.9755815518781548</v>
      </c>
      <c r="AW29" s="19" t="s">
        <v>42</v>
      </c>
      <c r="AX29" s="13">
        <f>AR26*1.2*I$6^2*I$4*I$3/2</f>
        <v>0.12012363791763081</v>
      </c>
      <c r="BD29" s="19" t="s">
        <v>31</v>
      </c>
      <c r="BE29" s="12">
        <f>(BK29+BK30)*BD6</f>
        <v>8.3645869773702728</v>
      </c>
      <c r="BJ29" s="19" t="s">
        <v>42</v>
      </c>
      <c r="BK29" s="13">
        <f>BE26*1.2*I$6^2*I$4*I$3/2</f>
        <v>0.12902911659240265</v>
      </c>
    </row>
    <row r="30" spans="1:65" x14ac:dyDescent="0.35">
      <c r="B30" s="11" t="s">
        <v>32</v>
      </c>
      <c r="C30" s="12">
        <f>(E20+I20)*D5/2</f>
        <v>32.922160749506787</v>
      </c>
      <c r="H30" s="11" t="s">
        <v>43</v>
      </c>
      <c r="I30" s="13">
        <f>H26*1.2*I6^2*I4*I3/2</f>
        <v>-6.8971868085264745E-2</v>
      </c>
      <c r="Q30" s="19" t="s">
        <v>32</v>
      </c>
      <c r="R30" s="12">
        <f>(T20+X20)*Q5/2</f>
        <v>35.221321583083643</v>
      </c>
      <c r="W30" s="19" t="s">
        <v>43</v>
      </c>
      <c r="X30" s="13">
        <f>W26*1.2*I$6^2*I$4*I$3/2</f>
        <v>-6.8611705122228125E-2</v>
      </c>
      <c r="AD30" s="19" t="s">
        <v>32</v>
      </c>
      <c r="AE30" s="12">
        <f>(AG20+AK20)*AD5/2</f>
        <v>36.694749982653498</v>
      </c>
      <c r="AJ30" s="19" t="s">
        <v>43</v>
      </c>
      <c r="AK30" s="13">
        <f>AJ26*1.2*I$6^2*I$4*I$3/2</f>
        <v>-6.8335861156489527E-2</v>
      </c>
      <c r="AQ30" s="19" t="s">
        <v>32</v>
      </c>
      <c r="AR30" s="12">
        <f>(AT20+AX20)*AQ5/2</f>
        <v>41.63815730154311</v>
      </c>
      <c r="AW30" s="19" t="s">
        <v>43</v>
      </c>
      <c r="AX30" s="13">
        <f>AW26*1.2*I$6^2*I$4*I$3/2</f>
        <v>-6.748350824897402E-2</v>
      </c>
      <c r="BD30" s="19" t="s">
        <v>32</v>
      </c>
      <c r="BE30" s="12">
        <f>(BG20+BK20)*BD5/2</f>
        <v>51.126725886571336</v>
      </c>
      <c r="BJ30" s="19" t="s">
        <v>43</v>
      </c>
      <c r="BK30" s="13">
        <f>BJ26*1.2*I$6^2*I$4*I$3/2</f>
        <v>-6.5907075822199609E-2</v>
      </c>
    </row>
    <row r="31" spans="1:65" x14ac:dyDescent="0.35">
      <c r="B31" s="11" t="s">
        <v>33</v>
      </c>
      <c r="C31" s="13">
        <f>C29/C30</f>
        <v>0.1720134342008422</v>
      </c>
      <c r="Q31" s="19" t="s">
        <v>33</v>
      </c>
      <c r="R31" s="13">
        <f>R29/R30</f>
        <v>0.1698068066606277</v>
      </c>
      <c r="AD31" s="19" t="s">
        <v>33</v>
      </c>
      <c r="AE31" s="13">
        <f>AE29/AE30</f>
        <v>0.16961881284899322</v>
      </c>
      <c r="AQ31" s="19" t="s">
        <v>33</v>
      </c>
      <c r="AR31" s="13">
        <f>AR29/AR30</f>
        <v>0.16752858445106167</v>
      </c>
      <c r="BD31" s="19" t="s">
        <v>33</v>
      </c>
      <c r="BE31" s="13">
        <f>BE29/BE30</f>
        <v>0.16360498021969502</v>
      </c>
    </row>
  </sheetData>
  <mergeCells count="21">
    <mergeCell ref="BI8:BM8"/>
    <mergeCell ref="AD8:AG8"/>
    <mergeCell ref="AI8:AM8"/>
    <mergeCell ref="AQ8:AT8"/>
    <mergeCell ref="AV8:AZ8"/>
    <mergeCell ref="BD8:BG8"/>
    <mergeCell ref="Q8:T8"/>
    <mergeCell ref="V8:Z8"/>
    <mergeCell ref="B8:E8"/>
    <mergeCell ref="G8:K8"/>
    <mergeCell ref="B25:E25"/>
    <mergeCell ref="G25:K25"/>
    <mergeCell ref="G5:H5"/>
    <mergeCell ref="G6:H6"/>
    <mergeCell ref="B2:C2"/>
    <mergeCell ref="B3:C3"/>
    <mergeCell ref="B4:C4"/>
    <mergeCell ref="B5:C5"/>
    <mergeCell ref="G2:H2"/>
    <mergeCell ref="G3:H3"/>
    <mergeCell ref="G4:H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opLeftCell="AU1" workbookViewId="0">
      <selection activeCell="BF21" sqref="BF21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7.5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7.5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7.5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7.5</v>
      </c>
      <c r="BL1" t="s">
        <v>3</v>
      </c>
    </row>
    <row r="2" spans="1:65" x14ac:dyDescent="0.35">
      <c r="B2" s="27" t="s">
        <v>2</v>
      </c>
      <c r="C2" s="27"/>
      <c r="D2">
        <v>20</v>
      </c>
      <c r="E2" t="s">
        <v>3</v>
      </c>
      <c r="G2" s="27" t="s">
        <v>9</v>
      </c>
      <c r="H2" s="27"/>
      <c r="I2">
        <v>0.24</v>
      </c>
      <c r="J2" t="s">
        <v>10</v>
      </c>
      <c r="K2" s="3" t="s">
        <v>14</v>
      </c>
      <c r="L2">
        <v>0.6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7" t="s">
        <v>4</v>
      </c>
      <c r="C3" s="27"/>
      <c r="D3">
        <v>1.2</v>
      </c>
      <c r="E3" t="s">
        <v>5</v>
      </c>
      <c r="G3" s="25" t="s">
        <v>34</v>
      </c>
      <c r="H3" s="26"/>
      <c r="I3" s="12">
        <f>(I2+I2*D4)/4</f>
        <v>0.10199999999999999</v>
      </c>
      <c r="J3" s="12" t="s">
        <v>10</v>
      </c>
      <c r="K3" s="3" t="s">
        <v>34</v>
      </c>
      <c r="L3">
        <f>(I2+I2*D4)/4</f>
        <v>0.10199999999999999</v>
      </c>
      <c r="P3" s="21" t="s">
        <v>66</v>
      </c>
      <c r="Q3">
        <f>U7+U6</f>
        <v>18.649047758921718</v>
      </c>
      <c r="R3" t="s">
        <v>63</v>
      </c>
      <c r="T3" t="s">
        <v>59</v>
      </c>
      <c r="U3">
        <f>((U2/2)-Q2*TAN(X1*PI()/180))*2</f>
        <v>176.80680115805001</v>
      </c>
      <c r="V3" t="s">
        <v>56</v>
      </c>
      <c r="AC3" s="21" t="s">
        <v>66</v>
      </c>
      <c r="AD3">
        <f>AH7+AH6</f>
        <v>30.653957562663187</v>
      </c>
      <c r="AE3" t="s">
        <v>63</v>
      </c>
      <c r="AG3" t="s">
        <v>59</v>
      </c>
      <c r="AH3">
        <f>((AH2/2)-AD2*TAN(AK1*PI()/180))*2</f>
        <v>161.00850144756248</v>
      </c>
      <c r="AI3" t="s">
        <v>56</v>
      </c>
      <c r="AP3" s="21" t="s">
        <v>66</v>
      </c>
      <c r="AQ3">
        <f>AU7+AU6</f>
        <v>70.736461595308498</v>
      </c>
      <c r="AR3" t="s">
        <v>63</v>
      </c>
      <c r="AT3" t="s">
        <v>59</v>
      </c>
      <c r="AU3">
        <f>((AU2/2)-AQ2*TAN(AX1*PI()/180))*2</f>
        <v>134.67800193008333</v>
      </c>
      <c r="AV3" t="s">
        <v>56</v>
      </c>
      <c r="BC3" s="21" t="s">
        <v>66</v>
      </c>
      <c r="BD3">
        <f>BH7+BH6</f>
        <v>147.25993894221253</v>
      </c>
      <c r="BE3" t="s">
        <v>63</v>
      </c>
      <c r="BG3" t="s">
        <v>59</v>
      </c>
      <c r="BH3">
        <f>((BH2/2)-BD2*TAN(BK1*PI()/180))*2</f>
        <v>113.6136023161</v>
      </c>
      <c r="BI3" t="s">
        <v>56</v>
      </c>
    </row>
    <row r="4" spans="1:65" x14ac:dyDescent="0.35">
      <c r="B4" s="27" t="s">
        <v>6</v>
      </c>
      <c r="C4" s="27"/>
      <c r="D4">
        <v>0.7</v>
      </c>
      <c r="G4" s="27" t="s">
        <v>11</v>
      </c>
      <c r="H4" s="27"/>
      <c r="I4">
        <f>(PI()/4)*(I2^2-I2^2*D4^2)</f>
        <v>2.3071856447963442E-2</v>
      </c>
      <c r="J4" t="s">
        <v>13</v>
      </c>
      <c r="K4" s="3" t="s">
        <v>37</v>
      </c>
      <c r="L4">
        <f>I6/L3</f>
        <v>106.23247408308194</v>
      </c>
      <c r="P4" s="21" t="s">
        <v>67</v>
      </c>
      <c r="Q4">
        <f>U7-U6</f>
        <v>12.948819112013352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21.28433347790461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49.115303776480296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102.24877626240226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7" t="s">
        <v>7</v>
      </c>
      <c r="C5" s="27"/>
      <c r="D5">
        <v>0.15</v>
      </c>
      <c r="E5" t="s">
        <v>8</v>
      </c>
      <c r="G5" s="27" t="s">
        <v>36</v>
      </c>
      <c r="H5" s="27"/>
      <c r="I5">
        <f>D5/I4</f>
        <v>6.5014274138846133</v>
      </c>
      <c r="J5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6.1094686978741226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7.3672220846800638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10.529507262340523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14.795877175135765</v>
      </c>
      <c r="BI5" t="s">
        <v>12</v>
      </c>
    </row>
    <row r="6" spans="1:65" x14ac:dyDescent="0.35">
      <c r="G6" s="27" t="s">
        <v>35</v>
      </c>
      <c r="H6" s="27"/>
      <c r="I6">
        <f>I5/L2</f>
        <v>10.835712356474357</v>
      </c>
      <c r="J6" t="s">
        <v>12</v>
      </c>
      <c r="Q6">
        <f>L4</f>
        <v>106.23247408308194</v>
      </c>
      <c r="T6" t="s">
        <v>62</v>
      </c>
      <c r="U6">
        <f>Q2*Q5*Q5*0.19*(U2^4-U3^4)/(4*(U2-U3)*U2^(4)*U3^(4)*(2*9.81*PI()*PI()/16))*10^12*1.2*9.81</f>
        <v>2.8501143234541826</v>
      </c>
      <c r="V6" t="s">
        <v>63</v>
      </c>
      <c r="AD6">
        <f>L4</f>
        <v>106.23247408308194</v>
      </c>
      <c r="AG6" t="s">
        <v>62</v>
      </c>
      <c r="AH6">
        <f>AD2*AD5*AD5*0.19*(AH2^4-AH3^4)/(4*(AH2-AH3)*AH2^(4)*AH3^(4)*(2*9.81*PI()*PI()/16))*10^12*1.2*9.81</f>
        <v>4.6848120423792903</v>
      </c>
      <c r="AI6" t="s">
        <v>63</v>
      </c>
      <c r="AQ6">
        <f>L4</f>
        <v>106.23247408308194</v>
      </c>
      <c r="AT6" t="s">
        <v>62</v>
      </c>
      <c r="AU6">
        <f>AQ2*AQ5*AQ5*0.19*(AU2^4-AU3^4)/(4*(AU2-AU3)*AU2^(4)*AU3^(4)*(2*9.81*PI()*PI()/16))*10^12*1.2*9.81</f>
        <v>10.810578909414099</v>
      </c>
      <c r="AV6" t="s">
        <v>63</v>
      </c>
      <c r="BD6">
        <f>L4</f>
        <v>106.23247408308194</v>
      </c>
      <c r="BG6" t="s">
        <v>62</v>
      </c>
      <c r="BH6">
        <f>BD2*BD5*BD5*0.19*(BH2^4-BH3^4)/(4*(BH2-BH3)*BH2^(4)*BH3^(4)*(2*9.81*PI()*PI()/16))*10^12*1.2*9.81</f>
        <v>22.505581339905131</v>
      </c>
      <c r="BI6" t="s">
        <v>63</v>
      </c>
    </row>
    <row r="7" spans="1:65" x14ac:dyDescent="0.35">
      <c r="G7" s="3"/>
      <c r="H7" s="3"/>
      <c r="T7" t="s">
        <v>64</v>
      </c>
      <c r="U7">
        <f>(U5^2-U4^2)*1.2/2</f>
        <v>15.798933435467534</v>
      </c>
      <c r="V7" t="s">
        <v>63</v>
      </c>
      <c r="AG7" t="s">
        <v>64</v>
      </c>
      <c r="AH7">
        <f>(AH5^2-AH4^2)*1.2/2</f>
        <v>25.969145520283899</v>
      </c>
      <c r="AI7" t="s">
        <v>63</v>
      </c>
      <c r="AT7" t="s">
        <v>64</v>
      </c>
      <c r="AU7">
        <f>(AU5^2-AU4^2)*1.2/2</f>
        <v>59.925882685894393</v>
      </c>
      <c r="AV7" t="s">
        <v>63</v>
      </c>
      <c r="BG7" t="s">
        <v>64</v>
      </c>
      <c r="BH7">
        <f>(BH5^2-BH4^2)*1.2/2</f>
        <v>124.75435760230739</v>
      </c>
      <c r="BI7" t="s">
        <v>63</v>
      </c>
    </row>
    <row r="8" spans="1:65" x14ac:dyDescent="0.35">
      <c r="A8" s="3" t="s">
        <v>16</v>
      </c>
      <c r="B8" s="27" t="s">
        <v>45</v>
      </c>
      <c r="C8" s="27"/>
      <c r="D8" s="27"/>
      <c r="E8" s="27"/>
      <c r="F8" s="3" t="s">
        <v>22</v>
      </c>
      <c r="G8" s="27" t="s">
        <v>46</v>
      </c>
      <c r="H8" s="27"/>
      <c r="I8" s="27"/>
      <c r="J8" s="27"/>
      <c r="K8" s="27"/>
      <c r="P8" s="21"/>
      <c r="Q8" s="24"/>
      <c r="R8" s="24"/>
      <c r="S8" s="24"/>
      <c r="T8" s="24"/>
      <c r="U8" s="21"/>
      <c r="V8" s="24"/>
      <c r="W8" s="24"/>
      <c r="X8" s="24"/>
      <c r="Y8" s="24"/>
      <c r="Z8" s="24"/>
      <c r="AC8" s="21"/>
      <c r="AD8" s="24"/>
      <c r="AE8" s="24"/>
      <c r="AF8" s="24"/>
      <c r="AG8" s="24"/>
      <c r="AH8" s="21"/>
      <c r="AI8" s="24"/>
      <c r="AJ8" s="24"/>
      <c r="AK8" s="24"/>
      <c r="AL8" s="24"/>
      <c r="AM8" s="24"/>
      <c r="AP8" s="21"/>
      <c r="AQ8" s="24"/>
      <c r="AR8" s="24"/>
      <c r="AS8" s="24"/>
      <c r="AT8" s="24"/>
      <c r="AU8" s="21"/>
      <c r="AV8" s="24"/>
      <c r="AW8" s="24"/>
      <c r="AX8" s="24"/>
      <c r="AY8" s="24"/>
      <c r="AZ8" s="24"/>
      <c r="BC8" s="21"/>
      <c r="BD8" s="24"/>
      <c r="BE8" s="24"/>
      <c r="BF8" s="24"/>
      <c r="BG8" s="24"/>
      <c r="BH8" s="21"/>
      <c r="BI8" s="24"/>
      <c r="BJ8" s="24"/>
      <c r="BK8" s="24"/>
      <c r="BL8" s="24"/>
      <c r="BM8" s="24"/>
    </row>
    <row r="9" spans="1:65" x14ac:dyDescent="0.35">
      <c r="A9" s="3"/>
      <c r="F9" s="3"/>
      <c r="G9" s="3"/>
      <c r="H9" s="3"/>
      <c r="P9" s="22"/>
      <c r="U9" s="22"/>
      <c r="V9" s="22"/>
      <c r="W9" s="22"/>
      <c r="AC9" s="22"/>
      <c r="AH9" s="22"/>
      <c r="AI9" s="22"/>
      <c r="AJ9" s="22"/>
      <c r="AP9" s="22"/>
      <c r="AU9" s="22"/>
      <c r="AV9" s="22"/>
      <c r="AW9" s="22"/>
      <c r="BC9" s="22"/>
      <c r="BH9" s="22"/>
      <c r="BI9" s="22"/>
      <c r="BJ9" s="22"/>
    </row>
    <row r="10" spans="1:65" x14ac:dyDescent="0.35">
      <c r="A10" s="3" t="s">
        <v>16</v>
      </c>
      <c r="B10" s="7">
        <f>C20</f>
        <v>2.3116797804038165</v>
      </c>
      <c r="F10" s="3" t="s">
        <v>22</v>
      </c>
      <c r="G10" s="8">
        <f>G20</f>
        <v>2.6470282435872177</v>
      </c>
      <c r="H10" s="3"/>
      <c r="P10" s="21" t="s">
        <v>16</v>
      </c>
      <c r="Q10" s="10">
        <f>R20</f>
        <v>2.3273790931130596</v>
      </c>
      <c r="U10" s="21" t="s">
        <v>22</v>
      </c>
      <c r="V10" s="9">
        <f>V20</f>
        <v>2.6175401594655314</v>
      </c>
      <c r="W10" s="22"/>
      <c r="AC10" s="21" t="s">
        <v>16</v>
      </c>
      <c r="AD10" s="10">
        <f>AE20</f>
        <v>2.3430996031103866</v>
      </c>
      <c r="AH10" s="21" t="s">
        <v>22</v>
      </c>
      <c r="AI10" s="9">
        <f>AI20</f>
        <v>2.5881658031721564</v>
      </c>
      <c r="AJ10" s="22"/>
      <c r="AP10" s="21" t="s">
        <v>16</v>
      </c>
      <c r="AQ10" s="10">
        <f>AR20</f>
        <v>2.3903862949138426</v>
      </c>
      <c r="AU10" s="21" t="s">
        <v>22</v>
      </c>
      <c r="AV10" s="9">
        <f>AV20</f>
        <v>2.5007415330765643</v>
      </c>
      <c r="AW10" s="22"/>
      <c r="BC10" s="21" t="s">
        <v>16</v>
      </c>
      <c r="BD10" s="10">
        <f>BE20</f>
        <v>2.4870959213971466</v>
      </c>
      <c r="BH10" s="21" t="s">
        <v>22</v>
      </c>
      <c r="BI10" s="9">
        <f>BI20</f>
        <v>2.3263674320658447</v>
      </c>
      <c r="BJ10" s="22"/>
    </row>
    <row r="13" spans="1:65" x14ac:dyDescent="0.35">
      <c r="A13" s="3" t="s">
        <v>14</v>
      </c>
      <c r="B13" s="3" t="s">
        <v>26</v>
      </c>
      <c r="C13" s="3" t="s">
        <v>17</v>
      </c>
      <c r="D13" s="3" t="s">
        <v>18</v>
      </c>
      <c r="E13" s="3" t="s">
        <v>20</v>
      </c>
      <c r="F13" s="3"/>
      <c r="G13" s="3" t="s">
        <v>39</v>
      </c>
      <c r="H13" s="3" t="s">
        <v>40</v>
      </c>
      <c r="I13" s="3" t="s">
        <v>20</v>
      </c>
      <c r="J13" s="3"/>
      <c r="K13" s="3"/>
      <c r="P13" s="21" t="s">
        <v>14</v>
      </c>
      <c r="Q13" s="21" t="s">
        <v>26</v>
      </c>
      <c r="R13" s="21" t="s">
        <v>17</v>
      </c>
      <c r="S13" s="21" t="s">
        <v>18</v>
      </c>
      <c r="T13" s="21" t="s">
        <v>20</v>
      </c>
      <c r="U13" s="22"/>
      <c r="V13" s="21" t="s">
        <v>39</v>
      </c>
      <c r="W13" s="21" t="s">
        <v>40</v>
      </c>
      <c r="X13" s="21" t="s">
        <v>20</v>
      </c>
      <c r="Y13" s="21"/>
      <c r="Z13" s="21"/>
      <c r="AC13" s="21" t="s">
        <v>14</v>
      </c>
      <c r="AD13" s="21" t="s">
        <v>26</v>
      </c>
      <c r="AE13" s="21" t="s">
        <v>17</v>
      </c>
      <c r="AF13" s="21" t="s">
        <v>18</v>
      </c>
      <c r="AG13" s="21" t="s">
        <v>20</v>
      </c>
      <c r="AH13" s="22"/>
      <c r="AI13" s="21" t="s">
        <v>39</v>
      </c>
      <c r="AJ13" s="21" t="s">
        <v>40</v>
      </c>
      <c r="AK13" s="21" t="s">
        <v>20</v>
      </c>
      <c r="AL13" s="21"/>
      <c r="AM13" s="21"/>
      <c r="AP13" s="21" t="s">
        <v>14</v>
      </c>
      <c r="AQ13" s="21" t="s">
        <v>26</v>
      </c>
      <c r="AR13" s="21" t="s">
        <v>17</v>
      </c>
      <c r="AS13" s="21" t="s">
        <v>18</v>
      </c>
      <c r="AT13" s="21" t="s">
        <v>20</v>
      </c>
      <c r="AU13" s="22"/>
      <c r="AV13" s="21" t="s">
        <v>39</v>
      </c>
      <c r="AW13" s="21" t="s">
        <v>40</v>
      </c>
      <c r="AX13" s="21" t="s">
        <v>20</v>
      </c>
      <c r="AY13" s="21"/>
      <c r="AZ13" s="21"/>
      <c r="BC13" s="21" t="s">
        <v>14</v>
      </c>
      <c r="BD13" s="21" t="s">
        <v>26</v>
      </c>
      <c r="BE13" s="21" t="s">
        <v>17</v>
      </c>
      <c r="BF13" s="21" t="s">
        <v>18</v>
      </c>
      <c r="BG13" s="21" t="s">
        <v>20</v>
      </c>
      <c r="BH13" s="22"/>
      <c r="BI13" s="21" t="s">
        <v>39</v>
      </c>
      <c r="BJ13" s="21" t="s">
        <v>40</v>
      </c>
      <c r="BK13" s="21" t="s">
        <v>20</v>
      </c>
      <c r="BL13" s="21"/>
      <c r="BM13" s="21"/>
    </row>
    <row r="14" spans="1:65" x14ac:dyDescent="0.35">
      <c r="A14" s="5" t="s">
        <v>44</v>
      </c>
      <c r="B14" s="3" t="s">
        <v>15</v>
      </c>
      <c r="C14" s="3" t="s">
        <v>16</v>
      </c>
      <c r="D14" s="5" t="s">
        <v>19</v>
      </c>
      <c r="E14" s="3" t="s">
        <v>21</v>
      </c>
      <c r="F14" s="3"/>
      <c r="G14" s="3" t="s">
        <v>22</v>
      </c>
      <c r="H14" s="5" t="s">
        <v>23</v>
      </c>
      <c r="I14" s="3" t="s">
        <v>24</v>
      </c>
      <c r="J14" s="3"/>
      <c r="K14" s="3" t="s">
        <v>41</v>
      </c>
      <c r="P14" s="17" t="s">
        <v>44</v>
      </c>
      <c r="Q14" s="21" t="s">
        <v>15</v>
      </c>
      <c r="R14" s="21" t="s">
        <v>16</v>
      </c>
      <c r="S14" s="17" t="s">
        <v>19</v>
      </c>
      <c r="T14" s="21" t="s">
        <v>21</v>
      </c>
      <c r="U14" s="22"/>
      <c r="V14" s="21" t="s">
        <v>22</v>
      </c>
      <c r="W14" s="17" t="s">
        <v>23</v>
      </c>
      <c r="X14" s="21" t="s">
        <v>24</v>
      </c>
      <c r="Y14" s="21"/>
      <c r="Z14" s="21" t="s">
        <v>41</v>
      </c>
      <c r="AC14" s="17" t="s">
        <v>44</v>
      </c>
      <c r="AD14" s="21" t="s">
        <v>15</v>
      </c>
      <c r="AE14" s="21" t="s">
        <v>16</v>
      </c>
      <c r="AF14" s="17" t="s">
        <v>19</v>
      </c>
      <c r="AG14" s="21" t="s">
        <v>21</v>
      </c>
      <c r="AH14" s="22"/>
      <c r="AI14" s="21" t="s">
        <v>22</v>
      </c>
      <c r="AJ14" s="17" t="s">
        <v>23</v>
      </c>
      <c r="AK14" s="21" t="s">
        <v>24</v>
      </c>
      <c r="AL14" s="21"/>
      <c r="AM14" s="21" t="s">
        <v>41</v>
      </c>
      <c r="AP14" s="17" t="s">
        <v>44</v>
      </c>
      <c r="AQ14" s="21" t="s">
        <v>15</v>
      </c>
      <c r="AR14" s="21" t="s">
        <v>16</v>
      </c>
      <c r="AS14" s="17" t="s">
        <v>19</v>
      </c>
      <c r="AT14" s="21" t="s">
        <v>21</v>
      </c>
      <c r="AU14" s="22"/>
      <c r="AV14" s="21" t="s">
        <v>22</v>
      </c>
      <c r="AW14" s="17" t="s">
        <v>23</v>
      </c>
      <c r="AX14" s="21" t="s">
        <v>24</v>
      </c>
      <c r="AY14" s="21"/>
      <c r="AZ14" s="21" t="s">
        <v>41</v>
      </c>
      <c r="BC14" s="17" t="s">
        <v>44</v>
      </c>
      <c r="BD14" s="21" t="s">
        <v>15</v>
      </c>
      <c r="BE14" s="21" t="s">
        <v>16</v>
      </c>
      <c r="BF14" s="17" t="s">
        <v>19</v>
      </c>
      <c r="BG14" s="21" t="s">
        <v>21</v>
      </c>
      <c r="BH14" s="22"/>
      <c r="BI14" s="21" t="s">
        <v>22</v>
      </c>
      <c r="BJ14" s="17" t="s">
        <v>23</v>
      </c>
      <c r="BK14" s="21" t="s">
        <v>24</v>
      </c>
      <c r="BL14" s="21"/>
      <c r="BM14" s="21" t="s">
        <v>41</v>
      </c>
    </row>
    <row r="15" spans="1:65" x14ac:dyDescent="0.35">
      <c r="A15">
        <v>0.6</v>
      </c>
      <c r="B15">
        <v>10.83571236</v>
      </c>
      <c r="C15">
        <f t="shared" ref="C15:C20" si="0" xml:space="preserve"> -0.3078*D15^6 + 2.2651*D15^5 - 4.751*D15^4 + 0.2832*D15^3 + 5.9876*D15^2 + 3.6672*D15 - 0.2951</f>
        <v>0.67321313279999995</v>
      </c>
      <c r="D15">
        <v>0.2</v>
      </c>
      <c r="E15">
        <f t="shared" ref="E15:E20" si="1">1.2*B15^2*C15*(D15^2+1)/2</f>
        <v>49.32329766007976</v>
      </c>
      <c r="G15">
        <f t="shared" ref="G15:G20" si="2" xml:space="preserve"> 0.9808*H15^6 - 9.1296*H15^5 + 32.097*H15^4 - 52.719*H15^3 + 35.366*H15^2 + 6.8355*H15 + 0.7557</f>
        <v>6.506657452799999</v>
      </c>
      <c r="H15">
        <f t="shared" ref="H15:H20" si="3">A15-D15</f>
        <v>0.39999999999999997</v>
      </c>
      <c r="I15">
        <f t="shared" ref="I15:I20" si="4">1.2*B15^2*G15*(H15^2+1)/2</f>
        <v>531.71892626868816</v>
      </c>
      <c r="K15">
        <f t="shared" ref="K15:K20" si="5">E15-I15</f>
        <v>-482.39562860860838</v>
      </c>
      <c r="P15">
        <v>0.6</v>
      </c>
      <c r="Q15">
        <v>10.83571236</v>
      </c>
      <c r="R15" s="12">
        <f t="shared" ref="R15:R20" si="6" xml:space="preserve"> -0.3078*S15^6 + 2.2651*S15^5 - 4.751*S15^4 + 0.2832*S15^3 + 5.9876*S15^2 + 3.6672*S15 - 0.2951</f>
        <v>0.67321313279999995</v>
      </c>
      <c r="S15">
        <v>0.2</v>
      </c>
      <c r="T15" s="12">
        <f>(1.2*Q15^2*R15*(S15^2+1)/2) + Q$4</f>
        <v>62.272116772093113</v>
      </c>
      <c r="V15" s="12">
        <f t="shared" ref="V15:V20" si="7" xml:space="preserve"> 0.9808*W15^6 - 9.1296*W15^5 + 32.097*W15^4 - 52.719*W15^3 + 35.366*W15^2 + 6.8355*W15 + 0.7557</f>
        <v>6.506657452799999</v>
      </c>
      <c r="W15" s="12">
        <f t="shared" ref="W15:W20" si="8">P15-S15</f>
        <v>0.39999999999999997</v>
      </c>
      <c r="X15" s="12">
        <f>1.2*Q15^2*V15*(W15^2+1)/2 + Q$3</f>
        <v>550.36797402760988</v>
      </c>
      <c r="Y15" s="12"/>
      <c r="Z15" s="12">
        <f t="shared" ref="Z15:Z20" si="9">T15-X15</f>
        <v>-488.09585725551676</v>
      </c>
      <c r="AC15">
        <v>0.6</v>
      </c>
      <c r="AD15">
        <v>10.83571236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70.60763113798437</v>
      </c>
      <c r="AI15" s="12">
        <f t="shared" ref="AI15:AI20" si="11" xml:space="preserve"> 0.9808*AJ15^6 - 9.1296*AJ15^5 + 32.097*AJ15^4 - 52.719*AJ15^3 + 35.366*AJ15^2 + 6.8355*AJ15 + 0.7557</f>
        <v>6.506657452799999</v>
      </c>
      <c r="AJ15" s="12">
        <f t="shared" ref="AJ15:AJ20" si="12">AC15-AF15</f>
        <v>0.39999999999999997</v>
      </c>
      <c r="AK15" s="12">
        <f>1.2*AD15^2*AI15*(AJ15^2+1)/2 + AD$3</f>
        <v>562.37288383135137</v>
      </c>
      <c r="AL15" s="12"/>
      <c r="AM15" s="12">
        <f t="shared" ref="AM15:AM20" si="13">AG15-AK15</f>
        <v>-491.76525269336702</v>
      </c>
      <c r="AP15">
        <v>0.6</v>
      </c>
      <c r="AQ15">
        <v>10.83571236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98.438601436560049</v>
      </c>
      <c r="AV15" s="12">
        <f t="shared" ref="AV15:AV20" si="15" xml:space="preserve"> 0.9808*AW15^6 - 9.1296*AW15^5 + 32.097*AW15^4 - 52.719*AW15^3 + 35.366*AW15^2 + 6.8355*AW15 + 0.7557</f>
        <v>6.506657452799999</v>
      </c>
      <c r="AW15" s="12">
        <f t="shared" ref="AW15:AW20" si="16">AP15-AS15</f>
        <v>0.39999999999999997</v>
      </c>
      <c r="AX15" s="12">
        <f>1.2*AQ15^2*AV15*(AW15^2+1)/2 + AQ$3</f>
        <v>602.45538786399663</v>
      </c>
      <c r="AY15" s="12"/>
      <c r="AZ15" s="12">
        <f t="shared" ref="AZ15:AZ20" si="17">AT15-AX15</f>
        <v>-504.01678642743661</v>
      </c>
      <c r="BC15">
        <v>0.6</v>
      </c>
      <c r="BD15">
        <v>10.83571236</v>
      </c>
      <c r="BE15" s="12">
        <f t="shared" ref="BE15:BE20" si="18" xml:space="preserve"> -0.3078*BF15^6 + 2.2651*BF15^5 - 4.751*BF15^4 + 0.2832*BF15^3 + 5.9876*BF15^2 + 3.6672*BF15 - 0.2951</f>
        <v>0.67321313279999995</v>
      </c>
      <c r="BF15" s="12">
        <v>0.2</v>
      </c>
      <c r="BG15" s="12">
        <f>(1.2*BD15^2*BE15*(BF15^2+1)/2) + BD$4</f>
        <v>151.57207392248202</v>
      </c>
      <c r="BI15" s="12">
        <f t="shared" ref="BI15:BI20" si="19" xml:space="preserve"> 0.9808*BJ15^6 - 9.1296*BJ15^5 + 32.097*BJ15^4 - 52.719*BJ15^3 + 35.366*BJ15^2 + 6.8355*BJ15 + 0.7557</f>
        <v>6.506657452799999</v>
      </c>
      <c r="BJ15" s="12">
        <f t="shared" ref="BJ15:BJ20" si="20">BC15-BF15</f>
        <v>0.39999999999999997</v>
      </c>
      <c r="BK15" s="12">
        <f>1.2*BD15^2*BI15*(BJ15^2+1)/2 + BD$3</f>
        <v>678.97886521090072</v>
      </c>
      <c r="BL15" s="12"/>
      <c r="BM15" s="12">
        <f t="shared" ref="BM15:BM20" si="21">BG15-BK15</f>
        <v>-527.40679128841873</v>
      </c>
    </row>
    <row r="16" spans="1:65" x14ac:dyDescent="0.35">
      <c r="A16">
        <v>0.6</v>
      </c>
      <c r="B16">
        <v>10.83571236</v>
      </c>
      <c r="C16">
        <f t="shared" si="0"/>
        <v>1.6740794179968745</v>
      </c>
      <c r="D16">
        <v>0.35</v>
      </c>
      <c r="E16">
        <f t="shared" si="1"/>
        <v>132.3818947966443</v>
      </c>
      <c r="G16">
        <f t="shared" si="2"/>
        <v>3.967918359375</v>
      </c>
      <c r="H16">
        <f t="shared" si="3"/>
        <v>0.25</v>
      </c>
      <c r="I16">
        <f t="shared" si="4"/>
        <v>297.00095982966224</v>
      </c>
      <c r="K16">
        <f t="shared" si="5"/>
        <v>-164.61906503301793</v>
      </c>
      <c r="P16">
        <v>0.6</v>
      </c>
      <c r="Q16">
        <v>10.83571236</v>
      </c>
      <c r="R16" s="12">
        <f t="shared" si="6"/>
        <v>1.6740794179968745</v>
      </c>
      <c r="S16">
        <v>0.35</v>
      </c>
      <c r="T16" s="12">
        <f t="shared" ref="T16:T20" si="22">(1.2*Q16^2*R16*(S16^2+1)/2) + Q$4</f>
        <v>145.33071390865766</v>
      </c>
      <c r="V16" s="12">
        <f t="shared" si="7"/>
        <v>3.967918359375</v>
      </c>
      <c r="W16" s="12">
        <f t="shared" si="8"/>
        <v>0.25</v>
      </c>
      <c r="X16" s="12">
        <f t="shared" ref="X16:X20" si="23">1.2*Q16^2*V16*(W16^2+1)/2 + Q$3</f>
        <v>315.65000758858395</v>
      </c>
      <c r="Y16" s="12"/>
      <c r="Z16" s="12">
        <f t="shared" si="9"/>
        <v>-170.31929367992629</v>
      </c>
      <c r="AC16">
        <v>0.6</v>
      </c>
      <c r="AD16">
        <v>10.83571236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105.55936178315913</v>
      </c>
      <c r="AI16" s="12">
        <f t="shared" si="11"/>
        <v>5.3143923837607145</v>
      </c>
      <c r="AJ16" s="12">
        <f t="shared" si="12"/>
        <v>0.32999999999999996</v>
      </c>
      <c r="AK16" s="12">
        <f t="shared" ref="AK16:AK20" si="25">1.2*AD16^2*AI16*(AJ16^2+1)/2 + AD$3</f>
        <v>445.81078715950974</v>
      </c>
      <c r="AL16" s="12"/>
      <c r="AM16" s="12">
        <f t="shared" si="13"/>
        <v>-340.2514253763506</v>
      </c>
      <c r="AP16">
        <v>0.6</v>
      </c>
      <c r="AQ16">
        <v>10.83571236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133.39033208173481</v>
      </c>
      <c r="AV16" s="12">
        <f t="shared" si="15"/>
        <v>5.3143923837607145</v>
      </c>
      <c r="AW16" s="12">
        <f t="shared" si="16"/>
        <v>0.32999999999999996</v>
      </c>
      <c r="AX16" s="12">
        <f t="shared" ref="AX16:AX20" si="27">1.2*AQ16^2*AV16*(AW16^2+1)/2 + AQ$3</f>
        <v>485.89329119215506</v>
      </c>
      <c r="AY16" s="12"/>
      <c r="AZ16" s="12">
        <f t="shared" si="17"/>
        <v>-352.50295911042025</v>
      </c>
      <c r="BC16">
        <v>0.6</v>
      </c>
      <c r="BD16">
        <v>10.83571236</v>
      </c>
      <c r="BE16" s="12">
        <f t="shared" si="18"/>
        <v>1.1149964265880559</v>
      </c>
      <c r="BF16" s="12">
        <v>0.27</v>
      </c>
      <c r="BG16" s="12">
        <f t="shared" ref="BG16:BG20" si="28">(1.2*BD16^2*BE16*(BF16^2+1)/2) + BD$4</f>
        <v>186.52380456765678</v>
      </c>
      <c r="BI16" s="12">
        <f t="shared" si="19"/>
        <v>5.3143923837607145</v>
      </c>
      <c r="BJ16" s="12">
        <f t="shared" si="20"/>
        <v>0.32999999999999996</v>
      </c>
      <c r="BK16" s="12">
        <f t="shared" ref="BK16:BK20" si="29">1.2*BD16^2*BI16*(BJ16^2+1)/2 + BD$3</f>
        <v>562.41676853905903</v>
      </c>
      <c r="BL16" s="12"/>
      <c r="BM16" s="12">
        <f t="shared" si="21"/>
        <v>-375.89296397140225</v>
      </c>
    </row>
    <row r="17" spans="1:65" x14ac:dyDescent="0.35">
      <c r="A17">
        <v>0.6</v>
      </c>
      <c r="B17">
        <v>10.83571236</v>
      </c>
      <c r="C17">
        <f t="shared" si="0"/>
        <v>2.8398374999999993</v>
      </c>
      <c r="D17">
        <v>0.5</v>
      </c>
      <c r="E17">
        <f t="shared" si="1"/>
        <v>250.07466113441512</v>
      </c>
      <c r="G17">
        <f t="shared" si="2"/>
        <v>1.7433103847999996</v>
      </c>
      <c r="H17">
        <f t="shared" si="3"/>
        <v>9.9999999999999978E-2</v>
      </c>
      <c r="I17">
        <f t="shared" si="4"/>
        <v>124.04014842913412</v>
      </c>
      <c r="K17">
        <f t="shared" si="5"/>
        <v>126.034512705281</v>
      </c>
      <c r="P17">
        <v>0.6</v>
      </c>
      <c r="Q17">
        <v>10.83571236</v>
      </c>
      <c r="R17" s="12">
        <f t="shared" si="6"/>
        <v>2.8398374999999993</v>
      </c>
      <c r="S17">
        <v>0.5</v>
      </c>
      <c r="T17" s="12">
        <f t="shared" si="22"/>
        <v>263.02348024642845</v>
      </c>
      <c r="V17" s="12">
        <f t="shared" si="7"/>
        <v>1.7433103847999996</v>
      </c>
      <c r="W17" s="12">
        <f t="shared" si="8"/>
        <v>9.9999999999999978E-2</v>
      </c>
      <c r="X17" s="12">
        <f t="shared" si="23"/>
        <v>142.68919618805583</v>
      </c>
      <c r="Y17" s="12"/>
      <c r="Z17" s="12">
        <f t="shared" si="9"/>
        <v>120.33428405837262</v>
      </c>
      <c r="AC17">
        <v>0.6</v>
      </c>
      <c r="AD17">
        <v>10.83571236</v>
      </c>
      <c r="AE17" s="12">
        <f t="shared" si="10"/>
        <v>1.3183871067999997</v>
      </c>
      <c r="AF17" s="12">
        <v>0.3</v>
      </c>
      <c r="AG17" s="12">
        <f t="shared" si="24"/>
        <v>122.5204859788618</v>
      </c>
      <c r="AI17" s="12">
        <f t="shared" si="11"/>
        <v>4.8043927751999993</v>
      </c>
      <c r="AJ17" s="12">
        <f t="shared" si="12"/>
        <v>0.3</v>
      </c>
      <c r="AK17" s="12">
        <f t="shared" si="25"/>
        <v>399.57309910765707</v>
      </c>
      <c r="AL17" s="12"/>
      <c r="AM17" s="12">
        <f t="shared" si="13"/>
        <v>-277.05261312879526</v>
      </c>
      <c r="AP17">
        <v>0.6</v>
      </c>
      <c r="AQ17">
        <v>10.83571236</v>
      </c>
      <c r="AR17" s="12">
        <f t="shared" si="14"/>
        <v>1.3183871067999997</v>
      </c>
      <c r="AS17" s="12">
        <v>0.3</v>
      </c>
      <c r="AT17" s="12">
        <f t="shared" si="26"/>
        <v>150.35145627743748</v>
      </c>
      <c r="AV17" s="12">
        <f t="shared" si="15"/>
        <v>4.8043927751999993</v>
      </c>
      <c r="AW17" s="12">
        <f t="shared" si="16"/>
        <v>0.3</v>
      </c>
      <c r="AX17" s="12">
        <f t="shared" si="27"/>
        <v>439.65560314030233</v>
      </c>
      <c r="AY17" s="12"/>
      <c r="AZ17" s="12">
        <f t="shared" si="17"/>
        <v>-289.30414686286485</v>
      </c>
      <c r="BC17">
        <v>0.6</v>
      </c>
      <c r="BD17">
        <v>10.83571236</v>
      </c>
      <c r="BE17" s="12">
        <f t="shared" si="18"/>
        <v>1.3183871067999997</v>
      </c>
      <c r="BF17" s="12">
        <v>0.3</v>
      </c>
      <c r="BG17" s="12">
        <f t="shared" si="28"/>
        <v>203.48492876335945</v>
      </c>
      <c r="BI17" s="12">
        <f t="shared" si="19"/>
        <v>4.8043927751999993</v>
      </c>
      <c r="BJ17" s="12">
        <f t="shared" si="20"/>
        <v>0.3</v>
      </c>
      <c r="BK17" s="12">
        <f t="shared" si="29"/>
        <v>516.17908048720642</v>
      </c>
      <c r="BL17" s="12"/>
      <c r="BM17" s="12">
        <f t="shared" si="21"/>
        <v>-312.69415172384697</v>
      </c>
    </row>
    <row r="18" spans="1:65" x14ac:dyDescent="0.35">
      <c r="A18">
        <v>0.6</v>
      </c>
      <c r="B18">
        <v>10.83571236</v>
      </c>
      <c r="C18">
        <f t="shared" si="0"/>
        <v>2.0482290751999996</v>
      </c>
      <c r="D18">
        <v>0.4</v>
      </c>
      <c r="E18">
        <f t="shared" si="1"/>
        <v>167.37966805813474</v>
      </c>
      <c r="G18">
        <f t="shared" si="2"/>
        <v>3.1641844991999992</v>
      </c>
      <c r="H18">
        <f t="shared" si="3"/>
        <v>0.19999999999999996</v>
      </c>
      <c r="I18">
        <f t="shared" si="4"/>
        <v>231.82556355717603</v>
      </c>
      <c r="K18">
        <f t="shared" si="5"/>
        <v>-64.445895499041285</v>
      </c>
      <c r="P18">
        <v>0.6</v>
      </c>
      <c r="Q18">
        <v>10.83571236</v>
      </c>
      <c r="R18" s="12">
        <f t="shared" si="6"/>
        <v>2.0482290751999996</v>
      </c>
      <c r="S18">
        <v>0.4</v>
      </c>
      <c r="T18" s="12">
        <f t="shared" si="22"/>
        <v>180.32848717014809</v>
      </c>
      <c r="V18" s="12">
        <f t="shared" si="7"/>
        <v>3.1641844991999992</v>
      </c>
      <c r="W18" s="12">
        <f t="shared" si="8"/>
        <v>0.19999999999999996</v>
      </c>
      <c r="X18" s="12">
        <f t="shared" si="23"/>
        <v>250.47461131609774</v>
      </c>
      <c r="Y18" s="12"/>
      <c r="Z18" s="12">
        <f t="shared" si="9"/>
        <v>-70.146124145949642</v>
      </c>
      <c r="AC18">
        <v>0.6</v>
      </c>
      <c r="AD18">
        <v>10.83571236</v>
      </c>
      <c r="AE18" s="12">
        <f t="shared" si="10"/>
        <v>1.6740794179968745</v>
      </c>
      <c r="AF18" s="12">
        <v>0.35</v>
      </c>
      <c r="AG18" s="12">
        <f t="shared" si="24"/>
        <v>153.66622827454893</v>
      </c>
      <c r="AI18" s="12">
        <f t="shared" si="11"/>
        <v>3.967918359375</v>
      </c>
      <c r="AJ18" s="12">
        <f t="shared" si="12"/>
        <v>0.25</v>
      </c>
      <c r="AK18" s="12">
        <f t="shared" si="25"/>
        <v>327.65491739232544</v>
      </c>
      <c r="AL18" s="12"/>
      <c r="AM18" s="12">
        <f t="shared" si="13"/>
        <v>-173.98868911777652</v>
      </c>
      <c r="AP18">
        <v>0.6</v>
      </c>
      <c r="AQ18">
        <v>10.83571236</v>
      </c>
      <c r="AR18" s="12">
        <f t="shared" si="14"/>
        <v>1.6740794179968745</v>
      </c>
      <c r="AS18" s="12">
        <v>0.35</v>
      </c>
      <c r="AT18" s="12">
        <f t="shared" si="26"/>
        <v>181.49719857312459</v>
      </c>
      <c r="AV18" s="12">
        <f t="shared" si="15"/>
        <v>3.967918359375</v>
      </c>
      <c r="AW18" s="12">
        <f t="shared" si="16"/>
        <v>0.25</v>
      </c>
      <c r="AX18" s="12">
        <f t="shared" si="27"/>
        <v>367.73742142497076</v>
      </c>
      <c r="AY18" s="12"/>
      <c r="AZ18" s="12">
        <f t="shared" si="17"/>
        <v>-186.24022285184617</v>
      </c>
      <c r="BC18">
        <v>0.6</v>
      </c>
      <c r="BD18">
        <v>10.83571236</v>
      </c>
      <c r="BE18" s="12">
        <f t="shared" si="18"/>
        <v>1.6740794179968745</v>
      </c>
      <c r="BF18" s="12">
        <v>0.35</v>
      </c>
      <c r="BG18" s="12">
        <f t="shared" si="28"/>
        <v>234.63067105904656</v>
      </c>
      <c r="BI18" s="12">
        <f t="shared" si="19"/>
        <v>3.967918359375</v>
      </c>
      <c r="BJ18" s="12">
        <f t="shared" si="20"/>
        <v>0.25</v>
      </c>
      <c r="BK18" s="12">
        <f t="shared" si="29"/>
        <v>444.26089877187474</v>
      </c>
      <c r="BL18" s="12"/>
      <c r="BM18" s="12">
        <f t="shared" si="21"/>
        <v>-209.63022771282817</v>
      </c>
    </row>
    <row r="19" spans="1:65" x14ac:dyDescent="0.35">
      <c r="A19">
        <v>0.6</v>
      </c>
      <c r="B19">
        <v>10.83571236</v>
      </c>
      <c r="C19">
        <f t="shared" si="0"/>
        <v>2.4378564727843748</v>
      </c>
      <c r="D19">
        <v>0.45</v>
      </c>
      <c r="E19">
        <f t="shared" si="1"/>
        <v>206.51871043167409</v>
      </c>
      <c r="G19">
        <f t="shared" si="2"/>
        <v>2.4144003741749995</v>
      </c>
      <c r="H19">
        <f t="shared" si="3"/>
        <v>0.14999999999999997</v>
      </c>
      <c r="I19">
        <f t="shared" si="4"/>
        <v>173.91570141923884</v>
      </c>
      <c r="K19">
        <f t="shared" si="5"/>
        <v>32.603009012435251</v>
      </c>
      <c r="P19">
        <v>0.6</v>
      </c>
      <c r="Q19">
        <v>10.83571236</v>
      </c>
      <c r="R19" s="12">
        <f t="shared" si="6"/>
        <v>2.4378564727843748</v>
      </c>
      <c r="S19">
        <v>0.45</v>
      </c>
      <c r="T19" s="12">
        <f t="shared" si="22"/>
        <v>219.46752954368745</v>
      </c>
      <c r="V19" s="12">
        <f t="shared" si="7"/>
        <v>2.4144003741749995</v>
      </c>
      <c r="W19" s="12">
        <f t="shared" si="8"/>
        <v>0.14999999999999997</v>
      </c>
      <c r="X19" s="12">
        <f t="shared" si="23"/>
        <v>192.56474917816055</v>
      </c>
      <c r="Y19" s="12"/>
      <c r="Z19" s="12">
        <f t="shared" si="9"/>
        <v>26.902780365526894</v>
      </c>
      <c r="AC19">
        <v>0.6</v>
      </c>
      <c r="AD19">
        <v>10.83571236</v>
      </c>
      <c r="AE19" s="12">
        <f t="shared" si="10"/>
        <v>1.7475255629627389</v>
      </c>
      <c r="AF19" s="12">
        <v>0.36</v>
      </c>
      <c r="AG19" s="12">
        <f t="shared" si="24"/>
        <v>160.34823426069374</v>
      </c>
      <c r="AI19" s="12">
        <f t="shared" si="11"/>
        <v>3.803922163311821</v>
      </c>
      <c r="AJ19" s="12">
        <f t="shared" si="12"/>
        <v>0.24</v>
      </c>
      <c r="AK19" s="12">
        <f t="shared" si="25"/>
        <v>314.06662010265052</v>
      </c>
      <c r="AL19" s="12"/>
      <c r="AM19" s="12">
        <f t="shared" si="13"/>
        <v>-153.71838584195677</v>
      </c>
      <c r="AP19">
        <v>0.6</v>
      </c>
      <c r="AQ19">
        <v>10.83571236</v>
      </c>
      <c r="AR19" s="12">
        <f t="shared" si="14"/>
        <v>1.7475255629627389</v>
      </c>
      <c r="AS19" s="12">
        <v>0.36</v>
      </c>
      <c r="AT19" s="12">
        <f t="shared" si="26"/>
        <v>188.17920455926941</v>
      </c>
      <c r="AV19" s="12">
        <f t="shared" si="15"/>
        <v>3.803922163311821</v>
      </c>
      <c r="AW19" s="12">
        <f t="shared" si="16"/>
        <v>0.24</v>
      </c>
      <c r="AX19" s="12">
        <f t="shared" si="27"/>
        <v>354.14912413529578</v>
      </c>
      <c r="AY19" s="12"/>
      <c r="AZ19" s="12">
        <f t="shared" si="17"/>
        <v>-165.96991957602637</v>
      </c>
      <c r="BC19">
        <v>0.6</v>
      </c>
      <c r="BD19">
        <v>10.83571236</v>
      </c>
      <c r="BE19" s="12">
        <f t="shared" si="18"/>
        <v>1.7475255629627389</v>
      </c>
      <c r="BF19" s="12">
        <v>0.36</v>
      </c>
      <c r="BG19" s="12">
        <f t="shared" si="28"/>
        <v>241.31267704519138</v>
      </c>
      <c r="BI19" s="12">
        <f t="shared" si="19"/>
        <v>3.803922163311821</v>
      </c>
      <c r="BJ19" s="12">
        <f t="shared" si="20"/>
        <v>0.24</v>
      </c>
      <c r="BK19" s="12">
        <f t="shared" si="29"/>
        <v>430.67260148219987</v>
      </c>
      <c r="BL19" s="12"/>
      <c r="BM19" s="12">
        <f t="shared" si="21"/>
        <v>-189.35992443700849</v>
      </c>
    </row>
    <row r="20" spans="1:65" x14ac:dyDescent="0.35">
      <c r="A20" s="2">
        <v>0.6</v>
      </c>
      <c r="B20" s="2">
        <v>10.83571236</v>
      </c>
      <c r="C20" s="2">
        <f t="shared" si="0"/>
        <v>2.3116797804038165</v>
      </c>
      <c r="D20" s="2">
        <v>0.434</v>
      </c>
      <c r="E20" s="2">
        <f t="shared" si="1"/>
        <v>193.52649178652544</v>
      </c>
      <c r="F20" s="2"/>
      <c r="G20" s="2">
        <f t="shared" si="2"/>
        <v>2.6470282435872177</v>
      </c>
      <c r="H20" s="2">
        <f t="shared" si="3"/>
        <v>0.16599999999999998</v>
      </c>
      <c r="I20" s="2">
        <f t="shared" si="4"/>
        <v>191.61533418564278</v>
      </c>
      <c r="K20">
        <f t="shared" si="5"/>
        <v>1.9111576008826603</v>
      </c>
      <c r="P20" s="2">
        <v>0.6</v>
      </c>
      <c r="Q20" s="2">
        <v>10.83571236</v>
      </c>
      <c r="R20" s="18">
        <f t="shared" si="6"/>
        <v>2.3273790931130596</v>
      </c>
      <c r="S20" s="2">
        <v>0.436</v>
      </c>
      <c r="T20" s="18">
        <f t="shared" si="22"/>
        <v>208.07489489603165</v>
      </c>
      <c r="U20" s="2"/>
      <c r="V20" s="18">
        <f t="shared" si="7"/>
        <v>2.6175401594655314</v>
      </c>
      <c r="W20" s="18">
        <f t="shared" si="8"/>
        <v>0.16399999999999998</v>
      </c>
      <c r="X20" s="18">
        <f t="shared" si="23"/>
        <v>208.0080697907735</v>
      </c>
      <c r="Y20" s="12"/>
      <c r="Z20" s="12">
        <f t="shared" si="9"/>
        <v>6.6825105258146777E-2</v>
      </c>
      <c r="AC20" s="2">
        <v>0.6</v>
      </c>
      <c r="AD20" s="2">
        <v>10.83571236</v>
      </c>
      <c r="AE20" s="18">
        <f t="shared" si="10"/>
        <v>2.3430996031103866</v>
      </c>
      <c r="AF20" s="18">
        <v>0.438</v>
      </c>
      <c r="AG20" s="18">
        <f t="shared" si="24"/>
        <v>218.01694235808895</v>
      </c>
      <c r="AH20" s="2"/>
      <c r="AI20" s="18">
        <f t="shared" si="11"/>
        <v>2.5881658031721564</v>
      </c>
      <c r="AJ20" s="18">
        <f t="shared" si="12"/>
        <v>0.16199999999999998</v>
      </c>
      <c r="AK20" s="18">
        <f t="shared" si="25"/>
        <v>217.769090253819</v>
      </c>
      <c r="AL20" s="12"/>
      <c r="AM20" s="12">
        <f t="shared" si="13"/>
        <v>0.24785210426995263</v>
      </c>
      <c r="AP20" s="2">
        <v>0.6</v>
      </c>
      <c r="AQ20" s="2">
        <v>10.83571236</v>
      </c>
      <c r="AR20" s="18">
        <f t="shared" si="14"/>
        <v>2.3903862949138426</v>
      </c>
      <c r="AS20" s="18">
        <v>0.44400000000000001</v>
      </c>
      <c r="AT20" s="18">
        <f t="shared" si="26"/>
        <v>250.70938047836964</v>
      </c>
      <c r="AU20" s="2"/>
      <c r="AV20" s="18">
        <f t="shared" si="15"/>
        <v>2.5007415330765643</v>
      </c>
      <c r="AW20" s="18">
        <f t="shared" si="16"/>
        <v>0.15599999999999997</v>
      </c>
      <c r="AX20" s="18">
        <f t="shared" si="27"/>
        <v>251.19499746205901</v>
      </c>
      <c r="AY20" s="12"/>
      <c r="AZ20" s="12">
        <f t="shared" si="17"/>
        <v>-0.48561698368936845</v>
      </c>
      <c r="BC20" s="2">
        <v>0.6</v>
      </c>
      <c r="BD20" s="2">
        <v>10.83571236</v>
      </c>
      <c r="BE20" s="18">
        <f t="shared" si="18"/>
        <v>2.4870959213971466</v>
      </c>
      <c r="BF20" s="18">
        <v>0.45619999999999999</v>
      </c>
      <c r="BG20" s="18">
        <f t="shared" si="28"/>
        <v>313.9231262106415</v>
      </c>
      <c r="BH20" s="2"/>
      <c r="BI20" s="18">
        <f t="shared" si="19"/>
        <v>2.3263674320658447</v>
      </c>
      <c r="BJ20" s="18">
        <f t="shared" si="20"/>
        <v>0.14379999999999998</v>
      </c>
      <c r="BK20" s="18">
        <f t="shared" si="29"/>
        <v>314.53586264160469</v>
      </c>
      <c r="BL20" s="12"/>
      <c r="BM20" s="12">
        <f t="shared" si="21"/>
        <v>-0.61273643096319574</v>
      </c>
    </row>
    <row r="25" spans="1:65" x14ac:dyDescent="0.35">
      <c r="B25" s="27" t="s">
        <v>47</v>
      </c>
      <c r="C25" s="27"/>
      <c r="D25" s="27"/>
      <c r="E25" s="27"/>
      <c r="G25" s="27" t="s">
        <v>48</v>
      </c>
      <c r="H25" s="27"/>
      <c r="I25" s="27"/>
      <c r="J25" s="27"/>
      <c r="K25" s="27"/>
    </row>
    <row r="26" spans="1:65" x14ac:dyDescent="0.35">
      <c r="B26" s="3" t="s">
        <v>28</v>
      </c>
      <c r="C26" s="7">
        <f xml:space="preserve"> -0.266*D20^6 + 1.8555*D20^5 - 3.4393*D20^4 - 1.4822*D20^3 + 8.492*D20^2 - 1.321*D20 - 0.0869</f>
        <v>0.72291347344708556</v>
      </c>
      <c r="G26" s="3" t="s">
        <v>30</v>
      </c>
      <c r="H26" s="7">
        <f xml:space="preserve"> -0.129*H20^6 + 1.0756*H20^5 - 3.0752*H20^4 + 3.1771*H20^3 + 0.0649*H20^2 - 0.7917*H20 - 0.1795</f>
        <v>-0.29680304163025018</v>
      </c>
      <c r="Q26" s="14" t="s">
        <v>28</v>
      </c>
      <c r="R26" s="15">
        <f xml:space="preserve"> -0.266*S20^6 + 1.8555*S20^5 - 3.4393*S20^4 - 1.4822*S20^3 + 8.492*S20^2 - 1.321*S20 - 0.0869</f>
        <v>0.73171460423261159</v>
      </c>
      <c r="V26" s="14" t="s">
        <v>30</v>
      </c>
      <c r="W26" s="15">
        <f xml:space="preserve"> -0.129*W20^6 + 1.0756*W20^5 - 3.0752*W20^4 + 3.1771*W20^3 + 0.0649*W20^2 - 0.7917*W20 - 0.1795</f>
        <v>-0.29567872734673173</v>
      </c>
      <c r="AD26" s="14" t="s">
        <v>28</v>
      </c>
      <c r="AE26" s="15">
        <f xml:space="preserve"> -0.266*AF20^6 + 1.8555*AF20^5 - 3.4393*AF20^4 - 1.4822*AF20^3 + 8.492*AF20^2 - 1.321*AF20 - 0.0869</f>
        <v>0.74054792851412277</v>
      </c>
      <c r="AI26" s="14" t="s">
        <v>30</v>
      </c>
      <c r="AJ26" s="15">
        <f xml:space="preserve"> -0.129*AJ20^6 + 1.0756*AJ20^5 - 3.0752*AJ20^4 + 3.1771*AJ20^3 + 0.0649*AJ20^2 - 0.7917*AJ20 - 0.1795</f>
        <v>-0.29454499062250544</v>
      </c>
      <c r="AQ26" s="14" t="s">
        <v>28</v>
      </c>
      <c r="AR26" s="15">
        <f xml:space="preserve"> -0.266*AS20^6 + 1.8555*AS20^5 - 3.4393*AS20^4 - 1.4822*AS20^3 + 8.492*AS20^2 - 1.321*AS20 - 0.0869</f>
        <v>0.76723895264671371</v>
      </c>
      <c r="AV26" s="14" t="s">
        <v>30</v>
      </c>
      <c r="AW26" s="15">
        <f xml:space="preserve"> -0.129*AW20^6 + 1.0756*AW20^5 - 3.0752*AW20^4 + 3.1771*AW20^3 + 0.0649*AW20^2 - 0.7917*AW20 - 0.1795</f>
        <v>-0.29108794454567555</v>
      </c>
      <c r="BD26" s="14" t="s">
        <v>28</v>
      </c>
      <c r="BE26" s="15">
        <f xml:space="preserve"> -0.266*BF20^6 + 1.8555*BF20^5 - 3.4393*BF20^4 - 1.4822*BF20^3 + 8.492*BF20^2 - 1.321*BF20 - 0.0869</f>
        <v>0.82237474784836051</v>
      </c>
      <c r="BI26" s="14" t="s">
        <v>30</v>
      </c>
      <c r="BJ26" s="15">
        <f xml:space="preserve"> -0.129*BJ20^6 + 1.0756*BJ20^5 - 3.0752*BJ20^4 + 3.1771*BJ20^3 + 0.0649*BJ20^2 - 0.7917*BJ20 - 0.1795</f>
        <v>-0.2838070853270433</v>
      </c>
    </row>
    <row r="29" spans="1:65" x14ac:dyDescent="0.35">
      <c r="B29" s="3" t="s">
        <v>31</v>
      </c>
      <c r="C29">
        <f>(I29+I30)*L4</f>
        <v>7.5046140332389726</v>
      </c>
      <c r="H29" s="3" t="s">
        <v>42</v>
      </c>
      <c r="I29" s="6">
        <f>C26*1.2*I6^2*I4*L3/2</f>
        <v>0.11984922159045343</v>
      </c>
      <c r="Q29" s="21" t="s">
        <v>31</v>
      </c>
      <c r="R29" s="12">
        <f>(X29+X30)*Q6</f>
        <v>7.6794199727079997</v>
      </c>
      <c r="W29" s="21" t="s">
        <v>42</v>
      </c>
      <c r="X29" s="13">
        <f>R26*1.2*I$6^2*I$4*I$3/2</f>
        <v>0.12130832937098962</v>
      </c>
      <c r="AD29" s="21" t="s">
        <v>31</v>
      </c>
      <c r="AE29" s="12">
        <f>(AK29+AK30)*AD6</f>
        <v>7.854958847865035</v>
      </c>
      <c r="AJ29" s="21" t="s">
        <v>42</v>
      </c>
      <c r="AK29" s="13">
        <f>AE26*1.2*I$6^2*I$4*I$3/2</f>
        <v>0.12277277439529811</v>
      </c>
      <c r="AQ29" s="21" t="s">
        <v>31</v>
      </c>
      <c r="AR29" s="12">
        <f>(AX29+AX30)*AQ6</f>
        <v>8.3859236257138594</v>
      </c>
      <c r="AW29" s="21" t="s">
        <v>42</v>
      </c>
      <c r="AX29" s="13">
        <f>AR26*1.2*I$6^2*I$4*I$3/2</f>
        <v>0.12719778317330532</v>
      </c>
      <c r="BD29" s="21" t="s">
        <v>31</v>
      </c>
      <c r="BE29" s="12">
        <f>(BK29+BK30)*BD6</f>
        <v>9.4851994605556698</v>
      </c>
      <c r="BJ29" s="21" t="s">
        <v>42</v>
      </c>
      <c r="BK29" s="13">
        <f>BE26*1.2*I$6^2*I$4*I$3/2</f>
        <v>0.13633854811876836</v>
      </c>
    </row>
    <row r="30" spans="1:65" x14ac:dyDescent="0.35">
      <c r="B30" s="3" t="s">
        <v>32</v>
      </c>
      <c r="C30">
        <f>(E20+I20)*D5/2</f>
        <v>28.885636947912616</v>
      </c>
      <c r="H30" s="3" t="s">
        <v>43</v>
      </c>
      <c r="I30" s="6">
        <f>H26*1.2*I6^2*I4*L3/2</f>
        <v>-4.9205907500170745E-2</v>
      </c>
      <c r="Q30" s="21" t="s">
        <v>32</v>
      </c>
      <c r="R30" s="12">
        <f>(T20+X20)*Q5/2</f>
        <v>31.206222351510384</v>
      </c>
      <c r="W30" s="21" t="s">
        <v>43</v>
      </c>
      <c r="X30" s="13">
        <f>W26*1.2*I$6^2*I$4*I$3/2</f>
        <v>-4.9019511483701185E-2</v>
      </c>
      <c r="AD30" s="21" t="s">
        <v>32</v>
      </c>
      <c r="AE30" s="12">
        <f>(AG20+AK20)*AD5/2</f>
        <v>32.683952445893098</v>
      </c>
      <c r="AJ30" s="21" t="s">
        <v>43</v>
      </c>
      <c r="AK30" s="13">
        <f>AJ26*1.2*I$6^2*I$4*I$3/2</f>
        <v>-4.883155335471636E-2</v>
      </c>
      <c r="AQ30" s="21" t="s">
        <v>32</v>
      </c>
      <c r="AR30" s="12">
        <f>(AT20+AX20)*AQ5/2</f>
        <v>37.642828345532145</v>
      </c>
      <c r="AW30" s="21" t="s">
        <v>43</v>
      </c>
      <c r="AX30" s="13">
        <f>AW26*1.2*I$6^2*I$4*I$3/2</f>
        <v>-4.8258422134274774E-2</v>
      </c>
      <c r="BD30" s="21" t="s">
        <v>32</v>
      </c>
      <c r="BE30" s="12">
        <f>(BG20+BK20)*BD5/2</f>
        <v>47.13442416391846</v>
      </c>
      <c r="BJ30" s="21" t="s">
        <v>43</v>
      </c>
      <c r="BK30" s="13">
        <f>BJ26*1.2*I$6^2*I$4*I$3/2</f>
        <v>-4.7051354702398192E-2</v>
      </c>
    </row>
    <row r="31" spans="1:65" x14ac:dyDescent="0.35">
      <c r="B31" s="3" t="s">
        <v>33</v>
      </c>
      <c r="C31" s="6">
        <f>C29/C30</f>
        <v>0.25980434659521273</v>
      </c>
      <c r="Q31" s="21" t="s">
        <v>33</v>
      </c>
      <c r="R31" s="13">
        <f>R29/R30</f>
        <v>0.24608617750031236</v>
      </c>
      <c r="AD31" s="21" t="s">
        <v>33</v>
      </c>
      <c r="AE31" s="13">
        <f>AE29/AE30</f>
        <v>0.24033075133335197</v>
      </c>
      <c r="AQ31" s="21" t="s">
        <v>33</v>
      </c>
      <c r="AR31" s="13">
        <f>AR29/AR30</f>
        <v>0.22277613012331446</v>
      </c>
      <c r="BD31" s="21" t="s">
        <v>33</v>
      </c>
      <c r="BE31" s="13">
        <f>BE29/BE30</f>
        <v>0.20123719826446118</v>
      </c>
    </row>
  </sheetData>
  <mergeCells count="21">
    <mergeCell ref="B8:E8"/>
    <mergeCell ref="G8:K8"/>
    <mergeCell ref="B25:E25"/>
    <mergeCell ref="G25:K25"/>
    <mergeCell ref="B5:C5"/>
    <mergeCell ref="G5:H5"/>
    <mergeCell ref="G6:H6"/>
    <mergeCell ref="B2:C2"/>
    <mergeCell ref="G2:H2"/>
    <mergeCell ref="B3:C3"/>
    <mergeCell ref="G3:H3"/>
    <mergeCell ref="B4:C4"/>
    <mergeCell ref="G4:H4"/>
    <mergeCell ref="AV8:AZ8"/>
    <mergeCell ref="BD8:BG8"/>
    <mergeCell ref="BI8:BM8"/>
    <mergeCell ref="Q8:T8"/>
    <mergeCell ref="V8:Z8"/>
    <mergeCell ref="AD8:AG8"/>
    <mergeCell ref="AI8:AM8"/>
    <mergeCell ref="AQ8:AT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opLeftCell="AU1" workbookViewId="0">
      <selection activeCell="BF21" sqref="BF21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7.5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7.5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7.5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7.5</v>
      </c>
      <c r="BL1" t="s">
        <v>3</v>
      </c>
    </row>
    <row r="2" spans="1:65" x14ac:dyDescent="0.35">
      <c r="B2" s="27" t="s">
        <v>2</v>
      </c>
      <c r="C2" s="27"/>
      <c r="D2">
        <v>20</v>
      </c>
      <c r="E2" t="s">
        <v>3</v>
      </c>
      <c r="G2" s="27" t="s">
        <v>9</v>
      </c>
      <c r="H2" s="27"/>
      <c r="I2">
        <v>0.24</v>
      </c>
      <c r="J2" t="s">
        <v>10</v>
      </c>
      <c r="K2" s="3" t="s">
        <v>14</v>
      </c>
      <c r="L2">
        <v>0.7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7" t="s">
        <v>4</v>
      </c>
      <c r="C3" s="27"/>
      <c r="D3">
        <v>1.2</v>
      </c>
      <c r="E3" t="s">
        <v>5</v>
      </c>
      <c r="G3" s="25" t="s">
        <v>34</v>
      </c>
      <c r="H3" s="26"/>
      <c r="I3" s="12">
        <f>(I2+I2*D4)/4</f>
        <v>0.10199999999999999</v>
      </c>
      <c r="J3" s="12" t="s">
        <v>10</v>
      </c>
      <c r="K3" s="3" t="s">
        <v>34</v>
      </c>
      <c r="L3">
        <f>(I2+I2*D4)/4</f>
        <v>0.10199999999999999</v>
      </c>
      <c r="P3" s="21" t="s">
        <v>66</v>
      </c>
      <c r="Q3">
        <f>U7+U6</f>
        <v>18.649047758921718</v>
      </c>
      <c r="R3" t="s">
        <v>63</v>
      </c>
      <c r="T3" t="s">
        <v>59</v>
      </c>
      <c r="U3">
        <f>((U2/2)-Q2*TAN(X1*PI()/180))*2</f>
        <v>176.80680115805001</v>
      </c>
      <c r="V3" t="s">
        <v>56</v>
      </c>
      <c r="AC3" s="21" t="s">
        <v>66</v>
      </c>
      <c r="AD3">
        <f>AH7+AH6</f>
        <v>30.653957562663187</v>
      </c>
      <c r="AE3" t="s">
        <v>63</v>
      </c>
      <c r="AG3" t="s">
        <v>59</v>
      </c>
      <c r="AH3">
        <f>((AH2/2)-AD2*TAN(AK1*PI()/180))*2</f>
        <v>161.00850144756248</v>
      </c>
      <c r="AI3" t="s">
        <v>56</v>
      </c>
      <c r="AP3" s="21" t="s">
        <v>66</v>
      </c>
      <c r="AQ3">
        <f>AU7+AU6</f>
        <v>70.736461595308498</v>
      </c>
      <c r="AR3" t="s">
        <v>63</v>
      </c>
      <c r="AT3" t="s">
        <v>59</v>
      </c>
      <c r="AU3">
        <f>((AU2/2)-AQ2*TAN(AX1*PI()/180))*2</f>
        <v>134.67800193008333</v>
      </c>
      <c r="AV3" t="s">
        <v>56</v>
      </c>
      <c r="BC3" s="21" t="s">
        <v>66</v>
      </c>
      <c r="BD3">
        <f>BH7+BH6</f>
        <v>147.25993894221253</v>
      </c>
      <c r="BE3" t="s">
        <v>63</v>
      </c>
      <c r="BG3" t="s">
        <v>59</v>
      </c>
      <c r="BH3">
        <f>((BH2/2)-BD2*TAN(BK1*PI()/180))*2</f>
        <v>113.6136023161</v>
      </c>
      <c r="BI3" t="s">
        <v>56</v>
      </c>
    </row>
    <row r="4" spans="1:65" x14ac:dyDescent="0.35">
      <c r="B4" s="27" t="s">
        <v>6</v>
      </c>
      <c r="C4" s="27"/>
      <c r="D4">
        <v>0.7</v>
      </c>
      <c r="G4" s="27" t="s">
        <v>11</v>
      </c>
      <c r="H4" s="27"/>
      <c r="I4">
        <f>(PI()/4)*(I2^2-I2^2*D4^2)</f>
        <v>2.3071856447963442E-2</v>
      </c>
      <c r="J4" t="s">
        <v>13</v>
      </c>
      <c r="K4" s="3" t="s">
        <v>37</v>
      </c>
      <c r="L4">
        <f>I6/L3</f>
        <v>91.056406356927369</v>
      </c>
      <c r="P4" s="21" t="s">
        <v>67</v>
      </c>
      <c r="Q4">
        <f>U7-U6</f>
        <v>12.948819112013352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21.28433347790461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49.115303776480296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102.24877626240226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7" t="s">
        <v>7</v>
      </c>
      <c r="C5" s="27"/>
      <c r="D5">
        <v>0.15</v>
      </c>
      <c r="E5" t="s">
        <v>8</v>
      </c>
      <c r="G5" s="27" t="s">
        <v>36</v>
      </c>
      <c r="H5" s="27"/>
      <c r="I5">
        <f>D5/I4</f>
        <v>6.5014274138846133</v>
      </c>
      <c r="J5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6.1094686978741226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7.3672220846800638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10.529507262340523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14.795877175135765</v>
      </c>
      <c r="BI5" t="s">
        <v>12</v>
      </c>
    </row>
    <row r="6" spans="1:65" x14ac:dyDescent="0.35">
      <c r="G6" s="27" t="s">
        <v>35</v>
      </c>
      <c r="H6" s="27"/>
      <c r="I6">
        <f>I5/L2</f>
        <v>9.2877534484065905</v>
      </c>
      <c r="J6" t="s">
        <v>12</v>
      </c>
      <c r="Q6">
        <f>L4</f>
        <v>91.056406356927369</v>
      </c>
      <c r="T6" t="s">
        <v>62</v>
      </c>
      <c r="U6">
        <f>Q2*Q5*Q5*0.19*(U2^4-U3^4)/(4*(U2-U3)*U2^(4)*U3^(4)*(2*9.81*PI()*PI()/16))*10^12*1.2*9.81</f>
        <v>2.8501143234541826</v>
      </c>
      <c r="V6" t="s">
        <v>63</v>
      </c>
      <c r="AD6">
        <f>L4</f>
        <v>91.056406356927369</v>
      </c>
      <c r="AG6" t="s">
        <v>62</v>
      </c>
      <c r="AH6">
        <f>AD2*AD5*AD5*0.19*(AH2^4-AH3^4)/(4*(AH2-AH3)*AH2^(4)*AH3^(4)*(2*9.81*PI()*PI()/16))*10^12*1.2*9.81</f>
        <v>4.6848120423792903</v>
      </c>
      <c r="AI6" t="s">
        <v>63</v>
      </c>
      <c r="AQ6">
        <f>L4</f>
        <v>91.056406356927369</v>
      </c>
      <c r="AT6" t="s">
        <v>62</v>
      </c>
      <c r="AU6">
        <f>AQ2*AQ5*AQ5*0.19*(AU2^4-AU3^4)/(4*(AU2-AU3)*AU2^(4)*AU3^(4)*(2*9.81*PI()*PI()/16))*10^12*1.2*9.81</f>
        <v>10.810578909414099</v>
      </c>
      <c r="AV6" t="s">
        <v>63</v>
      </c>
      <c r="BD6">
        <f>L4</f>
        <v>91.056406356927369</v>
      </c>
      <c r="BG6" t="s">
        <v>62</v>
      </c>
      <c r="BH6">
        <f>BD2*BD5*BD5*0.19*(BH2^4-BH3^4)/(4*(BH2-BH3)*BH2^(4)*BH3^(4)*(2*9.81*PI()*PI()/16))*10^12*1.2*9.81</f>
        <v>22.505581339905131</v>
      </c>
      <c r="BI6" t="s">
        <v>63</v>
      </c>
    </row>
    <row r="7" spans="1:65" x14ac:dyDescent="0.35">
      <c r="G7" s="3"/>
      <c r="H7" s="3"/>
      <c r="T7" t="s">
        <v>64</v>
      </c>
      <c r="U7">
        <f>(U5^2-U4^2)*1.2/2</f>
        <v>15.798933435467534</v>
      </c>
      <c r="V7" t="s">
        <v>63</v>
      </c>
      <c r="AG7" t="s">
        <v>64</v>
      </c>
      <c r="AH7">
        <f>(AH5^2-AH4^2)*1.2/2</f>
        <v>25.969145520283899</v>
      </c>
      <c r="AI7" t="s">
        <v>63</v>
      </c>
      <c r="AT7" t="s">
        <v>64</v>
      </c>
      <c r="AU7">
        <f>(AU5^2-AU4^2)*1.2/2</f>
        <v>59.925882685894393</v>
      </c>
      <c r="AV7" t="s">
        <v>63</v>
      </c>
      <c r="BG7" t="s">
        <v>64</v>
      </c>
      <c r="BH7">
        <f>(BH5^2-BH4^2)*1.2/2</f>
        <v>124.75435760230739</v>
      </c>
      <c r="BI7" t="s">
        <v>63</v>
      </c>
    </row>
    <row r="8" spans="1:65" x14ac:dyDescent="0.35">
      <c r="A8" s="3" t="s">
        <v>16</v>
      </c>
      <c r="B8" s="27" t="s">
        <v>45</v>
      </c>
      <c r="C8" s="27"/>
      <c r="D8" s="27"/>
      <c r="E8" s="27"/>
      <c r="F8" s="3" t="s">
        <v>22</v>
      </c>
      <c r="G8" s="27" t="s">
        <v>46</v>
      </c>
      <c r="H8" s="27"/>
      <c r="I8" s="27"/>
      <c r="J8" s="27"/>
      <c r="K8" s="27"/>
      <c r="P8" s="21"/>
      <c r="Q8" s="24"/>
      <c r="R8" s="24"/>
      <c r="S8" s="24"/>
      <c r="T8" s="24"/>
      <c r="U8" s="21"/>
      <c r="V8" s="24"/>
      <c r="W8" s="24"/>
      <c r="X8" s="24"/>
      <c r="Y8" s="24"/>
      <c r="Z8" s="24"/>
      <c r="AC8" s="21"/>
      <c r="AD8" s="24"/>
      <c r="AE8" s="24"/>
      <c r="AF8" s="24"/>
      <c r="AG8" s="24"/>
      <c r="AH8" s="21"/>
      <c r="AI8" s="24"/>
      <c r="AJ8" s="24"/>
      <c r="AK8" s="24"/>
      <c r="AL8" s="24"/>
      <c r="AM8" s="24"/>
      <c r="AP8" s="21"/>
      <c r="AQ8" s="24"/>
      <c r="AR8" s="24"/>
      <c r="AS8" s="24"/>
      <c r="AT8" s="24"/>
      <c r="AU8" s="21"/>
      <c r="AV8" s="24"/>
      <c r="AW8" s="24"/>
      <c r="AX8" s="24"/>
      <c r="AY8" s="24"/>
      <c r="AZ8" s="24"/>
      <c r="BC8" s="21"/>
      <c r="BD8" s="24"/>
      <c r="BE8" s="24"/>
      <c r="BF8" s="24"/>
      <c r="BG8" s="24"/>
      <c r="BH8" s="21"/>
      <c r="BI8" s="24"/>
      <c r="BJ8" s="24"/>
      <c r="BK8" s="24"/>
      <c r="BL8" s="24"/>
      <c r="BM8" s="24"/>
    </row>
    <row r="9" spans="1:65" x14ac:dyDescent="0.35">
      <c r="A9" s="3"/>
      <c r="F9" s="3"/>
      <c r="G9" s="3"/>
      <c r="H9" s="3"/>
      <c r="P9" s="22"/>
      <c r="U9" s="22"/>
      <c r="V9" s="22"/>
      <c r="W9" s="22"/>
      <c r="AC9" s="22"/>
      <c r="AH9" s="22"/>
      <c r="AI9" s="22"/>
      <c r="AJ9" s="22"/>
      <c r="AP9" s="22"/>
      <c r="AU9" s="22"/>
      <c r="AV9" s="22"/>
      <c r="AW9" s="22"/>
      <c r="BC9" s="22"/>
      <c r="BH9" s="22"/>
      <c r="BI9" s="22"/>
      <c r="BJ9" s="22"/>
    </row>
    <row r="10" spans="1:65" x14ac:dyDescent="0.35">
      <c r="A10" s="3" t="s">
        <v>16</v>
      </c>
      <c r="B10" s="7">
        <f>C20</f>
        <v>2.7748221012442742</v>
      </c>
      <c r="F10" s="3" t="s">
        <v>22</v>
      </c>
      <c r="G10" s="8">
        <f>G20</f>
        <v>3.2897483107976049</v>
      </c>
      <c r="H10" s="3"/>
      <c r="P10" s="21" t="s">
        <v>16</v>
      </c>
      <c r="Q10" s="10">
        <f>R20</f>
        <v>2.7991746021004897</v>
      </c>
      <c r="U10" s="21" t="s">
        <v>22</v>
      </c>
      <c r="V10" s="9">
        <f>V20</f>
        <v>3.2425068248185878</v>
      </c>
      <c r="W10" s="22"/>
      <c r="AC10" s="21" t="s">
        <v>16</v>
      </c>
      <c r="AD10" s="10">
        <f>AE20</f>
        <v>2.8194944189052396</v>
      </c>
      <c r="AH10" s="21" t="s">
        <v>22</v>
      </c>
      <c r="AI10" s="9">
        <f>AI20</f>
        <v>3.2032800178994991</v>
      </c>
      <c r="AJ10" s="22"/>
      <c r="AP10" s="21" t="s">
        <v>16</v>
      </c>
      <c r="AQ10" s="10">
        <f>AR20</f>
        <v>2.8805918332213749</v>
      </c>
      <c r="AU10" s="21" t="s">
        <v>22</v>
      </c>
      <c r="AV10" s="9">
        <f>AV20</f>
        <v>3.0863987555862913</v>
      </c>
      <c r="AW10" s="22"/>
      <c r="BC10" s="21" t="s">
        <v>16</v>
      </c>
      <c r="BD10" s="10">
        <f>BE20</f>
        <v>3.0033709710737404</v>
      </c>
      <c r="BH10" s="21" t="s">
        <v>22</v>
      </c>
      <c r="BI10" s="9">
        <f>BI20</f>
        <v>2.8564935979080182</v>
      </c>
      <c r="BJ10" s="22"/>
    </row>
    <row r="13" spans="1:65" x14ac:dyDescent="0.35">
      <c r="A13" s="3" t="s">
        <v>14</v>
      </c>
      <c r="B13" s="3" t="s">
        <v>26</v>
      </c>
      <c r="C13" s="3" t="s">
        <v>17</v>
      </c>
      <c r="D13" s="3" t="s">
        <v>18</v>
      </c>
      <c r="E13" s="3" t="s">
        <v>20</v>
      </c>
      <c r="F13" s="3"/>
      <c r="G13" s="3" t="s">
        <v>39</v>
      </c>
      <c r="H13" s="3" t="s">
        <v>40</v>
      </c>
      <c r="I13" s="3" t="s">
        <v>20</v>
      </c>
      <c r="J13" s="3"/>
      <c r="K13" s="3"/>
      <c r="P13" s="21" t="s">
        <v>14</v>
      </c>
      <c r="Q13" s="21" t="s">
        <v>26</v>
      </c>
      <c r="R13" s="21" t="s">
        <v>17</v>
      </c>
      <c r="S13" s="21" t="s">
        <v>18</v>
      </c>
      <c r="T13" s="21" t="s">
        <v>20</v>
      </c>
      <c r="U13" s="22"/>
      <c r="V13" s="21" t="s">
        <v>39</v>
      </c>
      <c r="W13" s="21" t="s">
        <v>40</v>
      </c>
      <c r="X13" s="21" t="s">
        <v>20</v>
      </c>
      <c r="Y13" s="21"/>
      <c r="Z13" s="21"/>
      <c r="AC13" s="21" t="s">
        <v>14</v>
      </c>
      <c r="AD13" s="21" t="s">
        <v>26</v>
      </c>
      <c r="AE13" s="21" t="s">
        <v>17</v>
      </c>
      <c r="AF13" s="21" t="s">
        <v>18</v>
      </c>
      <c r="AG13" s="21" t="s">
        <v>20</v>
      </c>
      <c r="AH13" s="22"/>
      <c r="AI13" s="21" t="s">
        <v>39</v>
      </c>
      <c r="AJ13" s="21" t="s">
        <v>40</v>
      </c>
      <c r="AK13" s="21" t="s">
        <v>20</v>
      </c>
      <c r="AL13" s="21"/>
      <c r="AM13" s="21"/>
      <c r="AP13" s="21" t="s">
        <v>14</v>
      </c>
      <c r="AQ13" s="21" t="s">
        <v>26</v>
      </c>
      <c r="AR13" s="21" t="s">
        <v>17</v>
      </c>
      <c r="AS13" s="21" t="s">
        <v>18</v>
      </c>
      <c r="AT13" s="21" t="s">
        <v>20</v>
      </c>
      <c r="AU13" s="22"/>
      <c r="AV13" s="21" t="s">
        <v>39</v>
      </c>
      <c r="AW13" s="21" t="s">
        <v>40</v>
      </c>
      <c r="AX13" s="21" t="s">
        <v>20</v>
      </c>
      <c r="AY13" s="21"/>
      <c r="AZ13" s="21"/>
      <c r="BC13" s="21" t="s">
        <v>14</v>
      </c>
      <c r="BD13" s="21" t="s">
        <v>26</v>
      </c>
      <c r="BE13" s="21" t="s">
        <v>17</v>
      </c>
      <c r="BF13" s="21" t="s">
        <v>18</v>
      </c>
      <c r="BG13" s="21" t="s">
        <v>20</v>
      </c>
      <c r="BH13" s="22"/>
      <c r="BI13" s="21" t="s">
        <v>39</v>
      </c>
      <c r="BJ13" s="21" t="s">
        <v>40</v>
      </c>
      <c r="BK13" s="21" t="s">
        <v>20</v>
      </c>
      <c r="BL13" s="21"/>
      <c r="BM13" s="21"/>
    </row>
    <row r="14" spans="1:65" x14ac:dyDescent="0.35">
      <c r="A14" s="5" t="s">
        <v>44</v>
      </c>
      <c r="B14" s="3" t="s">
        <v>15</v>
      </c>
      <c r="C14" s="3" t="s">
        <v>16</v>
      </c>
      <c r="D14" s="5" t="s">
        <v>19</v>
      </c>
      <c r="E14" s="3" t="s">
        <v>21</v>
      </c>
      <c r="F14" s="3"/>
      <c r="G14" s="3" t="s">
        <v>22</v>
      </c>
      <c r="H14" s="5" t="s">
        <v>23</v>
      </c>
      <c r="I14" s="3" t="s">
        <v>24</v>
      </c>
      <c r="J14" s="3"/>
      <c r="K14" s="3" t="s">
        <v>41</v>
      </c>
      <c r="P14" s="17" t="s">
        <v>44</v>
      </c>
      <c r="Q14" s="21" t="s">
        <v>15</v>
      </c>
      <c r="R14" s="21" t="s">
        <v>16</v>
      </c>
      <c r="S14" s="17" t="s">
        <v>19</v>
      </c>
      <c r="T14" s="21" t="s">
        <v>21</v>
      </c>
      <c r="U14" s="22"/>
      <c r="V14" s="21" t="s">
        <v>22</v>
      </c>
      <c r="W14" s="17" t="s">
        <v>23</v>
      </c>
      <c r="X14" s="21" t="s">
        <v>24</v>
      </c>
      <c r="Y14" s="21"/>
      <c r="Z14" s="21" t="s">
        <v>41</v>
      </c>
      <c r="AC14" s="17" t="s">
        <v>44</v>
      </c>
      <c r="AD14" s="21" t="s">
        <v>15</v>
      </c>
      <c r="AE14" s="21" t="s">
        <v>16</v>
      </c>
      <c r="AF14" s="17" t="s">
        <v>19</v>
      </c>
      <c r="AG14" s="21" t="s">
        <v>21</v>
      </c>
      <c r="AH14" s="22"/>
      <c r="AI14" s="21" t="s">
        <v>22</v>
      </c>
      <c r="AJ14" s="17" t="s">
        <v>23</v>
      </c>
      <c r="AK14" s="21" t="s">
        <v>24</v>
      </c>
      <c r="AL14" s="21"/>
      <c r="AM14" s="21" t="s">
        <v>41</v>
      </c>
      <c r="AP14" s="17" t="s">
        <v>44</v>
      </c>
      <c r="AQ14" s="21" t="s">
        <v>15</v>
      </c>
      <c r="AR14" s="21" t="s">
        <v>16</v>
      </c>
      <c r="AS14" s="17" t="s">
        <v>19</v>
      </c>
      <c r="AT14" s="21" t="s">
        <v>21</v>
      </c>
      <c r="AU14" s="22"/>
      <c r="AV14" s="21" t="s">
        <v>22</v>
      </c>
      <c r="AW14" s="17" t="s">
        <v>23</v>
      </c>
      <c r="AX14" s="21" t="s">
        <v>24</v>
      </c>
      <c r="AY14" s="21"/>
      <c r="AZ14" s="21" t="s">
        <v>41</v>
      </c>
      <c r="BC14" s="17" t="s">
        <v>44</v>
      </c>
      <c r="BD14" s="21" t="s">
        <v>15</v>
      </c>
      <c r="BE14" s="21" t="s">
        <v>16</v>
      </c>
      <c r="BF14" s="17" t="s">
        <v>19</v>
      </c>
      <c r="BG14" s="21" t="s">
        <v>21</v>
      </c>
      <c r="BH14" s="22"/>
      <c r="BI14" s="21" t="s">
        <v>22</v>
      </c>
      <c r="BJ14" s="17" t="s">
        <v>23</v>
      </c>
      <c r="BK14" s="21" t="s">
        <v>24</v>
      </c>
      <c r="BL14" s="21"/>
      <c r="BM14" s="21" t="s">
        <v>41</v>
      </c>
    </row>
    <row r="15" spans="1:65" x14ac:dyDescent="0.35">
      <c r="A15">
        <v>0.7</v>
      </c>
      <c r="B15">
        <v>9.2877534480000001</v>
      </c>
      <c r="C15">
        <f t="shared" ref="C15:C20" si="0" xml:space="preserve"> -0.3078*D15^6 + 2.2651*D15^5 - 4.751*D15^4 + 0.2832*D15^3 + 5.9876*D15^2 + 3.6672*D15 - 0.2951</f>
        <v>0.67321313279999995</v>
      </c>
      <c r="D15">
        <v>0.2</v>
      </c>
      <c r="E15">
        <f t="shared" ref="E15:E20" si="1">1.2*B15^2*C15*(D15^2+1)/2</f>
        <v>36.237524784733033</v>
      </c>
      <c r="G15">
        <f t="shared" ref="G15:G20" si="2" xml:space="preserve"> 0.9808*H15^6 - 9.1296*H15^5 + 32.097*H15^4 - 52.719*H15^3 + 35.366*H15^2 + 6.8355*H15 + 0.7557</f>
        <v>8.1611624999999997</v>
      </c>
      <c r="H15">
        <f t="shared" ref="H15:H20" si="3">A15-D15</f>
        <v>0.49999999999999994</v>
      </c>
      <c r="I15">
        <f t="shared" ref="I15:I20" si="4">1.2*B15^2*G15*(H15^2+1)/2</f>
        <v>528.00087835702482</v>
      </c>
      <c r="K15">
        <f t="shared" ref="K15:K20" si="5">E15-I15</f>
        <v>-491.76335357229181</v>
      </c>
      <c r="P15">
        <v>0.7</v>
      </c>
      <c r="Q15">
        <v>9.2877534480000001</v>
      </c>
      <c r="R15" s="12">
        <f t="shared" ref="R15:R20" si="6" xml:space="preserve"> -0.3078*S15^6 + 2.2651*S15^5 - 4.751*S15^4 + 0.2832*S15^3 + 5.9876*S15^2 + 3.6672*S15 - 0.2951</f>
        <v>0.67321313279999995</v>
      </c>
      <c r="S15">
        <v>0.2</v>
      </c>
      <c r="T15" s="12">
        <f>(1.2*Q15^2*R15*(S15^2+1)/2) + Q$4</f>
        <v>49.186343896746386</v>
      </c>
      <c r="V15" s="12">
        <f t="shared" ref="V15:V20" si="7" xml:space="preserve"> 0.9808*W15^6 - 9.1296*W15^5 + 32.097*W15^4 - 52.719*W15^3 + 35.366*W15^2 + 6.8355*W15 + 0.7557</f>
        <v>8.1611624999999997</v>
      </c>
      <c r="W15" s="12">
        <f t="shared" ref="W15:W20" si="8">P15-S15</f>
        <v>0.49999999999999994</v>
      </c>
      <c r="X15" s="12">
        <f>1.2*Q15^2*V15*(W15^2+1)/2 + Q$3</f>
        <v>546.64992611594653</v>
      </c>
      <c r="Y15" s="12"/>
      <c r="Z15" s="12">
        <f t="shared" ref="Z15:Z20" si="9">T15-X15</f>
        <v>-497.46358221920013</v>
      </c>
      <c r="AC15">
        <v>0.7</v>
      </c>
      <c r="AD15">
        <v>9.2877534480000001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57.521858262637643</v>
      </c>
      <c r="AI15" s="12">
        <f t="shared" ref="AI15:AI20" si="11" xml:space="preserve"> 0.9808*AJ15^6 - 9.1296*AJ15^5 + 32.097*AJ15^4 - 52.719*AJ15^3 + 35.366*AJ15^2 + 6.8355*AJ15 + 0.7557</f>
        <v>8.1611624999999997</v>
      </c>
      <c r="AJ15" s="12">
        <f t="shared" ref="AJ15:AJ20" si="12">AC15-AF15</f>
        <v>0.49999999999999994</v>
      </c>
      <c r="AK15" s="12">
        <f>1.2*AD15^2*AI15*(AJ15^2+1)/2 + AD$3</f>
        <v>558.65483591968803</v>
      </c>
      <c r="AL15" s="12"/>
      <c r="AM15" s="12">
        <f t="shared" ref="AM15:AM20" si="13">AG15-AK15</f>
        <v>-501.13297765705039</v>
      </c>
      <c r="AP15">
        <v>0.7</v>
      </c>
      <c r="AQ15">
        <v>9.2877534480000001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85.352828561213329</v>
      </c>
      <c r="AV15" s="12">
        <f t="shared" ref="AV15:AV20" si="15" xml:space="preserve"> 0.9808*AW15^6 - 9.1296*AW15^5 + 32.097*AW15^4 - 52.719*AW15^3 + 35.366*AW15^2 + 6.8355*AW15 + 0.7557</f>
        <v>8.1611624999999997</v>
      </c>
      <c r="AW15" s="12">
        <f t="shared" ref="AW15:AW20" si="16">AP15-AS15</f>
        <v>0.49999999999999994</v>
      </c>
      <c r="AX15" s="12">
        <f>1.2*AQ15^2*AV15*(AW15^2+1)/2 + AQ$3</f>
        <v>598.73733995233329</v>
      </c>
      <c r="AY15" s="12"/>
      <c r="AZ15" s="12">
        <f t="shared" ref="AZ15:AZ20" si="17">AT15-AX15</f>
        <v>-513.38451139111999</v>
      </c>
      <c r="BC15">
        <v>0.7</v>
      </c>
      <c r="BD15">
        <v>9.2877534480000001</v>
      </c>
      <c r="BE15" s="12">
        <f t="shared" ref="BE15:BE20" si="18" xml:space="preserve"> -0.3078*BF15^6 + 2.2651*BF15^5 - 4.751*BF15^4 + 0.2832*BF15^3 + 5.9876*BF15^2 + 3.6672*BF15 - 0.2951</f>
        <v>0.67321313279999995</v>
      </c>
      <c r="BF15" s="12">
        <v>0.2</v>
      </c>
      <c r="BG15" s="12">
        <f>(1.2*BD15^2*BE15*(BF15^2+1)/2) + BD$4</f>
        <v>138.4863010471353</v>
      </c>
      <c r="BI15" s="12">
        <f t="shared" ref="BI15:BI20" si="19" xml:space="preserve"> 0.9808*BJ15^6 - 9.1296*BJ15^5 + 32.097*BJ15^4 - 52.719*BJ15^3 + 35.366*BJ15^2 + 6.8355*BJ15 + 0.7557</f>
        <v>8.1611624999999997</v>
      </c>
      <c r="BJ15" s="12">
        <f t="shared" ref="BJ15:BJ20" si="20">BC15-BF15</f>
        <v>0.49999999999999994</v>
      </c>
      <c r="BK15" s="12">
        <f>1.2*BD15^2*BI15*(BJ15^2+1)/2 + BD$3</f>
        <v>675.26081729923737</v>
      </c>
      <c r="BL15" s="12"/>
      <c r="BM15" s="12">
        <f t="shared" ref="BM15:BM20" si="21">BG15-BK15</f>
        <v>-536.7745162521021</v>
      </c>
    </row>
    <row r="16" spans="1:65" x14ac:dyDescent="0.35">
      <c r="A16">
        <v>0.7</v>
      </c>
      <c r="B16">
        <v>9.2877534480000001</v>
      </c>
      <c r="C16">
        <f t="shared" si="0"/>
        <v>1.6740794179968745</v>
      </c>
      <c r="D16">
        <v>0.35</v>
      </c>
      <c r="E16">
        <f t="shared" si="1"/>
        <v>97.260167533890723</v>
      </c>
      <c r="G16">
        <f t="shared" si="2"/>
        <v>5.6556410811749993</v>
      </c>
      <c r="H16">
        <f t="shared" si="3"/>
        <v>0.35</v>
      </c>
      <c r="I16">
        <f t="shared" si="4"/>
        <v>328.57975144621383</v>
      </c>
      <c r="K16">
        <f t="shared" si="5"/>
        <v>-231.31958391232311</v>
      </c>
      <c r="P16">
        <v>0.7</v>
      </c>
      <c r="Q16">
        <v>9.2877534480000001</v>
      </c>
      <c r="R16" s="12">
        <f t="shared" si="6"/>
        <v>1.6740794179968745</v>
      </c>
      <c r="S16">
        <v>0.35</v>
      </c>
      <c r="T16" s="12">
        <f t="shared" ref="T16:T20" si="22">(1.2*Q16^2*R16*(S16^2+1)/2) + Q$4</f>
        <v>110.20898664590408</v>
      </c>
      <c r="V16" s="12">
        <f t="shared" si="7"/>
        <v>5.6556410811749993</v>
      </c>
      <c r="W16" s="12">
        <f t="shared" si="8"/>
        <v>0.35</v>
      </c>
      <c r="X16" s="12">
        <f t="shared" ref="X16:X20" si="23">1.2*Q16^2*V16*(W16^2+1)/2 + Q$3</f>
        <v>347.22879920513554</v>
      </c>
      <c r="Y16" s="12"/>
      <c r="Z16" s="12">
        <f t="shared" si="9"/>
        <v>-237.01981255923147</v>
      </c>
      <c r="AC16">
        <v>0.7</v>
      </c>
      <c r="AD16">
        <v>9.2877534480000001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83.200680758501264</v>
      </c>
      <c r="AI16" s="12">
        <f t="shared" si="11"/>
        <v>7.0119285887271792</v>
      </c>
      <c r="AJ16" s="12">
        <f t="shared" si="12"/>
        <v>0.42999999999999994</v>
      </c>
      <c r="AK16" s="12">
        <f t="shared" ref="AK16:AK20" si="25">1.2*AD16^2*AI16*(AJ16^2+1)/2 + AD$3</f>
        <v>460.67706246585487</v>
      </c>
      <c r="AL16" s="12"/>
      <c r="AM16" s="12">
        <f t="shared" si="13"/>
        <v>-377.4763817073536</v>
      </c>
      <c r="AP16">
        <v>0.7</v>
      </c>
      <c r="AQ16">
        <v>9.2877534480000001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111.03165105707694</v>
      </c>
      <c r="AV16" s="12">
        <f t="shared" si="15"/>
        <v>7.0119285887271792</v>
      </c>
      <c r="AW16" s="12">
        <f t="shared" si="16"/>
        <v>0.42999999999999994</v>
      </c>
      <c r="AX16" s="12">
        <f t="shared" ref="AX16:AX20" si="27">1.2*AQ16^2*AV16*(AW16^2+1)/2 + AQ$3</f>
        <v>500.75956649850013</v>
      </c>
      <c r="AY16" s="12"/>
      <c r="AZ16" s="12">
        <f t="shared" si="17"/>
        <v>-389.72791544142319</v>
      </c>
      <c r="BC16">
        <v>0.7</v>
      </c>
      <c r="BD16">
        <v>9.2877534480000001</v>
      </c>
      <c r="BE16" s="12">
        <f t="shared" si="18"/>
        <v>1.1149964265880559</v>
      </c>
      <c r="BF16" s="12">
        <v>0.27</v>
      </c>
      <c r="BG16" s="12">
        <f t="shared" ref="BG16:BG20" si="28">(1.2*BD16^2*BE16*(BF16^2+1)/2) + BD$4</f>
        <v>164.16512354299891</v>
      </c>
      <c r="BI16" s="12">
        <f t="shared" si="19"/>
        <v>7.0119285887271792</v>
      </c>
      <c r="BJ16" s="12">
        <f t="shared" si="20"/>
        <v>0.42999999999999994</v>
      </c>
      <c r="BK16" s="12">
        <f t="shared" ref="BK16:BK20" si="29">1.2*BD16^2*BI16*(BJ16^2+1)/2 + BD$3</f>
        <v>577.28304384540422</v>
      </c>
      <c r="BL16" s="12"/>
      <c r="BM16" s="12">
        <f t="shared" si="21"/>
        <v>-413.11792030240531</v>
      </c>
    </row>
    <row r="17" spans="1:65" x14ac:dyDescent="0.35">
      <c r="A17">
        <v>0.7</v>
      </c>
      <c r="B17">
        <v>9.2877534480000001</v>
      </c>
      <c r="C17">
        <f t="shared" si="0"/>
        <v>2.8398374999999993</v>
      </c>
      <c r="D17">
        <v>0.5</v>
      </c>
      <c r="E17">
        <f t="shared" si="1"/>
        <v>183.7283223304544</v>
      </c>
      <c r="G17">
        <f t="shared" si="2"/>
        <v>3.1641844991999992</v>
      </c>
      <c r="H17">
        <f t="shared" si="3"/>
        <v>0.19999999999999996</v>
      </c>
      <c r="I17">
        <f t="shared" si="4"/>
        <v>170.32082207952445</v>
      </c>
      <c r="K17">
        <f t="shared" si="5"/>
        <v>13.407500250929957</v>
      </c>
      <c r="P17">
        <v>0.7</v>
      </c>
      <c r="Q17">
        <v>9.2877534480000001</v>
      </c>
      <c r="R17" s="12">
        <f t="shared" si="6"/>
        <v>2.8398374999999993</v>
      </c>
      <c r="S17">
        <v>0.5</v>
      </c>
      <c r="T17" s="12">
        <f t="shared" si="22"/>
        <v>196.67714144246776</v>
      </c>
      <c r="V17" s="12">
        <f t="shared" si="7"/>
        <v>3.1641844991999992</v>
      </c>
      <c r="W17" s="12">
        <f t="shared" si="8"/>
        <v>0.19999999999999996</v>
      </c>
      <c r="X17" s="12">
        <f t="shared" si="23"/>
        <v>188.96986983844616</v>
      </c>
      <c r="Y17" s="12"/>
      <c r="Z17" s="12">
        <f t="shared" si="9"/>
        <v>7.7072716040215994</v>
      </c>
      <c r="AC17">
        <v>0.7</v>
      </c>
      <c r="AD17">
        <v>9.2877534480000001</v>
      </c>
      <c r="AE17" s="12">
        <f t="shared" si="10"/>
        <v>1.3183871067999997</v>
      </c>
      <c r="AF17" s="12">
        <v>0.3</v>
      </c>
      <c r="AG17" s="12">
        <f t="shared" si="24"/>
        <v>95.661914852266364</v>
      </c>
      <c r="AI17" s="12">
        <f t="shared" si="11"/>
        <v>6.506657452799999</v>
      </c>
      <c r="AJ17" s="12">
        <f t="shared" si="12"/>
        <v>0.39999999999999997</v>
      </c>
      <c r="AK17" s="12">
        <f t="shared" si="25"/>
        <v>421.30459698185376</v>
      </c>
      <c r="AL17" s="12"/>
      <c r="AM17" s="12">
        <f t="shared" si="13"/>
        <v>-325.6426821295874</v>
      </c>
      <c r="AP17">
        <v>0.7</v>
      </c>
      <c r="AQ17">
        <v>9.2877534480000001</v>
      </c>
      <c r="AR17" s="12">
        <f t="shared" si="14"/>
        <v>1.3183871067999997</v>
      </c>
      <c r="AS17" s="12">
        <v>0.3</v>
      </c>
      <c r="AT17" s="12">
        <f t="shared" si="26"/>
        <v>123.49288515084206</v>
      </c>
      <c r="AV17" s="12">
        <f t="shared" si="15"/>
        <v>6.506657452799999</v>
      </c>
      <c r="AW17" s="12">
        <f t="shared" si="16"/>
        <v>0.39999999999999997</v>
      </c>
      <c r="AX17" s="12">
        <f t="shared" si="27"/>
        <v>461.38710101449908</v>
      </c>
      <c r="AY17" s="12"/>
      <c r="AZ17" s="12">
        <f t="shared" si="17"/>
        <v>-337.894215863657</v>
      </c>
      <c r="BC17">
        <v>0.7</v>
      </c>
      <c r="BD17">
        <v>9.2877534480000001</v>
      </c>
      <c r="BE17" s="12">
        <f t="shared" si="18"/>
        <v>1.3183871067999997</v>
      </c>
      <c r="BF17" s="12">
        <v>0.3</v>
      </c>
      <c r="BG17" s="12">
        <f t="shared" si="28"/>
        <v>176.626357636764</v>
      </c>
      <c r="BI17" s="12">
        <f t="shared" si="19"/>
        <v>6.506657452799999</v>
      </c>
      <c r="BJ17" s="12">
        <f t="shared" si="20"/>
        <v>0.39999999999999997</v>
      </c>
      <c r="BK17" s="12">
        <f t="shared" si="29"/>
        <v>537.91057836140305</v>
      </c>
      <c r="BL17" s="12"/>
      <c r="BM17" s="12">
        <f t="shared" si="21"/>
        <v>-361.28422072463906</v>
      </c>
    </row>
    <row r="18" spans="1:65" x14ac:dyDescent="0.35">
      <c r="A18">
        <v>0.7</v>
      </c>
      <c r="B18">
        <v>9.2877534480000001</v>
      </c>
      <c r="C18">
        <f t="shared" si="0"/>
        <v>2.7586063817405218</v>
      </c>
      <c r="D18">
        <v>0.49</v>
      </c>
      <c r="E18">
        <f t="shared" si="1"/>
        <v>177.05942549077966</v>
      </c>
      <c r="G18">
        <f t="shared" si="2"/>
        <v>3.3213430061325164</v>
      </c>
      <c r="H18">
        <f t="shared" si="3"/>
        <v>0.20999999999999996</v>
      </c>
      <c r="I18">
        <f t="shared" si="4"/>
        <v>179.48511240609704</v>
      </c>
      <c r="K18">
        <f t="shared" si="5"/>
        <v>-2.4256869153173852</v>
      </c>
      <c r="P18">
        <v>0.7</v>
      </c>
      <c r="Q18">
        <v>9.2877534480000001</v>
      </c>
      <c r="R18" s="12">
        <f t="shared" si="6"/>
        <v>2.7586063817405218</v>
      </c>
      <c r="S18">
        <v>0.49</v>
      </c>
      <c r="T18" s="12">
        <f t="shared" si="22"/>
        <v>190.00824460279301</v>
      </c>
      <c r="V18" s="12">
        <f t="shared" si="7"/>
        <v>3.3213430061325164</v>
      </c>
      <c r="W18" s="12">
        <f t="shared" si="8"/>
        <v>0.20999999999999996</v>
      </c>
      <c r="X18" s="12">
        <f t="shared" si="23"/>
        <v>198.13416016501876</v>
      </c>
      <c r="Y18" s="12"/>
      <c r="Z18" s="12">
        <f t="shared" si="9"/>
        <v>-8.1259155622257424</v>
      </c>
      <c r="AC18">
        <v>0.7</v>
      </c>
      <c r="AD18">
        <v>9.2877534480000001</v>
      </c>
      <c r="AE18" s="12">
        <f t="shared" si="10"/>
        <v>1.6740794179968745</v>
      </c>
      <c r="AF18" s="12">
        <v>0.35</v>
      </c>
      <c r="AG18" s="12">
        <f t="shared" si="24"/>
        <v>118.54450101179533</v>
      </c>
      <c r="AI18" s="12">
        <f t="shared" si="11"/>
        <v>5.6556410811749993</v>
      </c>
      <c r="AJ18" s="12">
        <f t="shared" si="12"/>
        <v>0.35</v>
      </c>
      <c r="AK18" s="12">
        <f t="shared" si="25"/>
        <v>359.23370900887704</v>
      </c>
      <c r="AL18" s="12"/>
      <c r="AM18" s="12">
        <f t="shared" si="13"/>
        <v>-240.68920799708172</v>
      </c>
      <c r="AP18">
        <v>0.7</v>
      </c>
      <c r="AQ18">
        <v>9.2877534480000001</v>
      </c>
      <c r="AR18" s="12">
        <f t="shared" si="14"/>
        <v>1.6740794179968745</v>
      </c>
      <c r="AS18" s="12">
        <v>0.35</v>
      </c>
      <c r="AT18" s="12">
        <f t="shared" si="26"/>
        <v>146.37547131037101</v>
      </c>
      <c r="AV18" s="12">
        <f t="shared" si="15"/>
        <v>5.6556410811749993</v>
      </c>
      <c r="AW18" s="12">
        <f t="shared" si="16"/>
        <v>0.35</v>
      </c>
      <c r="AX18" s="12">
        <f t="shared" si="27"/>
        <v>399.31621304152236</v>
      </c>
      <c r="AY18" s="12"/>
      <c r="AZ18" s="12">
        <f t="shared" si="17"/>
        <v>-252.94074173115135</v>
      </c>
      <c r="BC18">
        <v>0.7</v>
      </c>
      <c r="BD18">
        <v>9.2877534480000001</v>
      </c>
      <c r="BE18" s="12">
        <f t="shared" si="18"/>
        <v>1.6740794179968745</v>
      </c>
      <c r="BF18" s="12">
        <v>0.35</v>
      </c>
      <c r="BG18" s="12">
        <f t="shared" si="28"/>
        <v>199.50894379629298</v>
      </c>
      <c r="BI18" s="12">
        <f t="shared" si="19"/>
        <v>5.6556410811749993</v>
      </c>
      <c r="BJ18" s="12">
        <f t="shared" si="20"/>
        <v>0.35</v>
      </c>
      <c r="BK18" s="12">
        <f t="shared" si="29"/>
        <v>475.83969038842633</v>
      </c>
      <c r="BL18" s="12"/>
      <c r="BM18" s="12">
        <f t="shared" si="21"/>
        <v>-276.33074659213332</v>
      </c>
    </row>
    <row r="19" spans="1:65" x14ac:dyDescent="0.35">
      <c r="A19">
        <v>0.7</v>
      </c>
      <c r="B19">
        <v>9.2877534480000001</v>
      </c>
      <c r="C19">
        <f t="shared" si="0"/>
        <v>2.7991746021004897</v>
      </c>
      <c r="D19">
        <v>0.495</v>
      </c>
      <c r="E19">
        <f t="shared" si="1"/>
        <v>180.37679574721992</v>
      </c>
      <c r="G19">
        <f t="shared" si="2"/>
        <v>3.2425068248185878</v>
      </c>
      <c r="H19">
        <f t="shared" si="3"/>
        <v>0.20499999999999996</v>
      </c>
      <c r="I19">
        <f t="shared" si="4"/>
        <v>174.8765770769183</v>
      </c>
      <c r="K19">
        <f t="shared" si="5"/>
        <v>5.5002186703016207</v>
      </c>
      <c r="P19">
        <v>0.7</v>
      </c>
      <c r="Q19">
        <v>9.2877534480000001</v>
      </c>
      <c r="R19" s="12">
        <f t="shared" si="6"/>
        <v>2.7991746021004897</v>
      </c>
      <c r="S19">
        <v>0.495</v>
      </c>
      <c r="T19" s="12">
        <f t="shared" si="22"/>
        <v>193.32561485923327</v>
      </c>
      <c r="V19" s="12">
        <f t="shared" si="7"/>
        <v>3.2425068248185878</v>
      </c>
      <c r="W19" s="12">
        <f t="shared" si="8"/>
        <v>0.20499999999999996</v>
      </c>
      <c r="X19" s="12">
        <f t="shared" si="23"/>
        <v>193.52562483584001</v>
      </c>
      <c r="Y19" s="12"/>
      <c r="Z19" s="12">
        <f t="shared" si="9"/>
        <v>-0.20000997660673647</v>
      </c>
      <c r="AC19">
        <v>0.7</v>
      </c>
      <c r="AD19">
        <v>9.2877534480000001</v>
      </c>
      <c r="AE19" s="12">
        <f t="shared" si="10"/>
        <v>1.7475255629627389</v>
      </c>
      <c r="AF19" s="12">
        <v>0.36</v>
      </c>
      <c r="AG19" s="12">
        <f t="shared" si="24"/>
        <v>123.45372989595074</v>
      </c>
      <c r="AI19" s="12">
        <f t="shared" si="11"/>
        <v>5.484970209396173</v>
      </c>
      <c r="AJ19" s="12">
        <f t="shared" si="12"/>
        <v>0.33999999999999997</v>
      </c>
      <c r="AK19" s="12">
        <f t="shared" si="25"/>
        <v>347.35929702217931</v>
      </c>
      <c r="AL19" s="12"/>
      <c r="AM19" s="12">
        <f t="shared" si="13"/>
        <v>-223.90556712622856</v>
      </c>
      <c r="AP19">
        <v>0.7</v>
      </c>
      <c r="AQ19">
        <v>9.2877534480000001</v>
      </c>
      <c r="AR19" s="12">
        <f t="shared" si="14"/>
        <v>1.7475255629627389</v>
      </c>
      <c r="AS19" s="12">
        <v>0.36</v>
      </c>
      <c r="AT19" s="12">
        <f t="shared" si="26"/>
        <v>151.28470019452644</v>
      </c>
      <c r="AV19" s="12">
        <f t="shared" si="15"/>
        <v>5.484970209396173</v>
      </c>
      <c r="AW19" s="12">
        <f t="shared" si="16"/>
        <v>0.33999999999999997</v>
      </c>
      <c r="AX19" s="12">
        <f t="shared" si="27"/>
        <v>387.44180105482462</v>
      </c>
      <c r="AY19" s="12"/>
      <c r="AZ19" s="12">
        <f t="shared" si="17"/>
        <v>-236.15710086029819</v>
      </c>
      <c r="BC19">
        <v>0.7</v>
      </c>
      <c r="BD19">
        <v>9.2877534480000001</v>
      </c>
      <c r="BE19" s="12">
        <f t="shared" si="18"/>
        <v>1.7475255629627389</v>
      </c>
      <c r="BF19" s="12">
        <v>0.36</v>
      </c>
      <c r="BG19" s="12">
        <f t="shared" si="28"/>
        <v>204.41817268044838</v>
      </c>
      <c r="BI19" s="12">
        <f t="shared" si="19"/>
        <v>5.484970209396173</v>
      </c>
      <c r="BJ19" s="12">
        <f t="shared" si="20"/>
        <v>0.33999999999999997</v>
      </c>
      <c r="BK19" s="12">
        <f t="shared" si="29"/>
        <v>463.9652784017286</v>
      </c>
      <c r="BL19" s="12"/>
      <c r="BM19" s="12">
        <f t="shared" si="21"/>
        <v>-259.54710572128022</v>
      </c>
    </row>
    <row r="20" spans="1:65" x14ac:dyDescent="0.35">
      <c r="A20" s="2">
        <v>0.7</v>
      </c>
      <c r="B20" s="2">
        <v>9.2877534480000001</v>
      </c>
      <c r="C20" s="2">
        <f t="shared" si="0"/>
        <v>2.7748221012442742</v>
      </c>
      <c r="D20" s="2">
        <v>0.49199999999999999</v>
      </c>
      <c r="E20" s="2">
        <f t="shared" si="1"/>
        <v>178.38228632916719</v>
      </c>
      <c r="F20" s="2"/>
      <c r="G20" s="2">
        <f t="shared" si="2"/>
        <v>3.2897483107976049</v>
      </c>
      <c r="H20" s="2">
        <f t="shared" si="3"/>
        <v>0.20799999999999996</v>
      </c>
      <c r="I20" s="2">
        <f t="shared" si="4"/>
        <v>177.63539279450163</v>
      </c>
      <c r="K20">
        <f t="shared" si="5"/>
        <v>0.74689353466555986</v>
      </c>
      <c r="P20" s="2">
        <v>0.7</v>
      </c>
      <c r="Q20" s="2">
        <v>9.2877534480000001</v>
      </c>
      <c r="R20" s="18">
        <f t="shared" si="6"/>
        <v>2.7991746021004897</v>
      </c>
      <c r="S20" s="2">
        <v>0.495</v>
      </c>
      <c r="T20" s="18">
        <f t="shared" si="22"/>
        <v>193.32561485923327</v>
      </c>
      <c r="U20" s="2"/>
      <c r="V20" s="18">
        <f t="shared" si="7"/>
        <v>3.2425068248185878</v>
      </c>
      <c r="W20" s="18">
        <f t="shared" si="8"/>
        <v>0.20499999999999996</v>
      </c>
      <c r="X20" s="18">
        <f t="shared" si="23"/>
        <v>193.52562483584001</v>
      </c>
      <c r="Y20" s="12"/>
      <c r="Z20" s="12">
        <f t="shared" si="9"/>
        <v>-0.20000997660673647</v>
      </c>
      <c r="AC20" s="2">
        <v>0.7</v>
      </c>
      <c r="AD20" s="2">
        <v>9.2877534480000001</v>
      </c>
      <c r="AE20" s="18">
        <f t="shared" si="10"/>
        <v>2.8194944189052396</v>
      </c>
      <c r="AF20" s="18">
        <v>0.4975</v>
      </c>
      <c r="AG20" s="18">
        <f t="shared" si="24"/>
        <v>203.33261178665475</v>
      </c>
      <c r="AH20" s="2"/>
      <c r="AI20" s="18">
        <f t="shared" si="11"/>
        <v>3.2032800178994991</v>
      </c>
      <c r="AJ20" s="18">
        <f t="shared" si="12"/>
        <v>0.20249999999999996</v>
      </c>
      <c r="AK20" s="18">
        <f t="shared" si="25"/>
        <v>203.24603180229633</v>
      </c>
      <c r="AL20" s="12"/>
      <c r="AM20" s="12">
        <f t="shared" si="13"/>
        <v>8.6579984358422735E-2</v>
      </c>
      <c r="AP20" s="2">
        <v>0.7</v>
      </c>
      <c r="AQ20" s="2">
        <v>9.2877534480000001</v>
      </c>
      <c r="AR20" s="18">
        <f t="shared" si="14"/>
        <v>2.8805918332213749</v>
      </c>
      <c r="AS20" s="18">
        <v>0.505</v>
      </c>
      <c r="AT20" s="18">
        <f t="shared" si="26"/>
        <v>236.22948724015188</v>
      </c>
      <c r="AU20" s="2"/>
      <c r="AV20" s="18">
        <f t="shared" si="15"/>
        <v>3.0863987555862913</v>
      </c>
      <c r="AW20" s="18">
        <f t="shared" si="16"/>
        <v>0.19499999999999995</v>
      </c>
      <c r="AX20" s="18">
        <f t="shared" si="27"/>
        <v>236.55476035747648</v>
      </c>
      <c r="AY20" s="12"/>
      <c r="AZ20" s="12">
        <f t="shared" si="17"/>
        <v>-0.32527311732459907</v>
      </c>
      <c r="BC20" s="2">
        <v>0.7</v>
      </c>
      <c r="BD20" s="2">
        <v>9.2877534480000001</v>
      </c>
      <c r="BE20" s="18">
        <f t="shared" si="18"/>
        <v>3.0033709710737404</v>
      </c>
      <c r="BF20" s="18">
        <v>0.52</v>
      </c>
      <c r="BG20" s="18">
        <f t="shared" si="28"/>
        <v>299.72829971687469</v>
      </c>
      <c r="BH20" s="2"/>
      <c r="BI20" s="18">
        <f t="shared" si="19"/>
        <v>2.8564935979080182</v>
      </c>
      <c r="BJ20" s="18">
        <f t="shared" si="20"/>
        <v>0.17999999999999994</v>
      </c>
      <c r="BK20" s="18">
        <f t="shared" si="29"/>
        <v>299.8948428336198</v>
      </c>
      <c r="BL20" s="12"/>
      <c r="BM20" s="12">
        <f t="shared" si="21"/>
        <v>-0.16654311674511746</v>
      </c>
    </row>
    <row r="25" spans="1:65" x14ac:dyDescent="0.35">
      <c r="B25" s="27" t="s">
        <v>47</v>
      </c>
      <c r="C25" s="27"/>
      <c r="D25" s="27"/>
      <c r="E25" s="27"/>
      <c r="G25" s="27" t="s">
        <v>48</v>
      </c>
      <c r="H25" s="27"/>
      <c r="I25" s="27"/>
      <c r="J25" s="27"/>
      <c r="K25" s="27"/>
    </row>
    <row r="26" spans="1:65" x14ac:dyDescent="0.35">
      <c r="B26" s="3" t="s">
        <v>28</v>
      </c>
      <c r="C26" s="7">
        <f xml:space="preserve"> -0.266*D20^6 + 1.8555*D20^5 - 3.4393*D20^4 - 1.4822*D20^3 + 8.492*D20^2 - 1.321*D20 - 0.0869</f>
        <v>0.99044527596206566</v>
      </c>
      <c r="G26" s="3" t="s">
        <v>30</v>
      </c>
      <c r="H26" s="7">
        <f xml:space="preserve"> -0.129*H20^6 + 1.0756*H20^5 - 3.0752*H20^4 + 3.1771*H20^3 + 0.0649*H20^2 - 0.7917*H20 - 0.1795</f>
        <v>-0.31812308583277304</v>
      </c>
      <c r="Q26" s="14" t="s">
        <v>28</v>
      </c>
      <c r="R26" s="15">
        <f xml:space="preserve"> -0.266*S20^6 + 1.8555*S20^5 - 3.4393*S20^4 - 1.4822*S20^3 + 8.492*S20^2 - 1.321*S20 - 0.0869</f>
        <v>1.0049285735041602</v>
      </c>
      <c r="V26" s="14" t="s">
        <v>30</v>
      </c>
      <c r="W26" s="15">
        <f xml:space="preserve"> -0.129*W20^6 + 1.0756*W20^5 - 3.0752*W20^4 + 3.1771*W20^3 + 0.0649*W20^2 - 0.7917*W20 - 0.1795</f>
        <v>-0.31675122927774946</v>
      </c>
      <c r="AD26" s="14" t="s">
        <v>28</v>
      </c>
      <c r="AE26" s="15">
        <f xml:space="preserve"> -0.266*AF20^6 + 1.8555*AF20^5 - 3.4393*AF20^4 - 1.4822*AF20^3 + 8.492*AF20^2 - 1.321*AF20 - 0.0869</f>
        <v>1.0170426451179422</v>
      </c>
      <c r="AI26" s="14" t="s">
        <v>30</v>
      </c>
      <c r="AJ26" s="15">
        <f xml:space="preserve"> -0.129*AJ20^6 + 1.0756*AJ20^5 - 3.0752*AJ20^4 + 3.1771*AJ20^3 + 0.0649*AJ20^2 - 0.7917*AJ20 - 0.1795</f>
        <v>-0.31558968427885536</v>
      </c>
      <c r="AQ26" s="14" t="s">
        <v>28</v>
      </c>
      <c r="AR26" s="15">
        <f xml:space="preserve"> -0.266*AS20^6 + 1.8555*AS20^5 - 3.4393*AS20^4 - 1.4822*AS20^3 + 8.492*AS20^2 - 1.321*AS20 - 0.0869</f>
        <v>1.0536241642482698</v>
      </c>
      <c r="AV26" s="14" t="s">
        <v>30</v>
      </c>
      <c r="AW26" s="15">
        <f xml:space="preserve"> -0.129*AW20^6 + 1.0756*AW20^5 - 3.0752*AW20^4 + 3.1771*AW20^3 + 0.0649*AW20^2 - 0.7917*AW20 - 0.1795</f>
        <v>-0.31200613811850447</v>
      </c>
      <c r="BD26" s="14" t="s">
        <v>28</v>
      </c>
      <c r="BE26" s="15">
        <f xml:space="preserve"> -0.266*BF20^6 + 1.8555*BF20^5 - 3.4393*BF20^4 - 1.4822*BF20^3 + 8.492*BF20^2 - 1.321*BF20 - 0.0869</f>
        <v>1.1278270892789763</v>
      </c>
      <c r="BI26" s="14" t="s">
        <v>30</v>
      </c>
      <c r="BJ26" s="15">
        <f xml:space="preserve"> -0.129*BJ20^6 + 1.0756*BJ20^5 - 3.0752*BJ20^4 + 3.1771*BJ20^3 + 0.0649*BJ20^2 - 0.7917*BJ20 - 0.1795</f>
        <v>-0.30440376039481598</v>
      </c>
    </row>
    <row r="29" spans="1:65" x14ac:dyDescent="0.35">
      <c r="B29" s="3" t="s">
        <v>31</v>
      </c>
      <c r="C29">
        <f>(I29+I30)*L4</f>
        <v>7.4566416304035608</v>
      </c>
      <c r="H29" s="3" t="s">
        <v>42</v>
      </c>
      <c r="I29" s="6">
        <f>C26*1.2*I6^2*I4*L3/2</f>
        <v>0.12063846545768811</v>
      </c>
      <c r="Q29" s="21" t="s">
        <v>31</v>
      </c>
      <c r="R29" s="12">
        <f>(X29+X30)*Q6</f>
        <v>7.6324891687308307</v>
      </c>
      <c r="W29" s="21" t="s">
        <v>42</v>
      </c>
      <c r="X29" s="13">
        <f>R26*1.2*I$6^2*I$4*I$3/2</f>
        <v>0.12240256372000574</v>
      </c>
      <c r="AD29" s="21" t="s">
        <v>31</v>
      </c>
      <c r="AE29" s="12">
        <f>(AK29+AK30)*AD6</f>
        <v>7.7797273782629599</v>
      </c>
      <c r="AJ29" s="21" t="s">
        <v>42</v>
      </c>
      <c r="AK29" s="13">
        <f>AE26*1.2*I$6^2*I$4*I$3/2</f>
        <v>0.12387808492789039</v>
      </c>
      <c r="AQ29" s="21" t="s">
        <v>31</v>
      </c>
      <c r="AR29" s="12">
        <f>(AX29+AX30)*AQ6</f>
        <v>8.2251931122985358</v>
      </c>
      <c r="AW29" s="21" t="s">
        <v>42</v>
      </c>
      <c r="AX29" s="13">
        <f>AR26*1.2*I$6^2*I$4*I$3/2</f>
        <v>0.12833379635294323</v>
      </c>
      <c r="BD29" s="21" t="s">
        <v>31</v>
      </c>
      <c r="BE29" s="12">
        <f>(BK29+BK30)*BD6</f>
        <v>9.1324855311147051</v>
      </c>
      <c r="BJ29" s="21" t="s">
        <v>42</v>
      </c>
      <c r="BK29" s="13">
        <f>BE26*1.2*I$6^2*I$4*I$3/2</f>
        <v>0.13737187975384704</v>
      </c>
    </row>
    <row r="30" spans="1:65" x14ac:dyDescent="0.35">
      <c r="B30" s="3" t="s">
        <v>32</v>
      </c>
      <c r="C30">
        <f>(E20+I20)*D5/2</f>
        <v>26.701325934275161</v>
      </c>
      <c r="H30" s="3" t="s">
        <v>43</v>
      </c>
      <c r="I30" s="6">
        <f>H26*1.2*I6^2*I4*L3/2</f>
        <v>-3.87481083841325E-2</v>
      </c>
      <c r="Q30" s="21" t="s">
        <v>32</v>
      </c>
      <c r="R30" s="12">
        <f>(T20+X20)*Q5/2</f>
        <v>29.013842977130494</v>
      </c>
      <c r="W30" s="21" t="s">
        <v>43</v>
      </c>
      <c r="X30" s="13">
        <f>W26*1.2*I$6^2*I$4*I$3/2</f>
        <v>-3.8581013165807226E-2</v>
      </c>
      <c r="AD30" s="21" t="s">
        <v>32</v>
      </c>
      <c r="AE30" s="12">
        <f>(AG20+AK20)*AD5/2</f>
        <v>30.49339826917133</v>
      </c>
      <c r="AJ30" s="21" t="s">
        <v>43</v>
      </c>
      <c r="AK30" s="13">
        <f>AJ26*1.2*I$6^2*I$4*I$3/2</f>
        <v>-3.8439534368717172E-2</v>
      </c>
      <c r="AQ30" s="21" t="s">
        <v>32</v>
      </c>
      <c r="AR30" s="12">
        <f>(AT20+AX20)*AQ5/2</f>
        <v>35.458818569822121</v>
      </c>
      <c r="AW30" s="21" t="s">
        <v>43</v>
      </c>
      <c r="AX30" s="13">
        <f>AW26*1.2*I$6^2*I$4*I$3/2</f>
        <v>-3.8003050374928023E-2</v>
      </c>
      <c r="BD30" s="21" t="s">
        <v>32</v>
      </c>
      <c r="BE30" s="12">
        <f>(BG20+BK20)*BD5/2</f>
        <v>44.971735691287087</v>
      </c>
      <c r="BJ30" s="21" t="s">
        <v>43</v>
      </c>
      <c r="BK30" s="13">
        <f>BJ26*1.2*I$6^2*I$4*I$3/2</f>
        <v>-3.7077063644843783E-2</v>
      </c>
    </row>
    <row r="31" spans="1:65" x14ac:dyDescent="0.35">
      <c r="B31" s="3" t="s">
        <v>33</v>
      </c>
      <c r="C31" s="6">
        <f>C29/C30</f>
        <v>0.27926109919627029</v>
      </c>
      <c r="Q31" s="21" t="s">
        <v>33</v>
      </c>
      <c r="R31" s="13">
        <f>R29/R30</f>
        <v>0.26306370978663418</v>
      </c>
      <c r="AD31" s="21" t="s">
        <v>33</v>
      </c>
      <c r="AE31" s="13">
        <f>AE29/AE30</f>
        <v>0.25512825135426853</v>
      </c>
      <c r="AQ31" s="21" t="s">
        <v>33</v>
      </c>
      <c r="AR31" s="13">
        <f>AR29/AR30</f>
        <v>0.2319646689892465</v>
      </c>
      <c r="BD31" s="21" t="s">
        <v>33</v>
      </c>
      <c r="BE31" s="13">
        <f>BE29/BE30</f>
        <v>0.2030716713672239</v>
      </c>
    </row>
  </sheetData>
  <mergeCells count="21">
    <mergeCell ref="B25:E25"/>
    <mergeCell ref="G25:K25"/>
    <mergeCell ref="B2:C2"/>
    <mergeCell ref="G2:H2"/>
    <mergeCell ref="B3:C3"/>
    <mergeCell ref="G3:H3"/>
    <mergeCell ref="B4:C4"/>
    <mergeCell ref="G4:H4"/>
    <mergeCell ref="B5:C5"/>
    <mergeCell ref="G5:H5"/>
    <mergeCell ref="G6:H6"/>
    <mergeCell ref="B8:E8"/>
    <mergeCell ref="G8:K8"/>
    <mergeCell ref="AV8:AZ8"/>
    <mergeCell ref="BD8:BG8"/>
    <mergeCell ref="BI8:BM8"/>
    <mergeCell ref="Q8:T8"/>
    <mergeCell ref="V8:Z8"/>
    <mergeCell ref="AD8:AG8"/>
    <mergeCell ref="AI8:AM8"/>
    <mergeCell ref="AQ8:AT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opLeftCell="AU1" workbookViewId="0">
      <selection activeCell="BF21" sqref="BF21"/>
    </sheetView>
  </sheetViews>
  <sheetFormatPr defaultRowHeight="14.5" x14ac:dyDescent="0.35"/>
  <cols>
    <col min="5" max="5" width="13.81640625" customWidth="1"/>
    <col min="11" max="11" width="13.81640625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7.5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7.5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7.5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7.5</v>
      </c>
      <c r="BL1" t="s">
        <v>3</v>
      </c>
    </row>
    <row r="2" spans="1:65" x14ac:dyDescent="0.35">
      <c r="B2" s="27" t="s">
        <v>2</v>
      </c>
      <c r="C2" s="27"/>
      <c r="D2">
        <v>20</v>
      </c>
      <c r="E2" t="s">
        <v>3</v>
      </c>
      <c r="G2" s="27" t="s">
        <v>9</v>
      </c>
      <c r="H2" s="27"/>
      <c r="I2">
        <v>0.24</v>
      </c>
      <c r="J2" t="s">
        <v>10</v>
      </c>
      <c r="K2" s="22" t="s">
        <v>14</v>
      </c>
      <c r="L2">
        <v>0.8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7" t="s">
        <v>4</v>
      </c>
      <c r="C3" s="27"/>
      <c r="D3">
        <v>1.2</v>
      </c>
      <c r="E3" t="s">
        <v>5</v>
      </c>
      <c r="G3" s="25" t="s">
        <v>34</v>
      </c>
      <c r="H3" s="26"/>
      <c r="I3" s="12">
        <f>(I2+I2*D4)/4</f>
        <v>0.10199999999999999</v>
      </c>
      <c r="J3" s="12" t="s">
        <v>10</v>
      </c>
      <c r="K3" s="22" t="s">
        <v>34</v>
      </c>
      <c r="L3">
        <f>(I2+I2*D4)/4</f>
        <v>0.10199999999999999</v>
      </c>
      <c r="P3" s="21" t="s">
        <v>66</v>
      </c>
      <c r="Q3">
        <f>U7+U6</f>
        <v>18.649047758921718</v>
      </c>
      <c r="R3" t="s">
        <v>63</v>
      </c>
      <c r="T3" t="s">
        <v>59</v>
      </c>
      <c r="U3">
        <f>((U2/2)-Q2*TAN(X1*PI()/180))*2</f>
        <v>176.80680115805001</v>
      </c>
      <c r="V3" t="s">
        <v>56</v>
      </c>
      <c r="AC3" s="21" t="s">
        <v>66</v>
      </c>
      <c r="AD3">
        <f>AH7+AH6</f>
        <v>30.653957562663187</v>
      </c>
      <c r="AE3" t="s">
        <v>63</v>
      </c>
      <c r="AG3" t="s">
        <v>59</v>
      </c>
      <c r="AH3">
        <f>((AH2/2)-AD2*TAN(AK1*PI()/180))*2</f>
        <v>161.00850144756248</v>
      </c>
      <c r="AI3" t="s">
        <v>56</v>
      </c>
      <c r="AP3" s="21" t="s">
        <v>66</v>
      </c>
      <c r="AQ3">
        <f>AU7+AU6</f>
        <v>70.736461595308498</v>
      </c>
      <c r="AR3" t="s">
        <v>63</v>
      </c>
      <c r="AT3" t="s">
        <v>59</v>
      </c>
      <c r="AU3">
        <f>((AU2/2)-AQ2*TAN(AX1*PI()/180))*2</f>
        <v>134.67800193008333</v>
      </c>
      <c r="AV3" t="s">
        <v>56</v>
      </c>
      <c r="BC3" s="21" t="s">
        <v>66</v>
      </c>
      <c r="BD3">
        <f>BH7+BH6</f>
        <v>147.25993894221253</v>
      </c>
      <c r="BE3" t="s">
        <v>63</v>
      </c>
      <c r="BG3" t="s">
        <v>59</v>
      </c>
      <c r="BH3">
        <f>((BH2/2)-BD2*TAN(BK1*PI()/180))*2</f>
        <v>113.6136023161</v>
      </c>
      <c r="BI3" t="s">
        <v>56</v>
      </c>
    </row>
    <row r="4" spans="1:65" x14ac:dyDescent="0.35">
      <c r="B4" s="27" t="s">
        <v>6</v>
      </c>
      <c r="C4" s="27"/>
      <c r="D4">
        <v>0.7</v>
      </c>
      <c r="G4" s="27" t="s">
        <v>11</v>
      </c>
      <c r="H4" s="27"/>
      <c r="I4">
        <f>(PI()/4)*(I2^2-I2^2*D4^2)</f>
        <v>2.3071856447963442E-2</v>
      </c>
      <c r="J4" t="s">
        <v>13</v>
      </c>
      <c r="K4" s="22" t="s">
        <v>37</v>
      </c>
      <c r="L4">
        <f>I6/L3</f>
        <v>79.674355562311447</v>
      </c>
      <c r="P4" s="21" t="s">
        <v>67</v>
      </c>
      <c r="Q4">
        <f>U7-U6</f>
        <v>12.948819112013352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21.28433347790461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49.115303776480296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102.24877626240226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7" t="s">
        <v>7</v>
      </c>
      <c r="C5" s="27"/>
      <c r="D5">
        <v>0.15</v>
      </c>
      <c r="E5" t="s">
        <v>8</v>
      </c>
      <c r="G5" s="27" t="s">
        <v>36</v>
      </c>
      <c r="H5" s="27"/>
      <c r="I5">
        <f>D5/I4</f>
        <v>6.5014274138846133</v>
      </c>
      <c r="J5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6.1094686978741226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7.3672220846800638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10.529507262340523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14.795877175135765</v>
      </c>
      <c r="BI5" t="s">
        <v>12</v>
      </c>
    </row>
    <row r="6" spans="1:65" x14ac:dyDescent="0.35">
      <c r="G6" s="27" t="s">
        <v>35</v>
      </c>
      <c r="H6" s="27"/>
      <c r="I6">
        <f>I5/L2</f>
        <v>8.1267842673557666</v>
      </c>
      <c r="J6" t="s">
        <v>12</v>
      </c>
      <c r="Q6">
        <f>L4</f>
        <v>79.674355562311447</v>
      </c>
      <c r="T6" t="s">
        <v>62</v>
      </c>
      <c r="U6">
        <f>Q2*Q5*Q5*0.19*(U2^4-U3^4)/(4*(U2-U3)*U2^(4)*U3^(4)*(2*9.81*PI()*PI()/16))*10^12*1.2*9.81</f>
        <v>2.8501143234541826</v>
      </c>
      <c r="V6" t="s">
        <v>63</v>
      </c>
      <c r="AD6">
        <f>L4</f>
        <v>79.674355562311447</v>
      </c>
      <c r="AG6" t="s">
        <v>62</v>
      </c>
      <c r="AH6">
        <f>AD2*AD5*AD5*0.19*(AH2^4-AH3^4)/(4*(AH2-AH3)*AH2^(4)*AH3^(4)*(2*9.81*PI()*PI()/16))*10^12*1.2*9.81</f>
        <v>4.6848120423792903</v>
      </c>
      <c r="AI6" t="s">
        <v>63</v>
      </c>
      <c r="AQ6">
        <f>L4</f>
        <v>79.674355562311447</v>
      </c>
      <c r="AT6" t="s">
        <v>62</v>
      </c>
      <c r="AU6">
        <f>AQ2*AQ5*AQ5*0.19*(AU2^4-AU3^4)/(4*(AU2-AU3)*AU2^(4)*AU3^(4)*(2*9.81*PI()*PI()/16))*10^12*1.2*9.81</f>
        <v>10.810578909414099</v>
      </c>
      <c r="AV6" t="s">
        <v>63</v>
      </c>
      <c r="BD6">
        <f>L4</f>
        <v>79.674355562311447</v>
      </c>
      <c r="BG6" t="s">
        <v>62</v>
      </c>
      <c r="BH6">
        <f>BD2*BD5*BD5*0.19*(BH2^4-BH3^4)/(4*(BH2-BH3)*BH2^(4)*BH3^(4)*(2*9.81*PI()*PI()/16))*10^12*1.2*9.81</f>
        <v>22.505581339905131</v>
      </c>
      <c r="BI6" t="s">
        <v>63</v>
      </c>
    </row>
    <row r="7" spans="1:65" x14ac:dyDescent="0.35">
      <c r="G7" s="22"/>
      <c r="H7" s="22"/>
      <c r="T7" t="s">
        <v>64</v>
      </c>
      <c r="U7">
        <f>(U5^2-U4^2)*1.2/2</f>
        <v>15.798933435467534</v>
      </c>
      <c r="V7" t="s">
        <v>63</v>
      </c>
      <c r="AG7" t="s">
        <v>64</v>
      </c>
      <c r="AH7">
        <f>(AH5^2-AH4^2)*1.2/2</f>
        <v>25.969145520283899</v>
      </c>
      <c r="AI7" t="s">
        <v>63</v>
      </c>
      <c r="AT7" t="s">
        <v>64</v>
      </c>
      <c r="AU7">
        <f>(AU5^2-AU4^2)*1.2/2</f>
        <v>59.925882685894393</v>
      </c>
      <c r="AV7" t="s">
        <v>63</v>
      </c>
      <c r="BG7" t="s">
        <v>64</v>
      </c>
      <c r="BH7">
        <f>(BH5^2-BH4^2)*1.2/2</f>
        <v>124.75435760230739</v>
      </c>
      <c r="BI7" t="s">
        <v>63</v>
      </c>
    </row>
    <row r="8" spans="1:65" x14ac:dyDescent="0.35">
      <c r="A8" s="22" t="s">
        <v>16</v>
      </c>
      <c r="B8" s="27" t="s">
        <v>45</v>
      </c>
      <c r="C8" s="27"/>
      <c r="D8" s="27"/>
      <c r="E8" s="27"/>
      <c r="F8" s="22" t="s">
        <v>22</v>
      </c>
      <c r="G8" s="27" t="s">
        <v>46</v>
      </c>
      <c r="H8" s="27"/>
      <c r="I8" s="27"/>
      <c r="J8" s="27"/>
      <c r="K8" s="27"/>
      <c r="P8" s="21"/>
      <c r="Q8" s="24"/>
      <c r="R8" s="24"/>
      <c r="S8" s="24"/>
      <c r="T8" s="24"/>
      <c r="U8" s="21"/>
      <c r="V8" s="24"/>
      <c r="W8" s="24"/>
      <c r="X8" s="24"/>
      <c r="Y8" s="24"/>
      <c r="Z8" s="24"/>
      <c r="AC8" s="21"/>
      <c r="AD8" s="24"/>
      <c r="AE8" s="24"/>
      <c r="AF8" s="24"/>
      <c r="AG8" s="24"/>
      <c r="AH8" s="21"/>
      <c r="AI8" s="24"/>
      <c r="AJ8" s="24"/>
      <c r="AK8" s="24"/>
      <c r="AL8" s="24"/>
      <c r="AM8" s="24"/>
      <c r="AP8" s="21"/>
      <c r="AQ8" s="24"/>
      <c r="AR8" s="24"/>
      <c r="AS8" s="24"/>
      <c r="AT8" s="24"/>
      <c r="AU8" s="21"/>
      <c r="AV8" s="24"/>
      <c r="AW8" s="24"/>
      <c r="AX8" s="24"/>
      <c r="AY8" s="24"/>
      <c r="AZ8" s="24"/>
      <c r="BC8" s="21"/>
      <c r="BD8" s="24"/>
      <c r="BE8" s="24"/>
      <c r="BF8" s="24"/>
      <c r="BG8" s="24"/>
      <c r="BH8" s="21"/>
      <c r="BI8" s="24"/>
      <c r="BJ8" s="24"/>
      <c r="BK8" s="24"/>
      <c r="BL8" s="24"/>
      <c r="BM8" s="24"/>
    </row>
    <row r="9" spans="1:65" x14ac:dyDescent="0.35">
      <c r="A9" s="22"/>
      <c r="F9" s="22"/>
      <c r="G9" s="22"/>
      <c r="H9" s="22"/>
      <c r="P9" s="22"/>
      <c r="U9" s="22"/>
      <c r="V9" s="22"/>
      <c r="W9" s="22"/>
      <c r="AC9" s="22"/>
      <c r="AH9" s="22"/>
      <c r="AI9" s="22"/>
      <c r="AJ9" s="22"/>
      <c r="AP9" s="22"/>
      <c r="AU9" s="22"/>
      <c r="AV9" s="22"/>
      <c r="AW9" s="22"/>
      <c r="BC9" s="22"/>
      <c r="BH9" s="22"/>
      <c r="BI9" s="22"/>
      <c r="BJ9" s="22"/>
    </row>
    <row r="10" spans="1:65" x14ac:dyDescent="0.35">
      <c r="A10" s="22" t="s">
        <v>16</v>
      </c>
      <c r="B10" s="7">
        <f>C20</f>
        <v>3.2426680501030005</v>
      </c>
      <c r="F10" s="22" t="s">
        <v>22</v>
      </c>
      <c r="G10" s="8">
        <f>G20</f>
        <v>3.9843920118438465</v>
      </c>
      <c r="H10" s="22"/>
      <c r="P10" s="21" t="s">
        <v>16</v>
      </c>
      <c r="Q10" s="10">
        <f>R20</f>
        <v>3.2799959253054083</v>
      </c>
      <c r="U10" s="21" t="s">
        <v>22</v>
      </c>
      <c r="V10" s="9">
        <f>V20</f>
        <v>3.9103638856287999</v>
      </c>
      <c r="W10" s="22"/>
      <c r="AC10" s="21" t="s">
        <v>16</v>
      </c>
      <c r="AD10" s="10">
        <f>AE20</f>
        <v>3.3057375042806307</v>
      </c>
      <c r="AH10" s="21" t="s">
        <v>22</v>
      </c>
      <c r="AI10" s="9">
        <f>AI20</f>
        <v>3.8595253473908731</v>
      </c>
      <c r="AJ10" s="22"/>
      <c r="AP10" s="21" t="s">
        <v>16</v>
      </c>
      <c r="AQ10" s="10">
        <f>AR20</f>
        <v>3.3755921421651833</v>
      </c>
      <c r="AU10" s="21" t="s">
        <v>22</v>
      </c>
      <c r="AV10" s="9">
        <f>AV20</f>
        <v>3.7224606869608339</v>
      </c>
      <c r="AW10" s="22"/>
      <c r="BC10" s="21" t="s">
        <v>16</v>
      </c>
      <c r="BD10" s="10">
        <f>BE20</f>
        <v>3.5257278766403903</v>
      </c>
      <c r="BH10" s="21" t="s">
        <v>22</v>
      </c>
      <c r="BI10" s="9">
        <f>BI20</f>
        <v>3.4325343999506615</v>
      </c>
      <c r="BJ10" s="22"/>
    </row>
    <row r="13" spans="1:65" x14ac:dyDescent="0.35">
      <c r="A13" s="22" t="s">
        <v>14</v>
      </c>
      <c r="B13" s="22" t="s">
        <v>26</v>
      </c>
      <c r="C13" s="22" t="s">
        <v>17</v>
      </c>
      <c r="D13" s="22" t="s">
        <v>18</v>
      </c>
      <c r="E13" s="22" t="s">
        <v>20</v>
      </c>
      <c r="F13" s="22"/>
      <c r="G13" s="22" t="s">
        <v>39</v>
      </c>
      <c r="H13" s="22" t="s">
        <v>40</v>
      </c>
      <c r="I13" s="22" t="s">
        <v>20</v>
      </c>
      <c r="J13" s="22"/>
      <c r="K13" s="22"/>
      <c r="P13" s="21" t="s">
        <v>14</v>
      </c>
      <c r="Q13" s="21" t="s">
        <v>26</v>
      </c>
      <c r="R13" s="21" t="s">
        <v>17</v>
      </c>
      <c r="S13" s="21" t="s">
        <v>18</v>
      </c>
      <c r="T13" s="21" t="s">
        <v>20</v>
      </c>
      <c r="U13" s="22"/>
      <c r="V13" s="21" t="s">
        <v>39</v>
      </c>
      <c r="W13" s="21" t="s">
        <v>40</v>
      </c>
      <c r="X13" s="21" t="s">
        <v>20</v>
      </c>
      <c r="Y13" s="21"/>
      <c r="Z13" s="21"/>
      <c r="AC13" s="21" t="s">
        <v>14</v>
      </c>
      <c r="AD13" s="21" t="s">
        <v>26</v>
      </c>
      <c r="AE13" s="21" t="s">
        <v>17</v>
      </c>
      <c r="AF13" s="21" t="s">
        <v>18</v>
      </c>
      <c r="AG13" s="21" t="s">
        <v>20</v>
      </c>
      <c r="AH13" s="22"/>
      <c r="AI13" s="21" t="s">
        <v>39</v>
      </c>
      <c r="AJ13" s="21" t="s">
        <v>40</v>
      </c>
      <c r="AK13" s="21" t="s">
        <v>20</v>
      </c>
      <c r="AL13" s="21"/>
      <c r="AM13" s="21"/>
      <c r="AP13" s="21" t="s">
        <v>14</v>
      </c>
      <c r="AQ13" s="21" t="s">
        <v>26</v>
      </c>
      <c r="AR13" s="21" t="s">
        <v>17</v>
      </c>
      <c r="AS13" s="21" t="s">
        <v>18</v>
      </c>
      <c r="AT13" s="21" t="s">
        <v>20</v>
      </c>
      <c r="AU13" s="22"/>
      <c r="AV13" s="21" t="s">
        <v>39</v>
      </c>
      <c r="AW13" s="21" t="s">
        <v>40</v>
      </c>
      <c r="AX13" s="21" t="s">
        <v>20</v>
      </c>
      <c r="AY13" s="21"/>
      <c r="AZ13" s="21"/>
      <c r="BC13" s="21" t="s">
        <v>14</v>
      </c>
      <c r="BD13" s="21" t="s">
        <v>26</v>
      </c>
      <c r="BE13" s="21" t="s">
        <v>17</v>
      </c>
      <c r="BF13" s="21" t="s">
        <v>18</v>
      </c>
      <c r="BG13" s="21" t="s">
        <v>20</v>
      </c>
      <c r="BH13" s="22"/>
      <c r="BI13" s="21" t="s">
        <v>39</v>
      </c>
      <c r="BJ13" s="21" t="s">
        <v>40</v>
      </c>
      <c r="BK13" s="21" t="s">
        <v>20</v>
      </c>
      <c r="BL13" s="21"/>
      <c r="BM13" s="21"/>
    </row>
    <row r="14" spans="1:65" x14ac:dyDescent="0.35">
      <c r="A14" s="5" t="s">
        <v>44</v>
      </c>
      <c r="B14" s="22" t="s">
        <v>15</v>
      </c>
      <c r="C14" s="22" t="s">
        <v>16</v>
      </c>
      <c r="D14" s="5" t="s">
        <v>19</v>
      </c>
      <c r="E14" s="22" t="s">
        <v>21</v>
      </c>
      <c r="F14" s="22"/>
      <c r="G14" s="22" t="s">
        <v>22</v>
      </c>
      <c r="H14" s="5" t="s">
        <v>23</v>
      </c>
      <c r="I14" s="22" t="s">
        <v>24</v>
      </c>
      <c r="J14" s="22"/>
      <c r="K14" s="22" t="s">
        <v>41</v>
      </c>
      <c r="P14" s="17" t="s">
        <v>44</v>
      </c>
      <c r="Q14" s="21" t="s">
        <v>15</v>
      </c>
      <c r="R14" s="21" t="s">
        <v>16</v>
      </c>
      <c r="S14" s="17" t="s">
        <v>19</v>
      </c>
      <c r="T14" s="21" t="s">
        <v>21</v>
      </c>
      <c r="U14" s="22"/>
      <c r="V14" s="21" t="s">
        <v>22</v>
      </c>
      <c r="W14" s="17" t="s">
        <v>23</v>
      </c>
      <c r="X14" s="21" t="s">
        <v>24</v>
      </c>
      <c r="Y14" s="21"/>
      <c r="Z14" s="21" t="s">
        <v>41</v>
      </c>
      <c r="AC14" s="17" t="s">
        <v>44</v>
      </c>
      <c r="AD14" s="21" t="s">
        <v>15</v>
      </c>
      <c r="AE14" s="21" t="s">
        <v>16</v>
      </c>
      <c r="AF14" s="17" t="s">
        <v>19</v>
      </c>
      <c r="AG14" s="21" t="s">
        <v>21</v>
      </c>
      <c r="AH14" s="22"/>
      <c r="AI14" s="21" t="s">
        <v>22</v>
      </c>
      <c r="AJ14" s="17" t="s">
        <v>23</v>
      </c>
      <c r="AK14" s="21" t="s">
        <v>24</v>
      </c>
      <c r="AL14" s="21"/>
      <c r="AM14" s="21" t="s">
        <v>41</v>
      </c>
      <c r="AP14" s="17" t="s">
        <v>44</v>
      </c>
      <c r="AQ14" s="21" t="s">
        <v>15</v>
      </c>
      <c r="AR14" s="21" t="s">
        <v>16</v>
      </c>
      <c r="AS14" s="17" t="s">
        <v>19</v>
      </c>
      <c r="AT14" s="21" t="s">
        <v>21</v>
      </c>
      <c r="AU14" s="22"/>
      <c r="AV14" s="21" t="s">
        <v>22</v>
      </c>
      <c r="AW14" s="17" t="s">
        <v>23</v>
      </c>
      <c r="AX14" s="21" t="s">
        <v>24</v>
      </c>
      <c r="AY14" s="21"/>
      <c r="AZ14" s="21" t="s">
        <v>41</v>
      </c>
      <c r="BC14" s="17" t="s">
        <v>44</v>
      </c>
      <c r="BD14" s="21" t="s">
        <v>15</v>
      </c>
      <c r="BE14" s="21" t="s">
        <v>16</v>
      </c>
      <c r="BF14" s="17" t="s">
        <v>19</v>
      </c>
      <c r="BG14" s="21" t="s">
        <v>21</v>
      </c>
      <c r="BH14" s="22"/>
      <c r="BI14" s="21" t="s">
        <v>22</v>
      </c>
      <c r="BJ14" s="17" t="s">
        <v>23</v>
      </c>
      <c r="BK14" s="21" t="s">
        <v>24</v>
      </c>
      <c r="BL14" s="21"/>
      <c r="BM14" s="21" t="s">
        <v>41</v>
      </c>
    </row>
    <row r="15" spans="1:65" x14ac:dyDescent="0.35">
      <c r="A15">
        <v>0.8</v>
      </c>
      <c r="B15">
        <v>8.1267842673557666</v>
      </c>
      <c r="C15">
        <f t="shared" ref="C15:C20" si="0" xml:space="preserve"> -0.3078*D15^6 + 2.2651*D15^5 - 4.751*D15^4 + 0.2832*D15^3 + 5.9876*D15^2 + 3.6672*D15 - 0.2951</f>
        <v>0.67321313279999995</v>
      </c>
      <c r="D15">
        <v>0.2</v>
      </c>
      <c r="E15">
        <f t="shared" ref="E15:E20" si="1">1.2*B15^2*C15*(D15^2+1)/2</f>
        <v>27.744354915740356</v>
      </c>
      <c r="G15">
        <f t="shared" ref="G15:G20" si="2" xml:space="preserve"> 0.9808*H15^6 - 9.1296*H15^5 + 32.097*H15^4 - 52.719*H15^3 + 35.366*H15^2 + 6.8355*H15 + 0.7557</f>
        <v>9.6970697088000009</v>
      </c>
      <c r="H15">
        <f t="shared" ref="H15:H20" si="3">A15-D15</f>
        <v>0.60000000000000009</v>
      </c>
      <c r="I15">
        <f t="shared" ref="I15:I20" si="4">1.2*B15^2*G15*(H15^2+1)/2</f>
        <v>522.59847577416281</v>
      </c>
      <c r="K15">
        <f t="shared" ref="K15:K20" si="5">E15-I15</f>
        <v>-494.85412085842245</v>
      </c>
      <c r="P15">
        <v>0.8</v>
      </c>
      <c r="Q15">
        <v>8.1267842673557666</v>
      </c>
      <c r="R15" s="12">
        <f t="shared" ref="R15:R20" si="6" xml:space="preserve"> -0.3078*S15^6 + 2.2651*S15^5 - 4.751*S15^4 + 0.2832*S15^3 + 5.9876*S15^2 + 3.6672*S15 - 0.2951</f>
        <v>0.67321313279999995</v>
      </c>
      <c r="S15">
        <v>0.2</v>
      </c>
      <c r="T15" s="12">
        <f>(1.2*Q15^2*R15*(S15^2+1)/2) + Q$4</f>
        <v>40.693174027753706</v>
      </c>
      <c r="V15" s="12">
        <f t="shared" ref="V15:V20" si="7" xml:space="preserve"> 0.9808*W15^6 - 9.1296*W15^5 + 32.097*W15^4 - 52.719*W15^3 + 35.366*W15^2 + 6.8355*W15 + 0.7557</f>
        <v>9.6970697088000009</v>
      </c>
      <c r="W15" s="12">
        <f t="shared" ref="W15:W20" si="8">P15-S15</f>
        <v>0.60000000000000009</v>
      </c>
      <c r="X15" s="12">
        <f>1.2*Q15^2*V15*(W15^2+1)/2 + Q$3</f>
        <v>541.24752353308452</v>
      </c>
      <c r="Y15" s="12"/>
      <c r="Z15" s="12">
        <f t="shared" ref="Z15:Z20" si="9">T15-X15</f>
        <v>-500.55434950533083</v>
      </c>
      <c r="AC15">
        <v>0.8</v>
      </c>
      <c r="AD15">
        <v>8.1267842673557666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49.02868839364497</v>
      </c>
      <c r="AI15" s="12">
        <f t="shared" ref="AI15:AI20" si="11" xml:space="preserve"> 0.9808*AJ15^6 - 9.1296*AJ15^5 + 32.097*AJ15^4 - 52.719*AJ15^3 + 35.366*AJ15^2 + 6.8355*AJ15 + 0.7557</f>
        <v>9.6970697088000009</v>
      </c>
      <c r="AJ15" s="12">
        <f t="shared" ref="AJ15:AJ20" si="12">AC15-AF15</f>
        <v>0.60000000000000009</v>
      </c>
      <c r="AK15" s="12">
        <f>1.2*AD15^2*AI15*(AJ15^2+1)/2 + AD$3</f>
        <v>553.25243333682602</v>
      </c>
      <c r="AL15" s="12"/>
      <c r="AM15" s="12">
        <f t="shared" ref="AM15:AM20" si="13">AG15-AK15</f>
        <v>-504.22374494318103</v>
      </c>
      <c r="AP15">
        <v>0.8</v>
      </c>
      <c r="AQ15">
        <v>8.1267842673557666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76.859658692220648</v>
      </c>
      <c r="AV15" s="12">
        <f t="shared" ref="AV15:AV20" si="15" xml:space="preserve"> 0.9808*AW15^6 - 9.1296*AW15^5 + 32.097*AW15^4 - 52.719*AW15^3 + 35.366*AW15^2 + 6.8355*AW15 + 0.7557</f>
        <v>9.6970697088000009</v>
      </c>
      <c r="AW15" s="12">
        <f t="shared" ref="AW15:AW20" si="16">AP15-AS15</f>
        <v>0.60000000000000009</v>
      </c>
      <c r="AX15" s="12">
        <f>1.2*AQ15^2*AV15*(AW15^2+1)/2 + AQ$3</f>
        <v>593.33493736947128</v>
      </c>
      <c r="AY15" s="12"/>
      <c r="AZ15" s="12">
        <f t="shared" ref="AZ15:AZ20" si="17">AT15-AX15</f>
        <v>-516.47527867725057</v>
      </c>
      <c r="BC15">
        <v>0.8</v>
      </c>
      <c r="BD15">
        <v>8.1267842673557666</v>
      </c>
      <c r="BE15" s="12">
        <f t="shared" ref="BE15:BE20" si="18" xml:space="preserve"> -0.3078*BF15^6 + 2.2651*BF15^5 - 4.751*BF15^4 + 0.2832*BF15^3 + 5.9876*BF15^2 + 3.6672*BF15 - 0.2951</f>
        <v>0.67321313279999995</v>
      </c>
      <c r="BF15" s="12">
        <v>0.2</v>
      </c>
      <c r="BG15" s="12">
        <f>(1.2*BD15^2*BE15*(BF15^2+1)/2) + BD$4</f>
        <v>129.99313117814262</v>
      </c>
      <c r="BI15" s="12">
        <f t="shared" ref="BI15:BI20" si="19" xml:space="preserve"> 0.9808*BJ15^6 - 9.1296*BJ15^5 + 32.097*BJ15^4 - 52.719*BJ15^3 + 35.366*BJ15^2 + 6.8355*BJ15 + 0.7557</f>
        <v>9.6970697088000009</v>
      </c>
      <c r="BJ15" s="12">
        <f t="shared" ref="BJ15:BJ20" si="20">BC15-BF15</f>
        <v>0.60000000000000009</v>
      </c>
      <c r="BK15" s="12">
        <f>1.2*BD15^2*BI15*(BJ15^2+1)/2 + BD$3</f>
        <v>669.85841471637536</v>
      </c>
      <c r="BL15" s="12"/>
      <c r="BM15" s="12">
        <f t="shared" ref="BM15:BM20" si="21">BG15-BK15</f>
        <v>-539.86528353823269</v>
      </c>
    </row>
    <row r="16" spans="1:65" x14ac:dyDescent="0.35">
      <c r="A16">
        <v>0.8</v>
      </c>
      <c r="B16">
        <v>8.1267842673557666</v>
      </c>
      <c r="C16">
        <f t="shared" si="0"/>
        <v>1.6740794179968745</v>
      </c>
      <c r="D16">
        <v>0.35</v>
      </c>
      <c r="E16">
        <f t="shared" si="1"/>
        <v>74.464815774654781</v>
      </c>
      <c r="G16">
        <f t="shared" si="2"/>
        <v>7.3451262675750009</v>
      </c>
      <c r="H16">
        <f t="shared" si="3"/>
        <v>0.45000000000000007</v>
      </c>
      <c r="I16">
        <f t="shared" si="4"/>
        <v>350.00404520738374</v>
      </c>
      <c r="K16">
        <f t="shared" si="5"/>
        <v>-275.53922943272897</v>
      </c>
      <c r="P16">
        <v>0.8</v>
      </c>
      <c r="Q16">
        <v>8.1267842673557666</v>
      </c>
      <c r="R16" s="12">
        <f t="shared" si="6"/>
        <v>1.6740794179968745</v>
      </c>
      <c r="S16">
        <v>0.35</v>
      </c>
      <c r="T16" s="12">
        <f t="shared" ref="T16:T20" si="22">(1.2*Q16^2*R16*(S16^2+1)/2) + Q$4</f>
        <v>87.413634886668135</v>
      </c>
      <c r="V16" s="12">
        <f t="shared" si="7"/>
        <v>7.3451262675750009</v>
      </c>
      <c r="W16" s="12">
        <f t="shared" si="8"/>
        <v>0.45000000000000007</v>
      </c>
      <c r="X16" s="12">
        <f t="shared" ref="X16:X20" si="23">1.2*Q16^2*V16*(W16^2+1)/2 + Q$3</f>
        <v>368.65309296630545</v>
      </c>
      <c r="Y16" s="12"/>
      <c r="Z16" s="12">
        <f t="shared" si="9"/>
        <v>-281.2394580796373</v>
      </c>
      <c r="AC16">
        <v>0.8</v>
      </c>
      <c r="AD16">
        <v>8.1267842673557666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68.689036868761889</v>
      </c>
      <c r="AI16" s="12">
        <f t="shared" si="11"/>
        <v>8.6367285716760449</v>
      </c>
      <c r="AJ16" s="12">
        <f t="shared" si="12"/>
        <v>0.53</v>
      </c>
      <c r="AK16" s="12">
        <f t="shared" ref="AK16:AK20" si="25">1.2*AD16^2*AI16*(AJ16^2+1)/2 + AD$3</f>
        <v>469.03645808786194</v>
      </c>
      <c r="AL16" s="12"/>
      <c r="AM16" s="12">
        <f t="shared" si="13"/>
        <v>-400.34742121910006</v>
      </c>
      <c r="AP16">
        <v>0.8</v>
      </c>
      <c r="AQ16">
        <v>8.1267842673557666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96.520007167337582</v>
      </c>
      <c r="AV16" s="12">
        <f t="shared" si="15"/>
        <v>8.6367285716760449</v>
      </c>
      <c r="AW16" s="12">
        <f t="shared" si="16"/>
        <v>0.53</v>
      </c>
      <c r="AX16" s="12">
        <f t="shared" ref="AX16:AX20" si="27">1.2*AQ16^2*AV16*(AW16^2+1)/2 + AQ$3</f>
        <v>509.11896212050726</v>
      </c>
      <c r="AY16" s="12"/>
      <c r="AZ16" s="12">
        <f t="shared" si="17"/>
        <v>-412.59895495316971</v>
      </c>
      <c r="BC16">
        <v>0.8</v>
      </c>
      <c r="BD16">
        <v>8.1267842673557666</v>
      </c>
      <c r="BE16" s="12">
        <f t="shared" si="18"/>
        <v>1.1149964265880559</v>
      </c>
      <c r="BF16" s="12">
        <v>0.27</v>
      </c>
      <c r="BG16" s="12">
        <f t="shared" ref="BG16:BG20" si="28">(1.2*BD16^2*BE16*(BF16^2+1)/2) + BD$4</f>
        <v>149.65347965325952</v>
      </c>
      <c r="BI16" s="12">
        <f t="shared" si="19"/>
        <v>8.6367285716760449</v>
      </c>
      <c r="BJ16" s="12">
        <f t="shared" si="20"/>
        <v>0.53</v>
      </c>
      <c r="BK16" s="12">
        <f t="shared" ref="BK16:BK20" si="29">1.2*BD16^2*BI16*(BJ16^2+1)/2 + BD$3</f>
        <v>585.64243946741124</v>
      </c>
      <c r="BL16" s="12"/>
      <c r="BM16" s="12">
        <f t="shared" si="21"/>
        <v>-435.98895981415171</v>
      </c>
    </row>
    <row r="17" spans="1:65" x14ac:dyDescent="0.35">
      <c r="A17">
        <v>0.8</v>
      </c>
      <c r="B17">
        <v>8.1267842673557666</v>
      </c>
      <c r="C17">
        <f t="shared" si="0"/>
        <v>2.8398374999999993</v>
      </c>
      <c r="D17">
        <v>0.5</v>
      </c>
      <c r="E17">
        <f t="shared" si="1"/>
        <v>140.66699679657009</v>
      </c>
      <c r="G17">
        <f t="shared" si="2"/>
        <v>4.8043927752000011</v>
      </c>
      <c r="H17">
        <f t="shared" si="3"/>
        <v>0.30000000000000004</v>
      </c>
      <c r="I17">
        <f t="shared" si="4"/>
        <v>207.5170169840184</v>
      </c>
      <c r="K17">
        <f t="shared" si="5"/>
        <v>-66.850020187448308</v>
      </c>
      <c r="P17">
        <v>0.8</v>
      </c>
      <c r="Q17">
        <v>8.1267842673557666</v>
      </c>
      <c r="R17" s="12">
        <f t="shared" si="6"/>
        <v>2.8398374999999993</v>
      </c>
      <c r="S17">
        <v>0.5</v>
      </c>
      <c r="T17" s="12">
        <f t="shared" si="22"/>
        <v>153.61581590858344</v>
      </c>
      <c r="V17" s="12">
        <f t="shared" si="7"/>
        <v>4.8043927752000011</v>
      </c>
      <c r="W17" s="12">
        <f t="shared" si="8"/>
        <v>0.30000000000000004</v>
      </c>
      <c r="X17" s="12">
        <f t="shared" si="23"/>
        <v>226.16606474294011</v>
      </c>
      <c r="Y17" s="12"/>
      <c r="Z17" s="12">
        <f t="shared" si="9"/>
        <v>-72.550248834356665</v>
      </c>
      <c r="AC17">
        <v>0.8</v>
      </c>
      <c r="AD17">
        <v>8.1267842673557666</v>
      </c>
      <c r="AE17" s="12">
        <f t="shared" si="10"/>
        <v>1.3183871067999997</v>
      </c>
      <c r="AF17" s="12">
        <v>0.3</v>
      </c>
      <c r="AG17" s="12">
        <f t="shared" si="24"/>
        <v>78.229669222636119</v>
      </c>
      <c r="AI17" s="12">
        <f t="shared" si="11"/>
        <v>8.1611624999999997</v>
      </c>
      <c r="AJ17" s="12">
        <f t="shared" si="12"/>
        <v>0.5</v>
      </c>
      <c r="AK17" s="12">
        <f t="shared" si="25"/>
        <v>434.904630090154</v>
      </c>
      <c r="AL17" s="12"/>
      <c r="AM17" s="12">
        <f t="shared" si="13"/>
        <v>-356.67496086751788</v>
      </c>
      <c r="AP17">
        <v>0.8</v>
      </c>
      <c r="AQ17">
        <v>8.1267842673557666</v>
      </c>
      <c r="AR17" s="12">
        <f t="shared" si="14"/>
        <v>1.3183871067999997</v>
      </c>
      <c r="AS17" s="12">
        <v>0.3</v>
      </c>
      <c r="AT17" s="12">
        <f t="shared" si="26"/>
        <v>106.0606395212118</v>
      </c>
      <c r="AV17" s="12">
        <f t="shared" si="15"/>
        <v>8.1611624999999997</v>
      </c>
      <c r="AW17" s="12">
        <f t="shared" si="16"/>
        <v>0.5</v>
      </c>
      <c r="AX17" s="12">
        <f t="shared" si="27"/>
        <v>474.98713412279926</v>
      </c>
      <c r="AY17" s="12"/>
      <c r="AZ17" s="12">
        <f t="shared" si="17"/>
        <v>-368.92649460158748</v>
      </c>
      <c r="BC17">
        <v>0.8</v>
      </c>
      <c r="BD17">
        <v>8.1267842673557666</v>
      </c>
      <c r="BE17" s="12">
        <f t="shared" si="18"/>
        <v>1.3183871067999997</v>
      </c>
      <c r="BF17" s="12">
        <v>0.3</v>
      </c>
      <c r="BG17" s="12">
        <f t="shared" si="28"/>
        <v>159.19411200713375</v>
      </c>
      <c r="BI17" s="12">
        <f t="shared" si="19"/>
        <v>8.1611624999999997</v>
      </c>
      <c r="BJ17" s="12">
        <f t="shared" si="20"/>
        <v>0.5</v>
      </c>
      <c r="BK17" s="12">
        <f t="shared" si="29"/>
        <v>551.51061146970335</v>
      </c>
      <c r="BL17" s="12"/>
      <c r="BM17" s="12">
        <f t="shared" si="21"/>
        <v>-392.3164994625696</v>
      </c>
    </row>
    <row r="18" spans="1:65" x14ac:dyDescent="0.35">
      <c r="A18">
        <v>0.8</v>
      </c>
      <c r="B18">
        <v>8.1267842673557666</v>
      </c>
      <c r="C18">
        <f t="shared" si="0"/>
        <v>2.7586063817405218</v>
      </c>
      <c r="D18">
        <v>0.49</v>
      </c>
      <c r="E18">
        <f t="shared" si="1"/>
        <v>135.56112265324711</v>
      </c>
      <c r="G18">
        <f t="shared" si="2"/>
        <v>4.9739816002833654</v>
      </c>
      <c r="H18">
        <f t="shared" si="3"/>
        <v>0.31000000000000005</v>
      </c>
      <c r="I18">
        <f t="shared" si="4"/>
        <v>216.04442550156764</v>
      </c>
      <c r="K18">
        <f t="shared" si="5"/>
        <v>-80.483302848320534</v>
      </c>
      <c r="P18">
        <v>0.8</v>
      </c>
      <c r="Q18">
        <v>8.1267842673557666</v>
      </c>
      <c r="R18" s="12">
        <f t="shared" si="6"/>
        <v>2.7586063817405218</v>
      </c>
      <c r="S18">
        <v>0.49</v>
      </c>
      <c r="T18" s="12">
        <f t="shared" si="22"/>
        <v>148.50994176526046</v>
      </c>
      <c r="V18" s="12">
        <f t="shared" si="7"/>
        <v>4.9739816002833654</v>
      </c>
      <c r="W18" s="12">
        <f t="shared" si="8"/>
        <v>0.31000000000000005</v>
      </c>
      <c r="X18" s="12">
        <f t="shared" si="23"/>
        <v>234.69347326048936</v>
      </c>
      <c r="Y18" s="12"/>
      <c r="Z18" s="12">
        <f t="shared" si="9"/>
        <v>-86.183531495228891</v>
      </c>
      <c r="AC18">
        <v>0.8</v>
      </c>
      <c r="AD18">
        <v>8.1267842673557666</v>
      </c>
      <c r="AE18" s="12">
        <f t="shared" si="10"/>
        <v>1.6740794179968745</v>
      </c>
      <c r="AF18" s="12">
        <v>0.35</v>
      </c>
      <c r="AG18" s="12">
        <f t="shared" si="24"/>
        <v>95.749149252559391</v>
      </c>
      <c r="AI18" s="12">
        <f t="shared" si="11"/>
        <v>7.3451262675750009</v>
      </c>
      <c r="AJ18" s="12">
        <f t="shared" si="12"/>
        <v>0.45000000000000007</v>
      </c>
      <c r="AK18" s="12">
        <f t="shared" si="25"/>
        <v>380.65800277004695</v>
      </c>
      <c r="AL18" s="12"/>
      <c r="AM18" s="12">
        <f t="shared" si="13"/>
        <v>-284.90885351748756</v>
      </c>
      <c r="AP18">
        <v>0.8</v>
      </c>
      <c r="AQ18">
        <v>8.1267842673557666</v>
      </c>
      <c r="AR18" s="12">
        <f t="shared" si="14"/>
        <v>1.6740794179968745</v>
      </c>
      <c r="AS18" s="12">
        <v>0.35</v>
      </c>
      <c r="AT18" s="12">
        <f t="shared" si="26"/>
        <v>123.58011955113508</v>
      </c>
      <c r="AV18" s="12">
        <f t="shared" si="15"/>
        <v>7.3451262675750009</v>
      </c>
      <c r="AW18" s="12">
        <f t="shared" si="16"/>
        <v>0.45000000000000007</v>
      </c>
      <c r="AX18" s="12">
        <f t="shared" si="27"/>
        <v>420.74050680269227</v>
      </c>
      <c r="AY18" s="12"/>
      <c r="AZ18" s="12">
        <f t="shared" si="17"/>
        <v>-297.16038725155715</v>
      </c>
      <c r="BC18">
        <v>0.8</v>
      </c>
      <c r="BD18">
        <v>8.1267842673557666</v>
      </c>
      <c r="BE18" s="12">
        <f t="shared" si="18"/>
        <v>1.6740794179968745</v>
      </c>
      <c r="BF18" s="12">
        <v>0.35</v>
      </c>
      <c r="BG18" s="12">
        <f t="shared" si="28"/>
        <v>176.71359203705703</v>
      </c>
      <c r="BI18" s="12">
        <f t="shared" si="19"/>
        <v>7.3451262675750009</v>
      </c>
      <c r="BJ18" s="12">
        <f t="shared" si="20"/>
        <v>0.45000000000000007</v>
      </c>
      <c r="BK18" s="12">
        <f t="shared" si="29"/>
        <v>497.26398414959624</v>
      </c>
      <c r="BL18" s="12"/>
      <c r="BM18" s="12">
        <f t="shared" si="21"/>
        <v>-320.55039211253921</v>
      </c>
    </row>
    <row r="19" spans="1:65" x14ac:dyDescent="0.35">
      <c r="A19">
        <v>0.8</v>
      </c>
      <c r="B19">
        <v>8.1267842673557666</v>
      </c>
      <c r="C19">
        <f t="shared" si="0"/>
        <v>2.7991746021004897</v>
      </c>
      <c r="D19">
        <v>0.495</v>
      </c>
      <c r="E19">
        <f t="shared" si="1"/>
        <v>138.10098425605653</v>
      </c>
      <c r="G19">
        <f t="shared" si="2"/>
        <v>4.8891226740051774</v>
      </c>
      <c r="H19">
        <f t="shared" si="3"/>
        <v>0.30500000000000005</v>
      </c>
      <c r="I19">
        <f t="shared" si="4"/>
        <v>211.76283499460482</v>
      </c>
      <c r="K19">
        <f t="shared" si="5"/>
        <v>-73.661850738548281</v>
      </c>
      <c r="P19">
        <v>0.8</v>
      </c>
      <c r="Q19">
        <v>8.1267842673557666</v>
      </c>
      <c r="R19" s="12">
        <f t="shared" si="6"/>
        <v>2.7991746021004897</v>
      </c>
      <c r="S19">
        <v>0.495</v>
      </c>
      <c r="T19" s="12">
        <f t="shared" si="22"/>
        <v>151.04980336806989</v>
      </c>
      <c r="V19" s="12">
        <f t="shared" si="7"/>
        <v>4.8891226740051774</v>
      </c>
      <c r="W19" s="12">
        <f t="shared" si="8"/>
        <v>0.30500000000000005</v>
      </c>
      <c r="X19" s="12">
        <f t="shared" si="23"/>
        <v>230.41188275352653</v>
      </c>
      <c r="Y19" s="12"/>
      <c r="Z19" s="12">
        <f t="shared" si="9"/>
        <v>-79.362079385456639</v>
      </c>
      <c r="AC19">
        <v>0.8</v>
      </c>
      <c r="AD19">
        <v>8.1267842673557666</v>
      </c>
      <c r="AE19" s="12">
        <f t="shared" si="10"/>
        <v>1.7475255629627389</v>
      </c>
      <c r="AF19" s="12">
        <v>0.36</v>
      </c>
      <c r="AG19" s="12">
        <f t="shared" si="24"/>
        <v>99.507777617319945</v>
      </c>
      <c r="AI19" s="12">
        <f t="shared" si="11"/>
        <v>7.1789437538869256</v>
      </c>
      <c r="AJ19" s="12">
        <f t="shared" si="12"/>
        <v>0.44000000000000006</v>
      </c>
      <c r="AK19" s="12">
        <f t="shared" si="25"/>
        <v>370.20734981289615</v>
      </c>
      <c r="AL19" s="12"/>
      <c r="AM19" s="12">
        <f t="shared" si="13"/>
        <v>-270.6995721955762</v>
      </c>
      <c r="AP19">
        <v>0.8</v>
      </c>
      <c r="AQ19">
        <v>8.1267842673557666</v>
      </c>
      <c r="AR19" s="12">
        <f t="shared" si="14"/>
        <v>1.7475255629627389</v>
      </c>
      <c r="AS19" s="12">
        <v>0.36</v>
      </c>
      <c r="AT19" s="12">
        <f t="shared" si="26"/>
        <v>127.33874791589562</v>
      </c>
      <c r="AV19" s="12">
        <f t="shared" si="15"/>
        <v>7.1789437538869256</v>
      </c>
      <c r="AW19" s="12">
        <f t="shared" si="16"/>
        <v>0.44000000000000006</v>
      </c>
      <c r="AX19" s="12">
        <f t="shared" si="27"/>
        <v>410.28985384554142</v>
      </c>
      <c r="AY19" s="12"/>
      <c r="AZ19" s="12">
        <f t="shared" si="17"/>
        <v>-282.95110592964579</v>
      </c>
      <c r="BC19">
        <v>0.8</v>
      </c>
      <c r="BD19">
        <v>8.1267842673557666</v>
      </c>
      <c r="BE19" s="12">
        <f t="shared" si="18"/>
        <v>1.7475255629627389</v>
      </c>
      <c r="BF19" s="12">
        <v>0.36</v>
      </c>
      <c r="BG19" s="12">
        <f t="shared" si="28"/>
        <v>180.47222040181759</v>
      </c>
      <c r="BI19" s="12">
        <f t="shared" si="19"/>
        <v>7.1789437538869256</v>
      </c>
      <c r="BJ19" s="12">
        <f t="shared" si="20"/>
        <v>0.44000000000000006</v>
      </c>
      <c r="BK19" s="12">
        <f t="shared" si="29"/>
        <v>486.8133311924455</v>
      </c>
      <c r="BL19" s="12"/>
      <c r="BM19" s="12">
        <f t="shared" si="21"/>
        <v>-306.34111079062791</v>
      </c>
    </row>
    <row r="20" spans="1:65" x14ac:dyDescent="0.35">
      <c r="A20" s="2">
        <v>0.8</v>
      </c>
      <c r="B20" s="2">
        <v>8.1267842673557666</v>
      </c>
      <c r="C20" s="2">
        <f t="shared" si="0"/>
        <v>3.2426680501030005</v>
      </c>
      <c r="D20" s="2">
        <v>0.54900000000000004</v>
      </c>
      <c r="E20" s="2">
        <f t="shared" si="1"/>
        <v>167.22543769327979</v>
      </c>
      <c r="F20" s="2"/>
      <c r="G20" s="2">
        <f t="shared" si="2"/>
        <v>3.9843920118438465</v>
      </c>
      <c r="H20" s="2">
        <f t="shared" si="3"/>
        <v>0.251</v>
      </c>
      <c r="I20" s="2">
        <f t="shared" si="4"/>
        <v>167.83573953533732</v>
      </c>
      <c r="K20">
        <f t="shared" si="5"/>
        <v>-0.61030184205753812</v>
      </c>
      <c r="P20" s="2">
        <v>0.8</v>
      </c>
      <c r="Q20" s="2">
        <v>8.1267842673557666</v>
      </c>
      <c r="R20" s="18">
        <f t="shared" si="6"/>
        <v>3.2799959253054083</v>
      </c>
      <c r="S20" s="2">
        <v>0.55349999999999999</v>
      </c>
      <c r="T20" s="18">
        <f t="shared" si="22"/>
        <v>182.74410909618629</v>
      </c>
      <c r="U20" s="2"/>
      <c r="V20" s="18">
        <f t="shared" si="7"/>
        <v>3.9103638856287999</v>
      </c>
      <c r="W20" s="18">
        <f t="shared" si="8"/>
        <v>0.24650000000000005</v>
      </c>
      <c r="X20" s="18">
        <f t="shared" si="23"/>
        <v>183.01957259527762</v>
      </c>
      <c r="Y20" s="12"/>
      <c r="Z20" s="12">
        <f t="shared" si="9"/>
        <v>-0.27546349909133028</v>
      </c>
      <c r="AC20" s="2">
        <v>0.8</v>
      </c>
      <c r="AD20" s="2">
        <v>8.1267842673557666</v>
      </c>
      <c r="AE20" s="18">
        <f t="shared" si="10"/>
        <v>3.3057375042806307</v>
      </c>
      <c r="AF20" s="18">
        <v>0.55659999999999998</v>
      </c>
      <c r="AG20" s="18">
        <f t="shared" si="24"/>
        <v>192.86298259916384</v>
      </c>
      <c r="AH20" s="2"/>
      <c r="AI20" s="18">
        <f t="shared" si="11"/>
        <v>3.8595253473908731</v>
      </c>
      <c r="AJ20" s="18">
        <f t="shared" si="12"/>
        <v>0.24340000000000006</v>
      </c>
      <c r="AK20" s="18">
        <f t="shared" si="25"/>
        <v>192.65523625614622</v>
      </c>
      <c r="AL20" s="12"/>
      <c r="AM20" s="12">
        <f t="shared" si="13"/>
        <v>0.20774634301761807</v>
      </c>
      <c r="AP20" s="2">
        <v>0.8</v>
      </c>
      <c r="AQ20" s="2">
        <v>8.1267842673557666</v>
      </c>
      <c r="AR20" s="18">
        <f t="shared" si="14"/>
        <v>3.3755921421651833</v>
      </c>
      <c r="AS20" s="18">
        <v>0.56499999999999995</v>
      </c>
      <c r="AT20" s="18">
        <f t="shared" si="26"/>
        <v>225.57988621177165</v>
      </c>
      <c r="AU20" s="2"/>
      <c r="AV20" s="18">
        <f t="shared" si="15"/>
        <v>3.7224606869608339</v>
      </c>
      <c r="AW20" s="18">
        <f t="shared" si="16"/>
        <v>0.2350000000000001</v>
      </c>
      <c r="AX20" s="18">
        <f t="shared" si="27"/>
        <v>226.39175857321402</v>
      </c>
      <c r="AY20" s="12"/>
      <c r="AZ20" s="12">
        <f t="shared" si="17"/>
        <v>-0.81187236144236863</v>
      </c>
      <c r="BC20" s="2">
        <v>0.8</v>
      </c>
      <c r="BD20" s="2">
        <v>8.1267842673557666</v>
      </c>
      <c r="BE20" s="18">
        <f t="shared" si="18"/>
        <v>3.5257278766403903</v>
      </c>
      <c r="BF20" s="18">
        <v>0.58299999999999996</v>
      </c>
      <c r="BG20" s="18">
        <f t="shared" si="28"/>
        <v>289.44898296170282</v>
      </c>
      <c r="BH20" s="2"/>
      <c r="BI20" s="18">
        <f t="shared" si="19"/>
        <v>3.4325343999506615</v>
      </c>
      <c r="BJ20" s="18">
        <f t="shared" si="20"/>
        <v>0.21700000000000008</v>
      </c>
      <c r="BK20" s="18">
        <f t="shared" si="29"/>
        <v>289.68526037442371</v>
      </c>
      <c r="BL20" s="12"/>
      <c r="BM20" s="12">
        <f t="shared" si="21"/>
        <v>-0.23627741272088087</v>
      </c>
    </row>
    <row r="21" spans="1:65" x14ac:dyDescent="0.35">
      <c r="D21" t="s">
        <v>68</v>
      </c>
    </row>
    <row r="25" spans="1:65" x14ac:dyDescent="0.35">
      <c r="B25" s="27" t="s">
        <v>69</v>
      </c>
      <c r="C25" s="27"/>
      <c r="D25" s="27"/>
      <c r="E25" s="27"/>
      <c r="G25" s="27" t="s">
        <v>48</v>
      </c>
      <c r="H25" s="27"/>
      <c r="I25" s="27"/>
      <c r="J25" s="27"/>
      <c r="K25" s="27"/>
    </row>
    <row r="26" spans="1:65" x14ac:dyDescent="0.35">
      <c r="B26" s="22" t="s">
        <v>28</v>
      </c>
      <c r="C26" s="7">
        <f xml:space="preserve">  1.8555*D20^5 - 1.4393*D20^4 - 1.4822*D20^3 + 8.492*D20^2 - 1.321*D20 - 0.0869</f>
        <v>1.4638987667399346</v>
      </c>
      <c r="G26" s="22" t="s">
        <v>30</v>
      </c>
      <c r="H26" s="7">
        <f xml:space="preserve"> -0.129*H20^6 + 1.0756*H20^5 - 3.0752*H20^4 + 3.1771*H20^3 + 0.0649*H20^2 - 0.7917*H20 - 0.1795</f>
        <v>-0.33505420205160696</v>
      </c>
      <c r="Q26" s="14" t="s">
        <v>28</v>
      </c>
      <c r="R26" s="15">
        <f xml:space="preserve">  1.8555*S20^5 - 1.4393*S20^4 - 1.4822*S20^3 + 8.492*S20^2 - 1.321*S20 - 0.0869</f>
        <v>1.4935200659191759</v>
      </c>
      <c r="V26" s="14" t="s">
        <v>30</v>
      </c>
      <c r="W26" s="15">
        <f xml:space="preserve"> -0.129*W20^6 + 1.0756*W20^5 - 3.0752*W20^4 + 3.1771*W20^3 + 0.0649*W20^2 - 0.7917*W20 - 0.1795</f>
        <v>-0.33352815236406863</v>
      </c>
      <c r="AD26" s="14" t="s">
        <v>28</v>
      </c>
      <c r="AE26" s="15">
        <f xml:space="preserve">  1.8555*AF20^5 - 1.4393*AF20^4 - 1.4822*AF20^3 + 8.492*AF20^2 - 1.321*AF20 - 0.0869</f>
        <v>1.5140797003618793</v>
      </c>
      <c r="AI26" s="14" t="s">
        <v>30</v>
      </c>
      <c r="AJ26" s="15">
        <f xml:space="preserve"> -0.129*AJ20^6 + 1.0756*AJ20^5 - 3.0752*AJ20^4 + 3.1771*AJ20^3 + 0.0649*AJ20^2 - 0.7917*AJ20 - 0.1795</f>
        <v>-0.33244275359693043</v>
      </c>
      <c r="AQ26" s="14" t="s">
        <v>28</v>
      </c>
      <c r="AR26" s="15">
        <f xml:space="preserve">  1.8555*AS20^5 - 1.4393*AS20^4 - 1.4822*AS20^3 + 8.492*AS20^2 - 1.321*AS20 - 0.0869</f>
        <v>1.570422118995161</v>
      </c>
      <c r="AV26" s="14" t="s">
        <v>30</v>
      </c>
      <c r="AW26" s="15">
        <f xml:space="preserve"> -0.129*AW20^6 + 1.0756*AW20^5 - 3.0752*AW20^4 + 3.1771*AW20^3 + 0.0649*AW20^2 - 0.7917*AW20 - 0.1795</f>
        <v>-0.32936297867061881</v>
      </c>
      <c r="BD26" s="14" t="s">
        <v>28</v>
      </c>
      <c r="BE26" s="15">
        <f xml:space="preserve"> 1.8555*BF20^5 - 1.4393*BF20^4 - 1.4822*BF20^3 + 8.492*BF20^2 - 1.321*BF20 - 0.0869</f>
        <v>1.6942835759866863</v>
      </c>
      <c r="BI26" s="14" t="s">
        <v>30</v>
      </c>
      <c r="BJ26" s="15">
        <f xml:space="preserve"> -0.129*BJ20^6 + 1.0756*BJ20^5 - 3.0752*BJ20^4 + 3.1771*BJ20^3 + 0.0649*BJ20^2 - 0.7917*BJ20 - 0.1795</f>
        <v>-0.32209301274180646</v>
      </c>
    </row>
    <row r="29" spans="1:65" x14ac:dyDescent="0.35">
      <c r="B29" s="22" t="s">
        <v>31</v>
      </c>
      <c r="C29">
        <f>(I29+I30)*L4</f>
        <v>8.3873377313757533</v>
      </c>
      <c r="H29" s="22" t="s">
        <v>42</v>
      </c>
      <c r="I29" s="6">
        <f>C26*1.2*I6^2*I4*L3/2</f>
        <v>0.1365156591285879</v>
      </c>
      <c r="Q29" s="21" t="s">
        <v>31</v>
      </c>
      <c r="R29" s="12">
        <f>(X29+X30)*Q6</f>
        <v>8.6187631574748682</v>
      </c>
      <c r="W29" s="21" t="s">
        <v>42</v>
      </c>
      <c r="X29" s="13">
        <f>R26*1.2*I$6^2*I$4*I$3/2</f>
        <v>0.13927798892459192</v>
      </c>
      <c r="AD29" s="21" t="s">
        <v>31</v>
      </c>
      <c r="AE29" s="12">
        <f>(AK29+AK30)*AD6</f>
        <v>8.7795861878695867</v>
      </c>
      <c r="AJ29" s="21" t="s">
        <v>42</v>
      </c>
      <c r="AK29" s="13">
        <f>AE26*1.2*I$6^2*I$4*I$3/2</f>
        <v>0.14119527453966141</v>
      </c>
      <c r="AQ29" s="21" t="s">
        <v>31</v>
      </c>
      <c r="AR29" s="12">
        <f>(AX29+AX30)*AQ6</f>
        <v>9.2210942765063049</v>
      </c>
      <c r="AW29" s="21" t="s">
        <v>42</v>
      </c>
      <c r="AX29" s="13">
        <f>AR26*1.2*I$6^2*I$4*I$3/2</f>
        <v>0.14644947830796592</v>
      </c>
      <c r="BD29" s="21" t="s">
        <v>31</v>
      </c>
      <c r="BE29" s="12">
        <f>(BK29+BK30)*BD6</f>
        <v>10.195403375945874</v>
      </c>
      <c r="BJ29" s="21" t="s">
        <v>42</v>
      </c>
      <c r="BK29" s="13">
        <f>BE26*1.2*I$6^2*I$4*I$3/2</f>
        <v>0.15800015983458629</v>
      </c>
    </row>
    <row r="30" spans="1:65" x14ac:dyDescent="0.35">
      <c r="B30" s="22" t="s">
        <v>32</v>
      </c>
      <c r="C30">
        <f>(E20+I20)*D5/2</f>
        <v>25.129588292146284</v>
      </c>
      <c r="H30" s="22" t="s">
        <v>43</v>
      </c>
      <c r="I30" s="6">
        <f>H26*1.2*I6^2*I4*L3/2</f>
        <v>-3.1245429175912446E-2</v>
      </c>
      <c r="Q30" s="21" t="s">
        <v>32</v>
      </c>
      <c r="R30" s="12">
        <f>(T20+X20)*Q5/2</f>
        <v>27.432276126859794</v>
      </c>
      <c r="W30" s="21" t="s">
        <v>43</v>
      </c>
      <c r="X30" s="13">
        <f>W26*1.2*I$6^2*I$4*I$3/2</f>
        <v>-3.1103117642020506E-2</v>
      </c>
      <c r="AD30" s="21" t="s">
        <v>32</v>
      </c>
      <c r="AE30" s="12">
        <f>(AG20+AK20)*AD5/2</f>
        <v>28.913866414148252</v>
      </c>
      <c r="AJ30" s="21" t="s">
        <v>43</v>
      </c>
      <c r="AK30" s="13">
        <f>AJ26*1.2*I$6^2*I$4*I$3/2</f>
        <v>-3.1001898943378386E-2</v>
      </c>
      <c r="AQ30" s="21" t="s">
        <v>32</v>
      </c>
      <c r="AR30" s="12">
        <f>(AT20+AX20)*AQ5/2</f>
        <v>33.897873358873923</v>
      </c>
      <c r="AW30" s="21" t="s">
        <v>43</v>
      </c>
      <c r="AX30" s="13">
        <f>AW26*1.2*I$6^2*I$4*I$3/2</f>
        <v>-3.0714694996230158E-2</v>
      </c>
      <c r="BD30" s="21" t="s">
        <v>32</v>
      </c>
      <c r="BE30" s="12">
        <f>(BG20+BK20)*BD5/2</f>
        <v>43.435068250209483</v>
      </c>
      <c r="BJ30" s="21" t="s">
        <v>43</v>
      </c>
      <c r="BK30" s="13">
        <f>BJ26*1.2*I$6^2*I$4*I$3/2</f>
        <v>-3.0036735417901944E-2</v>
      </c>
    </row>
    <row r="31" spans="1:65" x14ac:dyDescent="0.35">
      <c r="B31" s="22" t="s">
        <v>33</v>
      </c>
      <c r="C31" s="6">
        <f>C29/C30</f>
        <v>0.33376343590941504</v>
      </c>
      <c r="Q31" s="21" t="s">
        <v>33</v>
      </c>
      <c r="R31" s="13">
        <f>R29/R30</f>
        <v>0.3141833042806087</v>
      </c>
      <c r="AD31" s="21" t="s">
        <v>33</v>
      </c>
      <c r="AE31" s="13">
        <f>AE29/AE30</f>
        <v>0.30364621811953602</v>
      </c>
      <c r="AQ31" s="21" t="s">
        <v>33</v>
      </c>
      <c r="AR31" s="13">
        <f>AR29/AR30</f>
        <v>0.27202574565322601</v>
      </c>
      <c r="BD31" s="21" t="s">
        <v>33</v>
      </c>
      <c r="BE31" s="13">
        <f>BE29/BE30</f>
        <v>0.23472746300788194</v>
      </c>
    </row>
  </sheetData>
  <mergeCells count="21">
    <mergeCell ref="B2:C2"/>
    <mergeCell ref="G2:H2"/>
    <mergeCell ref="B3:C3"/>
    <mergeCell ref="G3:H3"/>
    <mergeCell ref="B4:C4"/>
    <mergeCell ref="G4:H4"/>
    <mergeCell ref="B5:C5"/>
    <mergeCell ref="G5:H5"/>
    <mergeCell ref="G6:H6"/>
    <mergeCell ref="B8:E8"/>
    <mergeCell ref="G8:K8"/>
    <mergeCell ref="BI8:BM8"/>
    <mergeCell ref="B25:E25"/>
    <mergeCell ref="G25:K25"/>
    <mergeCell ref="V8:Z8"/>
    <mergeCell ref="AD8:AG8"/>
    <mergeCell ref="AI8:AM8"/>
    <mergeCell ref="AQ8:AT8"/>
    <mergeCell ref="AV8:AZ8"/>
    <mergeCell ref="BD8:BG8"/>
    <mergeCell ref="Q8:T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opLeftCell="AU1" workbookViewId="0">
      <selection activeCell="BF21" sqref="BF21"/>
    </sheetView>
  </sheetViews>
  <sheetFormatPr defaultRowHeight="14.5" x14ac:dyDescent="0.35"/>
  <cols>
    <col min="1" max="1" width="10.54296875" customWidth="1"/>
    <col min="2" max="2" width="13.453125" customWidth="1"/>
    <col min="3" max="3" width="15.542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7.5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7.5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7.5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7.5</v>
      </c>
      <c r="BL1" t="s">
        <v>3</v>
      </c>
    </row>
    <row r="2" spans="1:65" x14ac:dyDescent="0.35">
      <c r="B2" s="27" t="s">
        <v>2</v>
      </c>
      <c r="C2" s="27"/>
      <c r="D2">
        <v>20</v>
      </c>
      <c r="E2" t="s">
        <v>3</v>
      </c>
      <c r="G2" s="27" t="s">
        <v>9</v>
      </c>
      <c r="H2" s="27"/>
      <c r="I2">
        <v>0.24</v>
      </c>
      <c r="J2" t="s">
        <v>10</v>
      </c>
      <c r="K2" s="3" t="s">
        <v>14</v>
      </c>
      <c r="L2">
        <v>0.9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7" t="s">
        <v>4</v>
      </c>
      <c r="C3" s="27"/>
      <c r="D3">
        <v>1.2</v>
      </c>
      <c r="E3" t="s">
        <v>5</v>
      </c>
      <c r="G3" s="25" t="s">
        <v>34</v>
      </c>
      <c r="H3" s="26"/>
      <c r="I3" s="12">
        <f>(I2+I2*D4)/4</f>
        <v>0.10199999999999999</v>
      </c>
      <c r="J3" s="12" t="s">
        <v>10</v>
      </c>
      <c r="K3" s="3" t="s">
        <v>34</v>
      </c>
      <c r="L3">
        <f>(I2+I2*D4)/4</f>
        <v>0.10199999999999999</v>
      </c>
      <c r="P3" s="21" t="s">
        <v>66</v>
      </c>
      <c r="Q3">
        <f>U7+U6</f>
        <v>18.649047758921718</v>
      </c>
      <c r="R3" t="s">
        <v>63</v>
      </c>
      <c r="T3" t="s">
        <v>59</v>
      </c>
      <c r="U3">
        <f>((U2/2)-Q2*TAN(X1*PI()/180))*2</f>
        <v>176.80680115805001</v>
      </c>
      <c r="V3" t="s">
        <v>56</v>
      </c>
      <c r="AC3" s="21" t="s">
        <v>66</v>
      </c>
      <c r="AD3">
        <f>AH7+AH6</f>
        <v>30.653957562663187</v>
      </c>
      <c r="AE3" t="s">
        <v>63</v>
      </c>
      <c r="AG3" t="s">
        <v>59</v>
      </c>
      <c r="AH3">
        <f>((AH2/2)-AD2*TAN(AK1*PI()/180))*2</f>
        <v>161.00850144756248</v>
      </c>
      <c r="AI3" t="s">
        <v>56</v>
      </c>
      <c r="AP3" s="21" t="s">
        <v>66</v>
      </c>
      <c r="AQ3">
        <f>AU7+AU6</f>
        <v>70.736461595308498</v>
      </c>
      <c r="AR3" t="s">
        <v>63</v>
      </c>
      <c r="AT3" t="s">
        <v>59</v>
      </c>
      <c r="AU3">
        <f>((AU2/2)-AQ2*TAN(AX1*PI()/180))*2</f>
        <v>134.67800193008333</v>
      </c>
      <c r="AV3" t="s">
        <v>56</v>
      </c>
      <c r="BC3" s="21" t="s">
        <v>66</v>
      </c>
      <c r="BD3">
        <f>BH7+BH6</f>
        <v>147.25993894221253</v>
      </c>
      <c r="BE3" t="s">
        <v>63</v>
      </c>
      <c r="BG3" t="s">
        <v>59</v>
      </c>
      <c r="BH3">
        <f>((BH2/2)-BD2*TAN(BK1*PI()/180))*2</f>
        <v>113.6136023161</v>
      </c>
      <c r="BI3" t="s">
        <v>56</v>
      </c>
    </row>
    <row r="4" spans="1:65" x14ac:dyDescent="0.35">
      <c r="B4" s="27" t="s">
        <v>6</v>
      </c>
      <c r="C4" s="27"/>
      <c r="D4">
        <v>0.7</v>
      </c>
      <c r="G4" s="27" t="s">
        <v>11</v>
      </c>
      <c r="H4" s="27"/>
      <c r="I4">
        <f>(PI()/4)*(I2^2-I2^2*D4^2)</f>
        <v>2.3071856447963442E-2</v>
      </c>
      <c r="J4" t="s">
        <v>13</v>
      </c>
      <c r="K4" s="3" t="s">
        <v>37</v>
      </c>
      <c r="L4">
        <f>I6/L3</f>
        <v>70.821649388721283</v>
      </c>
      <c r="P4" s="21" t="s">
        <v>67</v>
      </c>
      <c r="Q4">
        <f>U7-U6</f>
        <v>12.948819112013352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21.28433347790461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49.115303776480296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102.24877626240226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7" t="s">
        <v>7</v>
      </c>
      <c r="C5" s="27"/>
      <c r="D5">
        <v>0.15</v>
      </c>
      <c r="E5" t="s">
        <v>8</v>
      </c>
      <c r="G5" s="27" t="s">
        <v>36</v>
      </c>
      <c r="H5" s="27"/>
      <c r="I5">
        <f>D5/I4</f>
        <v>6.5014274138846133</v>
      </c>
      <c r="J5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6.1094686978741226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7.3672220846800638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10.529507262340523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14.795877175135765</v>
      </c>
      <c r="BI5" t="s">
        <v>12</v>
      </c>
    </row>
    <row r="6" spans="1:65" x14ac:dyDescent="0.35">
      <c r="G6" s="27" t="s">
        <v>35</v>
      </c>
      <c r="H6" s="27"/>
      <c r="I6">
        <f>I5/L2</f>
        <v>7.2238082376495703</v>
      </c>
      <c r="J6" t="s">
        <v>12</v>
      </c>
      <c r="Q6">
        <f>L4</f>
        <v>70.821649388721283</v>
      </c>
      <c r="T6" t="s">
        <v>62</v>
      </c>
      <c r="U6">
        <f>Q2*Q5*Q5*0.19*(U2^4-U3^4)/(4*(U2-U3)*U2^(4)*U3^(4)*(2*9.81*PI()*PI()/16))*10^12*1.2*9.81</f>
        <v>2.8501143234541826</v>
      </c>
      <c r="V6" t="s">
        <v>63</v>
      </c>
      <c r="AD6">
        <f>L4</f>
        <v>70.821649388721283</v>
      </c>
      <c r="AG6" t="s">
        <v>62</v>
      </c>
      <c r="AH6">
        <f>AD2*AD5*AD5*0.19*(AH2^4-AH3^4)/(4*(AH2-AH3)*AH2^(4)*AH3^(4)*(2*9.81*PI()*PI()/16))*10^12*1.2*9.81</f>
        <v>4.6848120423792903</v>
      </c>
      <c r="AI6" t="s">
        <v>63</v>
      </c>
      <c r="AQ6">
        <f>L4</f>
        <v>70.821649388721283</v>
      </c>
      <c r="AT6" t="s">
        <v>62</v>
      </c>
      <c r="AU6">
        <f>AQ2*AQ5*AQ5*0.19*(AU2^4-AU3^4)/(4*(AU2-AU3)*AU2^(4)*AU3^(4)*(2*9.81*PI()*PI()/16))*10^12*1.2*9.81</f>
        <v>10.810578909414099</v>
      </c>
      <c r="AV6" t="s">
        <v>63</v>
      </c>
      <c r="BD6">
        <f>L4</f>
        <v>70.821649388721283</v>
      </c>
      <c r="BG6" t="s">
        <v>62</v>
      </c>
      <c r="BH6">
        <f>BD2*BD5*BD5*0.19*(BH2^4-BH3^4)/(4*(BH2-BH3)*BH2^(4)*BH3^(4)*(2*9.81*PI()*PI()/16))*10^12*1.2*9.81</f>
        <v>22.505581339905131</v>
      </c>
      <c r="BI6" t="s">
        <v>63</v>
      </c>
    </row>
    <row r="7" spans="1:65" x14ac:dyDescent="0.35">
      <c r="G7" s="3"/>
      <c r="H7" s="3"/>
      <c r="T7" t="s">
        <v>64</v>
      </c>
      <c r="U7">
        <f>(U5^2-U4^2)*1.2/2</f>
        <v>15.798933435467534</v>
      </c>
      <c r="V7" t="s">
        <v>63</v>
      </c>
      <c r="AG7" t="s">
        <v>64</v>
      </c>
      <c r="AH7">
        <f>(AH5^2-AH4^2)*1.2/2</f>
        <v>25.969145520283899</v>
      </c>
      <c r="AI7" t="s">
        <v>63</v>
      </c>
      <c r="AT7" t="s">
        <v>64</v>
      </c>
      <c r="AU7">
        <f>(AU5^2-AU4^2)*1.2/2</f>
        <v>59.925882685894393</v>
      </c>
      <c r="AV7" t="s">
        <v>63</v>
      </c>
      <c r="BG7" t="s">
        <v>64</v>
      </c>
      <c r="BH7">
        <f>(BH5^2-BH4^2)*1.2/2</f>
        <v>124.75435760230739</v>
      </c>
      <c r="BI7" t="s">
        <v>63</v>
      </c>
    </row>
    <row r="8" spans="1:65" ht="16.5" x14ac:dyDescent="0.35">
      <c r="A8" s="3" t="s">
        <v>16</v>
      </c>
      <c r="B8" s="27" t="s">
        <v>25</v>
      </c>
      <c r="C8" s="27"/>
      <c r="D8" s="27"/>
      <c r="E8" s="27"/>
      <c r="F8" s="3" t="s">
        <v>22</v>
      </c>
      <c r="G8" s="27" t="s">
        <v>38</v>
      </c>
      <c r="H8" s="27"/>
      <c r="I8" s="27"/>
      <c r="J8" s="27"/>
      <c r="P8" s="21"/>
      <c r="Q8" s="24"/>
      <c r="R8" s="24"/>
      <c r="S8" s="24"/>
      <c r="T8" s="24"/>
      <c r="U8" s="21"/>
      <c r="V8" s="24"/>
      <c r="W8" s="24"/>
      <c r="X8" s="24"/>
      <c r="Y8" s="24"/>
      <c r="Z8" s="24"/>
      <c r="AC8" s="21"/>
      <c r="AD8" s="24"/>
      <c r="AE8" s="24"/>
      <c r="AF8" s="24"/>
      <c r="AG8" s="24"/>
      <c r="AH8" s="21"/>
      <c r="AI8" s="24"/>
      <c r="AJ8" s="24"/>
      <c r="AK8" s="24"/>
      <c r="AL8" s="24"/>
      <c r="AM8" s="24"/>
      <c r="AP8" s="21"/>
      <c r="AQ8" s="24"/>
      <c r="AR8" s="24"/>
      <c r="AS8" s="24"/>
      <c r="AT8" s="24"/>
      <c r="AU8" s="21"/>
      <c r="AV8" s="24"/>
      <c r="AW8" s="24"/>
      <c r="AX8" s="24"/>
      <c r="AY8" s="24"/>
      <c r="AZ8" s="24"/>
      <c r="BC8" s="21"/>
      <c r="BD8" s="24"/>
      <c r="BE8" s="24"/>
      <c r="BF8" s="24"/>
      <c r="BG8" s="24"/>
      <c r="BH8" s="21"/>
      <c r="BI8" s="24"/>
      <c r="BJ8" s="24"/>
      <c r="BK8" s="24"/>
      <c r="BL8" s="24"/>
      <c r="BM8" s="24"/>
    </row>
    <row r="9" spans="1:65" x14ac:dyDescent="0.35">
      <c r="A9" s="3"/>
      <c r="F9" s="3"/>
      <c r="G9" s="3"/>
      <c r="H9" s="3"/>
      <c r="P9" s="22"/>
      <c r="U9" s="22"/>
      <c r="V9" s="22"/>
      <c r="W9" s="22"/>
      <c r="AC9" s="22"/>
      <c r="AH9" s="22"/>
      <c r="AI9" s="22"/>
      <c r="AJ9" s="22"/>
      <c r="AP9" s="22"/>
      <c r="AU9" s="22"/>
      <c r="AV9" s="22"/>
      <c r="AW9" s="22"/>
      <c r="BC9" s="22"/>
      <c r="BH9" s="22"/>
      <c r="BI9" s="22"/>
      <c r="BJ9" s="22"/>
    </row>
    <row r="10" spans="1:65" x14ac:dyDescent="0.35">
      <c r="A10" s="3" t="s">
        <v>16</v>
      </c>
      <c r="B10" s="7">
        <f>C20</f>
        <v>3.3156442107597632</v>
      </c>
      <c r="F10" s="3" t="s">
        <v>22</v>
      </c>
      <c r="G10" s="8">
        <f>G20</f>
        <v>4.1358678514071041</v>
      </c>
      <c r="H10" s="3"/>
      <c r="P10" s="21" t="s">
        <v>16</v>
      </c>
      <c r="Q10" s="10">
        <f>R20</f>
        <v>3.7601817986946746</v>
      </c>
      <c r="U10" s="21" t="s">
        <v>22</v>
      </c>
      <c r="V10" s="9">
        <f>V20</f>
        <v>4.6185217904495133</v>
      </c>
      <c r="W10" s="22"/>
      <c r="AC10" s="21" t="s">
        <v>16</v>
      </c>
      <c r="AD10" s="10">
        <f>AE20</f>
        <v>3.7937380567239685</v>
      </c>
      <c r="AH10" s="21" t="s">
        <v>22</v>
      </c>
      <c r="AI10" s="9">
        <f>AI20</f>
        <v>4.5511414253535065</v>
      </c>
      <c r="AJ10" s="22"/>
      <c r="AP10" s="21" t="s">
        <v>16</v>
      </c>
      <c r="AQ10" s="10">
        <f>AR20</f>
        <v>3.8776722663879393</v>
      </c>
      <c r="AU10" s="21" t="s">
        <v>22</v>
      </c>
      <c r="AV10" s="9">
        <f>AV20</f>
        <v>4.3832585561144537</v>
      </c>
      <c r="AW10" s="22"/>
      <c r="BC10" s="21" t="s">
        <v>16</v>
      </c>
      <c r="BD10" s="10">
        <f>BE20</f>
        <v>4.0473205140246753</v>
      </c>
      <c r="BH10" s="21" t="s">
        <v>22</v>
      </c>
      <c r="BI10" s="9">
        <f>BI20</f>
        <v>4.0471076019743375</v>
      </c>
      <c r="BJ10" s="22"/>
    </row>
    <row r="13" spans="1:65" x14ac:dyDescent="0.35">
      <c r="A13" s="3" t="s">
        <v>14</v>
      </c>
      <c r="B13" s="3" t="s">
        <v>26</v>
      </c>
      <c r="C13" s="3" t="s">
        <v>17</v>
      </c>
      <c r="D13" s="3" t="s">
        <v>18</v>
      </c>
      <c r="E13" s="3" t="s">
        <v>20</v>
      </c>
      <c r="F13" s="3"/>
      <c r="G13" s="3" t="s">
        <v>39</v>
      </c>
      <c r="H13" s="3" t="s">
        <v>40</v>
      </c>
      <c r="I13" s="3" t="s">
        <v>20</v>
      </c>
      <c r="J13" s="3"/>
      <c r="K13" s="3"/>
      <c r="P13" s="21" t="s">
        <v>14</v>
      </c>
      <c r="Q13" s="21" t="s">
        <v>26</v>
      </c>
      <c r="R13" s="21" t="s">
        <v>17</v>
      </c>
      <c r="S13" s="21" t="s">
        <v>18</v>
      </c>
      <c r="T13" s="21" t="s">
        <v>20</v>
      </c>
      <c r="U13" s="22"/>
      <c r="V13" s="21" t="s">
        <v>39</v>
      </c>
      <c r="W13" s="21" t="s">
        <v>40</v>
      </c>
      <c r="X13" s="21" t="s">
        <v>20</v>
      </c>
      <c r="Y13" s="21"/>
      <c r="Z13" s="21"/>
      <c r="AC13" s="21" t="s">
        <v>14</v>
      </c>
      <c r="AD13" s="21" t="s">
        <v>26</v>
      </c>
      <c r="AE13" s="21" t="s">
        <v>17</v>
      </c>
      <c r="AF13" s="21" t="s">
        <v>18</v>
      </c>
      <c r="AG13" s="21" t="s">
        <v>20</v>
      </c>
      <c r="AH13" s="22"/>
      <c r="AI13" s="21" t="s">
        <v>39</v>
      </c>
      <c r="AJ13" s="21" t="s">
        <v>40</v>
      </c>
      <c r="AK13" s="21" t="s">
        <v>20</v>
      </c>
      <c r="AL13" s="21"/>
      <c r="AM13" s="21"/>
      <c r="AP13" s="21" t="s">
        <v>14</v>
      </c>
      <c r="AQ13" s="21" t="s">
        <v>26</v>
      </c>
      <c r="AR13" s="21" t="s">
        <v>17</v>
      </c>
      <c r="AS13" s="21" t="s">
        <v>18</v>
      </c>
      <c r="AT13" s="21" t="s">
        <v>20</v>
      </c>
      <c r="AU13" s="22"/>
      <c r="AV13" s="21" t="s">
        <v>39</v>
      </c>
      <c r="AW13" s="21" t="s">
        <v>40</v>
      </c>
      <c r="AX13" s="21" t="s">
        <v>20</v>
      </c>
      <c r="AY13" s="21"/>
      <c r="AZ13" s="21"/>
      <c r="BC13" s="21" t="s">
        <v>14</v>
      </c>
      <c r="BD13" s="21" t="s">
        <v>26</v>
      </c>
      <c r="BE13" s="21" t="s">
        <v>17</v>
      </c>
      <c r="BF13" s="21" t="s">
        <v>18</v>
      </c>
      <c r="BG13" s="21" t="s">
        <v>20</v>
      </c>
      <c r="BH13" s="22"/>
      <c r="BI13" s="21" t="s">
        <v>39</v>
      </c>
      <c r="BJ13" s="21" t="s">
        <v>40</v>
      </c>
      <c r="BK13" s="21" t="s">
        <v>20</v>
      </c>
      <c r="BL13" s="21"/>
      <c r="BM13" s="21"/>
    </row>
    <row r="14" spans="1:65" x14ac:dyDescent="0.35">
      <c r="A14" s="5" t="s">
        <v>44</v>
      </c>
      <c r="B14" s="3" t="s">
        <v>15</v>
      </c>
      <c r="C14" s="3" t="s">
        <v>16</v>
      </c>
      <c r="D14" s="5" t="s">
        <v>19</v>
      </c>
      <c r="E14" s="3" t="s">
        <v>21</v>
      </c>
      <c r="F14" s="3"/>
      <c r="G14" s="3" t="s">
        <v>22</v>
      </c>
      <c r="H14" s="5" t="s">
        <v>23</v>
      </c>
      <c r="I14" s="3" t="s">
        <v>24</v>
      </c>
      <c r="J14" s="3"/>
      <c r="K14" s="3" t="s">
        <v>41</v>
      </c>
      <c r="P14" s="17" t="s">
        <v>44</v>
      </c>
      <c r="Q14" s="21" t="s">
        <v>15</v>
      </c>
      <c r="R14" s="21" t="s">
        <v>16</v>
      </c>
      <c r="S14" s="17" t="s">
        <v>19</v>
      </c>
      <c r="T14" s="21" t="s">
        <v>21</v>
      </c>
      <c r="U14" s="22"/>
      <c r="V14" s="21" t="s">
        <v>22</v>
      </c>
      <c r="W14" s="17" t="s">
        <v>23</v>
      </c>
      <c r="X14" s="21" t="s">
        <v>24</v>
      </c>
      <c r="Y14" s="21"/>
      <c r="Z14" s="21" t="s">
        <v>41</v>
      </c>
      <c r="AC14" s="17" t="s">
        <v>44</v>
      </c>
      <c r="AD14" s="21" t="s">
        <v>15</v>
      </c>
      <c r="AE14" s="21" t="s">
        <v>16</v>
      </c>
      <c r="AF14" s="17" t="s">
        <v>19</v>
      </c>
      <c r="AG14" s="21" t="s">
        <v>21</v>
      </c>
      <c r="AH14" s="22"/>
      <c r="AI14" s="21" t="s">
        <v>22</v>
      </c>
      <c r="AJ14" s="17" t="s">
        <v>23</v>
      </c>
      <c r="AK14" s="21" t="s">
        <v>24</v>
      </c>
      <c r="AL14" s="21"/>
      <c r="AM14" s="21" t="s">
        <v>41</v>
      </c>
      <c r="AP14" s="17" t="s">
        <v>44</v>
      </c>
      <c r="AQ14" s="21" t="s">
        <v>15</v>
      </c>
      <c r="AR14" s="21" t="s">
        <v>16</v>
      </c>
      <c r="AS14" s="17" t="s">
        <v>19</v>
      </c>
      <c r="AT14" s="21" t="s">
        <v>21</v>
      </c>
      <c r="AU14" s="22"/>
      <c r="AV14" s="21" t="s">
        <v>22</v>
      </c>
      <c r="AW14" s="17" t="s">
        <v>23</v>
      </c>
      <c r="AX14" s="21" t="s">
        <v>24</v>
      </c>
      <c r="AY14" s="21"/>
      <c r="AZ14" s="21" t="s">
        <v>41</v>
      </c>
      <c r="BC14" s="17" t="s">
        <v>44</v>
      </c>
      <c r="BD14" s="21" t="s">
        <v>15</v>
      </c>
      <c r="BE14" s="21" t="s">
        <v>16</v>
      </c>
      <c r="BF14" s="17" t="s">
        <v>19</v>
      </c>
      <c r="BG14" s="21" t="s">
        <v>21</v>
      </c>
      <c r="BH14" s="22"/>
      <c r="BI14" s="21" t="s">
        <v>22</v>
      </c>
      <c r="BJ14" s="17" t="s">
        <v>23</v>
      </c>
      <c r="BK14" s="21" t="s">
        <v>24</v>
      </c>
      <c r="BL14" s="21"/>
      <c r="BM14" s="21" t="s">
        <v>41</v>
      </c>
    </row>
    <row r="15" spans="1:65" x14ac:dyDescent="0.35">
      <c r="A15">
        <v>0.9</v>
      </c>
      <c r="B15">
        <v>7.223808</v>
      </c>
      <c r="C15">
        <f t="shared" ref="C15:C20" si="0">-0.3692*D15^5+3.2334*D15^4-9.9211*D15^3+11.101*D15^2+2.5501*D15-0.4597</f>
        <v>0.4200464960000001</v>
      </c>
      <c r="D15">
        <v>0.2</v>
      </c>
      <c r="E15">
        <f t="shared" ref="E15:E20" si="1">1.2*B15^2*C15*(D15^2+1)/2</f>
        <v>13.677740024971307</v>
      </c>
      <c r="G15">
        <f t="shared" ref="G15:G20" si="2">-1.2126*H15^5 + 9.7809*H15^4 - 26.612*H15^3 + 24.413*H15^2 + 7.4154*H15 + 0.3595</f>
        <v>10.529326407999999</v>
      </c>
      <c r="H15">
        <f t="shared" ref="H15:H20" si="3">A15-D15</f>
        <v>0.7</v>
      </c>
      <c r="I15">
        <f t="shared" ref="I15:I20" si="4">1.2*B15^2*G15*(H15^2+1)/2</f>
        <v>491.21372922406204</v>
      </c>
      <c r="K15">
        <f t="shared" ref="K15:K20" si="5">E15-I15</f>
        <v>-477.53598919909075</v>
      </c>
      <c r="P15">
        <v>0.9</v>
      </c>
      <c r="Q15">
        <v>7.223808</v>
      </c>
      <c r="R15" s="12">
        <f t="shared" ref="R15:R20" si="6" xml:space="preserve"> -0.3078*S15^6 + 2.2651*S15^5 - 4.751*S15^4 + 0.2832*S15^3 + 5.9876*S15^2 + 3.6672*S15 - 0.2951</f>
        <v>0.67321313279999995</v>
      </c>
      <c r="S15" s="12">
        <v>0.2</v>
      </c>
      <c r="T15" s="12">
        <f>(1.2*Q15^2*R15*(S15^2+1)/2) + Q$4</f>
        <v>34.870283282101035</v>
      </c>
      <c r="V15" s="12">
        <f t="shared" ref="V15:V20" si="7" xml:space="preserve"> 0.9808*W15^6 - 9.1296*W15^5 + 32.097*W15^4 - 52.719*W15^3 + 35.366*W15^2 + 6.8355*W15 + 0.7557</f>
        <v>11.0747409672</v>
      </c>
      <c r="W15" s="12">
        <f t="shared" ref="W15:W20" si="8">P15-S15</f>
        <v>0.7</v>
      </c>
      <c r="X15" s="12">
        <f>1.2*Q15^2*V15*(W15^2+1)/2 + Q$3</f>
        <v>535.3074359494085</v>
      </c>
      <c r="Y15" s="12"/>
      <c r="Z15" s="12">
        <f t="shared" ref="Z15:Z20" si="9">T15-X15</f>
        <v>-500.43715266730749</v>
      </c>
      <c r="AC15">
        <v>0.9</v>
      </c>
      <c r="AD15">
        <v>7.223808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43.205797647992298</v>
      </c>
      <c r="AI15" s="12">
        <f t="shared" ref="AI15:AI20" si="11" xml:space="preserve"> 0.9808*AJ15^6 - 9.1296*AJ15^5 + 32.097*AJ15^4 - 52.719*AJ15^3 + 35.366*AJ15^2 + 6.8355*AJ15 + 0.7557</f>
        <v>11.0747409672</v>
      </c>
      <c r="AJ15" s="12">
        <f t="shared" ref="AJ15:AJ20" si="12">AC15-AF15</f>
        <v>0.7</v>
      </c>
      <c r="AK15" s="12">
        <f>1.2*AD15^2*AI15*(AJ15^2+1)/2 + AD$3</f>
        <v>547.31234575315</v>
      </c>
      <c r="AL15" s="12"/>
      <c r="AM15" s="12">
        <f t="shared" ref="AM15:AM20" si="13">AG15-AK15</f>
        <v>-504.10654810515769</v>
      </c>
      <c r="AP15">
        <v>0.9</v>
      </c>
      <c r="AQ15">
        <v>7.223808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71.036767946567977</v>
      </c>
      <c r="AV15" s="12">
        <f t="shared" ref="AV15:AV20" si="15" xml:space="preserve"> 0.9808*AW15^6 - 9.1296*AW15^5 + 32.097*AW15^4 - 52.719*AW15^3 + 35.366*AW15^2 + 6.8355*AW15 + 0.7557</f>
        <v>11.0747409672</v>
      </c>
      <c r="AW15" s="12">
        <f t="shared" ref="AW15:AW20" si="16">AP15-AS15</f>
        <v>0.7</v>
      </c>
      <c r="AX15" s="12">
        <f>1.2*AQ15^2*AV15*(AW15^2+1)/2 + AQ$3</f>
        <v>587.39484978579526</v>
      </c>
      <c r="AY15" s="12"/>
      <c r="AZ15" s="12">
        <f t="shared" ref="AZ15:AZ20" si="17">AT15-AX15</f>
        <v>-516.35808183922722</v>
      </c>
      <c r="BC15">
        <v>0.9</v>
      </c>
      <c r="BD15">
        <v>7.223808</v>
      </c>
      <c r="BE15" s="12">
        <f t="shared" ref="BE15:BE20" si="18" xml:space="preserve"> -0.3078*BF15^6 + 2.2651*BF15^5 - 4.751*BF15^4 + 0.2832*BF15^3 + 5.9876*BF15^2 + 3.6672*BF15 - 0.2951</f>
        <v>0.67321313279999995</v>
      </c>
      <c r="BF15" s="12">
        <v>0.2</v>
      </c>
      <c r="BG15" s="12">
        <f>(1.2*BD15^2*BE15*(BF15^2+1)/2) + BD$4</f>
        <v>124.17024043248995</v>
      </c>
      <c r="BI15" s="12">
        <f t="shared" ref="BI15:BI20" si="19" xml:space="preserve"> 0.9808*BJ15^6 - 9.1296*BJ15^5 + 32.097*BJ15^4 - 52.719*BJ15^3 + 35.366*BJ15^2 + 6.8355*BJ15 + 0.7557</f>
        <v>11.0747409672</v>
      </c>
      <c r="BJ15" s="12">
        <f t="shared" ref="BJ15:BJ20" si="20">BC15-BF15</f>
        <v>0.7</v>
      </c>
      <c r="BK15" s="12">
        <f>1.2*BD15^2*BI15*(BJ15^2+1)/2 + BD$3</f>
        <v>663.91832713269935</v>
      </c>
      <c r="BL15" s="12"/>
      <c r="BM15" s="12">
        <f t="shared" ref="BM15:BM20" si="21">BG15-BK15</f>
        <v>-539.74808670020934</v>
      </c>
    </row>
    <row r="16" spans="1:65" x14ac:dyDescent="0.35">
      <c r="A16">
        <v>0.9</v>
      </c>
      <c r="B16">
        <v>7.223808</v>
      </c>
      <c r="C16">
        <f t="shared" si="0"/>
        <v>1.7805440320000006</v>
      </c>
      <c r="D16">
        <v>0.4</v>
      </c>
      <c r="E16">
        <f t="shared" si="1"/>
        <v>64.668732146243499</v>
      </c>
      <c r="G16">
        <f t="shared" si="2"/>
        <v>7.4173625000000003</v>
      </c>
      <c r="H16">
        <f t="shared" si="3"/>
        <v>0.5</v>
      </c>
      <c r="I16">
        <f t="shared" si="4"/>
        <v>290.29740695398567</v>
      </c>
      <c r="K16">
        <f t="shared" si="5"/>
        <v>-225.62867480774219</v>
      </c>
      <c r="P16">
        <v>0.9</v>
      </c>
      <c r="Q16">
        <v>7.223808</v>
      </c>
      <c r="R16" s="12">
        <f t="shared" si="6"/>
        <v>1.1149964265880559</v>
      </c>
      <c r="S16" s="12">
        <v>0.27</v>
      </c>
      <c r="T16" s="12">
        <f t="shared" ref="T16:T20" si="22">(1.2*Q16^2*R16*(S16^2+1)/2) + Q$4</f>
        <v>50.404384758873938</v>
      </c>
      <c r="V16" s="12">
        <f t="shared" si="7"/>
        <v>10.128098683839308</v>
      </c>
      <c r="W16" s="12">
        <f t="shared" si="8"/>
        <v>0.63</v>
      </c>
      <c r="X16" s="12">
        <f t="shared" ref="X16:X20" si="23">1.2*Q16^2*V16*(W16^2+1)/2 + Q$3</f>
        <v>461.62166515226272</v>
      </c>
      <c r="Y16" s="12"/>
      <c r="Z16" s="12">
        <f t="shared" si="9"/>
        <v>-411.21728039338876</v>
      </c>
      <c r="AC16">
        <v>0.9</v>
      </c>
      <c r="AD16">
        <v>7.223808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58.739899124765195</v>
      </c>
      <c r="AI16" s="12">
        <f t="shared" si="11"/>
        <v>10.128098683839308</v>
      </c>
      <c r="AJ16" s="12">
        <f t="shared" si="12"/>
        <v>0.63</v>
      </c>
      <c r="AK16" s="12">
        <f t="shared" ref="AK16:AK20" si="25">1.2*AD16^2*AI16*(AJ16^2+1)/2 + AD$3</f>
        <v>473.62657495600422</v>
      </c>
      <c r="AL16" s="12"/>
      <c r="AM16" s="12">
        <f t="shared" si="13"/>
        <v>-414.88667583123902</v>
      </c>
      <c r="AP16">
        <v>0.9</v>
      </c>
      <c r="AQ16">
        <v>7.223808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86.570869423340881</v>
      </c>
      <c r="AV16" s="12">
        <f t="shared" si="15"/>
        <v>10.128098683839308</v>
      </c>
      <c r="AW16" s="12">
        <f t="shared" si="16"/>
        <v>0.63</v>
      </c>
      <c r="AX16" s="12">
        <f t="shared" ref="AX16:AX20" si="27">1.2*AQ16^2*AV16*(AW16^2+1)/2 + AQ$3</f>
        <v>513.70907898864948</v>
      </c>
      <c r="AY16" s="12"/>
      <c r="AZ16" s="12">
        <f t="shared" si="17"/>
        <v>-427.13820956530861</v>
      </c>
      <c r="BC16">
        <v>0.9</v>
      </c>
      <c r="BD16">
        <v>7.223808</v>
      </c>
      <c r="BE16" s="12">
        <f t="shared" si="18"/>
        <v>1.1149964265880559</v>
      </c>
      <c r="BF16" s="12">
        <v>0.27</v>
      </c>
      <c r="BG16" s="12">
        <f t="shared" ref="BG16:BG20" si="28">(1.2*BD16^2*BE16*(BF16^2+1)/2) + BD$4</f>
        <v>139.70434190926284</v>
      </c>
      <c r="BI16" s="12">
        <f t="shared" si="19"/>
        <v>10.128098683839308</v>
      </c>
      <c r="BJ16" s="12">
        <f t="shared" si="20"/>
        <v>0.63</v>
      </c>
      <c r="BK16" s="12">
        <f t="shared" ref="BK16:BK20" si="29">1.2*BD16^2*BI16*(BJ16^2+1)/2 + BD$3</f>
        <v>590.23255633555357</v>
      </c>
      <c r="BL16" s="12"/>
      <c r="BM16" s="12">
        <f t="shared" si="21"/>
        <v>-450.52821442629073</v>
      </c>
    </row>
    <row r="17" spans="1:65" x14ac:dyDescent="0.35">
      <c r="A17">
        <v>0.9</v>
      </c>
      <c r="B17">
        <v>7.223808</v>
      </c>
      <c r="C17">
        <f t="shared" si="0"/>
        <v>3.3141020480000005</v>
      </c>
      <c r="D17">
        <v>0.6</v>
      </c>
      <c r="E17">
        <f t="shared" si="1"/>
        <v>141.11995351930543</v>
      </c>
      <c r="G17">
        <f t="shared" si="2"/>
        <v>4.1390446720000007</v>
      </c>
      <c r="H17">
        <f t="shared" si="3"/>
        <v>0.30000000000000004</v>
      </c>
      <c r="I17">
        <f t="shared" si="4"/>
        <v>141.25708859424446</v>
      </c>
      <c r="K17">
        <f t="shared" si="5"/>
        <v>-0.13713507493903876</v>
      </c>
      <c r="P17">
        <v>0.9</v>
      </c>
      <c r="Q17">
        <v>7.223808</v>
      </c>
      <c r="R17" s="12">
        <f t="shared" si="6"/>
        <v>1.3183871067999997</v>
      </c>
      <c r="S17" s="12">
        <v>0.3</v>
      </c>
      <c r="T17" s="12">
        <f t="shared" si="22"/>
        <v>57.942661678290726</v>
      </c>
      <c r="V17" s="12">
        <f t="shared" si="7"/>
        <v>9.6970697088000009</v>
      </c>
      <c r="W17" s="12">
        <f t="shared" si="8"/>
        <v>0.60000000000000009</v>
      </c>
      <c r="X17" s="12">
        <f t="shared" si="23"/>
        <v>431.5663347824626</v>
      </c>
      <c r="Y17" s="12"/>
      <c r="Z17" s="12">
        <f t="shared" si="9"/>
        <v>-373.62367310417187</v>
      </c>
      <c r="AC17">
        <v>0.9</v>
      </c>
      <c r="AD17">
        <v>7.223808</v>
      </c>
      <c r="AE17" s="12">
        <f t="shared" si="10"/>
        <v>1.3183871067999997</v>
      </c>
      <c r="AF17" s="12">
        <v>0.3</v>
      </c>
      <c r="AG17" s="12">
        <f t="shared" si="24"/>
        <v>66.278176044181976</v>
      </c>
      <c r="AI17" s="12">
        <f t="shared" si="11"/>
        <v>9.6970697088000009</v>
      </c>
      <c r="AJ17" s="12">
        <f t="shared" si="12"/>
        <v>0.60000000000000009</v>
      </c>
      <c r="AK17" s="12">
        <f t="shared" si="25"/>
        <v>443.5712445862041</v>
      </c>
      <c r="AL17" s="12"/>
      <c r="AM17" s="12">
        <f t="shared" si="13"/>
        <v>-377.29306854202213</v>
      </c>
      <c r="AP17">
        <v>0.9</v>
      </c>
      <c r="AQ17">
        <v>7.223808</v>
      </c>
      <c r="AR17" s="12">
        <f t="shared" si="14"/>
        <v>1.3183871067999997</v>
      </c>
      <c r="AS17" s="12">
        <v>0.3</v>
      </c>
      <c r="AT17" s="12">
        <f t="shared" si="26"/>
        <v>94.109146342757668</v>
      </c>
      <c r="AV17" s="12">
        <f t="shared" si="15"/>
        <v>9.6970697088000009</v>
      </c>
      <c r="AW17" s="12">
        <f t="shared" si="16"/>
        <v>0.60000000000000009</v>
      </c>
      <c r="AX17" s="12">
        <f t="shared" si="27"/>
        <v>483.65374861884936</v>
      </c>
      <c r="AY17" s="12"/>
      <c r="AZ17" s="12">
        <f t="shared" si="17"/>
        <v>-389.54460227609172</v>
      </c>
      <c r="BC17">
        <v>0.9</v>
      </c>
      <c r="BD17">
        <v>7.223808</v>
      </c>
      <c r="BE17" s="12">
        <f t="shared" si="18"/>
        <v>1.3183871067999997</v>
      </c>
      <c r="BF17" s="12">
        <v>0.3</v>
      </c>
      <c r="BG17" s="12">
        <f t="shared" si="28"/>
        <v>147.24261882867964</v>
      </c>
      <c r="BI17" s="12">
        <f t="shared" si="19"/>
        <v>9.6970697088000009</v>
      </c>
      <c r="BJ17" s="12">
        <f t="shared" si="20"/>
        <v>0.60000000000000009</v>
      </c>
      <c r="BK17" s="12">
        <f t="shared" si="29"/>
        <v>560.17722596575345</v>
      </c>
      <c r="BL17" s="12"/>
      <c r="BM17" s="12">
        <f t="shared" si="21"/>
        <v>-412.93460713707384</v>
      </c>
    </row>
    <row r="18" spans="1:65" x14ac:dyDescent="0.35">
      <c r="A18">
        <v>0.9</v>
      </c>
      <c r="B18">
        <v>7.223808</v>
      </c>
      <c r="C18">
        <f t="shared" si="0"/>
        <v>3.3911508283610807</v>
      </c>
      <c r="D18">
        <v>0.61</v>
      </c>
      <c r="E18">
        <f t="shared" si="1"/>
        <v>145.68556075718345</v>
      </c>
      <c r="G18">
        <f t="shared" si="2"/>
        <v>3.9807504974012611</v>
      </c>
      <c r="H18">
        <f t="shared" si="3"/>
        <v>0.29000000000000004</v>
      </c>
      <c r="I18">
        <f t="shared" si="4"/>
        <v>135.1194726955521</v>
      </c>
      <c r="K18">
        <f t="shared" si="5"/>
        <v>10.566088061631348</v>
      </c>
      <c r="P18">
        <v>0.9</v>
      </c>
      <c r="Q18">
        <v>7.223808</v>
      </c>
      <c r="R18" s="12">
        <f t="shared" si="6"/>
        <v>1.6740794179968745</v>
      </c>
      <c r="S18" s="12">
        <v>0.35</v>
      </c>
      <c r="T18" s="12">
        <f t="shared" si="22"/>
        <v>71.785212889911904</v>
      </c>
      <c r="V18" s="12">
        <f t="shared" si="7"/>
        <v>8.9470631505749978</v>
      </c>
      <c r="W18" s="12">
        <f t="shared" si="8"/>
        <v>0.55000000000000004</v>
      </c>
      <c r="X18" s="12">
        <f t="shared" si="23"/>
        <v>383.52217081702076</v>
      </c>
      <c r="Y18" s="12"/>
      <c r="Z18" s="12">
        <f t="shared" si="9"/>
        <v>-311.73695792710885</v>
      </c>
      <c r="AC18">
        <v>0.9</v>
      </c>
      <c r="AD18">
        <v>7.223808</v>
      </c>
      <c r="AE18" s="12">
        <f t="shared" si="10"/>
        <v>1.6740794179968745</v>
      </c>
      <c r="AF18" s="12">
        <v>0.35</v>
      </c>
      <c r="AG18" s="12">
        <f t="shared" si="24"/>
        <v>80.12072725580316</v>
      </c>
      <c r="AI18" s="12">
        <f t="shared" si="11"/>
        <v>8.9470631505749978</v>
      </c>
      <c r="AJ18" s="12">
        <f t="shared" si="12"/>
        <v>0.55000000000000004</v>
      </c>
      <c r="AK18" s="12">
        <f t="shared" si="25"/>
        <v>395.52708062076226</v>
      </c>
      <c r="AL18" s="12"/>
      <c r="AM18" s="12">
        <f t="shared" si="13"/>
        <v>-315.4063533649591</v>
      </c>
      <c r="AP18">
        <v>0.9</v>
      </c>
      <c r="AQ18">
        <v>7.223808</v>
      </c>
      <c r="AR18" s="12">
        <f t="shared" si="14"/>
        <v>1.6740794179968745</v>
      </c>
      <c r="AS18" s="12">
        <v>0.35</v>
      </c>
      <c r="AT18" s="12">
        <f t="shared" si="26"/>
        <v>107.95169755437885</v>
      </c>
      <c r="AV18" s="12">
        <f t="shared" si="15"/>
        <v>8.9470631505749978</v>
      </c>
      <c r="AW18" s="12">
        <f t="shared" si="16"/>
        <v>0.55000000000000004</v>
      </c>
      <c r="AX18" s="12">
        <f t="shared" si="27"/>
        <v>435.60958465340752</v>
      </c>
      <c r="AY18" s="12"/>
      <c r="AZ18" s="12">
        <f t="shared" si="17"/>
        <v>-327.6578870990287</v>
      </c>
      <c r="BC18">
        <v>0.9</v>
      </c>
      <c r="BD18">
        <v>7.223808</v>
      </c>
      <c r="BE18" s="12">
        <f t="shared" si="18"/>
        <v>1.6740794179968745</v>
      </c>
      <c r="BF18" s="12">
        <v>0.35</v>
      </c>
      <c r="BG18" s="12">
        <f t="shared" si="28"/>
        <v>161.0851700403008</v>
      </c>
      <c r="BI18" s="12">
        <f t="shared" si="19"/>
        <v>8.9470631505749978</v>
      </c>
      <c r="BJ18" s="12">
        <f t="shared" si="20"/>
        <v>0.55000000000000004</v>
      </c>
      <c r="BK18" s="12">
        <f t="shared" si="29"/>
        <v>512.13306200031161</v>
      </c>
      <c r="BL18" s="12"/>
      <c r="BM18" s="12">
        <f t="shared" si="21"/>
        <v>-351.04789196001082</v>
      </c>
    </row>
    <row r="19" spans="1:65" x14ac:dyDescent="0.35">
      <c r="A19">
        <v>0.9</v>
      </c>
      <c r="B19">
        <v>7.223808</v>
      </c>
      <c r="C19">
        <f t="shared" si="0"/>
        <v>3.3156442107597632</v>
      </c>
      <c r="D19">
        <v>0.60019999999999996</v>
      </c>
      <c r="E19">
        <f t="shared" si="1"/>
        <v>141.2105406256839</v>
      </c>
      <c r="G19">
        <f t="shared" si="2"/>
        <v>4.1358678514071041</v>
      </c>
      <c r="H19">
        <f t="shared" si="3"/>
        <v>0.29980000000000007</v>
      </c>
      <c r="I19">
        <f t="shared" si="4"/>
        <v>141.13313611264658</v>
      </c>
      <c r="K19">
        <f t="shared" si="5"/>
        <v>7.7404513037322431E-2</v>
      </c>
      <c r="P19">
        <v>0.9</v>
      </c>
      <c r="Q19">
        <v>7.223808</v>
      </c>
      <c r="R19" s="12">
        <f t="shared" si="6"/>
        <v>1.7475255629627389</v>
      </c>
      <c r="S19" s="12">
        <v>0.36</v>
      </c>
      <c r="T19" s="12">
        <f t="shared" si="22"/>
        <v>74.754993130865657</v>
      </c>
      <c r="V19" s="12">
        <f t="shared" si="7"/>
        <v>8.7925964170080775</v>
      </c>
      <c r="W19" s="12">
        <f t="shared" si="8"/>
        <v>0.54</v>
      </c>
      <c r="X19" s="12">
        <f t="shared" si="23"/>
        <v>374.2220797230305</v>
      </c>
      <c r="Y19" s="12"/>
      <c r="Z19" s="12">
        <f t="shared" si="9"/>
        <v>-299.46708659216483</v>
      </c>
      <c r="AC19">
        <v>0.9</v>
      </c>
      <c r="AD19">
        <v>7.223808</v>
      </c>
      <c r="AE19" s="12">
        <f t="shared" si="10"/>
        <v>1.7475255629627389</v>
      </c>
      <c r="AF19" s="12">
        <v>0.36</v>
      </c>
      <c r="AG19" s="12">
        <f t="shared" si="24"/>
        <v>83.090507496756913</v>
      </c>
      <c r="AI19" s="12">
        <f t="shared" si="11"/>
        <v>8.7925964170080775</v>
      </c>
      <c r="AJ19" s="12">
        <f t="shared" si="12"/>
        <v>0.54</v>
      </c>
      <c r="AK19" s="12">
        <f t="shared" si="25"/>
        <v>386.226989526772</v>
      </c>
      <c r="AL19" s="12"/>
      <c r="AM19" s="12">
        <f t="shared" si="13"/>
        <v>-303.13648203001509</v>
      </c>
      <c r="AP19">
        <v>0.9</v>
      </c>
      <c r="AQ19">
        <v>7.223808</v>
      </c>
      <c r="AR19" s="12">
        <f t="shared" si="14"/>
        <v>1.7475255629627389</v>
      </c>
      <c r="AS19" s="12">
        <v>0.36</v>
      </c>
      <c r="AT19" s="12">
        <f t="shared" si="26"/>
        <v>110.92147779533261</v>
      </c>
      <c r="AV19" s="12">
        <f t="shared" si="15"/>
        <v>8.7925964170080775</v>
      </c>
      <c r="AW19" s="12">
        <f t="shared" si="16"/>
        <v>0.54</v>
      </c>
      <c r="AX19" s="12">
        <f t="shared" si="27"/>
        <v>426.30949355941732</v>
      </c>
      <c r="AY19" s="12"/>
      <c r="AZ19" s="12">
        <f t="shared" si="17"/>
        <v>-315.38801576408468</v>
      </c>
      <c r="BC19">
        <v>0.9</v>
      </c>
      <c r="BD19">
        <v>7.223808</v>
      </c>
      <c r="BE19" s="12">
        <f t="shared" si="18"/>
        <v>1.7475255629627389</v>
      </c>
      <c r="BF19" s="12">
        <v>0.36</v>
      </c>
      <c r="BG19" s="12">
        <f t="shared" si="28"/>
        <v>164.05495028125458</v>
      </c>
      <c r="BI19" s="12">
        <f t="shared" si="19"/>
        <v>8.7925964170080775</v>
      </c>
      <c r="BJ19" s="12">
        <f t="shared" si="20"/>
        <v>0.54</v>
      </c>
      <c r="BK19" s="12">
        <f t="shared" si="29"/>
        <v>502.83297090632129</v>
      </c>
      <c r="BL19" s="12"/>
      <c r="BM19" s="12">
        <f t="shared" si="21"/>
        <v>-338.77802062506669</v>
      </c>
    </row>
    <row r="20" spans="1:65" x14ac:dyDescent="0.35">
      <c r="A20" s="2">
        <v>0.9</v>
      </c>
      <c r="B20" s="2">
        <v>7.223808</v>
      </c>
      <c r="C20" s="2">
        <f t="shared" si="0"/>
        <v>3.3156442107597632</v>
      </c>
      <c r="D20" s="2">
        <v>0.60019999999999996</v>
      </c>
      <c r="E20" s="2">
        <f t="shared" si="1"/>
        <v>141.2105406256839</v>
      </c>
      <c r="F20" s="2"/>
      <c r="G20" s="2">
        <f t="shared" si="2"/>
        <v>4.1358678514071041</v>
      </c>
      <c r="H20" s="2">
        <f t="shared" si="3"/>
        <v>0.29980000000000007</v>
      </c>
      <c r="I20" s="2">
        <f t="shared" si="4"/>
        <v>141.13313611264658</v>
      </c>
      <c r="K20">
        <f t="shared" si="5"/>
        <v>7.7404513037322431E-2</v>
      </c>
      <c r="P20" s="2">
        <v>0.9</v>
      </c>
      <c r="Q20" s="2">
        <v>7.223808</v>
      </c>
      <c r="R20" s="18">
        <f t="shared" si="6"/>
        <v>3.7601817986946746</v>
      </c>
      <c r="S20" s="18">
        <v>0.61099999999999999</v>
      </c>
      <c r="T20" s="18">
        <f t="shared" si="22"/>
        <v>174.63188775243609</v>
      </c>
      <c r="U20" s="2"/>
      <c r="V20" s="18">
        <f t="shared" si="7"/>
        <v>4.6185217904495133</v>
      </c>
      <c r="W20" s="18">
        <f t="shared" si="8"/>
        <v>0.28900000000000003</v>
      </c>
      <c r="X20" s="18">
        <f t="shared" si="23"/>
        <v>175.33280207166052</v>
      </c>
      <c r="Y20" s="12"/>
      <c r="Z20" s="12">
        <f t="shared" si="9"/>
        <v>-0.70091431922443803</v>
      </c>
      <c r="AC20" s="2">
        <v>0.9</v>
      </c>
      <c r="AD20" s="2">
        <v>7.223808</v>
      </c>
      <c r="AE20" s="18">
        <f t="shared" si="10"/>
        <v>3.7937380567239685</v>
      </c>
      <c r="AF20" s="18">
        <v>0.61499999999999999</v>
      </c>
      <c r="AG20" s="18">
        <f t="shared" si="24"/>
        <v>184.99278622907445</v>
      </c>
      <c r="AH20" s="2"/>
      <c r="AI20" s="18">
        <f t="shared" si="11"/>
        <v>4.5511414253535065</v>
      </c>
      <c r="AJ20" s="18">
        <f t="shared" si="12"/>
        <v>0.28500000000000003</v>
      </c>
      <c r="AK20" s="18">
        <f t="shared" si="25"/>
        <v>184.72465532317665</v>
      </c>
      <c r="AL20" s="12"/>
      <c r="AM20" s="12">
        <f t="shared" si="13"/>
        <v>0.26813090589780586</v>
      </c>
      <c r="AP20" s="2">
        <v>0.9</v>
      </c>
      <c r="AQ20" s="2">
        <v>7.223808</v>
      </c>
      <c r="AR20" s="18">
        <f t="shared" si="14"/>
        <v>3.8776722663879393</v>
      </c>
      <c r="AS20" s="18">
        <v>0.625</v>
      </c>
      <c r="AT20" s="18">
        <f t="shared" si="26"/>
        <v>217.95119414777551</v>
      </c>
      <c r="AU20" s="2"/>
      <c r="AV20" s="18">
        <f t="shared" si="15"/>
        <v>4.3832585561144537</v>
      </c>
      <c r="AW20" s="18">
        <f t="shared" si="16"/>
        <v>0.27500000000000002</v>
      </c>
      <c r="AX20" s="18">
        <f t="shared" si="27"/>
        <v>218.35524308892917</v>
      </c>
      <c r="AY20" s="12"/>
      <c r="AZ20" s="12">
        <f t="shared" si="17"/>
        <v>-0.40404894115366119</v>
      </c>
      <c r="BC20" s="2">
        <v>0.9</v>
      </c>
      <c r="BD20" s="2">
        <v>7.223808</v>
      </c>
      <c r="BE20" s="18">
        <f t="shared" si="18"/>
        <v>4.0473205140246753</v>
      </c>
      <c r="BF20" s="18">
        <v>0.6452</v>
      </c>
      <c r="BG20" s="18">
        <f t="shared" si="28"/>
        <v>281.72267287842323</v>
      </c>
      <c r="BH20" s="2"/>
      <c r="BI20" s="18">
        <f t="shared" si="19"/>
        <v>4.0471076019743375</v>
      </c>
      <c r="BJ20" s="18">
        <f t="shared" si="20"/>
        <v>0.25480000000000003</v>
      </c>
      <c r="BK20" s="18">
        <f t="shared" si="29"/>
        <v>282.20177463458782</v>
      </c>
      <c r="BL20" s="12"/>
      <c r="BM20" s="12">
        <f t="shared" si="21"/>
        <v>-0.47910175616459583</v>
      </c>
    </row>
    <row r="25" spans="1:65" ht="16.5" x14ac:dyDescent="0.35">
      <c r="B25" t="s">
        <v>27</v>
      </c>
      <c r="G25" t="s">
        <v>29</v>
      </c>
    </row>
    <row r="26" spans="1:65" x14ac:dyDescent="0.35">
      <c r="B26" s="3" t="s">
        <v>28</v>
      </c>
      <c r="C26" s="7">
        <f xml:space="preserve"> -0.3357*D20^5 + 3.0338*D20^4 - 9.8999*D20^3 + 13.149*D20^2 - 2.1762*D20 - 0.1569</f>
        <v>1.5007809697724239</v>
      </c>
      <c r="G26" s="3" t="s">
        <v>30</v>
      </c>
      <c r="H26" s="7">
        <f xml:space="preserve"> 0.0849*H20^4 - 0.7271*H20^3 + 1.9264*H20^2 - 1.0196*H20 - 0.0848</f>
        <v>-0.23623777572075816</v>
      </c>
      <c r="Q26" s="14" t="s">
        <v>28</v>
      </c>
      <c r="R26" s="15">
        <f xml:space="preserve"> -0.266*S20^6 + 1.8555*S20^5 - 3.4393*S20^4 - 1.4822*S20^3 + 8.492*S20^2 - 1.321*S20 - 0.0869</f>
        <v>1.6029559198130996</v>
      </c>
      <c r="V26" s="14" t="s">
        <v>30</v>
      </c>
      <c r="W26" s="15">
        <f xml:space="preserve"> -0.129*W20^6 + 1.0756*W20^5 - 3.0752*W20^4 + 3.1771*W20^3 + 0.0649*W20^2 - 0.7917*W20 - 0.1795</f>
        <v>-0.34555192114194289</v>
      </c>
      <c r="AD26" s="14" t="s">
        <v>28</v>
      </c>
      <c r="AE26" s="15">
        <f xml:space="preserve"> -0.266*AF20^6 + 1.8555*AF20^5 - 3.4393*AF20^4 - 1.4822*AF20^3 + 8.492*AF20^2 - 1.321*AF20 - 0.0869</f>
        <v>1.6246447963405628</v>
      </c>
      <c r="AI26" s="14" t="s">
        <v>30</v>
      </c>
      <c r="AJ26" s="15">
        <f xml:space="preserve"> -0.129*AJ20^6 + 1.0756*AJ20^5 - 3.0752*AJ20^4 + 3.1771*AJ20^3 + 0.0649*AJ20^2 - 0.7917*AJ20 - 0.1795</f>
        <v>-0.34465123773439499</v>
      </c>
      <c r="AQ26" s="14" t="s">
        <v>28</v>
      </c>
      <c r="AR26" s="15">
        <f xml:space="preserve"> -0.266*AS20^6 + 1.8555*AS20^5 - 3.4393*AS20^4 - 1.4822*AS20^3 + 8.492*AS20^2 - 1.321*AS20 - 0.0869</f>
        <v>1.6791011672973633</v>
      </c>
      <c r="AV26" s="14" t="s">
        <v>30</v>
      </c>
      <c r="AW26" s="15">
        <f xml:space="preserve"> -0.129*AW20^6 + 1.0756*AW20^5 - 3.0752*AW20^4 + 3.1771*AW20^3 + 0.0649*AW20^2 - 0.7917*AW20 - 0.1795</f>
        <v>-0.34218731637329103</v>
      </c>
      <c r="BD26" s="14" t="s">
        <v>28</v>
      </c>
      <c r="BE26" s="15">
        <f xml:space="preserve"> -0.266*BF20^6 + 1.8555*BF20^5 - 3.4393*BF20^4 - 1.4822*BF20^3 + 8.492*BF20^2 - 1.321*BF20 - 0.0869</f>
        <v>1.7900372092404</v>
      </c>
      <c r="BI26" s="14" t="s">
        <v>30</v>
      </c>
      <c r="BJ26" s="15">
        <f xml:space="preserve"> -0.129*BJ20^6 + 1.0756*BJ20^5 - 3.0752*BJ20^4 + 3.1771*BJ20^3 + 0.0649*BJ20^2 - 0.7917*BJ20 - 0.1795</f>
        <v>-0.33629692259874833</v>
      </c>
    </row>
    <row r="29" spans="1:65" x14ac:dyDescent="0.35">
      <c r="B29" s="3" t="s">
        <v>31</v>
      </c>
      <c r="C29">
        <f>(I29+I30)*L4</f>
        <v>6.5988170209716372</v>
      </c>
      <c r="H29" s="3" t="s">
        <v>42</v>
      </c>
      <c r="I29" s="6">
        <f>C26*1.2*I6^2*I4*L3/2</f>
        <v>0.11058181010996741</v>
      </c>
      <c r="Q29" s="21" t="s">
        <v>31</v>
      </c>
      <c r="R29" s="12">
        <f>(X29+X30)*Q6</f>
        <v>6.5615622682557548</v>
      </c>
      <c r="W29" s="21" t="s">
        <v>42</v>
      </c>
      <c r="X29" s="13">
        <f>R26*1.2*I$6^2*I$4*I$3/2</f>
        <v>0.1181103510169771</v>
      </c>
      <c r="AD29" s="21" t="s">
        <v>31</v>
      </c>
      <c r="AE29" s="12">
        <f>(AK29+AK30)*AD6</f>
        <v>6.6794422847681201</v>
      </c>
      <c r="AJ29" s="21" t="s">
        <v>42</v>
      </c>
      <c r="AK29" s="13">
        <f>AE26*1.2*I$6^2*I$4*I$3/2</f>
        <v>0.11970844912320652</v>
      </c>
      <c r="AQ29" s="21" t="s">
        <v>31</v>
      </c>
      <c r="AR29" s="12">
        <f>(AX29+AX30)*AQ6</f>
        <v>6.9764717540285615</v>
      </c>
      <c r="AW29" s="21" t="s">
        <v>42</v>
      </c>
      <c r="AX29" s="13">
        <f>AR26*1.2*I$6^2*I$4*I$3/2</f>
        <v>0.12372094941053094</v>
      </c>
      <c r="BD29" s="21" t="s">
        <v>31</v>
      </c>
      <c r="BE29" s="12">
        <f>(BK29+BK30)*BD6</f>
        <v>7.5861118803120728</v>
      </c>
      <c r="BJ29" s="21" t="s">
        <v>42</v>
      </c>
      <c r="BK29" s="13">
        <f>BE26*1.2*I$6^2*I$4*I$3/2</f>
        <v>0.13189503248566248</v>
      </c>
    </row>
    <row r="30" spans="1:65" x14ac:dyDescent="0.35">
      <c r="B30" s="3" t="s">
        <v>32</v>
      </c>
      <c r="C30">
        <f>(E20+I20)*D5/2</f>
        <v>21.175775755374787</v>
      </c>
      <c r="H30" s="3" t="s">
        <v>43</v>
      </c>
      <c r="I30" s="6">
        <f>H26*1.2*I6^2*I4*L3/2</f>
        <v>-1.7406671181015368E-2</v>
      </c>
      <c r="Q30" s="21" t="s">
        <v>32</v>
      </c>
      <c r="R30" s="12">
        <f>(T20+X20)*Q5/2</f>
        <v>26.247351736807243</v>
      </c>
      <c r="W30" s="21" t="s">
        <v>43</v>
      </c>
      <c r="X30" s="13">
        <f>W26*1.2*I$6^2*I$4*I$3/2</f>
        <v>-2.5461248307704173E-2</v>
      </c>
      <c r="AD30" s="21" t="s">
        <v>32</v>
      </c>
      <c r="AE30" s="12">
        <f>(AG20+AK20)*AD5/2</f>
        <v>27.728808116418833</v>
      </c>
      <c r="AJ30" s="21" t="s">
        <v>43</v>
      </c>
      <c r="AK30" s="13">
        <f>AJ26*1.2*I$6^2*I$4*I$3/2</f>
        <v>-2.5394883392670795E-2</v>
      </c>
      <c r="AQ30" s="21" t="s">
        <v>32</v>
      </c>
      <c r="AR30" s="12">
        <f>(AT20+AX20)*AQ5/2</f>
        <v>32.722982792752852</v>
      </c>
      <c r="AW30" s="21" t="s">
        <v>43</v>
      </c>
      <c r="AX30" s="13">
        <f>AW26*1.2*I$6^2*I$4*I$3/2</f>
        <v>-2.5213334659333109E-2</v>
      </c>
      <c r="BD30" s="21" t="s">
        <v>32</v>
      </c>
      <c r="BE30" s="12">
        <f>(BG20+BK20)*BD5/2</f>
        <v>42.294333563475824</v>
      </c>
      <c r="BJ30" s="21" t="s">
        <v>43</v>
      </c>
      <c r="BK30" s="13">
        <f>BJ26*1.2*I$6^2*I$4*I$3/2</f>
        <v>-2.4779313693603384E-2</v>
      </c>
    </row>
    <row r="31" spans="1:65" x14ac:dyDescent="0.35">
      <c r="B31" s="3" t="s">
        <v>33</v>
      </c>
      <c r="C31" s="6">
        <f>C29/C30</f>
        <v>0.31162102853760815</v>
      </c>
      <c r="Q31" s="21" t="s">
        <v>33</v>
      </c>
      <c r="R31" s="13">
        <f>R29/R30</f>
        <v>0.24998949738058071</v>
      </c>
      <c r="AD31" s="21" t="s">
        <v>33</v>
      </c>
      <c r="AE31" s="13">
        <f>AE29/AE30</f>
        <v>0.24088457955800402</v>
      </c>
      <c r="AQ31" s="21" t="s">
        <v>33</v>
      </c>
      <c r="AR31" s="13">
        <f>AR29/AR30</f>
        <v>0.21319791652897971</v>
      </c>
      <c r="BD31" s="21" t="s">
        <v>33</v>
      </c>
      <c r="BE31" s="13">
        <f>BE29/BE30</f>
        <v>0.17936473378701542</v>
      </c>
    </row>
  </sheetData>
  <mergeCells count="19">
    <mergeCell ref="B5:C5"/>
    <mergeCell ref="G5:H5"/>
    <mergeCell ref="G6:H6"/>
    <mergeCell ref="B8:E8"/>
    <mergeCell ref="G8:J8"/>
    <mergeCell ref="B2:C2"/>
    <mergeCell ref="G2:H2"/>
    <mergeCell ref="B3:C3"/>
    <mergeCell ref="G3:H3"/>
    <mergeCell ref="B4:C4"/>
    <mergeCell ref="G4:H4"/>
    <mergeCell ref="AV8:AZ8"/>
    <mergeCell ref="BD8:BG8"/>
    <mergeCell ref="BI8:BM8"/>
    <mergeCell ref="Q8:T8"/>
    <mergeCell ref="V8:Z8"/>
    <mergeCell ref="AD8:AG8"/>
    <mergeCell ref="AI8:AM8"/>
    <mergeCell ref="AQ8:AT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forward20Canew</vt:lpstr>
      <vt:lpstr>reverse20Canew</vt:lpstr>
      <vt:lpstr>forward20Ctnew</vt:lpstr>
      <vt:lpstr>reverse20Ctnew</vt:lpstr>
      <vt:lpstr>0.481</vt:lpstr>
      <vt:lpstr>0.6</vt:lpstr>
      <vt:lpstr>0.7</vt:lpstr>
      <vt:lpstr>0.8</vt:lpstr>
      <vt:lpstr>0.9</vt:lpstr>
      <vt:lpstr>1.0</vt:lpstr>
      <vt:lpstr>1.2</vt:lpstr>
      <vt:lpstr>1.6</vt:lpstr>
      <vt:lpstr>2.1</vt:lpstr>
      <vt:lpstr>2.6</vt:lpstr>
      <vt:lpstr>3.2</vt:lpstr>
      <vt:lpstr>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S DESHPANDE</dc:creator>
  <cp:lastModifiedBy>PRASAD S DESHPANDE</cp:lastModifiedBy>
  <dcterms:created xsi:type="dcterms:W3CDTF">2021-04-22T10:39:02Z</dcterms:created>
  <dcterms:modified xsi:type="dcterms:W3CDTF">2021-07-21T06:01:01Z</dcterms:modified>
</cp:coreProperties>
</file>