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-my.sharepoint.com/personal/psetty_villanova_edu/Documents/MBA/MBA8580-Introduction to Business Analytics/Assignment3/"/>
    </mc:Choice>
  </mc:AlternateContent>
  <xr:revisionPtr revIDLastSave="13" documentId="8_{F6C2B157-E1FD-459E-8108-0506DD20F9F9}" xr6:coauthVersionLast="45" xr6:coauthVersionMax="45" xr10:uidLastSave="{29C9537C-466A-484A-9E89-249AD1B62460}"/>
  <bookViews>
    <workbookView xWindow="-120" yWindow="-120" windowWidth="29040" windowHeight="15840" activeTab="2" xr2:uid="{A5D3CB96-F40D-48F8-B0FC-962000D7925D}"/>
  </bookViews>
  <sheets>
    <sheet name="Title" sheetId="2" r:id="rId1"/>
    <sheet name="Commodity" sheetId="3" r:id="rId2"/>
    <sheet name="MomissRiver" sheetId="4" r:id="rId3"/>
    <sheet name="LG-A" sheetId="1" r:id="rId4"/>
    <sheet name="LG_STS" sheetId="5" state="veryHidden" r:id="rId5"/>
    <sheet name="LG-A_STS" sheetId="14" state="veryHidden" r:id="rId6"/>
    <sheet name="LG-B" sheetId="15" r:id="rId7"/>
  </sheets>
  <definedNames>
    <definedName name="ChartData" localSheetId="6">'LG-B'!$K$5:$K$15</definedName>
    <definedName name="InputValues" localSheetId="6">'LG-B'!$A$5:$A$15</definedName>
    <definedName name="OutputAddresses" localSheetId="6">'LG-B'!$B$4:$H$4</definedName>
    <definedName name="OutputValues" localSheetId="6">'LG-B'!$B$5:$H$15</definedName>
    <definedName name="solver_adj" localSheetId="1" hidden="1">Commodity!$H$2:$H$5</definedName>
    <definedName name="solver_adj" localSheetId="3" hidden="1">'LG-A'!$H$3:$H$7,'LG-A'!$E$3:$E$7</definedName>
    <definedName name="solver_adj" localSheetId="2" hidden="1">MomissRiver!$G$2:$G$4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3" hidden="1">2</definedName>
    <definedName name="solver_drv" localSheetId="2" hidden="1">1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1" hidden="1">Commodity!$F$2:$F$5</definedName>
    <definedName name="solver_lhs1" localSheetId="3" hidden="1">'LG-A'!$E$3:$E$7</definedName>
    <definedName name="solver_lhs1" localSheetId="2" hidden="1">MomissRiver!$D$7:$D$8</definedName>
    <definedName name="solver_lhs2" localSheetId="1" hidden="1">Commodity!$H$2:$H$5</definedName>
    <definedName name="solver_lhs2" localSheetId="3" hidden="1">'LG-A'!$F$3:$F$7</definedName>
    <definedName name="solver_lhs2" localSheetId="2" hidden="1">MomissRiver!$F$2:$F$4</definedName>
    <definedName name="solver_lhs3" localSheetId="1" hidden="1">Commodity!$H$2:$H$5</definedName>
    <definedName name="solver_lhs3" localSheetId="3" hidden="1">'LG-A'!$H$3:$H$7</definedName>
    <definedName name="solver_lhs3" localSheetId="2" hidden="1">MomissRiver!$G$2:$G$4</definedName>
    <definedName name="solver_lhs4" localSheetId="1" hidden="1">Commodity!$H$2:$H$5</definedName>
    <definedName name="solver_lhs4" localSheetId="3" hidden="1">'LG-A'!$H$3:$H$7</definedName>
    <definedName name="solver_lhs5" localSheetId="1" hidden="1">Commodity!$H$6</definedName>
    <definedName name="solver_lhs5" localSheetId="3" hidden="1">'LG-A'!$H$8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2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5</definedName>
    <definedName name="solver_num" localSheetId="3" hidden="1">5</definedName>
    <definedName name="solver_num" localSheetId="2" hidden="1">3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Commodity!$L$22</definedName>
    <definedName name="solver_opt" localSheetId="3" hidden="1">'LG-A'!$K$8</definedName>
    <definedName name="solver_opt" localSheetId="2" hidden="1">MomissRiver!$K$11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2</definedName>
    <definedName name="solver_rbv" localSheetId="2" hidden="1">1</definedName>
    <definedName name="solver_rel1" localSheetId="1" hidden="1">1</definedName>
    <definedName name="solver_rel1" localSheetId="3" hidden="1">5</definedName>
    <definedName name="solver_rel1" localSheetId="2" hidden="1">1</definedName>
    <definedName name="solver_rel2" localSheetId="1" hidden="1">1</definedName>
    <definedName name="solver_rel2" localSheetId="3" hidden="1">1</definedName>
    <definedName name="solver_rel2" localSheetId="2" hidden="1">1</definedName>
    <definedName name="solver_rel3" localSheetId="1" hidden="1">4</definedName>
    <definedName name="solver_rel3" localSheetId="3" hidden="1">1</definedName>
    <definedName name="solver_rel3" localSheetId="2" hidden="1">1</definedName>
    <definedName name="solver_rel4" localSheetId="1" hidden="1">3</definedName>
    <definedName name="solver_rel4" localSheetId="3" hidden="1">4</definedName>
    <definedName name="solver_rel5" localSheetId="1" hidden="1">3</definedName>
    <definedName name="solver_rel5" localSheetId="3" hidden="1">3</definedName>
    <definedName name="solver_rhs1" localSheetId="1" hidden="1">Commodity!$H$2:$H$5</definedName>
    <definedName name="solver_rhs1" localSheetId="3" hidden="1">binary</definedName>
    <definedName name="solver_rhs1" localSheetId="2" hidden="1">MomissRiver!$G$7:$G$8</definedName>
    <definedName name="solver_rhs2" localSheetId="1" hidden="1">Commodity!$J$2:$J$5</definedName>
    <definedName name="solver_rhs2" localSheetId="3" hidden="1">'LG-A'!$H$3:$H$7</definedName>
    <definedName name="solver_rhs2" localSheetId="2" hidden="1">MomissRiver!$G$2:$G$4</definedName>
    <definedName name="solver_rhs3" localSheetId="1" hidden="1">integer</definedName>
    <definedName name="solver_rhs3" localSheetId="3" hidden="1">'LG-A'!$J$3:$J$7</definedName>
    <definedName name="solver_rhs3" localSheetId="2" hidden="1">MomissRiver!$H$2:$H$4</definedName>
    <definedName name="solver_rhs4" localSheetId="1" hidden="1">Commodity!$E$2:$E$5</definedName>
    <definedName name="solver_rhs4" localSheetId="3" hidden="1">integer</definedName>
    <definedName name="solver_rhs5" localSheetId="1" hidden="1">Commodity!$B$6</definedName>
    <definedName name="solver_rhs5" localSheetId="3" hidden="1">'LG-A'!$C$10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2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</definedName>
    <definedName name="solver_tol" localSheetId="3" hidden="1">0</definedName>
    <definedName name="solver_tol" localSheetId="2" hidden="1">0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5" l="1"/>
  <c r="J4" i="15"/>
  <c r="K12" i="15" s="1"/>
  <c r="K5" i="15" l="1"/>
  <c r="K9" i="15"/>
  <c r="K13" i="15"/>
  <c r="K14" i="15"/>
  <c r="K6" i="15"/>
  <c r="K10" i="15"/>
  <c r="K7" i="15"/>
  <c r="K11" i="15"/>
  <c r="K15" i="15"/>
  <c r="K8" i="15"/>
  <c r="G10" i="4"/>
  <c r="G8" i="4"/>
  <c r="G7" i="4"/>
  <c r="H8" i="3"/>
  <c r="H6" i="3"/>
  <c r="B6" i="3"/>
  <c r="L5" i="3"/>
  <c r="L4" i="3"/>
  <c r="F5" i="3" s="1"/>
  <c r="L3" i="3"/>
  <c r="F4" i="3" s="1"/>
  <c r="L2" i="3"/>
  <c r="M8" i="3" s="1"/>
  <c r="H10" i="3" l="1"/>
  <c r="F3" i="3"/>
  <c r="J4" i="1"/>
  <c r="J5" i="1"/>
  <c r="J6" i="1"/>
  <c r="J7" i="1"/>
  <c r="J3" i="1"/>
  <c r="E9" i="1"/>
  <c r="H8" i="1"/>
  <c r="K7" i="1"/>
  <c r="K6" i="1"/>
  <c r="K5" i="1"/>
  <c r="K4" i="1"/>
  <c r="K3" i="1"/>
  <c r="K8" i="1" l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Prathyoosha Polavarapu</author>
  </authors>
  <commentList>
    <comment ref="B5" authorId="0" shapeId="0" xr:uid="{3BF9049D-B49B-4769-BEE0-06027D8C26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C1C4AF28-08AF-4FC0-AEBC-24CC5D5C6B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7C86F2E-7B7F-403D-A4C2-A65C285461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83D8A060-1833-44E5-BFD5-EF95EBB60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BE15E09-3A43-43FA-91F6-C9735CB52B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CF0EDE4-6C63-4258-BDFE-1EE7D6CA54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0DFD32D-BC09-47F9-8C59-F046B0461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93718C8-DB40-44D7-9E25-59CFAEBEAC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CDD3AC0-0673-446B-A070-D526171687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D1CFF85A-E5B0-45C4-935F-35B1D6FDE8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73DF51AA-D94E-4F76-8AED-A2D46C3FE0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<sst xmlns="http://schemas.openxmlformats.org/spreadsheetml/2006/main" count="110" uniqueCount="82">
  <si>
    <t>Production</t>
  </si>
  <si>
    <t>Plant</t>
  </si>
  <si>
    <t>Cost per</t>
  </si>
  <si>
    <t>Capacity</t>
  </si>
  <si>
    <t>Fixed Cost</t>
  </si>
  <si>
    <t>Television</t>
  </si>
  <si>
    <t>Produce or not?</t>
  </si>
  <si>
    <t>Units Produced</t>
  </si>
  <si>
    <t>Cost</t>
  </si>
  <si>
    <t>Target (Objective)</t>
  </si>
  <si>
    <t>&lt;=</t>
  </si>
  <si>
    <t>&gt;=</t>
  </si>
  <si>
    <t>Changing cells (Decisions)</t>
  </si>
  <si>
    <t>Constraints</t>
  </si>
  <si>
    <t>1. Sum of Units = 25000</t>
  </si>
  <si>
    <t>Selling Price</t>
  </si>
  <si>
    <t>Total Units</t>
  </si>
  <si>
    <t>Total Revenue</t>
  </si>
  <si>
    <t>Total Cost</t>
  </si>
  <si>
    <t>Total Profit</t>
  </si>
  <si>
    <r>
      <rPr>
        <sz val="48"/>
        <color theme="1"/>
        <rFont val="Calibri"/>
        <family val="2"/>
        <scheme val="minor"/>
      </rPr>
      <t xml:space="preserve">Group 1 - Assignment 3
</t>
    </r>
    <r>
      <rPr>
        <sz val="48"/>
        <color rgb="FF0070C0"/>
        <rFont val="Calibri"/>
        <family val="2"/>
        <scheme val="minor"/>
      </rPr>
      <t>Praveen Setty</t>
    </r>
  </si>
  <si>
    <t># Units in each plant and whether to produce or not</t>
  </si>
  <si>
    <t>Max Profit or Min Total Cost. Since Total Revenue is constant, considered Min of Total cost to solve this problem</t>
  </si>
  <si>
    <t>2. Whether to produce at this plant or not</t>
  </si>
  <si>
    <t>3. Units produced is between the upper (Capacity) and lower limit</t>
  </si>
  <si>
    <t>4. Produce or not is a binary</t>
  </si>
  <si>
    <t>5. No. of Units is an Integer</t>
  </si>
  <si>
    <t>Lower Limit</t>
  </si>
  <si>
    <t>Month</t>
  </si>
  <si>
    <t>Commodity</t>
  </si>
  <si>
    <t>Prod Cost</t>
  </si>
  <si>
    <t>Min</t>
  </si>
  <si>
    <t>Order Min</t>
  </si>
  <si>
    <t>Commodity Order</t>
  </si>
  <si>
    <t>Max</t>
  </si>
  <si>
    <t>Remaining Inventory</t>
  </si>
  <si>
    <t>Storage Cost</t>
  </si>
  <si>
    <t>Target</t>
  </si>
  <si>
    <t>Minimize the net cost</t>
  </si>
  <si>
    <t>Changing Cells</t>
  </si>
  <si>
    <t>Commodity orders each month</t>
  </si>
  <si>
    <t>Monthly totals must be met</t>
  </si>
  <si>
    <t>Total of commodity order &gt;= 2850</t>
  </si>
  <si>
    <t>Commodity order must be between min and max values</t>
  </si>
  <si>
    <t>commodity order must be an integer</t>
  </si>
  <si>
    <t>Storage Costs</t>
  </si>
  <si>
    <t>Ordered Cost</t>
  </si>
  <si>
    <t>Inventory Cost</t>
  </si>
  <si>
    <t>End of Month 4</t>
  </si>
  <si>
    <t>Factory1</t>
  </si>
  <si>
    <t>Factory2</t>
  </si>
  <si>
    <t>Factory3</t>
  </si>
  <si>
    <t>P1</t>
  </si>
  <si>
    <t>P2</t>
  </si>
  <si>
    <t>Cost/Ton</t>
  </si>
  <si>
    <t>State Miminums</t>
  </si>
  <si>
    <t>Tons Processed</t>
  </si>
  <si>
    <t>Total P1</t>
  </si>
  <si>
    <t>Total P2</t>
  </si>
  <si>
    <t>Total cost</t>
  </si>
  <si>
    <t>Processed Totals</t>
  </si>
  <si>
    <t>Changing Cell</t>
  </si>
  <si>
    <t>Minimum Total Cost</t>
  </si>
  <si>
    <t>Tons processed in each factory</t>
  </si>
  <si>
    <t>Tons processed must be beween min and maximum limits.</t>
  </si>
  <si>
    <t>Total tons processed must be greater than or equal to State Minimums</t>
  </si>
  <si>
    <t>$C$10</t>
  </si>
  <si>
    <t>Number of TVs Sold</t>
  </si>
  <si>
    <t>$H$3</t>
  </si>
  <si>
    <t>$H$4</t>
  </si>
  <si>
    <t>$H$5</t>
  </si>
  <si>
    <t>$H$6</t>
  </si>
  <si>
    <t>$H$7</t>
  </si>
  <si>
    <t>Data for chart</t>
  </si>
  <si>
    <t>$K$8</t>
  </si>
  <si>
    <t>$K$8,$H$3:$H$7,$E$3:$E$7</t>
  </si>
  <si>
    <t>$E$10,$K$8,$H$3:$H$7</t>
  </si>
  <si>
    <t>Input</t>
  </si>
  <si>
    <t>Oneway analysis for Solver model in LG-A worksheet</t>
  </si>
  <si>
    <t>Input (cell $C$10) values along side, output cell(s) along top</t>
  </si>
  <si>
    <t>$E$10</t>
  </si>
  <si>
    <r>
      <rPr>
        <b/>
        <u/>
        <sz val="11"/>
        <color theme="1"/>
        <rFont val="Calibri"/>
        <family val="2"/>
        <scheme val="minor"/>
      </rPr>
      <t xml:space="preserve">LP Assumptions - </t>
    </r>
    <r>
      <rPr>
        <sz val="11"/>
        <color theme="1"/>
        <rFont val="Calibri"/>
        <family val="2"/>
        <scheme val="minor"/>
      </rPr>
      <t xml:space="preserve">
1. Proportionality - This is valid because if Tons processed is increased or decreased the P1 and P2 pollutants also increase or decrease proportionally. 
2. Additivity - Sum of contributions from each facory will clear the state minimus needed for P1 and P2 pollutants. 
3. Divisibility - The divisibility property assumption is valid since the tons process is a non integer value. We can roud it off to a closest integer or solve the problem again by adding a constraint.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</si>
</sst>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1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7" fontId="4" fillId="3" borderId="2" xfId="1" applyNumberFormat="1" applyFont="1" applyFill="1" applyBorder="1" applyAlignment="1">
      <alignment horizontal="center" vertical="center" wrapText="1"/>
    </xf>
    <xf numFmtId="37" fontId="4" fillId="6" borderId="3" xfId="1" applyNumberFormat="1" applyFont="1" applyFill="1" applyBorder="1" applyAlignment="1">
      <alignment horizontal="center" vertical="center" wrapText="1"/>
    </xf>
    <xf numFmtId="37" fontId="4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7" fontId="4" fillId="3" borderId="7" xfId="1" applyNumberFormat="1" applyFont="1" applyFill="1" applyBorder="1" applyAlignment="1">
      <alignment horizontal="center" vertical="center" wrapText="1"/>
    </xf>
    <xf numFmtId="37" fontId="4" fillId="6" borderId="12" xfId="1" applyNumberFormat="1" applyFont="1" applyFill="1" applyBorder="1" applyAlignment="1">
      <alignment horizontal="center" vertical="center" wrapText="1"/>
    </xf>
    <xf numFmtId="37" fontId="4" fillId="0" borderId="13" xfId="1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6" fontId="0" fillId="0" borderId="0" xfId="0" applyNumberFormat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4" borderId="7" xfId="1" applyFont="1" applyFill="1" applyBorder="1" applyAlignment="1">
      <alignment horizontal="right"/>
    </xf>
    <xf numFmtId="44" fontId="4" fillId="0" borderId="1" xfId="1" applyFont="1" applyBorder="1" applyAlignment="1">
      <alignment horizontal="right" vertical="center" wrapText="1"/>
    </xf>
    <xf numFmtId="44" fontId="0" fillId="0" borderId="2" xfId="1" applyFont="1" applyBorder="1" applyAlignment="1">
      <alignment horizontal="right"/>
    </xf>
    <xf numFmtId="0" fontId="0" fillId="5" borderId="5" xfId="0" applyFill="1" applyBorder="1"/>
    <xf numFmtId="0" fontId="0" fillId="3" borderId="5" xfId="0" applyFill="1" applyBorder="1"/>
    <xf numFmtId="0" fontId="0" fillId="6" borderId="5" xfId="0" applyFill="1" applyBorder="1"/>
    <xf numFmtId="0" fontId="0" fillId="0" borderId="5" xfId="0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0" xfId="0" applyFill="1"/>
    <xf numFmtId="0" fontId="0" fillId="0" borderId="18" xfId="0" applyBorder="1"/>
    <xf numFmtId="44" fontId="0" fillId="0" borderId="19" xfId="1" applyFont="1" applyBorder="1"/>
    <xf numFmtId="44" fontId="0" fillId="0" borderId="5" xfId="1" applyFont="1" applyBorder="1"/>
    <xf numFmtId="0" fontId="0" fillId="0" borderId="20" xfId="0" applyBorder="1"/>
    <xf numFmtId="0" fontId="0" fillId="0" borderId="21" xfId="0" applyBorder="1"/>
    <xf numFmtId="44" fontId="0" fillId="0" borderId="22" xfId="1" applyFont="1" applyBorder="1"/>
    <xf numFmtId="0" fontId="4" fillId="5" borderId="5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0" borderId="19" xfId="0" applyBorder="1"/>
    <xf numFmtId="0" fontId="0" fillId="0" borderId="22" xfId="0" applyBorder="1"/>
    <xf numFmtId="0" fontId="0" fillId="0" borderId="8" xfId="0" applyBorder="1"/>
    <xf numFmtId="0" fontId="0" fillId="0" borderId="12" xfId="0" applyBorder="1"/>
    <xf numFmtId="0" fontId="0" fillId="0" borderId="15" xfId="0" applyBorder="1"/>
    <xf numFmtId="2" fontId="0" fillId="6" borderId="17" xfId="0" applyNumberFormat="1" applyFill="1" applyBorder="1"/>
    <xf numFmtId="2" fontId="0" fillId="6" borderId="22" xfId="0" applyNumberFormat="1" applyFill="1" applyBorder="1"/>
    <xf numFmtId="0" fontId="0" fillId="0" borderId="9" xfId="0" applyBorder="1"/>
    <xf numFmtId="0" fontId="0" fillId="9" borderId="9" xfId="0" applyFill="1" applyBorder="1"/>
    <xf numFmtId="0" fontId="0" fillId="0" borderId="10" xfId="0" applyBorder="1"/>
    <xf numFmtId="0" fontId="0" fillId="9" borderId="0" xfId="0" applyFill="1" applyBorder="1"/>
    <xf numFmtId="0" fontId="0" fillId="9" borderId="13" xfId="0" applyFill="1" applyBorder="1"/>
    <xf numFmtId="0" fontId="0" fillId="6" borderId="17" xfId="0" applyFill="1" applyBorder="1"/>
    <xf numFmtId="0" fontId="0" fillId="6" borderId="22" xfId="0" applyFill="1" applyBorder="1"/>
    <xf numFmtId="0" fontId="0" fillId="6" borderId="11" xfId="0" applyFill="1" applyBorder="1"/>
    <xf numFmtId="2" fontId="0" fillId="3" borderId="5" xfId="0" applyNumberFormat="1" applyFill="1" applyBorder="1"/>
    <xf numFmtId="0" fontId="0" fillId="8" borderId="9" xfId="0" applyFill="1" applyBorder="1"/>
    <xf numFmtId="0" fontId="0" fillId="2" borderId="10" xfId="0" applyFill="1" applyBorder="1"/>
    <xf numFmtId="0" fontId="0" fillId="0" borderId="0" xfId="0" applyBorder="1"/>
    <xf numFmtId="0" fontId="0" fillId="8" borderId="0" xfId="0" applyFill="1" applyBorder="1"/>
    <xf numFmtId="0" fontId="0" fillId="3" borderId="11" xfId="0" applyFill="1" applyBorder="1"/>
    <xf numFmtId="0" fontId="0" fillId="0" borderId="11" xfId="0" applyBorder="1"/>
    <xf numFmtId="0" fontId="0" fillId="0" borderId="3" xfId="0" applyBorder="1"/>
    <xf numFmtId="0" fontId="0" fillId="6" borderId="0" xfId="0" applyFill="1" applyBorder="1"/>
    <xf numFmtId="6" fontId="0" fillId="0" borderId="0" xfId="0" applyNumberFormat="1" applyBorder="1"/>
    <xf numFmtId="44" fontId="0" fillId="0" borderId="0" xfId="1" applyFont="1" applyBorder="1"/>
    <xf numFmtId="0" fontId="0" fillId="0" borderId="13" xfId="0" applyBorder="1"/>
    <xf numFmtId="44" fontId="7" fillId="7" borderId="13" xfId="2" applyNumberFormat="1" applyBorder="1"/>
    <xf numFmtId="0" fontId="0" fillId="8" borderId="13" xfId="0" applyFill="1" applyBorder="1"/>
    <xf numFmtId="0" fontId="0" fillId="0" borderId="14" xfId="0" applyBorder="1"/>
    <xf numFmtId="0" fontId="0" fillId="4" borderId="13" xfId="0" applyFill="1" applyBorder="1"/>
    <xf numFmtId="44" fontId="0" fillId="0" borderId="0" xfId="1" applyFont="1" applyBorder="1" applyAlignment="1">
      <alignment horizontal="center"/>
    </xf>
    <xf numFmtId="0" fontId="4" fillId="5" borderId="23" xfId="0" applyFont="1" applyFill="1" applyBorder="1" applyAlignment="1">
      <alignment horizontal="center" vertical="center" wrapText="1"/>
    </xf>
    <xf numFmtId="44" fontId="0" fillId="0" borderId="6" xfId="1" applyFont="1" applyBorder="1" applyAlignment="1">
      <alignment horizontal="right"/>
    </xf>
    <xf numFmtId="0" fontId="3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5" borderId="9" xfId="0" applyFill="1" applyBorder="1"/>
    <xf numFmtId="0" fontId="0" fillId="5" borderId="0" xfId="0" applyFill="1" applyBorder="1"/>
    <xf numFmtId="0" fontId="0" fillId="2" borderId="19" xfId="0" applyFill="1" applyBorder="1" applyAlignment="1">
      <alignment wrapText="1"/>
    </xf>
    <xf numFmtId="0" fontId="0" fillId="3" borderId="19" xfId="0" applyFill="1" applyBorder="1"/>
    <xf numFmtId="0" fontId="0" fillId="6" borderId="19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44" fontId="0" fillId="0" borderId="0" xfId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44" fontId="0" fillId="4" borderId="21" xfId="0" applyNumberFormat="1" applyFill="1" applyBorder="1" applyAlignment="1">
      <alignment horizontal="right"/>
    </xf>
    <xf numFmtId="0" fontId="0" fillId="0" borderId="13" xfId="0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5" borderId="13" xfId="0" applyFill="1" applyBorder="1"/>
    <xf numFmtId="49" fontId="0" fillId="0" borderId="0" xfId="0" applyNumberFormat="1"/>
    <xf numFmtId="0" fontId="9" fillId="0" borderId="0" xfId="0" applyFont="1"/>
    <xf numFmtId="0" fontId="0" fillId="0" borderId="0" xfId="0" applyAlignment="1">
      <alignment horizontal="right" textRotation="90"/>
    </xf>
    <xf numFmtId="0" fontId="0" fillId="10" borderId="0" xfId="0" applyFill="1" applyAlignment="1">
      <alignment horizontal="right" textRotation="90"/>
    </xf>
    <xf numFmtId="0" fontId="10" fillId="0" borderId="0" xfId="0" applyFont="1"/>
    <xf numFmtId="44" fontId="0" fillId="0" borderId="24" xfId="0" applyNumberFormat="1" applyBorder="1"/>
    <xf numFmtId="44" fontId="0" fillId="0" borderId="27" xfId="0" applyNumberFormat="1" applyBorder="1"/>
    <xf numFmtId="44" fontId="0" fillId="0" borderId="29" xfId="0" applyNumberFormat="1" applyBorder="1"/>
    <xf numFmtId="1" fontId="4" fillId="6" borderId="13" xfId="1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1" fontId="0" fillId="6" borderId="7" xfId="0" applyNumberFormat="1" applyFill="1" applyBorder="1" applyAlignment="1">
      <alignment horizontal="center"/>
    </xf>
    <xf numFmtId="1" fontId="4" fillId="6" borderId="11" xfId="0" applyNumberFormat="1" applyFont="1" applyFill="1" applyBorder="1" applyAlignment="1">
      <alignment horizontal="center" vertical="center" wrapText="1"/>
    </xf>
    <xf numFmtId="1" fontId="4" fillId="6" borderId="14" xfId="0" applyNumberFormat="1" applyFont="1" applyFill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0" fillId="0" borderId="25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44" fontId="0" fillId="0" borderId="25" xfId="0" applyNumberFormat="1" applyBorder="1"/>
    <xf numFmtId="1" fontId="0" fillId="0" borderId="26" xfId="0" applyNumberFormat="1" applyBorder="1"/>
    <xf numFmtId="44" fontId="0" fillId="0" borderId="0" xfId="0" applyNumberFormat="1" applyBorder="1"/>
    <xf numFmtId="1" fontId="0" fillId="0" borderId="28" xfId="0" applyNumberFormat="1" applyBorder="1"/>
    <xf numFmtId="44" fontId="0" fillId="0" borderId="30" xfId="0" applyNumberFormat="1" applyBorder="1"/>
    <xf numFmtId="1" fontId="0" fillId="0" borderId="31" xfId="0" applyNumberFormat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top"/>
    </xf>
    <xf numFmtId="0" fontId="0" fillId="0" borderId="9" xfId="0" applyFill="1" applyBorder="1"/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'LG-B'!$K$1</c:f>
          <c:strCache>
            <c:ptCount val="1"/>
            <c:pt idx="0">
              <c:v>Sensitivity of $E$10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'LG-B'!$A$5:$A$15</c:f>
              <c:numCache>
                <c:formatCode>0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cat>
          <c:val>
            <c:numRef>
              <c:f>'LG-B'!$K$5:$K$15</c:f>
              <c:numCache>
                <c:formatCode>General</c:formatCode>
                <c:ptCount val="11"/>
                <c:pt idx="0">
                  <c:v>28200000</c:v>
                </c:pt>
                <c:pt idx="1">
                  <c:v>29800000</c:v>
                </c:pt>
                <c:pt idx="2">
                  <c:v>31400000</c:v>
                </c:pt>
                <c:pt idx="3">
                  <c:v>33000000</c:v>
                </c:pt>
                <c:pt idx="4">
                  <c:v>34600000</c:v>
                </c:pt>
                <c:pt idx="5">
                  <c:v>35900000</c:v>
                </c:pt>
                <c:pt idx="6">
                  <c:v>36600000</c:v>
                </c:pt>
                <c:pt idx="7">
                  <c:v>38300000</c:v>
                </c:pt>
                <c:pt idx="8">
                  <c:v>39100000</c:v>
                </c:pt>
                <c:pt idx="9">
                  <c:v>40700000</c:v>
                </c:pt>
                <c:pt idx="10">
                  <c:v>42300000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F-420F-961C-E14847EE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99944"/>
        <c:axId val="574699288"/>
      </c:lineChart>
      <c:catAx>
        <c:axId val="5746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($C$10)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4699288"/>
        <c:crosses val="autoZero"/>
        <c:auto val="1"/>
        <c:lblAlgn val="ctr"/>
        <c:lblOffset val="100"/>
        <c:noMultiLvlLbl val="0"/>
      </c:catAx>
      <c:valAx>
        <c:axId val="57469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699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10</xdr:row>
      <xdr:rowOff>57150</xdr:rowOff>
    </xdr:from>
    <xdr:to>
      <xdr:col>15</xdr:col>
      <xdr:colOff>5257800</xdr:colOff>
      <xdr:row>39</xdr:row>
      <xdr:rowOff>18652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3BF70B-1546-4814-B65F-577C2209A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971675"/>
          <a:ext cx="5248275" cy="5486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9</xdr:row>
      <xdr:rowOff>171450</xdr:rowOff>
    </xdr:from>
    <xdr:to>
      <xdr:col>10</xdr:col>
      <xdr:colOff>3800476</xdr:colOff>
      <xdr:row>35</xdr:row>
      <xdr:rowOff>144970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FBE45-0892-4494-85A3-B4E27E4B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6" y="1924050"/>
          <a:ext cx="4667250" cy="4936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13</xdr:col>
      <xdr:colOff>3828370</xdr:colOff>
      <xdr:row>39</xdr:row>
      <xdr:rowOff>180261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BD32A-A796-4106-986B-9A143AF65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2305050"/>
          <a:ext cx="5438095" cy="5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15</xdr:row>
      <xdr:rowOff>133350</xdr:rowOff>
    </xdr:from>
    <xdr:to>
      <xdr:col>9</xdr:col>
      <xdr:colOff>209550</xdr:colOff>
      <xdr:row>30</xdr:row>
      <xdr:rowOff>133350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D7B297C-A770-47F9-A4F1-F7C0BEAD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514350</xdr:colOff>
      <xdr:row>4</xdr:row>
      <xdr:rowOff>38100</xdr:rowOff>
    </xdr:from>
    <xdr:to>
      <xdr:col>15</xdr:col>
      <xdr:colOff>514350</xdr:colOff>
      <xdr:row>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616AE8-6425-4D0E-83BE-B551403DEED4}"/>
            </a:ext>
          </a:extLst>
        </xdr:cNvPr>
        <xdr:cNvSpPr txBox="1"/>
      </xdr:nvSpPr>
      <xdr:spPr>
        <a:xfrm>
          <a:off x="8039100" y="10096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FE5F-A627-4805-A5FA-493B86A365F9}">
  <dimension ref="A1:Y38"/>
  <sheetViews>
    <sheetView workbookViewId="0">
      <selection activeCell="AA29" sqref="AA29"/>
    </sheetView>
  </sheetViews>
  <sheetFormatPr defaultRowHeight="15" x14ac:dyDescent="0.25"/>
  <sheetData>
    <row r="1" spans="1:25" x14ac:dyDescent="0.25">
      <c r="A1" s="121" t="s">
        <v>20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25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spans="1:25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1:25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 spans="1:25" x14ac:dyDescent="0.25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</row>
    <row r="7" spans="1:25" x14ac:dyDescent="0.25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</row>
    <row r="8" spans="1:25" x14ac:dyDescent="0.25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 spans="1:25" x14ac:dyDescent="0.25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</row>
    <row r="10" spans="1:25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</row>
    <row r="11" spans="1:25" x14ac:dyDescent="0.2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</row>
    <row r="12" spans="1:25" x14ac:dyDescent="0.25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</row>
    <row r="13" spans="1:25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</row>
    <row r="14" spans="1:25" x14ac:dyDescent="0.25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</row>
    <row r="15" spans="1:25" x14ac:dyDescent="0.2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1:25" x14ac:dyDescent="0.2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 spans="1:25" x14ac:dyDescent="0.25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1:25" x14ac:dyDescent="0.25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 spans="1:25" x14ac:dyDescent="0.25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 spans="1:25" x14ac:dyDescent="0.25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</row>
    <row r="21" spans="1:25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</row>
    <row r="22" spans="1:25" x14ac:dyDescent="0.25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 spans="1:25" x14ac:dyDescent="0.25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 spans="1:25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 spans="1:25" x14ac:dyDescent="0.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 spans="1:25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</row>
    <row r="27" spans="1:25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</row>
    <row r="28" spans="1:25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 spans="1:25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 spans="1:25" x14ac:dyDescent="0.25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 spans="1:25" x14ac:dyDescent="0.25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</row>
    <row r="32" spans="1:25" x14ac:dyDescent="0.25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 spans="1:25" x14ac:dyDescent="0.25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</row>
    <row r="34" spans="1:25" x14ac:dyDescent="0.25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</row>
    <row r="35" spans="1:25" x14ac:dyDescent="0.2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</row>
    <row r="36" spans="1:25" x14ac:dyDescent="0.25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 spans="1:25" x14ac:dyDescent="0.25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</row>
    <row r="38" spans="1:25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</row>
  </sheetData>
  <mergeCells count="1">
    <mergeCell ref="A1:Y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AA68-C8E0-4526-A728-9C8B731887B1}">
  <dimension ref="A1:P10"/>
  <sheetViews>
    <sheetView workbookViewId="0">
      <selection activeCell="U15" sqref="U15"/>
    </sheetView>
  </sheetViews>
  <sheetFormatPr defaultRowHeight="15" x14ac:dyDescent="0.25"/>
  <cols>
    <col min="2" max="2" width="11" customWidth="1"/>
    <col min="4" max="4" width="4.140625" customWidth="1"/>
    <col min="6" max="6" width="8.5703125" customWidth="1"/>
    <col min="7" max="7" width="3.7109375" customWidth="1"/>
    <col min="8" max="8" width="17" bestFit="1" customWidth="1"/>
    <col min="9" max="9" width="3.85546875" customWidth="1"/>
    <col min="10" max="10" width="6.85546875" customWidth="1"/>
    <col min="11" max="11" width="3.5703125" customWidth="1"/>
    <col min="12" max="12" width="15.28515625" customWidth="1"/>
    <col min="13" max="13" width="12" customWidth="1"/>
    <col min="14" max="14" width="3.5703125" style="31" customWidth="1"/>
    <col min="15" max="15" width="14.140625" customWidth="1"/>
    <col min="16" max="16" width="79.42578125" customWidth="1"/>
  </cols>
  <sheetData>
    <row r="1" spans="1:16" x14ac:dyDescent="0.25">
      <c r="A1" s="28" t="s">
        <v>28</v>
      </c>
      <c r="B1" s="29" t="s">
        <v>29</v>
      </c>
      <c r="C1" s="30" t="s">
        <v>30</v>
      </c>
      <c r="D1" s="59"/>
      <c r="E1" s="29" t="s">
        <v>31</v>
      </c>
      <c r="F1" s="29" t="s">
        <v>32</v>
      </c>
      <c r="G1" s="29"/>
      <c r="H1" s="29" t="s">
        <v>33</v>
      </c>
      <c r="I1" s="29"/>
      <c r="J1" s="29" t="s">
        <v>34</v>
      </c>
      <c r="K1" s="59"/>
      <c r="L1" s="29" t="s">
        <v>35</v>
      </c>
      <c r="M1" s="29" t="s">
        <v>36</v>
      </c>
      <c r="N1" s="59"/>
      <c r="O1" s="59" t="s">
        <v>37</v>
      </c>
      <c r="P1" s="60" t="s">
        <v>38</v>
      </c>
    </row>
    <row r="2" spans="1:16" x14ac:dyDescent="0.25">
      <c r="A2" s="32">
        <v>1</v>
      </c>
      <c r="B2" s="27">
        <v>500</v>
      </c>
      <c r="C2" s="33">
        <v>50</v>
      </c>
      <c r="D2" s="61"/>
      <c r="E2" s="27">
        <v>0</v>
      </c>
      <c r="F2" s="26">
        <v>500</v>
      </c>
      <c r="G2" s="27" t="s">
        <v>10</v>
      </c>
      <c r="H2" s="25">
        <v>1150</v>
      </c>
      <c r="I2" s="27" t="s">
        <v>10</v>
      </c>
      <c r="J2" s="26">
        <v>2850</v>
      </c>
      <c r="K2" s="61"/>
      <c r="L2" s="27">
        <f>H2-F2</f>
        <v>650</v>
      </c>
      <c r="M2" s="34">
        <v>20</v>
      </c>
      <c r="N2" s="62"/>
      <c r="O2" s="62" t="s">
        <v>39</v>
      </c>
      <c r="P2" s="63" t="s">
        <v>40</v>
      </c>
    </row>
    <row r="3" spans="1:16" x14ac:dyDescent="0.25">
      <c r="A3" s="32">
        <v>2</v>
      </c>
      <c r="B3" s="27">
        <v>650</v>
      </c>
      <c r="C3" s="33">
        <v>80</v>
      </c>
      <c r="D3" s="61"/>
      <c r="E3" s="27">
        <v>0</v>
      </c>
      <c r="F3" s="26">
        <f>B3-L2</f>
        <v>0</v>
      </c>
      <c r="G3" s="27" t="s">
        <v>10</v>
      </c>
      <c r="H3" s="25">
        <v>0</v>
      </c>
      <c r="I3" s="27" t="s">
        <v>10</v>
      </c>
      <c r="J3" s="26">
        <v>2350</v>
      </c>
      <c r="K3" s="61"/>
      <c r="L3" s="27">
        <f>SUM(H2:H3)-SUM(B2:B3)</f>
        <v>0</v>
      </c>
      <c r="M3" s="34">
        <v>20</v>
      </c>
      <c r="N3" s="62"/>
      <c r="O3" s="62" t="s">
        <v>13</v>
      </c>
      <c r="P3" s="64"/>
    </row>
    <row r="4" spans="1:16" x14ac:dyDescent="0.25">
      <c r="A4" s="32">
        <v>3</v>
      </c>
      <c r="B4" s="27">
        <v>1000</v>
      </c>
      <c r="C4" s="33">
        <v>40</v>
      </c>
      <c r="D4" s="61"/>
      <c r="E4" s="27">
        <v>0</v>
      </c>
      <c r="F4" s="26">
        <f t="shared" ref="F4:F5" si="0">B4-L3</f>
        <v>1000</v>
      </c>
      <c r="G4" s="27" t="s">
        <v>10</v>
      </c>
      <c r="H4" s="25">
        <v>1700</v>
      </c>
      <c r="I4" s="27" t="s">
        <v>10</v>
      </c>
      <c r="J4" s="26">
        <v>1700</v>
      </c>
      <c r="K4" s="61"/>
      <c r="L4" s="27">
        <f>SUM(H2:H4)-SUM(B2:B4)</f>
        <v>700</v>
      </c>
      <c r="M4" s="34">
        <v>20</v>
      </c>
      <c r="N4" s="62"/>
      <c r="O4" s="61">
        <v>1</v>
      </c>
      <c r="P4" s="57" t="s">
        <v>41</v>
      </c>
    </row>
    <row r="5" spans="1:16" ht="15.75" thickBot="1" x14ac:dyDescent="0.3">
      <c r="A5" s="35">
        <v>4</v>
      </c>
      <c r="B5" s="36">
        <v>700</v>
      </c>
      <c r="C5" s="37">
        <v>70</v>
      </c>
      <c r="D5" s="61"/>
      <c r="E5" s="27">
        <v>0</v>
      </c>
      <c r="F5" s="26">
        <f t="shared" si="0"/>
        <v>0</v>
      </c>
      <c r="G5" s="27" t="s">
        <v>10</v>
      </c>
      <c r="H5" s="25">
        <v>0</v>
      </c>
      <c r="I5" s="27" t="s">
        <v>10</v>
      </c>
      <c r="J5" s="26">
        <v>700</v>
      </c>
      <c r="K5" s="61"/>
      <c r="L5" s="27">
        <f>SUM(H2:H5)-SUM(B2:B5)</f>
        <v>0</v>
      </c>
      <c r="M5" s="34">
        <v>20</v>
      </c>
      <c r="N5" s="62"/>
      <c r="O5" s="61">
        <v>2</v>
      </c>
      <c r="P5" s="57" t="s">
        <v>42</v>
      </c>
    </row>
    <row r="6" spans="1:16" x14ac:dyDescent="0.25">
      <c r="A6" s="65"/>
      <c r="B6" s="66">
        <f>SUM(B2:B5)</f>
        <v>2850</v>
      </c>
      <c r="C6" s="61"/>
      <c r="D6" s="61"/>
      <c r="E6" s="61"/>
      <c r="F6" s="61"/>
      <c r="G6" s="61"/>
      <c r="H6" s="66">
        <f>SUM(H2:H5)</f>
        <v>2850</v>
      </c>
      <c r="I6" s="61"/>
      <c r="J6" s="61"/>
      <c r="K6" s="61"/>
      <c r="L6" s="61"/>
      <c r="M6" s="61"/>
      <c r="N6" s="62"/>
      <c r="O6" s="61">
        <v>3</v>
      </c>
      <c r="P6" s="57" t="s">
        <v>43</v>
      </c>
    </row>
    <row r="7" spans="1:16" x14ac:dyDescent="0.25">
      <c r="A7" s="65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61">
        <v>4</v>
      </c>
      <c r="P7" s="57" t="s">
        <v>44</v>
      </c>
    </row>
    <row r="8" spans="1:16" x14ac:dyDescent="0.25">
      <c r="A8" s="123" t="s">
        <v>45</v>
      </c>
      <c r="B8" s="124"/>
      <c r="C8" s="67">
        <v>20</v>
      </c>
      <c r="D8" s="61"/>
      <c r="E8" s="61"/>
      <c r="F8" s="125" t="s">
        <v>46</v>
      </c>
      <c r="G8" s="125"/>
      <c r="H8" s="68">
        <f>SUMPRODUCT(H2:H5,C2:C5)</f>
        <v>125500</v>
      </c>
      <c r="I8" s="61"/>
      <c r="J8" s="61"/>
      <c r="K8" s="61"/>
      <c r="L8" s="61" t="s">
        <v>47</v>
      </c>
      <c r="M8" s="68">
        <f>SUMPRODUCT(L2:L5,M2:M5)</f>
        <v>27000</v>
      </c>
      <c r="N8" s="62"/>
      <c r="O8" s="61"/>
      <c r="P8" s="64"/>
    </row>
    <row r="9" spans="1:16" x14ac:dyDescent="0.25">
      <c r="A9" s="123" t="s">
        <v>48</v>
      </c>
      <c r="B9" s="124"/>
      <c r="C9" s="67">
        <v>60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61"/>
      <c r="P9" s="64"/>
    </row>
    <row r="10" spans="1:16" ht="15.75" thickBot="1" x14ac:dyDescent="0.3">
      <c r="A10" s="46"/>
      <c r="B10" s="69"/>
      <c r="C10" s="69"/>
      <c r="D10" s="69"/>
      <c r="E10" s="69"/>
      <c r="F10" s="126" t="s">
        <v>18</v>
      </c>
      <c r="G10" s="126"/>
      <c r="H10" s="70">
        <f>H8+M8</f>
        <v>152500</v>
      </c>
      <c r="I10" s="69"/>
      <c r="J10" s="69"/>
      <c r="K10" s="69"/>
      <c r="L10" s="69"/>
      <c r="M10" s="69"/>
      <c r="N10" s="71"/>
      <c r="O10" s="69"/>
      <c r="P10" s="72"/>
    </row>
  </sheetData>
  <mergeCells count="4">
    <mergeCell ref="A8:B8"/>
    <mergeCell ref="F8:G8"/>
    <mergeCell ref="A9:B9"/>
    <mergeCell ref="F10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F369-E50D-417B-B20F-DB1B76DC82CD}">
  <dimension ref="A1:W20"/>
  <sheetViews>
    <sheetView tabSelected="1" workbookViewId="0">
      <selection activeCell="N16" sqref="N16"/>
    </sheetView>
  </sheetViews>
  <sheetFormatPr defaultRowHeight="15" x14ac:dyDescent="0.25"/>
  <cols>
    <col min="5" max="5" width="2.7109375" style="39" customWidth="1"/>
    <col min="7" max="7" width="14.7109375" bestFit="1" customWidth="1"/>
    <col min="9" max="9" width="3.140625" style="39" customWidth="1"/>
    <col min="10" max="10" width="13.140625" bestFit="1" customWidth="1"/>
    <col min="11" max="11" width="62.5703125" customWidth="1"/>
  </cols>
  <sheetData>
    <row r="1" spans="1:23" ht="15" customHeight="1" x14ac:dyDescent="0.25">
      <c r="A1" s="40"/>
      <c r="B1" s="41" t="s">
        <v>52</v>
      </c>
      <c r="C1" s="41" t="s">
        <v>53</v>
      </c>
      <c r="D1" s="42" t="s">
        <v>54</v>
      </c>
      <c r="E1" s="51"/>
      <c r="F1" s="41" t="s">
        <v>31</v>
      </c>
      <c r="G1" s="41" t="s">
        <v>56</v>
      </c>
      <c r="H1" s="41" t="s">
        <v>34</v>
      </c>
      <c r="I1" s="51"/>
      <c r="J1" s="51" t="s">
        <v>37</v>
      </c>
      <c r="K1" s="128" t="s">
        <v>62</v>
      </c>
      <c r="L1" s="129" t="s">
        <v>81</v>
      </c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3" x14ac:dyDescent="0.25">
      <c r="A2" s="32" t="s">
        <v>49</v>
      </c>
      <c r="B2" s="27">
        <v>0.1</v>
      </c>
      <c r="C2" s="27">
        <v>0.45</v>
      </c>
      <c r="D2" s="43">
        <v>1500</v>
      </c>
      <c r="E2" s="53"/>
      <c r="F2" s="26">
        <v>0</v>
      </c>
      <c r="G2" s="58">
        <v>57.692307692314955</v>
      </c>
      <c r="H2" s="26">
        <v>999</v>
      </c>
      <c r="I2" s="53"/>
      <c r="J2" s="53" t="s">
        <v>61</v>
      </c>
      <c r="K2" s="61" t="s">
        <v>63</v>
      </c>
      <c r="L2" s="132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4"/>
    </row>
    <row r="3" spans="1:23" x14ac:dyDescent="0.25">
      <c r="A3" s="32" t="s">
        <v>50</v>
      </c>
      <c r="B3" s="27">
        <v>0.2</v>
      </c>
      <c r="C3" s="27">
        <v>0.25</v>
      </c>
      <c r="D3" s="43">
        <v>2500</v>
      </c>
      <c r="E3" s="53"/>
      <c r="F3" s="26">
        <v>0</v>
      </c>
      <c r="G3" s="58">
        <v>0</v>
      </c>
      <c r="H3" s="26">
        <v>999</v>
      </c>
      <c r="I3" s="53"/>
      <c r="J3" s="53" t="s">
        <v>13</v>
      </c>
      <c r="K3" s="61"/>
      <c r="L3" s="132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4"/>
    </row>
    <row r="4" spans="1:23" ht="15.75" thickBot="1" x14ac:dyDescent="0.3">
      <c r="A4" s="35" t="s">
        <v>51</v>
      </c>
      <c r="B4" s="36">
        <v>0.4</v>
      </c>
      <c r="C4" s="36">
        <v>0.5</v>
      </c>
      <c r="D4" s="44">
        <v>3000</v>
      </c>
      <c r="E4" s="53"/>
      <c r="F4" s="26">
        <v>0</v>
      </c>
      <c r="G4" s="58">
        <v>298.07692307691786</v>
      </c>
      <c r="H4" s="26">
        <v>999</v>
      </c>
      <c r="I4" s="53"/>
      <c r="J4" s="61">
        <v>1</v>
      </c>
      <c r="K4" s="61" t="s">
        <v>64</v>
      </c>
      <c r="L4" s="132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4"/>
    </row>
    <row r="5" spans="1:23" ht="15.75" thickBot="1" x14ac:dyDescent="0.3">
      <c r="A5" s="65"/>
      <c r="B5" s="61"/>
      <c r="C5" s="61"/>
      <c r="D5" s="61"/>
      <c r="E5" s="53"/>
      <c r="F5" s="61"/>
      <c r="G5" s="61"/>
      <c r="H5" s="61"/>
      <c r="I5" s="53"/>
      <c r="J5" s="61">
        <v>2</v>
      </c>
      <c r="K5" s="61" t="s">
        <v>65</v>
      </c>
      <c r="L5" s="132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</row>
    <row r="6" spans="1:23" ht="15.75" thickBot="1" x14ac:dyDescent="0.3">
      <c r="A6" s="65"/>
      <c r="B6" s="61"/>
      <c r="C6" s="45" t="s">
        <v>55</v>
      </c>
      <c r="D6" s="50"/>
      <c r="E6" s="51"/>
      <c r="F6" s="50" t="s">
        <v>60</v>
      </c>
      <c r="G6" s="52"/>
      <c r="H6" s="61"/>
      <c r="I6" s="53"/>
      <c r="J6" s="61"/>
      <c r="K6" s="61"/>
      <c r="L6" s="132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4"/>
    </row>
    <row r="7" spans="1:23" x14ac:dyDescent="0.25">
      <c r="A7" s="65"/>
      <c r="B7" s="61"/>
      <c r="C7" s="47" t="s">
        <v>52</v>
      </c>
      <c r="D7" s="55">
        <v>125</v>
      </c>
      <c r="E7" s="53"/>
      <c r="F7" s="47" t="s">
        <v>57</v>
      </c>
      <c r="G7" s="48">
        <f>SUMPRODUCT(G2:G4,B2:B4)</f>
        <v>124.99999999999865</v>
      </c>
      <c r="H7" s="61"/>
      <c r="I7" s="53"/>
      <c r="J7" s="61"/>
      <c r="K7" s="61"/>
      <c r="L7" s="132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4"/>
    </row>
    <row r="8" spans="1:23" ht="15.75" thickBot="1" x14ac:dyDescent="0.3">
      <c r="A8" s="65"/>
      <c r="B8" s="61"/>
      <c r="C8" s="35" t="s">
        <v>53</v>
      </c>
      <c r="D8" s="56">
        <v>175</v>
      </c>
      <c r="E8" s="54"/>
      <c r="F8" s="35" t="s">
        <v>58</v>
      </c>
      <c r="G8" s="49">
        <f>SUMPRODUCT(C2:C4,G2:G4)</f>
        <v>175.00000000000065</v>
      </c>
      <c r="H8" s="61"/>
      <c r="I8" s="53"/>
      <c r="J8" s="61"/>
      <c r="K8" s="61"/>
      <c r="L8" s="132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4"/>
    </row>
    <row r="9" spans="1:23" x14ac:dyDescent="0.25">
      <c r="A9" s="65"/>
      <c r="B9" s="61"/>
      <c r="C9" s="61"/>
      <c r="D9" s="61"/>
      <c r="E9" s="53"/>
      <c r="F9" s="61"/>
      <c r="G9" s="61"/>
      <c r="H9" s="61"/>
      <c r="I9" s="53"/>
      <c r="J9" s="61"/>
      <c r="K9" s="61"/>
      <c r="L9" s="132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4"/>
    </row>
    <row r="10" spans="1:23" ht="15.75" thickBot="1" x14ac:dyDescent="0.3">
      <c r="A10" s="46"/>
      <c r="B10" s="69"/>
      <c r="C10" s="69"/>
      <c r="D10" s="69"/>
      <c r="E10" s="54"/>
      <c r="F10" s="69" t="s">
        <v>59</v>
      </c>
      <c r="G10" s="73">
        <f>SUMPRODUCT(D2:D4,G2:G4)</f>
        <v>980769.23076922609</v>
      </c>
      <c r="H10" s="69"/>
      <c r="I10" s="54"/>
      <c r="J10" s="69"/>
      <c r="K10" s="69"/>
      <c r="L10" s="135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7"/>
    </row>
    <row r="11" spans="1:23" x14ac:dyDescent="0.25"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</row>
    <row r="12" spans="1:23" x14ac:dyDescent="0.25"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</row>
    <row r="13" spans="1:23" x14ac:dyDescent="0.25"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</row>
    <row r="14" spans="1:23" x14ac:dyDescent="0.25"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</row>
    <row r="15" spans="1:23" x14ac:dyDescent="0.25"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</row>
    <row r="16" spans="1:23" x14ac:dyDescent="0.25"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</row>
    <row r="17" spans="12:22" x14ac:dyDescent="0.25"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</row>
    <row r="18" spans="12:22" x14ac:dyDescent="0.25"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</row>
    <row r="19" spans="12:22" x14ac:dyDescent="0.25"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2:22" x14ac:dyDescent="0.25"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</row>
  </sheetData>
  <mergeCells count="1">
    <mergeCell ref="L1:W10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89FD-4368-471D-A36A-0E82BA35A0E1}">
  <dimension ref="A1:N20"/>
  <sheetViews>
    <sheetView workbookViewId="0">
      <selection activeCell="M11" sqref="M11"/>
    </sheetView>
  </sheetViews>
  <sheetFormatPr defaultRowHeight="15" x14ac:dyDescent="0.25"/>
  <cols>
    <col min="2" max="2" width="12.140625" customWidth="1"/>
    <col min="3" max="3" width="22.28515625" customWidth="1"/>
    <col min="4" max="4" width="16.28515625" bestFit="1" customWidth="1"/>
    <col min="5" max="5" width="16.28515625" customWidth="1"/>
    <col min="6" max="6" width="9.7109375" customWidth="1"/>
    <col min="7" max="7" width="5.140625" customWidth="1"/>
    <col min="8" max="8" width="18" customWidth="1"/>
    <col min="9" max="9" width="4.7109375" customWidth="1"/>
    <col min="10" max="10" width="10.28515625" customWidth="1"/>
    <col min="11" max="11" width="15.28515625" bestFit="1" customWidth="1"/>
    <col min="12" max="12" width="1.85546875" style="3" customWidth="1"/>
    <col min="13" max="13" width="24.140625" customWidth="1"/>
    <col min="14" max="14" width="84.5703125" customWidth="1"/>
  </cols>
  <sheetData>
    <row r="1" spans="1:14" ht="16.5" thickBot="1" x14ac:dyDescent="0.3">
      <c r="A1" s="4"/>
      <c r="B1" s="1" t="s">
        <v>0</v>
      </c>
      <c r="C1" s="1" t="s">
        <v>1</v>
      </c>
      <c r="D1" s="1" t="s">
        <v>2</v>
      </c>
      <c r="E1" s="77"/>
      <c r="F1" s="77"/>
      <c r="G1" s="77"/>
      <c r="H1" s="78"/>
      <c r="I1" s="78"/>
      <c r="J1" s="78"/>
      <c r="K1" s="78"/>
      <c r="L1" s="79"/>
      <c r="M1" s="50"/>
      <c r="N1" s="52"/>
    </row>
    <row r="2" spans="1:14" ht="32.25" thickBot="1" x14ac:dyDescent="0.3">
      <c r="A2" s="5" t="s">
        <v>1</v>
      </c>
      <c r="B2" s="6" t="s">
        <v>3</v>
      </c>
      <c r="C2" s="6" t="s">
        <v>4</v>
      </c>
      <c r="D2" s="7" t="s">
        <v>5</v>
      </c>
      <c r="E2" s="38" t="s">
        <v>6</v>
      </c>
      <c r="F2" s="38" t="s">
        <v>27</v>
      </c>
      <c r="G2" s="38"/>
      <c r="H2" s="38" t="s">
        <v>7</v>
      </c>
      <c r="I2" s="38"/>
      <c r="J2" s="38" t="s">
        <v>3</v>
      </c>
      <c r="K2" s="75" t="s">
        <v>8</v>
      </c>
      <c r="L2" s="80"/>
      <c r="M2" s="24" t="s">
        <v>9</v>
      </c>
      <c r="N2" s="81" t="s">
        <v>22</v>
      </c>
    </row>
    <row r="3" spans="1:14" ht="16.5" thickBot="1" x14ac:dyDescent="0.3">
      <c r="A3" s="5">
        <v>1</v>
      </c>
      <c r="B3" s="8">
        <v>10000</v>
      </c>
      <c r="C3" s="22">
        <v>9000000</v>
      </c>
      <c r="D3" s="110">
        <v>1600</v>
      </c>
      <c r="E3" s="9">
        <v>1</v>
      </c>
      <c r="F3" s="10">
        <v>0</v>
      </c>
      <c r="G3" s="11" t="s">
        <v>10</v>
      </c>
      <c r="H3" s="105">
        <v>10000</v>
      </c>
      <c r="I3" s="12" t="s">
        <v>11</v>
      </c>
      <c r="J3" s="108">
        <f>B3*E3</f>
        <v>10000</v>
      </c>
      <c r="K3" s="76">
        <f>(E3*C3)+(D3*H3)</f>
        <v>25000000</v>
      </c>
      <c r="L3" s="80"/>
      <c r="M3" s="24" t="s">
        <v>12</v>
      </c>
      <c r="N3" s="82" t="s">
        <v>21</v>
      </c>
    </row>
    <row r="4" spans="1:14" ht="16.5" thickBot="1" x14ac:dyDescent="0.3">
      <c r="A4" s="5">
        <v>2</v>
      </c>
      <c r="B4" s="8">
        <v>8000</v>
      </c>
      <c r="C4" s="22">
        <v>5000000</v>
      </c>
      <c r="D4" s="110">
        <v>2000</v>
      </c>
      <c r="E4" s="9">
        <v>0</v>
      </c>
      <c r="F4" s="10">
        <v>0</v>
      </c>
      <c r="G4" s="11" t="s">
        <v>10</v>
      </c>
      <c r="H4" s="105">
        <v>0</v>
      </c>
      <c r="I4" s="12" t="s">
        <v>11</v>
      </c>
      <c r="J4" s="108">
        <f t="shared" ref="J4:J7" si="0">B4*E4</f>
        <v>0</v>
      </c>
      <c r="K4" s="23">
        <f t="shared" ref="K4:K7" si="1">(E4*C4)+(D4*H4)</f>
        <v>0</v>
      </c>
      <c r="L4" s="80"/>
      <c r="M4" s="24" t="s">
        <v>13</v>
      </c>
      <c r="N4" s="83" t="s">
        <v>14</v>
      </c>
    </row>
    <row r="5" spans="1:14" ht="16.5" thickBot="1" x14ac:dyDescent="0.3">
      <c r="A5" s="5">
        <v>3</v>
      </c>
      <c r="B5" s="8">
        <v>9000</v>
      </c>
      <c r="C5" s="22">
        <v>3000000</v>
      </c>
      <c r="D5" s="110">
        <v>2300</v>
      </c>
      <c r="E5" s="9">
        <v>1</v>
      </c>
      <c r="F5" s="10">
        <v>0</v>
      </c>
      <c r="G5" s="11" t="s">
        <v>10</v>
      </c>
      <c r="H5" s="105">
        <v>9000</v>
      </c>
      <c r="I5" s="12" t="s">
        <v>11</v>
      </c>
      <c r="J5" s="108">
        <f t="shared" si="0"/>
        <v>9000</v>
      </c>
      <c r="K5" s="23">
        <f t="shared" si="1"/>
        <v>23700000</v>
      </c>
      <c r="L5" s="80"/>
      <c r="M5" s="27"/>
      <c r="N5" s="83" t="s">
        <v>23</v>
      </c>
    </row>
    <row r="6" spans="1:14" ht="16.5" thickBot="1" x14ac:dyDescent="0.3">
      <c r="A6" s="5">
        <v>4</v>
      </c>
      <c r="B6" s="8">
        <v>7000</v>
      </c>
      <c r="C6" s="22">
        <v>4000000</v>
      </c>
      <c r="D6" s="110">
        <v>2100</v>
      </c>
      <c r="E6" s="9">
        <v>0</v>
      </c>
      <c r="F6" s="10">
        <v>0</v>
      </c>
      <c r="G6" s="11" t="s">
        <v>10</v>
      </c>
      <c r="H6" s="105">
        <v>0</v>
      </c>
      <c r="I6" s="12" t="s">
        <v>11</v>
      </c>
      <c r="J6" s="108">
        <f t="shared" si="0"/>
        <v>0</v>
      </c>
      <c r="K6" s="23">
        <f t="shared" si="1"/>
        <v>0</v>
      </c>
      <c r="L6" s="80"/>
      <c r="M6" s="27"/>
      <c r="N6" s="83" t="s">
        <v>24</v>
      </c>
    </row>
    <row r="7" spans="1:14" ht="16.5" thickBot="1" x14ac:dyDescent="0.3">
      <c r="A7" s="5">
        <v>5</v>
      </c>
      <c r="B7" s="8">
        <v>6000</v>
      </c>
      <c r="C7" s="22">
        <v>1000000</v>
      </c>
      <c r="D7" s="110">
        <v>2400</v>
      </c>
      <c r="E7" s="13">
        <v>1</v>
      </c>
      <c r="F7" s="14">
        <v>0</v>
      </c>
      <c r="G7" s="15" t="s">
        <v>10</v>
      </c>
      <c r="H7" s="106">
        <v>6000</v>
      </c>
      <c r="I7" s="16" t="s">
        <v>11</v>
      </c>
      <c r="J7" s="109">
        <f t="shared" si="0"/>
        <v>6000</v>
      </c>
      <c r="K7" s="23">
        <f t="shared" si="1"/>
        <v>15400000</v>
      </c>
      <c r="L7" s="80"/>
      <c r="M7" s="27"/>
      <c r="N7" s="83" t="s">
        <v>25</v>
      </c>
    </row>
    <row r="8" spans="1:14" ht="15.75" thickBot="1" x14ac:dyDescent="0.3">
      <c r="A8" s="84"/>
      <c r="B8" s="85"/>
      <c r="C8" s="85"/>
      <c r="D8" s="85"/>
      <c r="E8" s="85"/>
      <c r="F8" s="85"/>
      <c r="G8" s="85"/>
      <c r="H8" s="107">
        <f>SUM(H3:H7)</f>
        <v>25000</v>
      </c>
      <c r="I8" s="85"/>
      <c r="J8" s="85" t="s">
        <v>18</v>
      </c>
      <c r="K8" s="21">
        <f>SUM(K3:K7)</f>
        <v>64100000</v>
      </c>
      <c r="L8" s="80"/>
      <c r="M8" s="27"/>
      <c r="N8" s="83" t="s">
        <v>26</v>
      </c>
    </row>
    <row r="9" spans="1:14" ht="18" customHeight="1" x14ac:dyDescent="0.25">
      <c r="A9" s="84"/>
      <c r="B9" s="86" t="s">
        <v>15</v>
      </c>
      <c r="C9" s="87">
        <v>4000</v>
      </c>
      <c r="D9" s="88" t="s">
        <v>17</v>
      </c>
      <c r="E9" s="87">
        <f>C10*C9</f>
        <v>100000000</v>
      </c>
      <c r="F9" s="85"/>
      <c r="G9" s="85"/>
      <c r="H9" s="61"/>
      <c r="I9" s="85"/>
      <c r="J9" s="61"/>
      <c r="K9" s="61"/>
      <c r="L9" s="80"/>
      <c r="M9" s="61"/>
      <c r="N9" s="64"/>
    </row>
    <row r="10" spans="1:14" ht="16.5" thickBot="1" x14ac:dyDescent="0.3">
      <c r="A10" s="89"/>
      <c r="B10" s="90" t="s">
        <v>16</v>
      </c>
      <c r="C10" s="104">
        <v>25000</v>
      </c>
      <c r="D10" s="91" t="s">
        <v>19</v>
      </c>
      <c r="E10" s="92">
        <f>E9-K8</f>
        <v>35900000</v>
      </c>
      <c r="F10" s="93"/>
      <c r="G10" s="93"/>
      <c r="H10" s="93"/>
      <c r="I10" s="93"/>
      <c r="J10" s="93"/>
      <c r="K10" s="94"/>
      <c r="L10" s="95"/>
      <c r="M10" s="69"/>
      <c r="N10" s="72"/>
    </row>
    <row r="11" spans="1:14" x14ac:dyDescent="0.25">
      <c r="A11" s="2"/>
      <c r="B11" s="2"/>
      <c r="C11" s="2"/>
      <c r="F11" s="2"/>
      <c r="G11" s="2"/>
      <c r="H11" s="2"/>
      <c r="I11" s="2"/>
      <c r="J11" s="2"/>
      <c r="K11" s="74"/>
    </row>
    <row r="12" spans="1:14" x14ac:dyDescent="0.25">
      <c r="A12" s="2"/>
      <c r="B12" s="2"/>
      <c r="C12" s="2"/>
      <c r="D12" s="20"/>
      <c r="E12" s="19"/>
      <c r="F12" s="17"/>
      <c r="G12" s="17"/>
      <c r="H12" s="2"/>
      <c r="I12" s="2"/>
      <c r="J12" s="2"/>
      <c r="K12" s="74"/>
    </row>
    <row r="13" spans="1:14" ht="15.75" x14ac:dyDescent="0.25">
      <c r="A13" s="2"/>
      <c r="B13" s="2"/>
      <c r="C13" s="2"/>
      <c r="D13" s="20"/>
      <c r="E13" s="2"/>
      <c r="F13" s="11"/>
      <c r="G13" s="11"/>
      <c r="H13" s="2"/>
      <c r="I13" s="2"/>
      <c r="J13" s="2"/>
      <c r="K13" s="74"/>
    </row>
    <row r="14" spans="1:14" x14ac:dyDescent="0.25">
      <c r="A14" s="2"/>
      <c r="B14" s="2"/>
      <c r="C14" s="2"/>
      <c r="F14" s="18"/>
      <c r="G14" s="18"/>
      <c r="H14" s="2"/>
      <c r="I14" s="2"/>
    </row>
    <row r="15" spans="1:14" x14ac:dyDescent="0.25">
      <c r="A15" s="2"/>
      <c r="B15" s="2"/>
      <c r="C15" s="2"/>
      <c r="F15" s="19"/>
      <c r="G15" s="19"/>
      <c r="H15" s="2"/>
      <c r="I15" s="2"/>
      <c r="J15" s="2"/>
      <c r="K15" s="2"/>
    </row>
    <row r="16" spans="1:14" x14ac:dyDescent="0.25">
      <c r="A16" s="2"/>
      <c r="B16" s="2"/>
      <c r="C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scenarios current="0">
    <scenario name="MaxProfit" count="5" user="Setty, P (Praveen)" comment="Created by Setty, P (Praveen) on 7/21/2020">
      <inputCells r="H3" val="10000"/>
      <inputCells r="H4" val="8000"/>
      <inputCells r="H5" val="0"/>
      <inputCells r="H6" val="7000"/>
      <inputCells r="H7" val="0"/>
    </scenario>
  </scenarios>
  <dataConsolidate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D136-0FAF-48FC-8D4B-ACDF75AB7F5A}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66</v>
      </c>
    </row>
    <row r="3" spans="1:2" x14ac:dyDescent="0.25">
      <c r="A3">
        <v>1</v>
      </c>
    </row>
    <row r="4" spans="1:2" x14ac:dyDescent="0.25">
      <c r="A4">
        <v>20000</v>
      </c>
    </row>
    <row r="5" spans="1:2" x14ac:dyDescent="0.25">
      <c r="A5">
        <v>30000</v>
      </c>
    </row>
    <row r="6" spans="1:2" x14ac:dyDescent="0.25">
      <c r="A6">
        <v>1000</v>
      </c>
    </row>
    <row r="8" spans="1:2" x14ac:dyDescent="0.25">
      <c r="A8" s="96"/>
      <c r="B8" s="96"/>
    </row>
    <row r="9" spans="1:2" x14ac:dyDescent="0.25">
      <c r="A9" t="s">
        <v>75</v>
      </c>
    </row>
    <row r="10" spans="1:2" x14ac:dyDescent="0.25">
      <c r="A10" t="s">
        <v>67</v>
      </c>
    </row>
    <row r="15" spans="1:2" x14ac:dyDescent="0.25">
      <c r="B15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E6A-6893-4E3C-BD88-A9FC35F51A22}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66</v>
      </c>
    </row>
    <row r="3" spans="1:2" x14ac:dyDescent="0.25">
      <c r="A3">
        <v>1</v>
      </c>
    </row>
    <row r="4" spans="1:2" x14ac:dyDescent="0.25">
      <c r="A4">
        <v>20000</v>
      </c>
    </row>
    <row r="5" spans="1:2" x14ac:dyDescent="0.25">
      <c r="A5">
        <v>30000</v>
      </c>
    </row>
    <row r="6" spans="1:2" x14ac:dyDescent="0.25">
      <c r="A6">
        <v>1000</v>
      </c>
    </row>
    <row r="8" spans="1:2" x14ac:dyDescent="0.25">
      <c r="A8" s="96"/>
      <c r="B8" s="96"/>
    </row>
    <row r="9" spans="1:2" x14ac:dyDescent="0.25">
      <c r="A9" t="s">
        <v>76</v>
      </c>
    </row>
    <row r="10" spans="1:2" x14ac:dyDescent="0.25">
      <c r="A10" t="s">
        <v>77</v>
      </c>
    </row>
    <row r="15" spans="1:2" x14ac:dyDescent="0.25">
      <c r="B15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170F-E8DE-4542-89AA-B101A32792B2}">
  <dimension ref="A1:K15"/>
  <sheetViews>
    <sheetView workbookViewId="0">
      <selection activeCell="P19" sqref="P19"/>
    </sheetView>
  </sheetViews>
  <sheetFormatPr defaultRowHeight="15" x14ac:dyDescent="0.25"/>
  <cols>
    <col min="2" max="3" width="15.28515625" bestFit="1" customWidth="1"/>
  </cols>
  <sheetData>
    <row r="1" spans="1:11" x14ac:dyDescent="0.25">
      <c r="A1" s="97" t="s">
        <v>78</v>
      </c>
      <c r="K1" s="100" t="str">
        <f>CONCATENATE("Sensitivity of ",$K$4," to ","Input")</f>
        <v>Sensitivity of $E$10 to Input</v>
      </c>
    </row>
    <row r="3" spans="1:11" x14ac:dyDescent="0.25">
      <c r="A3" t="s">
        <v>79</v>
      </c>
      <c r="K3" t="s">
        <v>73</v>
      </c>
    </row>
    <row r="4" spans="1:11" ht="31.5" x14ac:dyDescent="0.25">
      <c r="B4" s="98" t="s">
        <v>80</v>
      </c>
      <c r="C4" s="98" t="s">
        <v>74</v>
      </c>
      <c r="D4" s="98" t="s">
        <v>68</v>
      </c>
      <c r="E4" s="98" t="s">
        <v>69</v>
      </c>
      <c r="F4" s="98" t="s">
        <v>70</v>
      </c>
      <c r="G4" s="98" t="s">
        <v>71</v>
      </c>
      <c r="H4" s="98" t="s">
        <v>72</v>
      </c>
      <c r="J4" s="100">
        <f>MATCH($K$4,OutputAddresses,0)</f>
        <v>1</v>
      </c>
      <c r="K4" s="99" t="s">
        <v>80</v>
      </c>
    </row>
    <row r="5" spans="1:11" x14ac:dyDescent="0.25">
      <c r="A5" s="111">
        <v>20000</v>
      </c>
      <c r="B5" s="101">
        <v>28200000</v>
      </c>
      <c r="C5" s="115">
        <v>51800000</v>
      </c>
      <c r="D5" s="112">
        <v>10000</v>
      </c>
      <c r="E5" s="112">
        <v>8000</v>
      </c>
      <c r="F5" s="112">
        <v>0</v>
      </c>
      <c r="G5" s="112">
        <v>0</v>
      </c>
      <c r="H5" s="116">
        <v>2000</v>
      </c>
      <c r="K5">
        <f>INDEX(OutputValues,1,$J$4)</f>
        <v>28200000</v>
      </c>
    </row>
    <row r="6" spans="1:11" x14ac:dyDescent="0.25">
      <c r="A6" s="111">
        <v>21000</v>
      </c>
      <c r="B6" s="102">
        <v>29800000</v>
      </c>
      <c r="C6" s="117">
        <v>54200000</v>
      </c>
      <c r="D6" s="113">
        <v>10000</v>
      </c>
      <c r="E6" s="113">
        <v>8000</v>
      </c>
      <c r="F6" s="113">
        <v>0</v>
      </c>
      <c r="G6" s="113">
        <v>0</v>
      </c>
      <c r="H6" s="118">
        <v>3000</v>
      </c>
      <c r="K6">
        <f>INDEX(OutputValues,2,$J$4)</f>
        <v>29800000</v>
      </c>
    </row>
    <row r="7" spans="1:11" x14ac:dyDescent="0.25">
      <c r="A7" s="111">
        <v>22000</v>
      </c>
      <c r="B7" s="102">
        <v>31400000</v>
      </c>
      <c r="C7" s="117">
        <v>56600000</v>
      </c>
      <c r="D7" s="113">
        <v>10000</v>
      </c>
      <c r="E7" s="113">
        <v>8000</v>
      </c>
      <c r="F7" s="113">
        <v>0</v>
      </c>
      <c r="G7" s="113">
        <v>0</v>
      </c>
      <c r="H7" s="118">
        <v>4000</v>
      </c>
      <c r="K7">
        <f>INDEX(OutputValues,3,$J$4)</f>
        <v>31400000</v>
      </c>
    </row>
    <row r="8" spans="1:11" x14ac:dyDescent="0.25">
      <c r="A8" s="111">
        <v>23000</v>
      </c>
      <c r="B8" s="102">
        <v>33000000</v>
      </c>
      <c r="C8" s="117">
        <v>59000000</v>
      </c>
      <c r="D8" s="113">
        <v>10000</v>
      </c>
      <c r="E8" s="113">
        <v>8000</v>
      </c>
      <c r="F8" s="113">
        <v>0</v>
      </c>
      <c r="G8" s="113">
        <v>0</v>
      </c>
      <c r="H8" s="118">
        <v>5000</v>
      </c>
      <c r="K8">
        <f>INDEX(OutputValues,4,$J$4)</f>
        <v>33000000</v>
      </c>
    </row>
    <row r="9" spans="1:11" x14ac:dyDescent="0.25">
      <c r="A9" s="111">
        <v>24000</v>
      </c>
      <c r="B9" s="102">
        <v>34600000</v>
      </c>
      <c r="C9" s="117">
        <v>61400000</v>
      </c>
      <c r="D9" s="113">
        <v>10000</v>
      </c>
      <c r="E9" s="113">
        <v>8000</v>
      </c>
      <c r="F9" s="113">
        <v>0</v>
      </c>
      <c r="G9" s="113">
        <v>0</v>
      </c>
      <c r="H9" s="118">
        <v>6000</v>
      </c>
      <c r="K9">
        <f>INDEX(OutputValues,5,$J$4)</f>
        <v>34600000</v>
      </c>
    </row>
    <row r="10" spans="1:11" x14ac:dyDescent="0.25">
      <c r="A10" s="111">
        <v>25000</v>
      </c>
      <c r="B10" s="102">
        <v>35900000</v>
      </c>
      <c r="C10" s="117">
        <v>64100000</v>
      </c>
      <c r="D10" s="113">
        <v>10000</v>
      </c>
      <c r="E10" s="113">
        <v>0</v>
      </c>
      <c r="F10" s="113">
        <v>9000</v>
      </c>
      <c r="G10" s="113">
        <v>0</v>
      </c>
      <c r="H10" s="118">
        <v>6000</v>
      </c>
      <c r="K10">
        <f>INDEX(OutputValues,6,$J$4)</f>
        <v>35900000</v>
      </c>
    </row>
    <row r="11" spans="1:11" x14ac:dyDescent="0.25">
      <c r="A11" s="111">
        <v>26000</v>
      </c>
      <c r="B11" s="102">
        <v>36600000</v>
      </c>
      <c r="C11" s="117">
        <v>67400000</v>
      </c>
      <c r="D11" s="113">
        <v>10000</v>
      </c>
      <c r="E11" s="113">
        <v>8000</v>
      </c>
      <c r="F11" s="113">
        <v>8000</v>
      </c>
      <c r="G11" s="113">
        <v>0</v>
      </c>
      <c r="H11" s="118">
        <v>0</v>
      </c>
      <c r="K11">
        <f>INDEX(OutputValues,7,$J$4)</f>
        <v>36600000</v>
      </c>
    </row>
    <row r="12" spans="1:11" x14ac:dyDescent="0.25">
      <c r="A12" s="111">
        <v>27000</v>
      </c>
      <c r="B12" s="102">
        <v>38300000</v>
      </c>
      <c r="C12" s="117">
        <v>69700000</v>
      </c>
      <c r="D12" s="113">
        <v>10000</v>
      </c>
      <c r="E12" s="113">
        <v>8000</v>
      </c>
      <c r="F12" s="113">
        <v>9000</v>
      </c>
      <c r="G12" s="113">
        <v>0</v>
      </c>
      <c r="H12" s="118">
        <v>0</v>
      </c>
      <c r="K12">
        <f>INDEX(OutputValues,8,$J$4)</f>
        <v>38300000</v>
      </c>
    </row>
    <row r="13" spans="1:11" x14ac:dyDescent="0.25">
      <c r="A13" s="111">
        <v>28000</v>
      </c>
      <c r="B13" s="102">
        <v>39100000</v>
      </c>
      <c r="C13" s="117">
        <v>72900000</v>
      </c>
      <c r="D13" s="113">
        <v>10000</v>
      </c>
      <c r="E13" s="113">
        <v>8000</v>
      </c>
      <c r="F13" s="113">
        <v>0</v>
      </c>
      <c r="G13" s="113">
        <v>7000</v>
      </c>
      <c r="H13" s="118">
        <v>3000</v>
      </c>
      <c r="K13">
        <f>INDEX(OutputValues,9,$J$4)</f>
        <v>39100000</v>
      </c>
    </row>
    <row r="14" spans="1:11" x14ac:dyDescent="0.25">
      <c r="A14" s="111">
        <v>29000</v>
      </c>
      <c r="B14" s="102">
        <v>40700000</v>
      </c>
      <c r="C14" s="117">
        <v>75300000</v>
      </c>
      <c r="D14" s="113">
        <v>10000</v>
      </c>
      <c r="E14" s="113">
        <v>8000</v>
      </c>
      <c r="F14" s="113">
        <v>0</v>
      </c>
      <c r="G14" s="113">
        <v>7000</v>
      </c>
      <c r="H14" s="118">
        <v>4000</v>
      </c>
      <c r="K14">
        <f>INDEX(OutputValues,10,$J$4)</f>
        <v>40700000</v>
      </c>
    </row>
    <row r="15" spans="1:11" x14ac:dyDescent="0.25">
      <c r="A15" s="111">
        <v>30000</v>
      </c>
      <c r="B15" s="103">
        <v>42300000</v>
      </c>
      <c r="C15" s="119">
        <v>77700000</v>
      </c>
      <c r="D15" s="114">
        <v>10000</v>
      </c>
      <c r="E15" s="114">
        <v>8000</v>
      </c>
      <c r="F15" s="114">
        <v>0</v>
      </c>
      <c r="G15" s="114">
        <v>7000</v>
      </c>
      <c r="H15" s="120">
        <v>5000</v>
      </c>
      <c r="K15">
        <f>INDEX(OutputValues,11,$J$4)</f>
        <v>42300000</v>
      </c>
    </row>
  </sheetData>
  <dataValidations count="1">
    <dataValidation type="list" allowBlank="1" showInputMessage="1" showErrorMessage="1" sqref="K4" xr:uid="{CD9C2EDF-F1DF-405B-BEA1-70639CC7658F}">
      <formula1>OutputAddresses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348180564474CBFC94FFCC2258524" ma:contentTypeVersion="13" ma:contentTypeDescription="Create a new document." ma:contentTypeScope="" ma:versionID="1ae607f913f59d8776fdd05c9d12fd9d">
  <xsd:schema xmlns:xsd="http://www.w3.org/2001/XMLSchema" xmlns:xs="http://www.w3.org/2001/XMLSchema" xmlns:p="http://schemas.microsoft.com/office/2006/metadata/properties" xmlns:ns3="70890fd2-2377-4462-9334-d8c592fb9baf" xmlns:ns4="ce2d02dd-f239-4258-b97b-9609822dd050" targetNamespace="http://schemas.microsoft.com/office/2006/metadata/properties" ma:root="true" ma:fieldsID="c7cf21916228c413b49db4513f6f58de" ns3:_="" ns4:_="">
    <xsd:import namespace="70890fd2-2377-4462-9334-d8c592fb9baf"/>
    <xsd:import namespace="ce2d02dd-f239-4258-b97b-9609822dd0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90fd2-2377-4462-9334-d8c592fb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d02dd-f239-4258-b97b-9609822dd0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15A837-CF20-4596-B039-E5A3032D16F3}">
  <ds:schemaRefs>
    <ds:schemaRef ds:uri="ce2d02dd-f239-4258-b97b-9609822dd05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0890fd2-2377-4462-9334-d8c592fb9b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0FBBB-C538-4587-9C4A-66E6381A9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90fd2-2377-4462-9334-d8c592fb9baf"/>
    <ds:schemaRef ds:uri="ce2d02dd-f239-4258-b97b-9609822dd0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05C67-14AE-460D-8861-F3D8C29CCC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Title</vt:lpstr>
      <vt:lpstr>Commodity</vt:lpstr>
      <vt:lpstr>MomissRiver</vt:lpstr>
      <vt:lpstr>LG-A</vt:lpstr>
      <vt:lpstr>LG-B</vt:lpstr>
      <vt:lpstr>'LG-B'!ChartData</vt:lpstr>
      <vt:lpstr>'LG-B'!InputValues</vt:lpstr>
      <vt:lpstr>'LG-B'!OutputAddresses</vt:lpstr>
      <vt:lpstr>'LG-B'!OutputValues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Setty, P (Praveen)</dc:creator>
  <cp:lastModifiedBy>Setty, P (Praveen)</cp:lastModifiedBy>
  <dcterms:created xsi:type="dcterms:W3CDTF">2020-07-29T16:28:03Z</dcterms:created>
  <dcterms:modified xsi:type="dcterms:W3CDTF">2020-07-30T19:28:09Z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0x010100CAD348180564474CBFC94FFCC2258524</vt:lpwstr>
  </property>
</Properties>
</file>