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arlSwindle/Desktop/useful/STF/"/>
    </mc:Choice>
  </mc:AlternateContent>
  <bookViews>
    <workbookView xWindow="4400" yWindow="440" windowWidth="24960" windowHeight="138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32" i="1" l="1"/>
  <c r="BD29" i="1"/>
  <c r="BD30" i="1"/>
  <c r="BD31" i="1"/>
  <c r="BD28" i="1"/>
  <c r="BD27" i="1"/>
  <c r="BD26" i="1"/>
  <c r="BD23" i="1"/>
  <c r="BD24" i="1"/>
  <c r="BD25" i="1"/>
  <c r="BD22" i="1"/>
  <c r="BD21" i="1"/>
  <c r="BD13" i="1"/>
  <c r="BD14" i="1"/>
  <c r="BD15" i="1"/>
  <c r="BD16" i="1"/>
  <c r="BD17" i="1"/>
  <c r="BD18" i="1"/>
  <c r="BD19" i="1"/>
  <c r="BD20" i="1"/>
  <c r="BD12" i="1"/>
  <c r="BD11" i="1"/>
  <c r="BD10" i="1"/>
  <c r="AX2" i="1"/>
  <c r="BJ6" i="1"/>
  <c r="BE6" i="1"/>
  <c r="AZ3" i="1"/>
  <c r="AZ4" i="1"/>
  <c r="AZ5" i="1"/>
  <c r="AZ6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" i="1"/>
  <c r="AX3" i="1"/>
  <c r="AX4" i="1"/>
  <c r="AP5" i="1"/>
  <c r="AV5" i="1"/>
  <c r="AX5" i="1"/>
  <c r="AX6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V2" i="1"/>
  <c r="AV3" i="1"/>
  <c r="AV4" i="1"/>
  <c r="AV6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1" i="1"/>
  <c r="AU2" i="1"/>
  <c r="AU3" i="1"/>
  <c r="AU4" i="1"/>
  <c r="AU5" i="1"/>
  <c r="AU6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1" i="1"/>
  <c r="AP3" i="1"/>
  <c r="AP4" i="1"/>
  <c r="AP6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" i="1"/>
  <c r="AM3" i="1"/>
  <c r="AM4" i="1"/>
  <c r="AM5" i="1"/>
  <c r="AM6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" i="1"/>
  <c r="AD6" i="1"/>
  <c r="AH33" i="1"/>
  <c r="AF72" i="1"/>
  <c r="AC3" i="1"/>
  <c r="AG30" i="1"/>
  <c r="AE69" i="1"/>
  <c r="AC4" i="1"/>
  <c r="AG31" i="1"/>
  <c r="AE70" i="1"/>
  <c r="AC5" i="1"/>
  <c r="AG32" i="1"/>
  <c r="AE71" i="1"/>
  <c r="AC2" i="1"/>
  <c r="AG29" i="1"/>
  <c r="AE68" i="1"/>
  <c r="W3" i="1"/>
  <c r="AF30" i="1"/>
  <c r="AB69" i="1"/>
  <c r="W4" i="1"/>
  <c r="AF31" i="1"/>
  <c r="AB70" i="1"/>
  <c r="W5" i="1"/>
  <c r="AF32" i="1"/>
  <c r="AB71" i="1"/>
  <c r="W6" i="1"/>
  <c r="AF33" i="1"/>
  <c r="AB72" i="1"/>
  <c r="W2" i="1"/>
  <c r="AF29" i="1"/>
  <c r="AB68" i="1"/>
  <c r="AC26" i="1"/>
  <c r="AC46" i="1"/>
  <c r="AC67" i="1"/>
  <c r="AD9" i="1"/>
  <c r="AD29" i="1"/>
  <c r="AD50" i="1"/>
  <c r="AC10" i="1"/>
  <c r="AC30" i="1"/>
  <c r="AC51" i="1"/>
  <c r="AC11" i="1"/>
  <c r="AC31" i="1"/>
  <c r="AC52" i="1"/>
  <c r="AC12" i="1"/>
  <c r="AC32" i="1"/>
  <c r="AC53" i="1"/>
  <c r="AC13" i="1"/>
  <c r="AC33" i="1"/>
  <c r="AC54" i="1"/>
  <c r="AC14" i="1"/>
  <c r="AC34" i="1"/>
  <c r="AC55" i="1"/>
  <c r="AC15" i="1"/>
  <c r="AC35" i="1"/>
  <c r="AC56" i="1"/>
  <c r="AD16" i="1"/>
  <c r="AD36" i="1"/>
  <c r="AD57" i="1"/>
  <c r="AD17" i="1"/>
  <c r="AD37" i="1"/>
  <c r="AD58" i="1"/>
  <c r="AC18" i="1"/>
  <c r="AC38" i="1"/>
  <c r="AC59" i="1"/>
  <c r="AC19" i="1"/>
  <c r="AC39" i="1"/>
  <c r="AC60" i="1"/>
  <c r="AD20" i="1"/>
  <c r="AD40" i="1"/>
  <c r="AD61" i="1"/>
  <c r="AD21" i="1"/>
  <c r="AD41" i="1"/>
  <c r="AD62" i="1"/>
  <c r="AC22" i="1"/>
  <c r="AC42" i="1"/>
  <c r="AC63" i="1"/>
  <c r="AC23" i="1"/>
  <c r="AC43" i="1"/>
  <c r="AC64" i="1"/>
  <c r="AD24" i="1"/>
  <c r="AD44" i="1"/>
  <c r="AD65" i="1"/>
  <c r="AD25" i="1"/>
  <c r="AD45" i="1"/>
  <c r="AD66" i="1"/>
  <c r="W25" i="1"/>
  <c r="AB45" i="1"/>
  <c r="AB66" i="1"/>
  <c r="W26" i="1"/>
  <c r="AB46" i="1"/>
  <c r="AB67" i="1"/>
  <c r="W19" i="1"/>
  <c r="AB39" i="1"/>
  <c r="AB60" i="1"/>
  <c r="W20" i="1"/>
  <c r="AB40" i="1"/>
  <c r="AB61" i="1"/>
  <c r="W21" i="1"/>
  <c r="AB41" i="1"/>
  <c r="AB62" i="1"/>
  <c r="W22" i="1"/>
  <c r="AB42" i="1"/>
  <c r="AB63" i="1"/>
  <c r="W23" i="1"/>
  <c r="AB43" i="1"/>
  <c r="AB64" i="1"/>
  <c r="W24" i="1"/>
  <c r="AB44" i="1"/>
  <c r="AB65" i="1"/>
  <c r="W9" i="1"/>
  <c r="AB29" i="1"/>
  <c r="AB50" i="1"/>
  <c r="W10" i="1"/>
  <c r="AB30" i="1"/>
  <c r="AB51" i="1"/>
  <c r="W11" i="1"/>
  <c r="AB31" i="1"/>
  <c r="AB52" i="1"/>
  <c r="W12" i="1"/>
  <c r="AB32" i="1"/>
  <c r="AB53" i="1"/>
  <c r="W13" i="1"/>
  <c r="AB33" i="1"/>
  <c r="AB54" i="1"/>
  <c r="W14" i="1"/>
  <c r="AB34" i="1"/>
  <c r="AB55" i="1"/>
  <c r="W15" i="1"/>
  <c r="AB35" i="1"/>
  <c r="AB56" i="1"/>
  <c r="W16" i="1"/>
  <c r="AB36" i="1"/>
  <c r="AB57" i="1"/>
  <c r="W17" i="1"/>
  <c r="AB37" i="1"/>
  <c r="AB58" i="1"/>
  <c r="W18" i="1"/>
  <c r="AB38" i="1"/>
  <c r="AB59" i="1"/>
  <c r="AB49" i="1"/>
  <c r="AH28" i="1"/>
  <c r="AG28" i="1"/>
  <c r="AF28" i="1"/>
  <c r="X14" i="1"/>
  <c r="X3" i="1"/>
  <c r="X4" i="1"/>
  <c r="X5" i="1"/>
  <c r="X6" i="1"/>
  <c r="X9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AC8" i="1"/>
  <c r="AD8" i="1"/>
  <c r="AD1" i="1"/>
  <c r="AC1" i="1"/>
  <c r="AB2" i="1"/>
  <c r="AB3" i="1"/>
  <c r="AB4" i="1"/>
  <c r="AB5" i="1"/>
  <c r="AB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1" i="1"/>
</calcChain>
</file>

<file path=xl/sharedStrings.xml><?xml version="1.0" encoding="utf-8"?>
<sst xmlns="http://schemas.openxmlformats.org/spreadsheetml/2006/main" count="80" uniqueCount="46">
  <si>
    <t>Site Unburn</t>
  </si>
  <si>
    <t>C:N17/C:N09</t>
  </si>
  <si>
    <t>pH 8/17</t>
  </si>
  <si>
    <t>Molar C:N 8/17</t>
  </si>
  <si>
    <t>slope degrees 8/17</t>
  </si>
  <si>
    <t>infultration rate mm/sec 8/17</t>
  </si>
  <si>
    <t>SOM wt% 8/17</t>
  </si>
  <si>
    <t>Water wt% 8/17</t>
  </si>
  <si>
    <t>SA% &lt;or=38</t>
  </si>
  <si>
    <t>SA% 38-106</t>
  </si>
  <si>
    <t>SA% 106-180</t>
  </si>
  <si>
    <t>SA% 180-2000</t>
  </si>
  <si>
    <t>Molar C:N USGS 2009</t>
  </si>
  <si>
    <t>Site Burn</t>
  </si>
  <si>
    <t>X</t>
  </si>
  <si>
    <t>TC wt% 2009</t>
  </si>
  <si>
    <t>TN wt% 2009</t>
  </si>
  <si>
    <t>TC wt% 2017</t>
  </si>
  <si>
    <t>TN wt% 2017</t>
  </si>
  <si>
    <t>2000-180 - SOM %</t>
  </si>
  <si>
    <t>180-106 - SOM %</t>
  </si>
  <si>
    <t>106-38 -SOM %</t>
  </si>
  <si>
    <t>&lt;38 -Weight SOM %</t>
  </si>
  <si>
    <t>sasom 38-106</t>
  </si>
  <si>
    <t>sasom 180-2000</t>
  </si>
  <si>
    <t>change N</t>
  </si>
  <si>
    <t>change C</t>
  </si>
  <si>
    <t>N change</t>
  </si>
  <si>
    <t>Burn Coarse</t>
  </si>
  <si>
    <t>Burn Fine</t>
  </si>
  <si>
    <t>Unburn Coarse</t>
  </si>
  <si>
    <t>Unburn Fine</t>
  </si>
  <si>
    <t>~ organic particle density</t>
  </si>
  <si>
    <t>~ particle density</t>
  </si>
  <si>
    <t>lon min</t>
  </si>
  <si>
    <t>lat deg</t>
  </si>
  <si>
    <t>lat min</t>
  </si>
  <si>
    <t>lon deg</t>
  </si>
  <si>
    <t>lon dec</t>
  </si>
  <si>
    <t>lat dec</t>
  </si>
  <si>
    <t>lon usgs</t>
  </si>
  <si>
    <t>lat usgs</t>
  </si>
  <si>
    <t>Change Km</t>
  </si>
  <si>
    <t>meters</t>
  </si>
  <si>
    <t>Site</t>
  </si>
  <si>
    <t>Distance apart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</si>
</sst>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D4"/>
      <name val="Verdana"/>
    </font>
    <font>
      <sz val="10"/>
      <name val="Verdana"/>
    </font>
    <font>
      <sz val="12"/>
      <color rgb="FF000000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3" fillId="0" borderId="0" xfId="0" applyNumberFormat="1" applyFont="1"/>
    <xf numFmtId="2" fontId="3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Fire </a:t>
            </a:r>
            <a:r>
              <a:rPr lang="en-US"/>
              <a:t>Soils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Sheet1!$S$28:$S$73</c:f>
              <c:numCache>
                <c:formatCode>0.0</c:formatCode>
                <c:ptCount val="46"/>
              </c:numCache>
            </c:numRef>
          </c:xVal>
          <c:yVal>
            <c:numRef>
              <c:f>Sheet1!$T$28:$T$73</c:f>
              <c:numCache>
                <c:formatCode>0.00</c:formatCode>
                <c:ptCount val="46"/>
              </c:numCache>
            </c:numRef>
          </c:yVal>
          <c:smooth val="0"/>
        </c:ser>
        <c:ser>
          <c:idx val="1"/>
          <c:order val="1"/>
          <c:tx>
            <c:strRef>
              <c:f>Sheet1!$U$27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Sheet1!$S$28:$S$73</c:f>
              <c:numCache>
                <c:formatCode>0.0</c:formatCode>
                <c:ptCount val="46"/>
              </c:numCache>
            </c:numRef>
          </c:xVal>
          <c:yVal>
            <c:numRef>
              <c:f>Sheet1!$U$28:$U$73</c:f>
              <c:numCache>
                <c:formatCode>General</c:formatCode>
                <c:ptCount val="46"/>
              </c:numCache>
            </c:numRef>
          </c:yVal>
          <c:smooth val="0"/>
        </c:ser>
        <c:ser>
          <c:idx val="2"/>
          <c:order val="2"/>
          <c:tx>
            <c:strRef>
              <c:f>Sheet1!$V$27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Sheet1!$S$28:$S$73</c:f>
              <c:numCache>
                <c:formatCode>0.0</c:formatCode>
                <c:ptCount val="46"/>
              </c:numCache>
            </c:numRef>
          </c:xVal>
          <c:yVal>
            <c:numRef>
              <c:f>Sheet1!$V$28:$V$73</c:f>
              <c:numCache>
                <c:formatCode>General</c:formatCode>
                <c:ptCount val="46"/>
              </c:numCache>
            </c:numRef>
          </c:yVal>
          <c:smooth val="0"/>
        </c:ser>
        <c:ser>
          <c:idx val="3"/>
          <c:order val="3"/>
          <c:tx>
            <c:strRef>
              <c:f>Sheet1!$W$27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Sheet1!$S$28:$S$73</c:f>
              <c:numCache>
                <c:formatCode>0.0</c:formatCode>
                <c:ptCount val="46"/>
              </c:numCache>
            </c:numRef>
          </c:xVal>
          <c:yVal>
            <c:numRef>
              <c:f>Sheet1!$W$28:$W$73</c:f>
              <c:numCache>
                <c:formatCode>General</c:formatCode>
                <c:ptCount val="4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760048"/>
        <c:axId val="-2034799504"/>
      </c:scatterChart>
      <c:valAx>
        <c:axId val="-20347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799504"/>
        <c:crosses val="autoZero"/>
        <c:crossBetween val="midCat"/>
      </c:valAx>
      <c:valAx>
        <c:axId val="-20347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7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Sheet1!$AC$28</c:f>
              <c:strCache>
                <c:ptCount val="1"/>
                <c:pt idx="0">
                  <c:v>sasom 180-2000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Sheet1!$AB$29:$AB$46</c:f>
              <c:numCache>
                <c:formatCode>General</c:formatCode>
                <c:ptCount val="18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</c:numCache>
            </c:numRef>
          </c:xVal>
          <c:yVal>
            <c:numRef>
              <c:f>Sheet1!$AC$29:$AC$46</c:f>
              <c:numCache>
                <c:formatCode>General</c:formatCode>
                <c:ptCount val="18"/>
                <c:pt idx="1">
                  <c:v>116.0198904061623</c:v>
                </c:pt>
                <c:pt idx="2">
                  <c:v>130.8587127050901</c:v>
                </c:pt>
                <c:pt idx="3">
                  <c:v>130.0197792896</c:v>
                </c:pt>
                <c:pt idx="4">
                  <c:v>124.1181289263072</c:v>
                </c:pt>
                <c:pt idx="5">
                  <c:v>192.6032238863742</c:v>
                </c:pt>
                <c:pt idx="6">
                  <c:v>198.5423504967557</c:v>
                </c:pt>
                <c:pt idx="9">
                  <c:v>228.3498312953515</c:v>
                </c:pt>
                <c:pt idx="10">
                  <c:v>190.9208289027395</c:v>
                </c:pt>
                <c:pt idx="13">
                  <c:v>216.585890070071</c:v>
                </c:pt>
                <c:pt idx="14">
                  <c:v>159.5630439516531</c:v>
                </c:pt>
                <c:pt idx="17">
                  <c:v>101.4511035808488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Sheet1!$AD$28</c:f>
              <c:strCache>
                <c:ptCount val="1"/>
                <c:pt idx="0">
                  <c:v>sasom 38-106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Sheet1!$AB$29:$AB$46</c:f>
              <c:numCache>
                <c:formatCode>General</c:formatCode>
                <c:ptCount val="18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</c:numCache>
            </c:numRef>
          </c:xVal>
          <c:yVal>
            <c:numRef>
              <c:f>Sheet1!$AD$29:$AD$46</c:f>
              <c:numCache>
                <c:formatCode>General</c:formatCode>
                <c:ptCount val="18"/>
                <c:pt idx="0">
                  <c:v>355.87348663433</c:v>
                </c:pt>
                <c:pt idx="7">
                  <c:v>197.6505059072424</c:v>
                </c:pt>
                <c:pt idx="8">
                  <c:v>364.5869894829295</c:v>
                </c:pt>
                <c:pt idx="11">
                  <c:v>419.2511124813805</c:v>
                </c:pt>
                <c:pt idx="12">
                  <c:v>532.192777058408</c:v>
                </c:pt>
                <c:pt idx="15">
                  <c:v>328.9984077108213</c:v>
                </c:pt>
                <c:pt idx="16">
                  <c:v>200.8010151213003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778080"/>
        <c:axId val="-2031013648"/>
      </c:scatterChart>
      <c:valAx>
        <c:axId val="-20347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13648"/>
        <c:crosses val="autoZero"/>
        <c:crossBetween val="midCat"/>
      </c:valAx>
      <c:valAx>
        <c:axId val="-20310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7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Sheet1!$AC$28</c:f>
              <c:strCache>
                <c:ptCount val="1"/>
                <c:pt idx="0">
                  <c:v>sasom 180-2000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Sheet1!$AB$29:$AB$46</c:f>
              <c:numCache>
                <c:formatCode>General</c:formatCode>
                <c:ptCount val="18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</c:numCache>
            </c:numRef>
          </c:xVal>
          <c:yVal>
            <c:numRef>
              <c:f>Sheet1!$AC$29:$AC$46</c:f>
              <c:numCache>
                <c:formatCode>General</c:formatCode>
                <c:ptCount val="18"/>
                <c:pt idx="1">
                  <c:v>116.0198904061623</c:v>
                </c:pt>
                <c:pt idx="2">
                  <c:v>130.8587127050901</c:v>
                </c:pt>
                <c:pt idx="3">
                  <c:v>130.0197792896</c:v>
                </c:pt>
                <c:pt idx="4">
                  <c:v>124.1181289263072</c:v>
                </c:pt>
                <c:pt idx="5">
                  <c:v>192.6032238863742</c:v>
                </c:pt>
                <c:pt idx="6">
                  <c:v>198.5423504967557</c:v>
                </c:pt>
                <c:pt idx="9">
                  <c:v>228.3498312953515</c:v>
                </c:pt>
                <c:pt idx="10">
                  <c:v>190.9208289027395</c:v>
                </c:pt>
                <c:pt idx="13">
                  <c:v>216.585890070071</c:v>
                </c:pt>
                <c:pt idx="14">
                  <c:v>159.5630439516531</c:v>
                </c:pt>
                <c:pt idx="17">
                  <c:v>101.4511035808488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Sheet1!$AD$28</c:f>
              <c:strCache>
                <c:ptCount val="1"/>
                <c:pt idx="0">
                  <c:v>sasom 38-106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Sheet1!$AB$29:$AB$46</c:f>
              <c:numCache>
                <c:formatCode>General</c:formatCode>
                <c:ptCount val="18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</c:numCache>
            </c:numRef>
          </c:xVal>
          <c:yVal>
            <c:numRef>
              <c:f>Sheet1!$AD$29:$AD$46</c:f>
              <c:numCache>
                <c:formatCode>General</c:formatCode>
                <c:ptCount val="18"/>
                <c:pt idx="0">
                  <c:v>355.87348663433</c:v>
                </c:pt>
                <c:pt idx="7">
                  <c:v>197.6505059072424</c:v>
                </c:pt>
                <c:pt idx="8">
                  <c:v>364.5869894829295</c:v>
                </c:pt>
                <c:pt idx="11">
                  <c:v>419.2511124813805</c:v>
                </c:pt>
                <c:pt idx="12">
                  <c:v>532.192777058408</c:v>
                </c:pt>
                <c:pt idx="15">
                  <c:v>328.9984077108213</c:v>
                </c:pt>
                <c:pt idx="16">
                  <c:v>200.8010151213003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12912"/>
        <c:axId val="-2057943344"/>
      </c:scatterChart>
      <c:valAx>
        <c:axId val="-20598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43344"/>
        <c:crosses val="autoZero"/>
        <c:crossBetween val="midCat"/>
      </c:valAx>
      <c:valAx>
        <c:axId val="-20579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Sheet1!$AC$28</c:f>
              <c:strCache>
                <c:ptCount val="1"/>
                <c:pt idx="0">
                  <c:v>sasom 180-2000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Sheet1!$AB$29:$AB$46</c:f>
              <c:numCache>
                <c:formatCode>General</c:formatCode>
                <c:ptCount val="18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</c:numCache>
            </c:numRef>
          </c:xVal>
          <c:yVal>
            <c:numRef>
              <c:f>Sheet1!$AC$29:$AC$46</c:f>
              <c:numCache>
                <c:formatCode>General</c:formatCode>
                <c:ptCount val="18"/>
                <c:pt idx="1">
                  <c:v>116.0198904061623</c:v>
                </c:pt>
                <c:pt idx="2">
                  <c:v>130.8587127050901</c:v>
                </c:pt>
                <c:pt idx="3">
                  <c:v>130.0197792896</c:v>
                </c:pt>
                <c:pt idx="4">
                  <c:v>124.1181289263072</c:v>
                </c:pt>
                <c:pt idx="5">
                  <c:v>192.6032238863742</c:v>
                </c:pt>
                <c:pt idx="6">
                  <c:v>198.5423504967557</c:v>
                </c:pt>
                <c:pt idx="9">
                  <c:v>228.3498312953515</c:v>
                </c:pt>
                <c:pt idx="10">
                  <c:v>190.9208289027395</c:v>
                </c:pt>
                <c:pt idx="13">
                  <c:v>216.585890070071</c:v>
                </c:pt>
                <c:pt idx="14">
                  <c:v>159.5630439516531</c:v>
                </c:pt>
                <c:pt idx="17">
                  <c:v>101.4511035808488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Sheet1!$AD$28</c:f>
              <c:strCache>
                <c:ptCount val="1"/>
                <c:pt idx="0">
                  <c:v>sasom 38-106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Sheet1!$AB$29:$AB$46</c:f>
              <c:numCache>
                <c:formatCode>General</c:formatCode>
                <c:ptCount val="18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</c:numCache>
            </c:numRef>
          </c:xVal>
          <c:yVal>
            <c:numRef>
              <c:f>Sheet1!$AD$29:$AD$46</c:f>
              <c:numCache>
                <c:formatCode>General</c:formatCode>
                <c:ptCount val="18"/>
                <c:pt idx="0">
                  <c:v>355.87348663433</c:v>
                </c:pt>
                <c:pt idx="7">
                  <c:v>197.6505059072424</c:v>
                </c:pt>
                <c:pt idx="8">
                  <c:v>364.5869894829295</c:v>
                </c:pt>
                <c:pt idx="11">
                  <c:v>419.2511124813805</c:v>
                </c:pt>
                <c:pt idx="12">
                  <c:v>532.192777058408</c:v>
                </c:pt>
                <c:pt idx="15">
                  <c:v>328.9984077108213</c:v>
                </c:pt>
                <c:pt idx="16">
                  <c:v>200.8010151213003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492096"/>
        <c:axId val="-2036506064"/>
      </c:scatterChart>
      <c:valAx>
        <c:axId val="-20054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06064"/>
        <c:crosses val="autoZero"/>
        <c:crossBetween val="midCat"/>
      </c:valAx>
      <c:valAx>
        <c:axId val="-20365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4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Sheet1!$X$8</c:f>
              <c:strCache>
                <c:ptCount val="1"/>
                <c:pt idx="0">
                  <c:v>change 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Sheet1!$W$9:$W$26</c:f>
              <c:numCache>
                <c:formatCode>General</c:formatCode>
                <c:ptCount val="18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</c:numCache>
            </c:numRef>
          </c:xVal>
          <c:yVal>
            <c:numRef>
              <c:f>Sheet1!$X$9:$X$26</c:f>
              <c:numCache>
                <c:formatCode>General</c:formatCode>
                <c:ptCount val="18"/>
                <c:pt idx="0">
                  <c:v>0.613466776859504</c:v>
                </c:pt>
                <c:pt idx="1">
                  <c:v>1.007508237643535</c:v>
                </c:pt>
                <c:pt idx="2">
                  <c:v>0.327697353112274</c:v>
                </c:pt>
                <c:pt idx="3">
                  <c:v>0.163401339285714</c:v>
                </c:pt>
                <c:pt idx="4">
                  <c:v>0.388134122983871</c:v>
                </c:pt>
                <c:pt idx="5">
                  <c:v>0.687201304753029</c:v>
                </c:pt>
                <c:pt idx="6">
                  <c:v>0.504572667217176</c:v>
                </c:pt>
                <c:pt idx="7">
                  <c:v>0.504216084219666</c:v>
                </c:pt>
                <c:pt idx="8">
                  <c:v>0.495991476451893</c:v>
                </c:pt>
                <c:pt idx="9">
                  <c:v>0.457860944976077</c:v>
                </c:pt>
                <c:pt idx="10">
                  <c:v>0.125762771335117</c:v>
                </c:pt>
                <c:pt idx="11">
                  <c:v>1.354217391304348</c:v>
                </c:pt>
                <c:pt idx="12">
                  <c:v>1.012120809179469</c:v>
                </c:pt>
                <c:pt idx="13">
                  <c:v>0.914497980910426</c:v>
                </c:pt>
                <c:pt idx="14">
                  <c:v>0.647551001082251</c:v>
                </c:pt>
                <c:pt idx="15">
                  <c:v>0.896174464710547</c:v>
                </c:pt>
                <c:pt idx="16">
                  <c:v>0.115100180635838</c:v>
                </c:pt>
                <c:pt idx="17">
                  <c:v>0.0466132720207254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955488"/>
        <c:axId val="-2035760656"/>
      </c:scatterChart>
      <c:valAx>
        <c:axId val="-20569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TN/TN 17/09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60656"/>
        <c:crosses val="autoZero"/>
        <c:crossBetween val="midCat"/>
      </c:valAx>
      <c:valAx>
        <c:axId val="-20357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TC/TC</a:t>
                </a:r>
                <a:r>
                  <a:rPr lang="en-US" baseline="0"/>
                  <a:t> 17/09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change 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Sheet1!$W$2:$W$6</c:f>
              <c:numCache>
                <c:formatCode>General</c:formatCode>
                <c:ptCount val="5"/>
                <c:pt idx="0">
                  <c:v>5.90831</c:v>
                </c:pt>
                <c:pt idx="1">
                  <c:v>0.269704435483871</c:v>
                </c:pt>
                <c:pt idx="2">
                  <c:v>0.594715767195767</c:v>
                </c:pt>
                <c:pt idx="3">
                  <c:v>1.182722950819672</c:v>
                </c:pt>
                <c:pt idx="4">
                  <c:v>1.866705472103004</c:v>
                </c:pt>
              </c:numCache>
            </c:numRef>
          </c:xVal>
          <c:yVal>
            <c:numRef>
              <c:f>Sheet1!$X$2:$X$6</c:f>
              <c:numCache>
                <c:formatCode>General</c:formatCode>
                <c:ptCount val="5"/>
                <c:pt idx="0">
                  <c:v>6.705115841584158</c:v>
                </c:pt>
                <c:pt idx="1">
                  <c:v>0.37122893716059</c:v>
                </c:pt>
                <c:pt idx="2">
                  <c:v>0.59392186440678</c:v>
                </c:pt>
                <c:pt idx="3">
                  <c:v>0.979616950878086</c:v>
                </c:pt>
                <c:pt idx="4">
                  <c:v>1.613421948107188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35184"/>
        <c:axId val="-2048839744"/>
      </c:scatterChart>
      <c:valAx>
        <c:axId val="-20492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TN/TN 17/09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839744"/>
        <c:crosses val="autoZero"/>
        <c:crossBetween val="midCat"/>
      </c:valAx>
      <c:valAx>
        <c:axId val="-20488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TC/TC 17/09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Sheet1!$AC$28</c:f>
              <c:strCache>
                <c:ptCount val="1"/>
                <c:pt idx="0">
                  <c:v>sasom 180-2000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Sheet1!$AB$29:$AB$46</c:f>
              <c:numCache>
                <c:formatCode>General</c:formatCode>
                <c:ptCount val="18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</c:numCache>
            </c:numRef>
          </c:xVal>
          <c:yVal>
            <c:numRef>
              <c:f>Sheet1!$AC$29:$AC$46</c:f>
              <c:numCache>
                <c:formatCode>General</c:formatCode>
                <c:ptCount val="18"/>
                <c:pt idx="1">
                  <c:v>116.0198904061623</c:v>
                </c:pt>
                <c:pt idx="2">
                  <c:v>130.8587127050901</c:v>
                </c:pt>
                <c:pt idx="3">
                  <c:v>130.0197792896</c:v>
                </c:pt>
                <c:pt idx="4">
                  <c:v>124.1181289263072</c:v>
                </c:pt>
                <c:pt idx="5">
                  <c:v>192.6032238863742</c:v>
                </c:pt>
                <c:pt idx="6">
                  <c:v>198.5423504967557</c:v>
                </c:pt>
                <c:pt idx="9">
                  <c:v>228.3498312953515</c:v>
                </c:pt>
                <c:pt idx="10">
                  <c:v>190.9208289027395</c:v>
                </c:pt>
                <c:pt idx="13">
                  <c:v>216.585890070071</c:v>
                </c:pt>
                <c:pt idx="14">
                  <c:v>159.5630439516531</c:v>
                </c:pt>
                <c:pt idx="17">
                  <c:v>101.4511035808488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Sheet1!$AD$28</c:f>
              <c:strCache>
                <c:ptCount val="1"/>
                <c:pt idx="0">
                  <c:v>sasom 38-106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Sheet1!$AB$29:$AB$46</c:f>
              <c:numCache>
                <c:formatCode>General</c:formatCode>
                <c:ptCount val="18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</c:numCache>
            </c:numRef>
          </c:xVal>
          <c:yVal>
            <c:numRef>
              <c:f>Sheet1!$AD$29:$AD$46</c:f>
              <c:numCache>
                <c:formatCode>General</c:formatCode>
                <c:ptCount val="18"/>
                <c:pt idx="0">
                  <c:v>355.87348663433</c:v>
                </c:pt>
                <c:pt idx="7">
                  <c:v>197.6505059072424</c:v>
                </c:pt>
                <c:pt idx="8">
                  <c:v>364.5869894829295</c:v>
                </c:pt>
                <c:pt idx="11">
                  <c:v>419.2511124813805</c:v>
                </c:pt>
                <c:pt idx="12">
                  <c:v>532.192777058408</c:v>
                </c:pt>
                <c:pt idx="15">
                  <c:v>328.9984077108213</c:v>
                </c:pt>
                <c:pt idx="16">
                  <c:v>200.8010151213003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762496"/>
        <c:axId val="-2055440160"/>
      </c:scatterChart>
      <c:valAx>
        <c:axId val="-20327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wt%/Nwt% 17/09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440160"/>
        <c:crosses val="autoZero"/>
        <c:crossBetween val="midCat"/>
      </c:valAx>
      <c:valAx>
        <c:axId val="-2055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SA% x SOMwt%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Sheet1!$AG$28</c:f>
              <c:strCache>
                <c:ptCount val="1"/>
                <c:pt idx="0">
                  <c:v>sasom 180-2000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Sheet1!$AF$29:$AF$33</c:f>
              <c:numCache>
                <c:formatCode>General</c:formatCode>
                <c:ptCount val="5"/>
                <c:pt idx="0">
                  <c:v>5.90831</c:v>
                </c:pt>
                <c:pt idx="1">
                  <c:v>0.269704435483871</c:v>
                </c:pt>
                <c:pt idx="2">
                  <c:v>0.594715767195767</c:v>
                </c:pt>
                <c:pt idx="3">
                  <c:v>1.182722950819672</c:v>
                </c:pt>
                <c:pt idx="4">
                  <c:v>1.866705472103004</c:v>
                </c:pt>
              </c:numCache>
            </c:numRef>
          </c:xVal>
          <c:yVal>
            <c:numRef>
              <c:f>Sheet1!$AG$29:$AG$33</c:f>
              <c:numCache>
                <c:formatCode>General</c:formatCode>
                <c:ptCount val="5"/>
                <c:pt idx="0">
                  <c:v>413.9871283970145</c:v>
                </c:pt>
                <c:pt idx="1">
                  <c:v>245.9492425661776</c:v>
                </c:pt>
                <c:pt idx="2">
                  <c:v>214.2179056695626</c:v>
                </c:pt>
                <c:pt idx="3">
                  <c:v>315.5005554869658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Sheet1!$AH$28</c:f>
              <c:strCache>
                <c:ptCount val="1"/>
                <c:pt idx="0">
                  <c:v>sasom 38-106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Sheet1!$AF$29:$AF$33</c:f>
              <c:numCache>
                <c:formatCode>General</c:formatCode>
                <c:ptCount val="5"/>
                <c:pt idx="0">
                  <c:v>5.90831</c:v>
                </c:pt>
                <c:pt idx="1">
                  <c:v>0.269704435483871</c:v>
                </c:pt>
                <c:pt idx="2">
                  <c:v>0.594715767195767</c:v>
                </c:pt>
                <c:pt idx="3">
                  <c:v>1.182722950819672</c:v>
                </c:pt>
                <c:pt idx="4">
                  <c:v>1.866705472103004</c:v>
                </c:pt>
              </c:numCache>
            </c:numRef>
          </c:xVal>
          <c:yVal>
            <c:numRef>
              <c:f>Sheet1!$AH$29:$AH$33</c:f>
              <c:numCache>
                <c:formatCode>General</c:formatCode>
                <c:ptCount val="5"/>
                <c:pt idx="4">
                  <c:v>1046.93424675927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71360"/>
        <c:axId val="-2057782640"/>
      </c:scatterChart>
      <c:valAx>
        <c:axId val="-20516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82640"/>
        <c:crosses val="autoZero"/>
        <c:crossBetween val="midCat"/>
      </c:valAx>
      <c:valAx>
        <c:axId val="-20577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6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Sheet1!$AC$49</c:f>
              <c:strCache>
                <c:ptCount val="1"/>
                <c:pt idx="0">
                  <c:v>Burn Coarse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Sheet1!$AB$50:$AB$72</c:f>
              <c:numCache>
                <c:formatCode>General</c:formatCode>
                <c:ptCount val="23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  <c:pt idx="18">
                  <c:v>5.90831</c:v>
                </c:pt>
                <c:pt idx="19">
                  <c:v>0.269704435483871</c:v>
                </c:pt>
                <c:pt idx="20">
                  <c:v>0.594715767195767</c:v>
                </c:pt>
                <c:pt idx="21">
                  <c:v>1.182722950819672</c:v>
                </c:pt>
                <c:pt idx="22">
                  <c:v>1.866705472103004</c:v>
                </c:pt>
              </c:numCache>
            </c:numRef>
          </c:xVal>
          <c:yVal>
            <c:numRef>
              <c:f>Sheet1!$AC$50:$AC$72</c:f>
              <c:numCache>
                <c:formatCode>General</c:formatCode>
                <c:ptCount val="23"/>
                <c:pt idx="1">
                  <c:v>116.0198904061623</c:v>
                </c:pt>
                <c:pt idx="2">
                  <c:v>130.8587127050901</c:v>
                </c:pt>
                <c:pt idx="3">
                  <c:v>130.0197792896</c:v>
                </c:pt>
                <c:pt idx="4">
                  <c:v>124.1181289263072</c:v>
                </c:pt>
                <c:pt idx="5">
                  <c:v>192.6032238863742</c:v>
                </c:pt>
                <c:pt idx="6">
                  <c:v>198.5423504967557</c:v>
                </c:pt>
                <c:pt idx="9">
                  <c:v>228.3498312953515</c:v>
                </c:pt>
                <c:pt idx="10">
                  <c:v>190.9208289027395</c:v>
                </c:pt>
                <c:pt idx="13">
                  <c:v>216.585890070071</c:v>
                </c:pt>
                <c:pt idx="14">
                  <c:v>159.5630439516531</c:v>
                </c:pt>
                <c:pt idx="17">
                  <c:v>101.4511035808488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Sheet1!$AD$49</c:f>
              <c:strCache>
                <c:ptCount val="1"/>
                <c:pt idx="0">
                  <c:v>Burn Fine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Sheet1!$AB$50:$AB$72</c:f>
              <c:numCache>
                <c:formatCode>General</c:formatCode>
                <c:ptCount val="23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  <c:pt idx="18">
                  <c:v>5.90831</c:v>
                </c:pt>
                <c:pt idx="19">
                  <c:v>0.269704435483871</c:v>
                </c:pt>
                <c:pt idx="20">
                  <c:v>0.594715767195767</c:v>
                </c:pt>
                <c:pt idx="21">
                  <c:v>1.182722950819672</c:v>
                </c:pt>
                <c:pt idx="22">
                  <c:v>1.866705472103004</c:v>
                </c:pt>
              </c:numCache>
            </c:numRef>
          </c:xVal>
          <c:yVal>
            <c:numRef>
              <c:f>Sheet1!$AD$50:$AD$72</c:f>
              <c:numCache>
                <c:formatCode>General</c:formatCode>
                <c:ptCount val="23"/>
                <c:pt idx="0">
                  <c:v>355.87348663433</c:v>
                </c:pt>
                <c:pt idx="7">
                  <c:v>197.6505059072424</c:v>
                </c:pt>
                <c:pt idx="8">
                  <c:v>364.5869894829295</c:v>
                </c:pt>
                <c:pt idx="11">
                  <c:v>419.2511124813805</c:v>
                </c:pt>
                <c:pt idx="12">
                  <c:v>532.192777058408</c:v>
                </c:pt>
                <c:pt idx="15">
                  <c:v>328.9984077108213</c:v>
                </c:pt>
                <c:pt idx="16">
                  <c:v>200.8010151213003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Sheet1!$AE$49</c:f>
              <c:strCache>
                <c:ptCount val="1"/>
                <c:pt idx="0">
                  <c:v>Unburn Coarse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Sheet1!$AB$50:$AB$72</c:f>
              <c:numCache>
                <c:formatCode>General</c:formatCode>
                <c:ptCount val="23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  <c:pt idx="18">
                  <c:v>5.90831</c:v>
                </c:pt>
                <c:pt idx="19">
                  <c:v>0.269704435483871</c:v>
                </c:pt>
                <c:pt idx="20">
                  <c:v>0.594715767195767</c:v>
                </c:pt>
                <c:pt idx="21">
                  <c:v>1.182722950819672</c:v>
                </c:pt>
                <c:pt idx="22">
                  <c:v>1.866705472103004</c:v>
                </c:pt>
              </c:numCache>
            </c:numRef>
          </c:xVal>
          <c:yVal>
            <c:numRef>
              <c:f>Sheet1!$AE$50:$AE$72</c:f>
              <c:numCache>
                <c:formatCode>General</c:formatCode>
                <c:ptCount val="23"/>
                <c:pt idx="18">
                  <c:v>413.9871283970145</c:v>
                </c:pt>
                <c:pt idx="19">
                  <c:v>245.9492425661776</c:v>
                </c:pt>
                <c:pt idx="20">
                  <c:v>214.2179056695626</c:v>
                </c:pt>
                <c:pt idx="21">
                  <c:v>315.5005554869658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Sheet1!$AF$49</c:f>
              <c:strCache>
                <c:ptCount val="1"/>
                <c:pt idx="0">
                  <c:v>Unburn Fine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Sheet1!$AB$50:$AB$72</c:f>
              <c:numCache>
                <c:formatCode>General</c:formatCode>
                <c:ptCount val="23"/>
                <c:pt idx="0">
                  <c:v>0.748230051813471</c:v>
                </c:pt>
                <c:pt idx="1">
                  <c:v>1.258938671875</c:v>
                </c:pt>
                <c:pt idx="2">
                  <c:v>0.413829525862069</c:v>
                </c:pt>
                <c:pt idx="3">
                  <c:v>0.153494821428571</c:v>
                </c:pt>
                <c:pt idx="4">
                  <c:v>0.403408441558441</c:v>
                </c:pt>
                <c:pt idx="5">
                  <c:v>1.5960155</c:v>
                </c:pt>
                <c:pt idx="6">
                  <c:v>0.637137709677419</c:v>
                </c:pt>
                <c:pt idx="7">
                  <c:v>0.720092666666667</c:v>
                </c:pt>
                <c:pt idx="8">
                  <c:v>0.741947089041096</c:v>
                </c:pt>
                <c:pt idx="9">
                  <c:v>0.430877412060301</c:v>
                </c:pt>
                <c:pt idx="10">
                  <c:v>0.125069143968872</c:v>
                </c:pt>
                <c:pt idx="11">
                  <c:v>1.369441509433962</c:v>
                </c:pt>
                <c:pt idx="12">
                  <c:v>1.03564858437146</c:v>
                </c:pt>
                <c:pt idx="13">
                  <c:v>0.700081491712707</c:v>
                </c:pt>
                <c:pt idx="14">
                  <c:v>0.632009333333333</c:v>
                </c:pt>
                <c:pt idx="15">
                  <c:v>0.931426612903226</c:v>
                </c:pt>
                <c:pt idx="16">
                  <c:v>0.124777865384615</c:v>
                </c:pt>
                <c:pt idx="17">
                  <c:v>0.0840563557692308</c:v>
                </c:pt>
                <c:pt idx="18">
                  <c:v>5.90831</c:v>
                </c:pt>
                <c:pt idx="19">
                  <c:v>0.269704435483871</c:v>
                </c:pt>
                <c:pt idx="20">
                  <c:v>0.594715767195767</c:v>
                </c:pt>
                <c:pt idx="21">
                  <c:v>1.182722950819672</c:v>
                </c:pt>
                <c:pt idx="22">
                  <c:v>1.866705472103004</c:v>
                </c:pt>
              </c:numCache>
            </c:numRef>
          </c:xVal>
          <c:yVal>
            <c:numRef>
              <c:f>Sheet1!$AF$50:$AF$72</c:f>
              <c:numCache>
                <c:formatCode>General</c:formatCode>
                <c:ptCount val="23"/>
                <c:pt idx="22">
                  <c:v>1046.93424675927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775824"/>
        <c:axId val="-2030561680"/>
      </c:scatterChart>
      <c:valAx>
        <c:axId val="-20307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TN/TN 17/09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61680"/>
        <c:crosses val="autoZero"/>
        <c:crossBetween val="midCat"/>
      </c:valAx>
      <c:valAx>
        <c:axId val="-20305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Sa%</a:t>
                </a:r>
                <a:r>
                  <a:rPr lang="en-US" baseline="0"/>
                  <a:t> * SOMwt%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77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73</xdr:row>
      <xdr:rowOff>25400</xdr:rowOff>
    </xdr:from>
    <xdr:to>
      <xdr:col>21</xdr:col>
      <xdr:colOff>723900</xdr:colOff>
      <xdr:row>104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596900</xdr:colOff>
      <xdr:row>59</xdr:row>
      <xdr:rowOff>38100</xdr:rowOff>
    </xdr:from>
    <xdr:to>
      <xdr:col>26</xdr:col>
      <xdr:colOff>615950</xdr:colOff>
      <xdr:row>77</xdr:row>
      <xdr:rowOff>177800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32</xdr:row>
      <xdr:rowOff>88900</xdr:rowOff>
    </xdr:from>
    <xdr:to>
      <xdr:col>26</xdr:col>
      <xdr:colOff>273050</xdr:colOff>
      <xdr:row>52</xdr:row>
      <xdr:rowOff>127000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209550</xdr:colOff>
      <xdr:row>47</xdr:row>
      <xdr:rowOff>76200</xdr:rowOff>
    </xdr:from>
    <xdr:to>
      <xdr:col>24</xdr:col>
      <xdr:colOff>654050</xdr:colOff>
      <xdr:row>60</xdr:row>
      <xdr:rowOff>177800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400050</xdr:colOff>
      <xdr:row>36</xdr:row>
      <xdr:rowOff>152400</xdr:rowOff>
    </xdr:from>
    <xdr:to>
      <xdr:col>24</xdr:col>
      <xdr:colOff>19050</xdr:colOff>
      <xdr:row>50</xdr:row>
      <xdr:rowOff>50800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95250</xdr:colOff>
      <xdr:row>31</xdr:row>
      <xdr:rowOff>139700</xdr:rowOff>
    </xdr:from>
    <xdr:to>
      <xdr:col>22</xdr:col>
      <xdr:colOff>539750</xdr:colOff>
      <xdr:row>45</xdr:row>
      <xdr:rowOff>38100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69850</xdr:colOff>
      <xdr:row>34</xdr:row>
      <xdr:rowOff>0</xdr:rowOff>
    </xdr:from>
    <xdr:to>
      <xdr:col>25</xdr:col>
      <xdr:colOff>520700</xdr:colOff>
      <xdr:row>57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406400</xdr:colOff>
      <xdr:row>56</xdr:row>
      <xdr:rowOff>184150</xdr:rowOff>
    </xdr:from>
    <xdr:to>
      <xdr:col>24</xdr:col>
      <xdr:colOff>819150</xdr:colOff>
      <xdr:row>73</xdr:row>
      <xdr:rowOff>88900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330200</xdr:colOff>
      <xdr:row>76</xdr:row>
      <xdr:rowOff>76200</xdr:rowOff>
    </xdr:from>
    <xdr:to>
      <xdr:col>36</xdr:col>
      <xdr:colOff>228600</xdr:colOff>
      <xdr:row>102</xdr:row>
      <xdr:rowOff>101600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3"/>
  <sheetViews>
    <sheetView tabSelected="1" topLeftCell="AV5" workbookViewId="0">
      <selection activeCell="BD33" sqref="BD33"/>
    </sheetView>
  </sheetViews>
  <sheetFormatPr baseColWidth="10" defaultRowHeight="16" x14ac:dyDescent="0.2"/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W1" t="s">
        <v>25</v>
      </c>
      <c r="X1" t="s">
        <v>26</v>
      </c>
      <c r="Y1" t="s">
        <v>33</v>
      </c>
      <c r="Z1" t="s">
        <v>32</v>
      </c>
      <c r="AB1" t="str">
        <f>D1</f>
        <v>Molar C:N 8/17</v>
      </c>
      <c r="AC1" t="str">
        <f>L1</f>
        <v>SA% 180-2000</v>
      </c>
      <c r="AD1" t="str">
        <f>J1</f>
        <v>SA% 38-106</v>
      </c>
      <c r="AE1" t="s">
        <v>19</v>
      </c>
      <c r="AF1" t="s">
        <v>21</v>
      </c>
      <c r="AG1" t="s">
        <v>17</v>
      </c>
      <c r="AH1" t="s">
        <v>18</v>
      </c>
      <c r="AJ1" t="s">
        <v>0</v>
      </c>
      <c r="AK1" t="s">
        <v>37</v>
      </c>
      <c r="AL1" t="s">
        <v>34</v>
      </c>
      <c r="AM1" t="s">
        <v>38</v>
      </c>
      <c r="AN1" t="s">
        <v>35</v>
      </c>
      <c r="AO1" t="s">
        <v>36</v>
      </c>
      <c r="AP1" t="s">
        <v>39</v>
      </c>
      <c r="AR1" t="s">
        <v>40</v>
      </c>
      <c r="AS1" t="s">
        <v>41</v>
      </c>
      <c r="AU1" t="str">
        <f>AM1</f>
        <v>lon dec</v>
      </c>
      <c r="AV1" t="str">
        <f>AP1</f>
        <v>lat dec</v>
      </c>
      <c r="AX1" t="s">
        <v>42</v>
      </c>
      <c r="AZ1" t="s">
        <v>43</v>
      </c>
    </row>
    <row r="2" spans="1:62" ht="17" x14ac:dyDescent="0.2">
      <c r="A2">
        <v>2</v>
      </c>
      <c r="B2">
        <v>1.1377551020000001</v>
      </c>
      <c r="C2">
        <v>5.46</v>
      </c>
      <c r="D2">
        <v>22.3</v>
      </c>
      <c r="E2">
        <v>20</v>
      </c>
      <c r="F2">
        <v>0.18</v>
      </c>
      <c r="G2">
        <v>1.8</v>
      </c>
      <c r="H2">
        <v>0.26</v>
      </c>
      <c r="I2">
        <v>1.420843732</v>
      </c>
      <c r="J2">
        <v>13.70965898</v>
      </c>
      <c r="K2">
        <v>14.29640888</v>
      </c>
      <c r="L2">
        <v>70.573088409999997</v>
      </c>
      <c r="M2">
        <v>19.600000000000001</v>
      </c>
      <c r="N2" s="1">
        <v>0.505</v>
      </c>
      <c r="O2" s="2">
        <v>0.03</v>
      </c>
      <c r="P2">
        <v>3.3860834999999998</v>
      </c>
      <c r="Q2">
        <v>0.1772493</v>
      </c>
      <c r="R2">
        <v>5.8660763999999999</v>
      </c>
      <c r="S2">
        <v>4.2372880999999998</v>
      </c>
      <c r="T2">
        <v>4.4534412999999997</v>
      </c>
      <c r="U2">
        <v>7.0175438999999997</v>
      </c>
      <c r="W2">
        <f>Q2/O2</f>
        <v>5.9083100000000002</v>
      </c>
      <c r="X2">
        <f>P2/N2</f>
        <v>6.7051158415841581</v>
      </c>
      <c r="Y2">
        <v>2.66</v>
      </c>
      <c r="Z2">
        <v>0.8</v>
      </c>
      <c r="AB2">
        <f t="shared" ref="AB2:AB26" si="0">D2</f>
        <v>22.3</v>
      </c>
      <c r="AC2">
        <f t="shared" ref="AC2:AC26" si="1">L2</f>
        <v>70.573088409999997</v>
      </c>
      <c r="AE2">
        <v>5.8660763999999999</v>
      </c>
      <c r="AG2">
        <v>3.3860834999999998</v>
      </c>
      <c r="AH2">
        <v>0.1772493</v>
      </c>
      <c r="AJ2">
        <v>2</v>
      </c>
      <c r="AK2">
        <v>118</v>
      </c>
      <c r="AL2">
        <v>5.327</v>
      </c>
      <c r="AM2">
        <f>-(AK2+(AL2/60))</f>
        <v>-118.08878333333334</v>
      </c>
      <c r="AN2">
        <v>34</v>
      </c>
      <c r="AO2">
        <v>26.146000000000001</v>
      </c>
      <c r="AP2">
        <f>AN2+(AO2/60)</f>
        <v>34.435766666666666</v>
      </c>
      <c r="AR2">
        <v>-118.0888056</v>
      </c>
      <c r="AS2">
        <v>34.435777780000002</v>
      </c>
      <c r="AU2">
        <f t="shared" ref="AU2:AU26" si="2">AM2</f>
        <v>-118.08878333333334</v>
      </c>
      <c r="AV2">
        <f t="shared" ref="AV2:AV26" si="3">AP2</f>
        <v>34.435766666666666</v>
      </c>
      <c r="AX2" s="8">
        <f>ACOS(COS(RADIANS(90-AS2)) *COS(RADIANS(90-AV2)) +SIN(RADIANS(90-AS2)) *SIN(RADIANS(90-AV2)) *COS(RADIANS(AR2-AU2))) *6371</f>
        <v>2.3866363823632497E-3</v>
      </c>
      <c r="AZ2">
        <f>AX2*1000</f>
        <v>2.3866363823632497</v>
      </c>
    </row>
    <row r="3" spans="1:62" ht="17" x14ac:dyDescent="0.2">
      <c r="A3">
        <v>17</v>
      </c>
      <c r="B3">
        <v>1.3765432099999999</v>
      </c>
      <c r="C3">
        <v>8.74</v>
      </c>
      <c r="D3">
        <v>22.3</v>
      </c>
      <c r="E3">
        <v>0</v>
      </c>
      <c r="F3">
        <v>0.72</v>
      </c>
      <c r="G3">
        <v>6</v>
      </c>
      <c r="H3">
        <v>5.73</v>
      </c>
      <c r="I3">
        <v>0.113569065</v>
      </c>
      <c r="J3">
        <v>2.6565904300000001</v>
      </c>
      <c r="K3">
        <v>7.6540074889999996</v>
      </c>
      <c r="L3">
        <v>89.575833020000005</v>
      </c>
      <c r="M3">
        <v>16.2</v>
      </c>
      <c r="N3" s="1">
        <v>0.85933333333333339</v>
      </c>
      <c r="O3" s="2">
        <v>6.2E-2</v>
      </c>
      <c r="P3">
        <v>0.3190094</v>
      </c>
      <c r="Q3">
        <v>1.6721674999999998E-2</v>
      </c>
      <c r="R3">
        <v>2.7457098000000002</v>
      </c>
      <c r="S3">
        <v>1.1326860999999999</v>
      </c>
      <c r="T3">
        <v>1.7910448000000001</v>
      </c>
      <c r="U3">
        <v>8.7912087999999997</v>
      </c>
      <c r="W3">
        <f t="shared" ref="W3:W26" si="4">Q3/O3</f>
        <v>0.26970443548387096</v>
      </c>
      <c r="X3">
        <f t="shared" ref="X3:X26" si="5">P3/N3</f>
        <v>0.37122893716058958</v>
      </c>
      <c r="Y3">
        <v>2.66</v>
      </c>
      <c r="Z3">
        <v>0.8</v>
      </c>
      <c r="AB3">
        <f t="shared" si="0"/>
        <v>22.3</v>
      </c>
      <c r="AC3">
        <f t="shared" si="1"/>
        <v>89.575833020000005</v>
      </c>
      <c r="AE3">
        <v>2.7457098000000002</v>
      </c>
      <c r="AG3">
        <v>0.3190094</v>
      </c>
      <c r="AH3">
        <v>1.6721674999999998E-2</v>
      </c>
      <c r="AJ3">
        <v>17</v>
      </c>
      <c r="AK3">
        <v>118</v>
      </c>
      <c r="AL3">
        <v>18.664999999999999</v>
      </c>
      <c r="AM3">
        <f t="shared" ref="AM3:AM26" si="6">-(AK3+(AL3/60))</f>
        <v>-118.31108333333333</v>
      </c>
      <c r="AN3">
        <v>34</v>
      </c>
      <c r="AO3">
        <v>16.606999999999999</v>
      </c>
      <c r="AP3">
        <f t="shared" ref="AP3:AP26" si="7">AN3+(AO3/60)</f>
        <v>34.276783333333334</v>
      </c>
      <c r="AR3">
        <v>-118.3110556</v>
      </c>
      <c r="AS3">
        <v>34.276888890000002</v>
      </c>
      <c r="AU3">
        <f t="shared" si="2"/>
        <v>-118.31108333333333</v>
      </c>
      <c r="AV3">
        <f t="shared" si="3"/>
        <v>34.276783333333334</v>
      </c>
      <c r="AX3" s="8">
        <f t="shared" ref="AX3:AX26" si="8">ACOS(COS(RADIANS(90-AS3)) *COS(RADIANS(90-AV3)) +SIN(RADIANS(90-AS3)) *SIN(RADIANS(90-AV3)) *COS(RADIANS(AR3-AU3))) *6371</f>
        <v>1.2010347054012049E-2</v>
      </c>
      <c r="AZ3">
        <f t="shared" ref="AZ3:AZ26" si="9">AX3*1000</f>
        <v>12.010347054012049</v>
      </c>
    </row>
    <row r="4" spans="1:62" ht="17" x14ac:dyDescent="0.2">
      <c r="A4">
        <v>23</v>
      </c>
      <c r="B4">
        <v>1</v>
      </c>
      <c r="C4">
        <v>5.33</v>
      </c>
      <c r="D4">
        <v>18.2</v>
      </c>
      <c r="E4">
        <v>0</v>
      </c>
      <c r="F4">
        <v>0.68</v>
      </c>
      <c r="G4">
        <v>0.6</v>
      </c>
      <c r="H4">
        <v>0.22</v>
      </c>
      <c r="I4">
        <v>1.356102664</v>
      </c>
      <c r="J4">
        <v>14.55671736</v>
      </c>
      <c r="K4">
        <v>15.79927146</v>
      </c>
      <c r="L4">
        <v>68.287908509999994</v>
      </c>
      <c r="M4">
        <v>18.2</v>
      </c>
      <c r="N4" s="3">
        <v>2.95</v>
      </c>
      <c r="O4" s="4">
        <v>0.189</v>
      </c>
      <c r="P4">
        <v>1.7520694999999999</v>
      </c>
      <c r="Q4">
        <v>0.11240128000000001</v>
      </c>
      <c r="R4">
        <v>3.1369815000000001</v>
      </c>
      <c r="S4">
        <v>3.7735848999999999</v>
      </c>
      <c r="T4">
        <v>4.3859649000000003</v>
      </c>
      <c r="U4">
        <v>9.3093093000000007</v>
      </c>
      <c r="W4">
        <f t="shared" si="4"/>
        <v>0.59471576719576724</v>
      </c>
      <c r="X4">
        <f t="shared" si="5"/>
        <v>0.59392186440677963</v>
      </c>
      <c r="Y4">
        <v>2.66</v>
      </c>
      <c r="Z4">
        <v>0.8</v>
      </c>
      <c r="AB4">
        <f t="shared" si="0"/>
        <v>18.2</v>
      </c>
      <c r="AC4">
        <f t="shared" si="1"/>
        <v>68.287908509999994</v>
      </c>
      <c r="AE4">
        <v>3.1369815000000001</v>
      </c>
      <c r="AG4">
        <v>1.7520694999999999</v>
      </c>
      <c r="AH4">
        <v>0.11240128000000001</v>
      </c>
      <c r="AJ4">
        <v>23</v>
      </c>
      <c r="AK4">
        <v>117</v>
      </c>
      <c r="AL4">
        <v>57.87</v>
      </c>
      <c r="AM4">
        <f t="shared" si="6"/>
        <v>-117.9645</v>
      </c>
      <c r="AN4">
        <v>34</v>
      </c>
      <c r="AO4">
        <v>14.746</v>
      </c>
      <c r="AP4">
        <f t="shared" si="7"/>
        <v>34.245766666666668</v>
      </c>
      <c r="AR4">
        <v>-117.9644722</v>
      </c>
      <c r="AS4">
        <v>34.245833330000004</v>
      </c>
      <c r="AU4">
        <f t="shared" si="2"/>
        <v>-117.9645</v>
      </c>
      <c r="AV4">
        <f t="shared" si="3"/>
        <v>34.245766666666668</v>
      </c>
      <c r="AX4" s="8">
        <f t="shared" si="8"/>
        <v>7.8400693644227193E-3</v>
      </c>
      <c r="AZ4">
        <f t="shared" si="9"/>
        <v>7.8400693644227193</v>
      </c>
    </row>
    <row r="5" spans="1:62" ht="17" x14ac:dyDescent="0.2">
      <c r="A5">
        <v>24</v>
      </c>
      <c r="B5">
        <v>0.82712766000000004</v>
      </c>
      <c r="C5">
        <v>4.5599999999999996</v>
      </c>
      <c r="D5">
        <v>31.1</v>
      </c>
      <c r="E5">
        <v>33</v>
      </c>
      <c r="F5">
        <v>2.48</v>
      </c>
      <c r="G5">
        <v>6.9</v>
      </c>
      <c r="H5">
        <v>3.83</v>
      </c>
      <c r="I5">
        <v>0.78162656900000005</v>
      </c>
      <c r="J5">
        <v>7.604310742</v>
      </c>
      <c r="K5">
        <v>9.0216391199999997</v>
      </c>
      <c r="L5">
        <v>82.592423569999994</v>
      </c>
      <c r="M5">
        <v>37.6</v>
      </c>
      <c r="N5" s="3">
        <v>3.9289999999999998</v>
      </c>
      <c r="O5" s="4">
        <v>0.122</v>
      </c>
      <c r="P5">
        <v>3.8489149999999999</v>
      </c>
      <c r="Q5">
        <v>0.14429220000000001</v>
      </c>
      <c r="R5">
        <v>3.8199697000000001</v>
      </c>
      <c r="S5">
        <v>5.3763440999999998</v>
      </c>
      <c r="T5">
        <v>5.0179210999999997</v>
      </c>
      <c r="U5">
        <v>9.5238095000000005</v>
      </c>
      <c r="W5">
        <f t="shared" si="4"/>
        <v>1.1827229508196722</v>
      </c>
      <c r="X5">
        <f t="shared" si="5"/>
        <v>0.97961695087808609</v>
      </c>
      <c r="Y5">
        <v>2.66</v>
      </c>
      <c r="Z5">
        <v>0.8</v>
      </c>
      <c r="AB5">
        <f t="shared" si="0"/>
        <v>31.1</v>
      </c>
      <c r="AC5">
        <f t="shared" si="1"/>
        <v>82.592423569999994</v>
      </c>
      <c r="AE5">
        <v>3.8199697000000001</v>
      </c>
      <c r="AG5">
        <v>3.8489149999999999</v>
      </c>
      <c r="AH5">
        <v>0.14429220000000001</v>
      </c>
      <c r="AJ5">
        <v>24</v>
      </c>
      <c r="AK5">
        <v>117</v>
      </c>
      <c r="AL5">
        <v>56.595999999999997</v>
      </c>
      <c r="AM5">
        <f t="shared" si="6"/>
        <v>-117.94326666666667</v>
      </c>
      <c r="AN5">
        <v>34</v>
      </c>
      <c r="AO5">
        <v>20.873000000000001</v>
      </c>
      <c r="AP5">
        <f t="shared" si="7"/>
        <v>34.347883333333336</v>
      </c>
      <c r="AR5">
        <v>-117.9432778</v>
      </c>
      <c r="AS5">
        <v>34.347861109999997</v>
      </c>
      <c r="AU5">
        <f t="shared" si="2"/>
        <v>-117.94326666666667</v>
      </c>
      <c r="AV5">
        <f t="shared" si="3"/>
        <v>34.347883333333336</v>
      </c>
      <c r="AX5" s="8">
        <f t="shared" si="8"/>
        <v>2.6750873582872536E-3</v>
      </c>
      <c r="AZ5">
        <f t="shared" si="9"/>
        <v>2.6750873582872536</v>
      </c>
    </row>
    <row r="6" spans="1:62" ht="17" x14ac:dyDescent="0.2">
      <c r="A6">
        <v>30</v>
      </c>
      <c r="B6">
        <v>0.86440678000000004</v>
      </c>
      <c r="C6">
        <v>6.9</v>
      </c>
      <c r="D6">
        <v>15.3</v>
      </c>
      <c r="E6">
        <v>27</v>
      </c>
      <c r="F6">
        <v>0.43</v>
      </c>
      <c r="G6">
        <v>6.8</v>
      </c>
      <c r="H6">
        <v>2.39</v>
      </c>
      <c r="I6">
        <v>8.0589002090000008</v>
      </c>
      <c r="J6">
        <v>60.077918940000004</v>
      </c>
      <c r="K6">
        <v>29.969133459999998</v>
      </c>
      <c r="L6">
        <v>1.894047394</v>
      </c>
      <c r="M6">
        <v>17.7</v>
      </c>
      <c r="N6" s="3">
        <v>7.0529999999999999</v>
      </c>
      <c r="O6" s="4">
        <v>0.46600000000000003</v>
      </c>
      <c r="P6">
        <v>11.379465</v>
      </c>
      <c r="Q6">
        <v>0.86988474999999998</v>
      </c>
      <c r="R6">
        <v>20.935618300000002</v>
      </c>
      <c r="S6">
        <v>16.8333333</v>
      </c>
      <c r="T6">
        <v>17.426273500000001</v>
      </c>
      <c r="U6">
        <v>28.888888900000001</v>
      </c>
      <c r="W6">
        <f t="shared" si="4"/>
        <v>1.8667054721030041</v>
      </c>
      <c r="X6">
        <f t="shared" si="5"/>
        <v>1.6134219481071883</v>
      </c>
      <c r="Y6">
        <v>2.66</v>
      </c>
      <c r="Z6">
        <v>0.8</v>
      </c>
      <c r="AB6">
        <f t="shared" si="0"/>
        <v>15.3</v>
      </c>
      <c r="AD6">
        <f t="shared" ref="AD6:AD25" si="10">J6</f>
        <v>60.077918940000004</v>
      </c>
      <c r="AF6">
        <v>17.426273500000001</v>
      </c>
      <c r="AG6">
        <v>11.379465</v>
      </c>
      <c r="AH6">
        <v>0.86988474999999998</v>
      </c>
      <c r="AJ6">
        <v>30</v>
      </c>
      <c r="AK6">
        <v>117</v>
      </c>
      <c r="AL6">
        <v>56</v>
      </c>
      <c r="AM6">
        <f t="shared" si="6"/>
        <v>-117.93333333333334</v>
      </c>
      <c r="AN6">
        <v>34</v>
      </c>
      <c r="AO6">
        <v>19.504000000000001</v>
      </c>
      <c r="AP6">
        <f t="shared" si="7"/>
        <v>34.325066666666665</v>
      </c>
      <c r="AR6">
        <v>-117.937</v>
      </c>
      <c r="AS6">
        <v>34.325027779999999</v>
      </c>
      <c r="AU6">
        <f t="shared" si="2"/>
        <v>-117.93333333333334</v>
      </c>
      <c r="AV6">
        <f t="shared" si="3"/>
        <v>34.325066666666665</v>
      </c>
      <c r="AX6" s="8">
        <f t="shared" si="8"/>
        <v>0.33673973076079555</v>
      </c>
      <c r="AZ6">
        <f t="shared" si="9"/>
        <v>336.73973076079557</v>
      </c>
      <c r="BB6">
        <v>117</v>
      </c>
      <c r="BC6">
        <v>56</v>
      </c>
      <c r="BD6">
        <v>3.2</v>
      </c>
      <c r="BE6">
        <f>BB6+(BC6/60)+(BD6/3600)</f>
        <v>117.93422222222223</v>
      </c>
      <c r="BG6">
        <v>34</v>
      </c>
      <c r="BH6">
        <v>19</v>
      </c>
      <c r="BI6">
        <v>30.1</v>
      </c>
      <c r="BJ6">
        <f>BG6+(BH6/60)+(BI6/3600)</f>
        <v>34.325027777777784</v>
      </c>
    </row>
    <row r="7" spans="1:62" ht="17" x14ac:dyDescent="0.2">
      <c r="AX7" s="8"/>
    </row>
    <row r="8" spans="1:62" ht="17" x14ac:dyDescent="0.2">
      <c r="A8" t="s">
        <v>13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W8" t="s">
        <v>25</v>
      </c>
      <c r="X8" t="s">
        <v>26</v>
      </c>
      <c r="Y8" t="s">
        <v>33</v>
      </c>
      <c r="Z8" t="s">
        <v>32</v>
      </c>
      <c r="AB8" t="str">
        <f t="shared" si="0"/>
        <v>Molar C:N 8/17</v>
      </c>
      <c r="AC8" t="str">
        <f t="shared" si="1"/>
        <v>SA% 180-2000</v>
      </c>
      <c r="AD8" t="str">
        <f t="shared" si="10"/>
        <v>SA% 38-106</v>
      </c>
      <c r="AE8" t="s">
        <v>19</v>
      </c>
      <c r="AF8" t="s">
        <v>21</v>
      </c>
      <c r="AG8" t="s">
        <v>17</v>
      </c>
      <c r="AH8" t="s">
        <v>18</v>
      </c>
      <c r="AJ8" t="s">
        <v>13</v>
      </c>
      <c r="AX8" s="8"/>
    </row>
    <row r="9" spans="1:62" ht="17" x14ac:dyDescent="0.2">
      <c r="A9">
        <v>1</v>
      </c>
      <c r="B9">
        <v>0.81967213100000003</v>
      </c>
      <c r="C9">
        <v>6.65</v>
      </c>
      <c r="D9">
        <v>15</v>
      </c>
      <c r="E9">
        <v>5</v>
      </c>
      <c r="F9">
        <v>0.31</v>
      </c>
      <c r="G9">
        <v>1.7</v>
      </c>
      <c r="H9">
        <v>0.31</v>
      </c>
      <c r="I9">
        <v>9.9558546129999996</v>
      </c>
      <c r="J9">
        <v>58.897061770000001</v>
      </c>
      <c r="K9">
        <v>27.511957240000001</v>
      </c>
      <c r="L9">
        <v>3.6351263729999999</v>
      </c>
      <c r="M9">
        <v>18.3</v>
      </c>
      <c r="N9" s="3">
        <v>3.0249999999999999</v>
      </c>
      <c r="O9" s="4">
        <v>0.193</v>
      </c>
      <c r="P9">
        <v>1.855737</v>
      </c>
      <c r="Q9">
        <v>0.14440839999999999</v>
      </c>
      <c r="R9">
        <v>4.0625</v>
      </c>
      <c r="S9">
        <v>5.1693404999999997</v>
      </c>
      <c r="T9">
        <v>6.0422960999999997</v>
      </c>
      <c r="U9">
        <v>10.3559871</v>
      </c>
      <c r="W9">
        <f t="shared" si="4"/>
        <v>0.74823005181347146</v>
      </c>
      <c r="X9">
        <f t="shared" si="5"/>
        <v>0.61346677685950413</v>
      </c>
      <c r="Y9">
        <v>2.66</v>
      </c>
      <c r="Z9">
        <v>0.8</v>
      </c>
      <c r="AB9">
        <f t="shared" si="0"/>
        <v>15</v>
      </c>
      <c r="AD9">
        <f t="shared" si="10"/>
        <v>58.897061770000001</v>
      </c>
      <c r="AF9">
        <v>6.0422960999999997</v>
      </c>
      <c r="AG9">
        <v>1.855737</v>
      </c>
      <c r="AH9">
        <v>0.14440839999999999</v>
      </c>
      <c r="AJ9">
        <v>1</v>
      </c>
      <c r="AK9">
        <v>118</v>
      </c>
      <c r="AL9">
        <v>11.976000000000001</v>
      </c>
      <c r="AM9">
        <f t="shared" si="6"/>
        <v>-118.1996</v>
      </c>
      <c r="AN9">
        <v>34</v>
      </c>
      <c r="AO9">
        <v>25.225000000000001</v>
      </c>
      <c r="AP9">
        <f t="shared" si="7"/>
        <v>34.420416666666668</v>
      </c>
      <c r="AR9" s="7">
        <v>-118.1996111</v>
      </c>
      <c r="AS9" s="7">
        <v>34.420916669999997</v>
      </c>
      <c r="AT9" s="7"/>
      <c r="AU9">
        <f t="shared" si="2"/>
        <v>-118.1996</v>
      </c>
      <c r="AV9">
        <f t="shared" si="3"/>
        <v>34.420416666666668</v>
      </c>
      <c r="AX9" s="8">
        <f t="shared" si="8"/>
        <v>5.560721118282097E-2</v>
      </c>
      <c r="AZ9">
        <f t="shared" si="9"/>
        <v>55.607211182820969</v>
      </c>
      <c r="BC9" t="s">
        <v>44</v>
      </c>
      <c r="BD9" t="s">
        <v>45</v>
      </c>
    </row>
    <row r="10" spans="1:62" ht="17" x14ac:dyDescent="0.2">
      <c r="A10">
        <v>3</v>
      </c>
      <c r="B10">
        <v>0.79781420800000002</v>
      </c>
      <c r="C10">
        <v>7.04</v>
      </c>
      <c r="D10">
        <v>14.6</v>
      </c>
      <c r="E10">
        <v>10</v>
      </c>
      <c r="F10">
        <v>0.35</v>
      </c>
      <c r="G10">
        <v>1.4</v>
      </c>
      <c r="H10">
        <v>0.26</v>
      </c>
      <c r="I10">
        <v>2.4817619259999999</v>
      </c>
      <c r="J10">
        <v>21.413480209999999</v>
      </c>
      <c r="K10">
        <v>23.025659220000001</v>
      </c>
      <c r="L10">
        <v>53.079098639999998</v>
      </c>
      <c r="M10">
        <v>18.3</v>
      </c>
      <c r="N10" s="3">
        <v>2.0030000000000001</v>
      </c>
      <c r="O10" s="4">
        <v>0.128</v>
      </c>
      <c r="P10">
        <v>2.0180389999999999</v>
      </c>
      <c r="Q10">
        <v>0.16114415000000001</v>
      </c>
      <c r="R10">
        <v>2.1857924</v>
      </c>
      <c r="S10">
        <v>4.1984732999999999</v>
      </c>
      <c r="T10">
        <v>4.8309179000000002</v>
      </c>
      <c r="U10">
        <v>11.9777159</v>
      </c>
      <c r="W10">
        <f t="shared" si="4"/>
        <v>1.258938671875</v>
      </c>
      <c r="X10">
        <f t="shared" si="5"/>
        <v>1.0075082376435347</v>
      </c>
      <c r="Y10">
        <v>2.66</v>
      </c>
      <c r="Z10">
        <v>0.8</v>
      </c>
      <c r="AB10">
        <f t="shared" si="0"/>
        <v>14.6</v>
      </c>
      <c r="AC10">
        <f t="shared" si="1"/>
        <v>53.079098639999998</v>
      </c>
      <c r="AE10">
        <v>2.1857924</v>
      </c>
      <c r="AG10">
        <v>2.0180389999999999</v>
      </c>
      <c r="AH10">
        <v>0.16114415000000001</v>
      </c>
      <c r="AJ10">
        <v>3</v>
      </c>
      <c r="AK10">
        <v>118</v>
      </c>
      <c r="AL10">
        <v>5.4770000000000003</v>
      </c>
      <c r="AM10">
        <f t="shared" si="6"/>
        <v>-118.09128333333334</v>
      </c>
      <c r="AN10">
        <v>34</v>
      </c>
      <c r="AO10">
        <v>25.454000000000001</v>
      </c>
      <c r="AP10">
        <f t="shared" si="7"/>
        <v>34.424233333333333</v>
      </c>
      <c r="AR10" s="7">
        <v>-118.09119440000001</v>
      </c>
      <c r="AS10" s="7">
        <v>34.424250000000001</v>
      </c>
      <c r="AT10" s="7"/>
      <c r="AU10">
        <f t="shared" si="2"/>
        <v>-118.09128333333334</v>
      </c>
      <c r="AV10">
        <f t="shared" si="3"/>
        <v>34.424233333333333</v>
      </c>
      <c r="AX10" s="8">
        <f t="shared" si="8"/>
        <v>8.3650873668488224E-3</v>
      </c>
      <c r="AZ10">
        <f t="shared" si="9"/>
        <v>8.3650873668488224</v>
      </c>
      <c r="BC10">
        <v>1</v>
      </c>
      <c r="BD10">
        <f>AZ9</f>
        <v>55.607211182820969</v>
      </c>
    </row>
    <row r="11" spans="1:62" ht="17" x14ac:dyDescent="0.2">
      <c r="A11">
        <v>5</v>
      </c>
      <c r="B11">
        <v>0.84393063599999996</v>
      </c>
      <c r="C11">
        <v>5.85</v>
      </c>
      <c r="D11">
        <v>14.6</v>
      </c>
      <c r="E11">
        <v>5</v>
      </c>
      <c r="F11">
        <v>1.6</v>
      </c>
      <c r="G11">
        <v>1</v>
      </c>
      <c r="H11">
        <v>7.0000000000000007E-2</v>
      </c>
      <c r="I11">
        <v>0.63821051399999995</v>
      </c>
      <c r="J11">
        <v>6.9731815409999998</v>
      </c>
      <c r="K11">
        <v>9.7065641530000004</v>
      </c>
      <c r="L11">
        <v>82.682043789999994</v>
      </c>
      <c r="M11">
        <v>17.3</v>
      </c>
      <c r="N11" s="3">
        <v>3.4380000000000002</v>
      </c>
      <c r="O11" s="4">
        <v>0.23200000000000001</v>
      </c>
      <c r="P11">
        <v>1.1266235</v>
      </c>
      <c r="Q11">
        <v>9.6008449999999995E-2</v>
      </c>
      <c r="R11">
        <v>1.5826739000000001</v>
      </c>
      <c r="S11">
        <v>1.0152284</v>
      </c>
      <c r="T11">
        <v>1.9230769000000001</v>
      </c>
      <c r="U11">
        <v>4.1095889999999997</v>
      </c>
      <c r="W11">
        <f t="shared" si="4"/>
        <v>0.41382952586206895</v>
      </c>
      <c r="X11">
        <f t="shared" si="5"/>
        <v>0.32769735311227455</v>
      </c>
      <c r="Y11">
        <v>2.66</v>
      </c>
      <c r="Z11">
        <v>0.8</v>
      </c>
      <c r="AB11">
        <f t="shared" si="0"/>
        <v>14.6</v>
      </c>
      <c r="AC11">
        <f t="shared" si="1"/>
        <v>82.682043789999994</v>
      </c>
      <c r="AE11">
        <v>1.5826739000000001</v>
      </c>
      <c r="AG11">
        <v>1.1266235</v>
      </c>
      <c r="AH11">
        <v>9.6008449999999995E-2</v>
      </c>
      <c r="AJ11">
        <v>5</v>
      </c>
      <c r="AK11">
        <v>118</v>
      </c>
      <c r="AL11">
        <v>15.605</v>
      </c>
      <c r="AM11">
        <f t="shared" si="6"/>
        <v>-118.26008333333333</v>
      </c>
      <c r="AN11">
        <v>34</v>
      </c>
      <c r="AO11">
        <v>18.053999999999998</v>
      </c>
      <c r="AP11">
        <f t="shared" si="7"/>
        <v>34.300899999999999</v>
      </c>
      <c r="AR11" s="7">
        <v>-118.2600556</v>
      </c>
      <c r="AS11" s="7">
        <v>34.300944440000002</v>
      </c>
      <c r="AT11" s="7"/>
      <c r="AU11">
        <f t="shared" si="2"/>
        <v>-118.26008333333333</v>
      </c>
      <c r="AV11">
        <f t="shared" si="3"/>
        <v>34.300899999999999</v>
      </c>
      <c r="AX11" s="8">
        <f t="shared" si="8"/>
        <v>5.5599998234401316E-3</v>
      </c>
      <c r="AZ11">
        <f t="shared" si="9"/>
        <v>5.5599998234401316</v>
      </c>
      <c r="BC11">
        <v>2</v>
      </c>
      <c r="BD11">
        <f>AZ2</f>
        <v>2.3866363823632497</v>
      </c>
    </row>
    <row r="12" spans="1:62" ht="17" x14ac:dyDescent="0.2">
      <c r="A12">
        <v>7</v>
      </c>
      <c r="B12">
        <v>0.71354166699999999</v>
      </c>
      <c r="C12">
        <v>5.98</v>
      </c>
      <c r="D12">
        <v>13.7</v>
      </c>
      <c r="E12">
        <v>0</v>
      </c>
      <c r="F12">
        <v>0.15</v>
      </c>
      <c r="G12">
        <v>0.7</v>
      </c>
      <c r="H12">
        <v>0.1</v>
      </c>
      <c r="I12">
        <v>0.46961137800000002</v>
      </c>
      <c r="J12">
        <v>5.5701315979999997</v>
      </c>
      <c r="K12">
        <v>8.4209285410000003</v>
      </c>
      <c r="L12">
        <v>85.539328479999995</v>
      </c>
      <c r="M12">
        <v>19.2</v>
      </c>
      <c r="N12" s="3">
        <v>4.1440000000000001</v>
      </c>
      <c r="O12" s="4">
        <v>0.252</v>
      </c>
      <c r="P12">
        <v>0.67713515000000002</v>
      </c>
      <c r="Q12">
        <v>3.8680695000000001E-2</v>
      </c>
      <c r="R12">
        <v>1.52</v>
      </c>
      <c r="S12">
        <v>2.11</v>
      </c>
      <c r="T12">
        <v>3.52</v>
      </c>
      <c r="U12">
        <v>6.59</v>
      </c>
      <c r="W12">
        <f t="shared" si="4"/>
        <v>0.15349482142857143</v>
      </c>
      <c r="X12">
        <f t="shared" si="5"/>
        <v>0.16340133928571429</v>
      </c>
      <c r="Y12">
        <v>2.66</v>
      </c>
      <c r="Z12">
        <v>0.8</v>
      </c>
      <c r="AB12">
        <f t="shared" si="0"/>
        <v>13.7</v>
      </c>
      <c r="AC12">
        <f t="shared" si="1"/>
        <v>85.539328479999995</v>
      </c>
      <c r="AE12">
        <v>1.52</v>
      </c>
      <c r="AG12">
        <v>0.67713515000000002</v>
      </c>
      <c r="AH12">
        <v>3.8680695000000001E-2</v>
      </c>
      <c r="AJ12">
        <v>7</v>
      </c>
      <c r="AK12">
        <v>118</v>
      </c>
      <c r="AL12">
        <v>10.188000000000001</v>
      </c>
      <c r="AM12">
        <f t="shared" si="6"/>
        <v>-118.1698</v>
      </c>
      <c r="AN12">
        <v>34</v>
      </c>
      <c r="AO12">
        <v>17.841999999999999</v>
      </c>
      <c r="AP12">
        <f t="shared" si="7"/>
        <v>34.297366666666669</v>
      </c>
      <c r="AR12" s="7">
        <v>-118.16977780000001</v>
      </c>
      <c r="AS12" s="7">
        <v>34.297333330000001</v>
      </c>
      <c r="AT12" s="7"/>
      <c r="AU12">
        <f t="shared" si="2"/>
        <v>-118.1698</v>
      </c>
      <c r="AV12">
        <f t="shared" si="3"/>
        <v>34.297366666666669</v>
      </c>
      <c r="AX12" s="8">
        <f t="shared" si="8"/>
        <v>4.2296844953837454E-3</v>
      </c>
      <c r="AZ12">
        <f t="shared" si="9"/>
        <v>4.2296844953837454</v>
      </c>
      <c r="BC12">
        <v>3</v>
      </c>
      <c r="BD12">
        <f>AZ10</f>
        <v>8.3650873668488224</v>
      </c>
    </row>
    <row r="13" spans="1:62" ht="17" x14ac:dyDescent="0.2">
      <c r="A13">
        <v>8</v>
      </c>
      <c r="B13">
        <v>0.96666666700000003</v>
      </c>
      <c r="C13">
        <v>7.01</v>
      </c>
      <c r="D13">
        <v>14.5</v>
      </c>
      <c r="E13">
        <v>0</v>
      </c>
      <c r="F13">
        <v>1.31</v>
      </c>
      <c r="G13">
        <v>0.5</v>
      </c>
      <c r="H13">
        <v>7.0000000000000007E-2</v>
      </c>
      <c r="I13">
        <v>5.9351817000000001E-2</v>
      </c>
      <c r="J13">
        <v>0.90696945600000001</v>
      </c>
      <c r="K13">
        <v>2.8854234079999999</v>
      </c>
      <c r="L13">
        <v>96.148255320000004</v>
      </c>
      <c r="M13">
        <v>15</v>
      </c>
      <c r="N13" s="3">
        <v>1.984</v>
      </c>
      <c r="O13" s="4">
        <v>0.154</v>
      </c>
      <c r="P13">
        <v>0.77005809999999997</v>
      </c>
      <c r="Q13">
        <v>6.2124899999999997E-2</v>
      </c>
      <c r="R13">
        <v>1.2909036</v>
      </c>
      <c r="S13">
        <v>1.6447368</v>
      </c>
      <c r="T13">
        <v>3.3149171000000002</v>
      </c>
      <c r="U13">
        <v>3.5714286</v>
      </c>
      <c r="W13">
        <f t="shared" si="4"/>
        <v>0.40340844155844152</v>
      </c>
      <c r="X13">
        <f t="shared" si="5"/>
        <v>0.38813412298387096</v>
      </c>
      <c r="Y13">
        <v>2.66</v>
      </c>
      <c r="Z13">
        <v>0.8</v>
      </c>
      <c r="AB13">
        <f t="shared" si="0"/>
        <v>14.5</v>
      </c>
      <c r="AC13">
        <f t="shared" si="1"/>
        <v>96.148255320000004</v>
      </c>
      <c r="AE13">
        <v>1.2909036</v>
      </c>
      <c r="AG13">
        <v>0.77005809999999997</v>
      </c>
      <c r="AH13">
        <v>6.2124899999999997E-2</v>
      </c>
      <c r="AJ13">
        <v>8</v>
      </c>
      <c r="AK13">
        <v>118</v>
      </c>
      <c r="AL13">
        <v>14.385999999999999</v>
      </c>
      <c r="AM13">
        <f t="shared" si="6"/>
        <v>-118.23976666666667</v>
      </c>
      <c r="AN13">
        <v>34</v>
      </c>
      <c r="AO13">
        <v>17.542999999999999</v>
      </c>
      <c r="AP13">
        <f t="shared" si="7"/>
        <v>34.292383333333333</v>
      </c>
      <c r="AR13" s="7">
        <v>-118.2397778</v>
      </c>
      <c r="AS13" s="7">
        <v>34.292333329999998</v>
      </c>
      <c r="AT13" s="7"/>
      <c r="AU13">
        <f t="shared" si="2"/>
        <v>-118.23976666666667</v>
      </c>
      <c r="AV13">
        <f t="shared" si="3"/>
        <v>34.292383333333333</v>
      </c>
      <c r="AX13" s="8">
        <f t="shared" si="8"/>
        <v>5.6532355768050824E-3</v>
      </c>
      <c r="AZ13">
        <f t="shared" si="9"/>
        <v>5.6532355768050824</v>
      </c>
      <c r="BC13">
        <v>5</v>
      </c>
      <c r="BD13">
        <f t="shared" ref="BD13:BD20" si="11">AZ11</f>
        <v>5.5599998234401316</v>
      </c>
    </row>
    <row r="14" spans="1:62" ht="17" x14ac:dyDescent="0.2">
      <c r="A14">
        <v>9</v>
      </c>
      <c r="B14">
        <v>0.43165467600000001</v>
      </c>
      <c r="C14">
        <v>6.23</v>
      </c>
      <c r="D14">
        <v>18</v>
      </c>
      <c r="E14">
        <v>0</v>
      </c>
      <c r="F14" t="s">
        <v>14</v>
      </c>
      <c r="G14">
        <v>0.9</v>
      </c>
      <c r="H14">
        <v>0.09</v>
      </c>
      <c r="I14">
        <v>0.74543622799999998</v>
      </c>
      <c r="J14">
        <v>11.647270600000001</v>
      </c>
      <c r="K14">
        <v>18.059060649999999</v>
      </c>
      <c r="L14">
        <v>69.548232530000007</v>
      </c>
      <c r="M14">
        <v>41.7</v>
      </c>
      <c r="N14" s="1">
        <v>2.1459999999999999</v>
      </c>
      <c r="O14" s="4">
        <v>0.06</v>
      </c>
      <c r="P14">
        <v>1.474734</v>
      </c>
      <c r="Q14">
        <v>9.5760929999999994E-2</v>
      </c>
      <c r="R14">
        <v>2.7693474999999999</v>
      </c>
      <c r="S14">
        <v>2.34375</v>
      </c>
      <c r="T14">
        <v>3.0054645</v>
      </c>
      <c r="U14">
        <v>5.4054054000000002</v>
      </c>
      <c r="W14">
        <f t="shared" si="4"/>
        <v>1.5960155</v>
      </c>
      <c r="X14">
        <f t="shared" si="5"/>
        <v>0.68720130475302887</v>
      </c>
      <c r="Y14">
        <v>2.66</v>
      </c>
      <c r="Z14">
        <v>0.8</v>
      </c>
      <c r="AB14">
        <f t="shared" si="0"/>
        <v>18</v>
      </c>
      <c r="AC14">
        <f t="shared" si="1"/>
        <v>69.548232530000007</v>
      </c>
      <c r="AE14">
        <v>2.7693474999999999</v>
      </c>
      <c r="AG14">
        <v>1.474734</v>
      </c>
      <c r="AH14">
        <v>9.5760929999999994E-2</v>
      </c>
      <c r="AJ14">
        <v>9</v>
      </c>
      <c r="AK14">
        <v>118</v>
      </c>
      <c r="AL14">
        <v>13.497</v>
      </c>
      <c r="AM14">
        <f t="shared" si="6"/>
        <v>-118.22495000000001</v>
      </c>
      <c r="AN14">
        <v>34</v>
      </c>
      <c r="AO14">
        <v>17.132000000000001</v>
      </c>
      <c r="AP14">
        <f t="shared" si="7"/>
        <v>34.285533333333333</v>
      </c>
      <c r="AR14" s="7">
        <v>-118.22491669999999</v>
      </c>
      <c r="AS14" s="7">
        <v>34.285555559999999</v>
      </c>
      <c r="AT14" s="7"/>
      <c r="AU14">
        <f t="shared" si="2"/>
        <v>-118.22495000000001</v>
      </c>
      <c r="AV14">
        <f t="shared" si="3"/>
        <v>34.285533333333333</v>
      </c>
      <c r="AX14" s="8">
        <f t="shared" si="8"/>
        <v>3.9326596248310253E-3</v>
      </c>
      <c r="AZ14">
        <f t="shared" si="9"/>
        <v>3.9326596248310253</v>
      </c>
      <c r="BC14">
        <v>7</v>
      </c>
      <c r="BD14">
        <f t="shared" si="11"/>
        <v>4.2296844953837454</v>
      </c>
    </row>
    <row r="15" spans="1:62" ht="17" x14ac:dyDescent="0.2">
      <c r="A15">
        <v>11</v>
      </c>
      <c r="B15">
        <v>0.79120879099999997</v>
      </c>
      <c r="C15">
        <v>6.56</v>
      </c>
      <c r="D15">
        <v>14.4</v>
      </c>
      <c r="E15">
        <v>5</v>
      </c>
      <c r="F15">
        <v>0.24</v>
      </c>
      <c r="G15">
        <v>0.9</v>
      </c>
      <c r="H15">
        <v>0.05</v>
      </c>
      <c r="I15">
        <v>0.55675684199999997</v>
      </c>
      <c r="J15">
        <v>7.3938157540000002</v>
      </c>
      <c r="K15">
        <v>11.60473874</v>
      </c>
      <c r="L15">
        <v>80.444688670000005</v>
      </c>
      <c r="M15">
        <v>18.2</v>
      </c>
      <c r="N15" s="3">
        <v>2.4220000000000002</v>
      </c>
      <c r="O15" s="4">
        <v>0.155</v>
      </c>
      <c r="P15">
        <v>1.222075</v>
      </c>
      <c r="Q15">
        <v>9.8756344999999995E-2</v>
      </c>
      <c r="R15">
        <v>2.4680604000000002</v>
      </c>
      <c r="S15">
        <v>3.1954886999999998</v>
      </c>
      <c r="T15">
        <v>3.8461538000000002</v>
      </c>
      <c r="U15">
        <v>13.5849057</v>
      </c>
      <c r="W15">
        <f t="shared" si="4"/>
        <v>0.63713770967741934</v>
      </c>
      <c r="X15">
        <f t="shared" si="5"/>
        <v>0.50457266721717586</v>
      </c>
      <c r="Y15">
        <v>2.66</v>
      </c>
      <c r="Z15">
        <v>0.8</v>
      </c>
      <c r="AB15">
        <f t="shared" si="0"/>
        <v>14.4</v>
      </c>
      <c r="AC15">
        <f t="shared" si="1"/>
        <v>80.444688670000005</v>
      </c>
      <c r="AE15">
        <v>2.4680604000000002</v>
      </c>
      <c r="AG15">
        <v>1.222075</v>
      </c>
      <c r="AH15">
        <v>9.8756344999999995E-2</v>
      </c>
      <c r="AJ15">
        <v>11</v>
      </c>
      <c r="AK15">
        <v>118</v>
      </c>
      <c r="AL15">
        <v>6.7439999999999998</v>
      </c>
      <c r="AM15">
        <f t="shared" si="6"/>
        <v>-118.11239999999999</v>
      </c>
      <c r="AN15">
        <v>34</v>
      </c>
      <c r="AO15">
        <v>18.494</v>
      </c>
      <c r="AP15">
        <f t="shared" si="7"/>
        <v>34.308233333333334</v>
      </c>
      <c r="AR15" s="7">
        <v>-118.1125</v>
      </c>
      <c r="AS15" s="7">
        <v>34.308250000000001</v>
      </c>
      <c r="AT15" s="7"/>
      <c r="AU15">
        <f t="shared" si="2"/>
        <v>-118.11239999999999</v>
      </c>
      <c r="AV15">
        <f t="shared" si="3"/>
        <v>34.308233333333334</v>
      </c>
      <c r="AX15" s="8">
        <f t="shared" si="8"/>
        <v>9.3702629948442251E-3</v>
      </c>
      <c r="AZ15">
        <f t="shared" si="9"/>
        <v>9.3702629948442251</v>
      </c>
      <c r="BC15">
        <v>8</v>
      </c>
      <c r="BD15">
        <f t="shared" si="11"/>
        <v>5.6532355768050824</v>
      </c>
    </row>
    <row r="16" spans="1:62" ht="17" x14ac:dyDescent="0.2">
      <c r="A16">
        <v>14</v>
      </c>
      <c r="B16">
        <v>0.69874477000000002</v>
      </c>
      <c r="C16">
        <v>5.97</v>
      </c>
      <c r="D16">
        <v>16.7</v>
      </c>
      <c r="E16">
        <v>5</v>
      </c>
      <c r="F16">
        <v>0.21</v>
      </c>
      <c r="G16">
        <v>2.7</v>
      </c>
      <c r="H16">
        <v>0.34</v>
      </c>
      <c r="I16">
        <v>4.640224356</v>
      </c>
      <c r="J16">
        <v>50.466762330000002</v>
      </c>
      <c r="K16">
        <v>39.520970089999999</v>
      </c>
      <c r="L16">
        <v>5.3720432259999997</v>
      </c>
      <c r="M16">
        <v>23.9</v>
      </c>
      <c r="N16" s="3">
        <v>4.6070000000000002</v>
      </c>
      <c r="O16" s="4">
        <v>0.22500000000000001</v>
      </c>
      <c r="P16">
        <v>2.3229234999999999</v>
      </c>
      <c r="Q16">
        <v>0.16202084999999999</v>
      </c>
      <c r="R16">
        <v>3.3913042999999998</v>
      </c>
      <c r="S16">
        <v>3.1878674999999999</v>
      </c>
      <c r="T16">
        <v>3.9164490999999999</v>
      </c>
      <c r="U16">
        <v>7.9136690999999999</v>
      </c>
      <c r="W16">
        <f t="shared" si="4"/>
        <v>0.7200926666666666</v>
      </c>
      <c r="X16">
        <f t="shared" si="5"/>
        <v>0.50421608421966568</v>
      </c>
      <c r="Y16">
        <v>2.66</v>
      </c>
      <c r="Z16">
        <v>0.8</v>
      </c>
      <c r="AB16">
        <f t="shared" si="0"/>
        <v>16.7</v>
      </c>
      <c r="AD16">
        <f t="shared" si="10"/>
        <v>50.466762330000002</v>
      </c>
      <c r="AF16">
        <v>3.9164490999999999</v>
      </c>
      <c r="AG16">
        <v>2.3229234999999999</v>
      </c>
      <c r="AH16">
        <v>0.16202084999999999</v>
      </c>
      <c r="AJ16">
        <v>14</v>
      </c>
      <c r="AK16">
        <v>118</v>
      </c>
      <c r="AL16">
        <v>5.2009999999999996</v>
      </c>
      <c r="AM16">
        <f t="shared" si="6"/>
        <v>-118.08668333333334</v>
      </c>
      <c r="AN16">
        <v>34</v>
      </c>
      <c r="AO16">
        <v>18.648</v>
      </c>
      <c r="AP16">
        <f t="shared" si="7"/>
        <v>34.3108</v>
      </c>
      <c r="AR16" s="7">
        <v>-118.0866944</v>
      </c>
      <c r="AS16" s="7">
        <v>34.310805559999999</v>
      </c>
      <c r="AT16" s="7"/>
      <c r="AU16">
        <f t="shared" si="2"/>
        <v>-118.08668333333334</v>
      </c>
      <c r="AV16">
        <f t="shared" si="3"/>
        <v>34.3108</v>
      </c>
      <c r="AX16" s="8">
        <f t="shared" si="8"/>
        <v>1.1933181911816249E-3</v>
      </c>
      <c r="AZ16">
        <f t="shared" si="9"/>
        <v>1.1933181911816249</v>
      </c>
      <c r="BC16">
        <v>9</v>
      </c>
      <c r="BD16">
        <f t="shared" si="11"/>
        <v>3.9326596248310253</v>
      </c>
    </row>
    <row r="17" spans="1:56" ht="17" x14ac:dyDescent="0.2">
      <c r="A17">
        <v>15</v>
      </c>
      <c r="B17">
        <v>0.66787003599999994</v>
      </c>
      <c r="C17">
        <v>5.94</v>
      </c>
      <c r="D17">
        <v>18.5</v>
      </c>
      <c r="E17">
        <v>20</v>
      </c>
      <c r="F17">
        <v>0.13</v>
      </c>
      <c r="G17">
        <v>2</v>
      </c>
      <c r="H17">
        <v>0.32</v>
      </c>
      <c r="I17">
        <v>6.4839125390000003</v>
      </c>
      <c r="J17">
        <v>52.694972790000001</v>
      </c>
      <c r="K17">
        <v>36.599755520000002</v>
      </c>
      <c r="L17">
        <v>4.2213591480000003</v>
      </c>
      <c r="M17">
        <v>27.7</v>
      </c>
      <c r="N17" s="3">
        <v>3.4609999999999999</v>
      </c>
      <c r="O17" s="4">
        <v>0.14599999999999999</v>
      </c>
      <c r="P17">
        <v>1.7166265000000001</v>
      </c>
      <c r="Q17">
        <v>0.108324275</v>
      </c>
      <c r="R17">
        <v>7</v>
      </c>
      <c r="S17">
        <v>6.7969413999999997</v>
      </c>
      <c r="T17">
        <v>6.9188191999999997</v>
      </c>
      <c r="U17">
        <v>8.3038869000000002</v>
      </c>
      <c r="W17">
        <f t="shared" si="4"/>
        <v>0.74194708904109596</v>
      </c>
      <c r="X17">
        <f t="shared" si="5"/>
        <v>0.49599147645189257</v>
      </c>
      <c r="Y17">
        <v>2.66</v>
      </c>
      <c r="Z17">
        <v>0.8</v>
      </c>
      <c r="AB17">
        <f t="shared" si="0"/>
        <v>18.5</v>
      </c>
      <c r="AD17">
        <f t="shared" si="10"/>
        <v>52.694972790000001</v>
      </c>
      <c r="AF17">
        <v>6.9188191999999997</v>
      </c>
      <c r="AG17">
        <v>1.7166265000000001</v>
      </c>
      <c r="AH17">
        <v>0.108324275</v>
      </c>
      <c r="AJ17">
        <v>15</v>
      </c>
      <c r="AK17">
        <v>118</v>
      </c>
      <c r="AL17">
        <v>5.6680000000000001</v>
      </c>
      <c r="AM17">
        <f t="shared" si="6"/>
        <v>-118.09446666666666</v>
      </c>
      <c r="AN17">
        <v>34</v>
      </c>
      <c r="AO17">
        <v>18.881</v>
      </c>
      <c r="AP17">
        <f t="shared" si="7"/>
        <v>34.314683333333335</v>
      </c>
      <c r="AR17" s="7">
        <v>-118.0944722</v>
      </c>
      <c r="AS17" s="7">
        <v>34.314666670000001</v>
      </c>
      <c r="AT17" s="7"/>
      <c r="AU17">
        <f t="shared" si="2"/>
        <v>-118.09446666666666</v>
      </c>
      <c r="AV17">
        <f t="shared" si="3"/>
        <v>34.314683333333335</v>
      </c>
      <c r="AX17" s="8">
        <f t="shared" si="8"/>
        <v>1.9222932731508546E-3</v>
      </c>
      <c r="AZ17">
        <f t="shared" si="9"/>
        <v>1.9222932731508546</v>
      </c>
      <c r="BC17">
        <v>11</v>
      </c>
      <c r="BD17">
        <f t="shared" si="11"/>
        <v>9.3702629948442251</v>
      </c>
    </row>
    <row r="18" spans="1:56" ht="17" x14ac:dyDescent="0.2">
      <c r="A18">
        <v>16</v>
      </c>
      <c r="B18">
        <v>1.0612244900000001</v>
      </c>
      <c r="C18">
        <v>6.04</v>
      </c>
      <c r="D18">
        <v>20.8</v>
      </c>
      <c r="E18">
        <v>18</v>
      </c>
      <c r="F18">
        <v>0.28000000000000003</v>
      </c>
      <c r="G18">
        <v>1.6</v>
      </c>
      <c r="H18">
        <v>0.28000000000000003</v>
      </c>
      <c r="I18">
        <v>1.0449173469999999</v>
      </c>
      <c r="J18">
        <v>11.11930735</v>
      </c>
      <c r="K18">
        <v>12.63410713</v>
      </c>
      <c r="L18">
        <v>76.534024450000004</v>
      </c>
      <c r="M18">
        <v>19.600000000000001</v>
      </c>
      <c r="N18" s="3">
        <v>3.3439999999999999</v>
      </c>
      <c r="O18" s="4">
        <v>0.19900000000000001</v>
      </c>
      <c r="P18">
        <v>1.5310870000000001</v>
      </c>
      <c r="Q18">
        <v>8.5744605000000002E-2</v>
      </c>
      <c r="R18">
        <v>2.9836380999999998</v>
      </c>
      <c r="S18">
        <v>5.3944315999999999</v>
      </c>
      <c r="T18">
        <v>6.1797753000000002</v>
      </c>
      <c r="U18">
        <v>11.0294118</v>
      </c>
      <c r="W18">
        <f t="shared" si="4"/>
        <v>0.4308774120603015</v>
      </c>
      <c r="X18">
        <f t="shared" si="5"/>
        <v>0.4578609449760766</v>
      </c>
      <c r="Y18">
        <v>2.66</v>
      </c>
      <c r="Z18">
        <v>0.8</v>
      </c>
      <c r="AB18">
        <f t="shared" si="0"/>
        <v>20.8</v>
      </c>
      <c r="AC18">
        <f t="shared" si="1"/>
        <v>76.534024450000004</v>
      </c>
      <c r="AE18">
        <v>2.9836380999999998</v>
      </c>
      <c r="AG18">
        <v>1.5310870000000001</v>
      </c>
      <c r="AH18">
        <v>8.5744605000000002E-2</v>
      </c>
      <c r="AJ18">
        <v>16</v>
      </c>
      <c r="AK18">
        <v>118</v>
      </c>
      <c r="AL18">
        <v>6.5970000000000004</v>
      </c>
      <c r="AM18">
        <f t="shared" si="6"/>
        <v>-118.10995</v>
      </c>
      <c r="AN18">
        <v>34</v>
      </c>
      <c r="AO18">
        <v>21.501000000000001</v>
      </c>
      <c r="AP18">
        <f t="shared" si="7"/>
        <v>34.358350000000002</v>
      </c>
      <c r="AR18" s="7">
        <v>-118.1099722</v>
      </c>
      <c r="AS18" s="7">
        <v>34.358333330000001</v>
      </c>
      <c r="AT18" s="7"/>
      <c r="AU18">
        <f t="shared" si="2"/>
        <v>-118.10995</v>
      </c>
      <c r="AV18">
        <f t="shared" si="3"/>
        <v>34.358350000000002</v>
      </c>
      <c r="AX18" s="8">
        <f t="shared" si="8"/>
        <v>2.7547599693213964E-3</v>
      </c>
      <c r="AZ18">
        <f t="shared" si="9"/>
        <v>2.7547599693213964</v>
      </c>
      <c r="BC18">
        <v>14</v>
      </c>
      <c r="BD18">
        <f t="shared" si="11"/>
        <v>1.1933181911816249</v>
      </c>
    </row>
    <row r="19" spans="1:56" ht="17" x14ac:dyDescent="0.2">
      <c r="A19">
        <v>18</v>
      </c>
      <c r="B19">
        <v>1</v>
      </c>
      <c r="C19">
        <v>6.45</v>
      </c>
      <c r="D19">
        <v>15.3</v>
      </c>
      <c r="E19">
        <v>14</v>
      </c>
      <c r="F19">
        <v>1.04</v>
      </c>
      <c r="G19">
        <v>0.5</v>
      </c>
      <c r="H19">
        <v>0.05</v>
      </c>
      <c r="I19">
        <v>0.246088151</v>
      </c>
      <c r="J19">
        <v>4.137575665</v>
      </c>
      <c r="K19">
        <v>8.5151569170000005</v>
      </c>
      <c r="L19">
        <v>87.101179270000003</v>
      </c>
      <c r="M19">
        <v>15.3</v>
      </c>
      <c r="N19" s="3">
        <v>3.363</v>
      </c>
      <c r="O19" s="4">
        <v>0.25700000000000001</v>
      </c>
      <c r="P19">
        <v>0.42294019999999999</v>
      </c>
      <c r="Q19">
        <v>3.2142770000000001E-2</v>
      </c>
      <c r="R19">
        <v>2.1919431</v>
      </c>
      <c r="S19">
        <v>1.9769357999999999</v>
      </c>
      <c r="T19">
        <v>3.5112359999999998</v>
      </c>
      <c r="U19">
        <v>11.1940299</v>
      </c>
      <c r="W19">
        <f t="shared" si="4"/>
        <v>0.12506914396887159</v>
      </c>
      <c r="X19">
        <f t="shared" si="5"/>
        <v>0.12576277133511746</v>
      </c>
      <c r="Y19">
        <v>2.66</v>
      </c>
      <c r="Z19">
        <v>0.8</v>
      </c>
      <c r="AB19">
        <f t="shared" si="0"/>
        <v>15.3</v>
      </c>
      <c r="AC19">
        <f t="shared" si="1"/>
        <v>87.101179270000003</v>
      </c>
      <c r="AE19">
        <v>2.1919431</v>
      </c>
      <c r="AG19">
        <v>0.42294019999999999</v>
      </c>
      <c r="AH19">
        <v>3.2142770000000001E-2</v>
      </c>
      <c r="AJ19">
        <v>18</v>
      </c>
      <c r="AK19">
        <v>117</v>
      </c>
      <c r="AL19">
        <v>58.462000000000003</v>
      </c>
      <c r="AM19">
        <f t="shared" si="6"/>
        <v>-117.97436666666667</v>
      </c>
      <c r="AN19">
        <v>34</v>
      </c>
      <c r="AO19">
        <v>14.848000000000001</v>
      </c>
      <c r="AP19">
        <f t="shared" si="7"/>
        <v>34.247466666666668</v>
      </c>
      <c r="AR19" s="7">
        <v>-117.9740833</v>
      </c>
      <c r="AS19" s="7">
        <v>34.247333329999996</v>
      </c>
      <c r="AT19" s="7"/>
      <c r="AU19">
        <f t="shared" si="2"/>
        <v>-117.97436666666667</v>
      </c>
      <c r="AV19">
        <f t="shared" si="3"/>
        <v>34.247466666666668</v>
      </c>
      <c r="AX19" s="8">
        <f t="shared" si="8"/>
        <v>2.9969797011244248E-2</v>
      </c>
      <c r="AZ19">
        <f t="shared" si="9"/>
        <v>29.969797011244246</v>
      </c>
      <c r="BC19">
        <v>15</v>
      </c>
      <c r="BD19">
        <f t="shared" si="11"/>
        <v>1.9222932731508546</v>
      </c>
    </row>
    <row r="20" spans="1:56" ht="17" x14ac:dyDescent="0.2">
      <c r="A20">
        <v>20</v>
      </c>
      <c r="B20">
        <v>0.98994974899999999</v>
      </c>
      <c r="C20">
        <v>6.41</v>
      </c>
      <c r="D20">
        <v>19.7</v>
      </c>
      <c r="E20">
        <v>11</v>
      </c>
      <c r="F20">
        <v>0.16</v>
      </c>
      <c r="G20">
        <v>3.8</v>
      </c>
      <c r="H20">
        <v>0.87</v>
      </c>
      <c r="I20">
        <v>7.0478343710000004</v>
      </c>
      <c r="J20">
        <v>51.834682960000002</v>
      </c>
      <c r="K20">
        <v>35.78891694</v>
      </c>
      <c r="L20">
        <v>5.3285657280000001</v>
      </c>
      <c r="M20">
        <v>19.899999999999999</v>
      </c>
      <c r="N20" s="3">
        <v>4.5309999999999997</v>
      </c>
      <c r="O20" s="4">
        <v>0.26500000000000001</v>
      </c>
      <c r="P20">
        <v>6.1359589999999997</v>
      </c>
      <c r="Q20">
        <v>0.362902</v>
      </c>
      <c r="R20">
        <v>4.1574102999999996</v>
      </c>
      <c r="S20">
        <v>6.9117647</v>
      </c>
      <c r="T20">
        <v>8.0882352999999991</v>
      </c>
      <c r="U20">
        <v>14.220183499999999</v>
      </c>
      <c r="W20">
        <f t="shared" si="4"/>
        <v>1.3694415094339623</v>
      </c>
      <c r="X20">
        <f t="shared" si="5"/>
        <v>1.3542173913043478</v>
      </c>
      <c r="Y20">
        <v>2.66</v>
      </c>
      <c r="Z20">
        <v>0.8</v>
      </c>
      <c r="AB20">
        <f t="shared" si="0"/>
        <v>19.7</v>
      </c>
      <c r="AD20">
        <f t="shared" si="10"/>
        <v>51.834682960000002</v>
      </c>
      <c r="AF20">
        <v>8.0882352999999991</v>
      </c>
      <c r="AG20">
        <v>6.1359589999999997</v>
      </c>
      <c r="AH20">
        <v>0.362902</v>
      </c>
      <c r="AJ20">
        <v>20</v>
      </c>
      <c r="AK20">
        <v>118</v>
      </c>
      <c r="AL20">
        <v>10.628</v>
      </c>
      <c r="AM20">
        <f t="shared" si="6"/>
        <v>-118.17713333333333</v>
      </c>
      <c r="AN20">
        <v>34</v>
      </c>
      <c r="AO20">
        <v>13.319000000000001</v>
      </c>
      <c r="AP20">
        <f t="shared" si="7"/>
        <v>34.221983333333334</v>
      </c>
      <c r="AR20" s="7">
        <v>-118.1772222</v>
      </c>
      <c r="AS20" s="7">
        <v>34.221944440000001</v>
      </c>
      <c r="AT20" s="7"/>
      <c r="AU20">
        <f t="shared" si="2"/>
        <v>-118.17713333333333</v>
      </c>
      <c r="AV20">
        <f t="shared" si="3"/>
        <v>34.221983333333334</v>
      </c>
      <c r="AX20" s="8">
        <f t="shared" si="8"/>
        <v>9.2443779560393846E-3</v>
      </c>
      <c r="AZ20">
        <f t="shared" si="9"/>
        <v>9.2443779560393846</v>
      </c>
      <c r="BC20">
        <v>16</v>
      </c>
      <c r="BD20">
        <f t="shared" si="11"/>
        <v>2.7547599693213964</v>
      </c>
    </row>
    <row r="21" spans="1:56" ht="17" x14ac:dyDescent="0.2">
      <c r="A21">
        <v>21</v>
      </c>
      <c r="B21">
        <v>0.97737556599999997</v>
      </c>
      <c r="C21">
        <v>5.57</v>
      </c>
      <c r="D21">
        <v>21.6</v>
      </c>
      <c r="E21">
        <v>16</v>
      </c>
      <c r="F21">
        <v>0.76</v>
      </c>
      <c r="G21">
        <v>7.6</v>
      </c>
      <c r="H21">
        <v>1.1100000000000001</v>
      </c>
      <c r="I21">
        <v>9.3173834029999991</v>
      </c>
      <c r="J21">
        <v>64.387830449999996</v>
      </c>
      <c r="K21">
        <v>26.29478615</v>
      </c>
      <c r="L21">
        <v>0</v>
      </c>
      <c r="M21">
        <v>22.1</v>
      </c>
      <c r="N21" s="1">
        <v>11.155333333333299</v>
      </c>
      <c r="O21" s="2">
        <v>0.588666666666667</v>
      </c>
      <c r="P21">
        <v>11.290545</v>
      </c>
      <c r="Q21">
        <v>0.60965179999999997</v>
      </c>
      <c r="R21">
        <v>17.464538999999998</v>
      </c>
      <c r="S21">
        <v>10.506566599999999</v>
      </c>
      <c r="T21">
        <v>8.2654248999999993</v>
      </c>
      <c r="U21">
        <v>23.643410899999999</v>
      </c>
      <c r="W21">
        <f t="shared" si="4"/>
        <v>1.0356485843714602</v>
      </c>
      <c r="X21">
        <f t="shared" si="5"/>
        <v>1.0121208091794689</v>
      </c>
      <c r="Y21">
        <v>2.66</v>
      </c>
      <c r="Z21">
        <v>0.8</v>
      </c>
      <c r="AB21">
        <f t="shared" si="0"/>
        <v>21.6</v>
      </c>
      <c r="AD21">
        <f t="shared" si="10"/>
        <v>64.387830449999996</v>
      </c>
      <c r="AF21">
        <v>8.2654248999999993</v>
      </c>
      <c r="AG21">
        <v>11.290545</v>
      </c>
      <c r="AH21">
        <v>0.60965179999999997</v>
      </c>
      <c r="AJ21">
        <v>21</v>
      </c>
      <c r="AK21">
        <v>118</v>
      </c>
      <c r="AL21">
        <v>8.8930000000000007</v>
      </c>
      <c r="AM21">
        <f t="shared" si="6"/>
        <v>-118.14821666666667</v>
      </c>
      <c r="AN21">
        <v>34</v>
      </c>
      <c r="AO21">
        <v>15.898999999999999</v>
      </c>
      <c r="AP21">
        <f t="shared" si="7"/>
        <v>34.264983333333333</v>
      </c>
      <c r="AR21" s="7">
        <v>-118.14825</v>
      </c>
      <c r="AS21" s="7">
        <v>34.264888890000002</v>
      </c>
      <c r="AT21" s="7"/>
      <c r="AU21">
        <f t="shared" si="2"/>
        <v>-118.14821666666667</v>
      </c>
      <c r="AV21">
        <f t="shared" si="3"/>
        <v>34.264983333333333</v>
      </c>
      <c r="AX21" s="8">
        <f t="shared" si="8"/>
        <v>1.0939001840509333E-2</v>
      </c>
      <c r="AZ21">
        <f t="shared" si="9"/>
        <v>10.939001840509333</v>
      </c>
      <c r="BC21">
        <v>17</v>
      </c>
      <c r="BD21">
        <f>AZ3</f>
        <v>12.010347054012049</v>
      </c>
    </row>
    <row r="22" spans="1:56" ht="17" x14ac:dyDescent="0.2">
      <c r="A22">
        <v>22</v>
      </c>
      <c r="B22">
        <v>1.301136364</v>
      </c>
      <c r="C22">
        <v>5.72</v>
      </c>
      <c r="D22">
        <v>22.9</v>
      </c>
      <c r="E22">
        <v>12</v>
      </c>
      <c r="F22">
        <v>0.14000000000000001</v>
      </c>
      <c r="G22">
        <v>1.5</v>
      </c>
      <c r="H22">
        <v>0.2</v>
      </c>
      <c r="I22">
        <v>1.2642995889999999</v>
      </c>
      <c r="J22">
        <v>15.412651009999999</v>
      </c>
      <c r="K22">
        <v>15.33476999</v>
      </c>
      <c r="L22">
        <v>67.988279410000004</v>
      </c>
      <c r="M22">
        <v>17.600000000000001</v>
      </c>
      <c r="N22" s="3">
        <v>2.7240000000000002</v>
      </c>
      <c r="O22" s="4">
        <v>0.18099999999999999</v>
      </c>
      <c r="P22">
        <v>2.4910925000000002</v>
      </c>
      <c r="Q22">
        <v>0.12671474999999999</v>
      </c>
      <c r="R22">
        <v>3.1856357000000002</v>
      </c>
      <c r="S22">
        <v>3.3061593999999999</v>
      </c>
      <c r="T22">
        <v>3.5555555999999999</v>
      </c>
      <c r="U22">
        <v>13.7681159</v>
      </c>
      <c r="W22">
        <f t="shared" si="4"/>
        <v>0.70008149171270717</v>
      </c>
      <c r="X22">
        <f t="shared" si="5"/>
        <v>0.91449798091042589</v>
      </c>
      <c r="Y22">
        <v>2.66</v>
      </c>
      <c r="Z22">
        <v>0.8</v>
      </c>
      <c r="AB22">
        <f t="shared" si="0"/>
        <v>22.9</v>
      </c>
      <c r="AC22">
        <f t="shared" si="1"/>
        <v>67.988279410000004</v>
      </c>
      <c r="AE22">
        <v>3.1856357000000002</v>
      </c>
      <c r="AG22">
        <v>2.4910925000000002</v>
      </c>
      <c r="AH22">
        <v>0.12671474999999999</v>
      </c>
      <c r="AJ22">
        <v>22</v>
      </c>
      <c r="AK22">
        <v>118</v>
      </c>
      <c r="AL22">
        <v>18.45</v>
      </c>
      <c r="AM22">
        <f t="shared" si="6"/>
        <v>-118.3075</v>
      </c>
      <c r="AN22">
        <v>34</v>
      </c>
      <c r="AO22">
        <v>21.838000000000001</v>
      </c>
      <c r="AP22">
        <f t="shared" si="7"/>
        <v>34.36396666666667</v>
      </c>
      <c r="AR22" s="7">
        <v>-118.3075</v>
      </c>
      <c r="AS22" s="7">
        <v>34.363972220000001</v>
      </c>
      <c r="AT22" s="7"/>
      <c r="AU22">
        <f t="shared" si="2"/>
        <v>-118.3075</v>
      </c>
      <c r="AV22">
        <f t="shared" si="3"/>
        <v>34.36396666666667</v>
      </c>
      <c r="AX22" s="8">
        <f t="shared" si="8"/>
        <v>6.152510490333718E-4</v>
      </c>
      <c r="AZ22">
        <f t="shared" si="9"/>
        <v>0.6152510490333718</v>
      </c>
      <c r="BC22">
        <v>18</v>
      </c>
      <c r="BD22">
        <f>AZ19</f>
        <v>29.969797011244246</v>
      </c>
    </row>
    <row r="23" spans="1:56" ht="17" x14ac:dyDescent="0.2">
      <c r="A23">
        <v>25</v>
      </c>
      <c r="B23">
        <v>1.0208333329999999</v>
      </c>
      <c r="C23">
        <v>6.35</v>
      </c>
      <c r="D23">
        <v>19.600000000000001</v>
      </c>
      <c r="E23">
        <v>20</v>
      </c>
      <c r="F23">
        <v>0.21</v>
      </c>
      <c r="G23">
        <v>1.4</v>
      </c>
      <c r="H23">
        <v>0.15</v>
      </c>
      <c r="I23">
        <v>0.742945525</v>
      </c>
      <c r="J23">
        <v>7.3659550710000001</v>
      </c>
      <c r="K23">
        <v>9.3951727040000002</v>
      </c>
      <c r="L23">
        <v>82.495926699999998</v>
      </c>
      <c r="M23">
        <v>19.2</v>
      </c>
      <c r="N23" s="3">
        <v>3.6960000000000002</v>
      </c>
      <c r="O23" s="4">
        <v>0.22500000000000001</v>
      </c>
      <c r="P23">
        <v>2.3933485000000001</v>
      </c>
      <c r="Q23">
        <v>0.1422021</v>
      </c>
      <c r="R23">
        <v>1.9341930000000001</v>
      </c>
      <c r="S23">
        <v>5.9782609000000004</v>
      </c>
      <c r="T23">
        <v>4.1666667000000004</v>
      </c>
      <c r="U23">
        <v>10.4859335</v>
      </c>
      <c r="W23">
        <f t="shared" si="4"/>
        <v>0.63200933333333331</v>
      </c>
      <c r="X23">
        <f t="shared" si="5"/>
        <v>0.64755100108225105</v>
      </c>
      <c r="Y23">
        <v>2.66</v>
      </c>
      <c r="Z23">
        <v>0.8</v>
      </c>
      <c r="AB23">
        <f t="shared" si="0"/>
        <v>19.600000000000001</v>
      </c>
      <c r="AC23">
        <f t="shared" si="1"/>
        <v>82.495926699999998</v>
      </c>
      <c r="AE23">
        <v>1.9341930000000001</v>
      </c>
      <c r="AG23">
        <v>2.3933485000000001</v>
      </c>
      <c r="AH23">
        <v>0.1422021</v>
      </c>
      <c r="AJ23">
        <v>25</v>
      </c>
      <c r="AK23">
        <v>117</v>
      </c>
      <c r="AL23">
        <v>59.496000000000002</v>
      </c>
      <c r="AM23">
        <f t="shared" si="6"/>
        <v>-117.99160000000001</v>
      </c>
      <c r="AN23">
        <v>34</v>
      </c>
      <c r="AO23">
        <v>20.832999999999998</v>
      </c>
      <c r="AP23">
        <f t="shared" si="7"/>
        <v>34.347216666666668</v>
      </c>
      <c r="AR23" s="7">
        <v>-117.9916111</v>
      </c>
      <c r="AS23" s="7">
        <v>34.347222219999999</v>
      </c>
      <c r="AT23" s="7"/>
      <c r="AU23">
        <f t="shared" si="2"/>
        <v>-117.99160000000001</v>
      </c>
      <c r="AV23">
        <f t="shared" si="3"/>
        <v>34.347216666666668</v>
      </c>
      <c r="AX23" s="8">
        <f t="shared" si="8"/>
        <v>1.1895358743299056E-3</v>
      </c>
      <c r="AZ23">
        <f t="shared" si="9"/>
        <v>1.1895358743299056</v>
      </c>
      <c r="BC23">
        <v>20</v>
      </c>
      <c r="BD23">
        <f t="shared" ref="BD23:BD25" si="12">AZ20</f>
        <v>9.2443779560393846</v>
      </c>
    </row>
    <row r="24" spans="1:56" ht="17" x14ac:dyDescent="0.2">
      <c r="A24">
        <v>26</v>
      </c>
      <c r="B24">
        <v>0.96202531599999996</v>
      </c>
      <c r="C24">
        <v>6.16</v>
      </c>
      <c r="D24">
        <v>22.8</v>
      </c>
      <c r="E24">
        <v>31</v>
      </c>
      <c r="F24">
        <v>0.12</v>
      </c>
      <c r="G24">
        <v>2.4</v>
      </c>
      <c r="H24">
        <v>0.76</v>
      </c>
      <c r="I24">
        <v>8.475354565</v>
      </c>
      <c r="J24">
        <v>60.69453437</v>
      </c>
      <c r="K24">
        <v>30.83011106</v>
      </c>
      <c r="L24">
        <v>0</v>
      </c>
      <c r="M24">
        <v>23.7</v>
      </c>
      <c r="N24" s="3">
        <v>2.5219999999999998</v>
      </c>
      <c r="O24" s="4">
        <v>0.124</v>
      </c>
      <c r="P24">
        <v>2.2601520000000002</v>
      </c>
      <c r="Q24">
        <v>0.1154969</v>
      </c>
      <c r="R24">
        <v>7.3055028000000002</v>
      </c>
      <c r="S24">
        <v>5.1702396000000004</v>
      </c>
      <c r="T24">
        <v>5.4205607000000002</v>
      </c>
      <c r="U24">
        <v>12.015503900000001</v>
      </c>
      <c r="W24">
        <f t="shared" si="4"/>
        <v>0.93142661290322581</v>
      </c>
      <c r="X24">
        <f t="shared" si="5"/>
        <v>0.89617446471054729</v>
      </c>
      <c r="Y24">
        <v>2.66</v>
      </c>
      <c r="Z24">
        <v>0.8</v>
      </c>
      <c r="AB24">
        <f t="shared" si="0"/>
        <v>22.8</v>
      </c>
      <c r="AD24">
        <f t="shared" si="10"/>
        <v>60.69453437</v>
      </c>
      <c r="AF24">
        <v>5.4205607000000002</v>
      </c>
      <c r="AG24">
        <v>2.2601520000000002</v>
      </c>
      <c r="AH24">
        <v>0.1154969</v>
      </c>
      <c r="AJ24">
        <v>26</v>
      </c>
      <c r="AK24">
        <v>118</v>
      </c>
      <c r="AL24">
        <v>0.16400000000000001</v>
      </c>
      <c r="AM24">
        <f t="shared" si="6"/>
        <v>-118.00273333333334</v>
      </c>
      <c r="AN24">
        <v>34</v>
      </c>
      <c r="AO24">
        <v>18.446000000000002</v>
      </c>
      <c r="AP24">
        <f t="shared" si="7"/>
        <v>34.307433333333336</v>
      </c>
      <c r="AR24" s="7">
        <v>-118.00272219999999</v>
      </c>
      <c r="AS24" s="7">
        <v>34.307416670000002</v>
      </c>
      <c r="AT24" s="7"/>
      <c r="AU24">
        <f t="shared" si="2"/>
        <v>-118.00273333333334</v>
      </c>
      <c r="AV24">
        <f t="shared" si="3"/>
        <v>34.307433333333336</v>
      </c>
      <c r="AX24" s="8">
        <f t="shared" si="8"/>
        <v>2.1164397616446617E-3</v>
      </c>
      <c r="AZ24">
        <f t="shared" si="9"/>
        <v>2.1164397616446617</v>
      </c>
      <c r="BC24">
        <v>21</v>
      </c>
      <c r="BD24">
        <f t="shared" si="12"/>
        <v>10.939001840509333</v>
      </c>
    </row>
    <row r="25" spans="1:56" ht="17" x14ac:dyDescent="0.2">
      <c r="A25">
        <v>28</v>
      </c>
      <c r="B25">
        <v>0.92473118300000001</v>
      </c>
      <c r="C25">
        <v>5.96</v>
      </c>
      <c r="D25">
        <v>17.2</v>
      </c>
      <c r="E25">
        <v>23</v>
      </c>
      <c r="F25">
        <v>0.16</v>
      </c>
      <c r="G25">
        <v>1.7</v>
      </c>
      <c r="H25">
        <v>0.61</v>
      </c>
      <c r="I25">
        <v>3.6317709410000001</v>
      </c>
      <c r="J25">
        <v>40.739436329999997</v>
      </c>
      <c r="K25">
        <v>39.243020289999997</v>
      </c>
      <c r="L25">
        <v>16.38577244</v>
      </c>
      <c r="M25">
        <v>18.600000000000001</v>
      </c>
      <c r="N25" s="3">
        <v>4.1520000000000001</v>
      </c>
      <c r="O25" s="4">
        <v>0.26</v>
      </c>
      <c r="P25">
        <v>0.47789595000000001</v>
      </c>
      <c r="Q25">
        <v>3.2442245000000001E-2</v>
      </c>
      <c r="R25">
        <v>4.8545812000000002</v>
      </c>
      <c r="S25">
        <v>4.9361702000000003</v>
      </c>
      <c r="T25">
        <v>4.9289100000000001</v>
      </c>
      <c r="U25">
        <v>9.0261282999999999</v>
      </c>
      <c r="W25">
        <f t="shared" si="4"/>
        <v>0.12477786538461538</v>
      </c>
      <c r="X25">
        <f t="shared" si="5"/>
        <v>0.11510018063583816</v>
      </c>
      <c r="Y25">
        <v>2.66</v>
      </c>
      <c r="Z25">
        <v>0.8</v>
      </c>
      <c r="AB25">
        <f t="shared" si="0"/>
        <v>17.2</v>
      </c>
      <c r="AD25">
        <f t="shared" si="10"/>
        <v>40.739436329999997</v>
      </c>
      <c r="AF25">
        <v>4.9289100000000001</v>
      </c>
      <c r="AG25">
        <v>0.47789595000000001</v>
      </c>
      <c r="AH25">
        <v>3.2442245000000001E-2</v>
      </c>
      <c r="AJ25">
        <v>28</v>
      </c>
      <c r="AK25">
        <v>118</v>
      </c>
      <c r="AL25">
        <v>3.7149999999999999</v>
      </c>
      <c r="AM25">
        <f t="shared" si="6"/>
        <v>-118.06191666666666</v>
      </c>
      <c r="AN25">
        <v>34</v>
      </c>
      <c r="AO25">
        <v>16.72</v>
      </c>
      <c r="AP25">
        <f t="shared" si="7"/>
        <v>34.278666666666666</v>
      </c>
      <c r="AR25" s="7">
        <v>-118.0619167</v>
      </c>
      <c r="AS25" s="7">
        <v>34.27819444</v>
      </c>
      <c r="AT25" s="7"/>
      <c r="AU25">
        <f t="shared" si="2"/>
        <v>-118.06191666666666</v>
      </c>
      <c r="AV25">
        <f t="shared" si="3"/>
        <v>34.278666666666666</v>
      </c>
      <c r="AX25" s="8">
        <f t="shared" si="8"/>
        <v>5.2509261699094756E-2</v>
      </c>
      <c r="AZ25">
        <f t="shared" si="9"/>
        <v>52.509261699094758</v>
      </c>
      <c r="BC25">
        <v>22</v>
      </c>
      <c r="BD25">
        <f t="shared" si="12"/>
        <v>0.6152510490333718</v>
      </c>
    </row>
    <row r="26" spans="1:56" ht="17" x14ac:dyDescent="0.2">
      <c r="A26">
        <v>29</v>
      </c>
      <c r="B26">
        <v>0.55555555599999995</v>
      </c>
      <c r="C26">
        <v>8.06</v>
      </c>
      <c r="D26">
        <v>12</v>
      </c>
      <c r="E26">
        <v>5</v>
      </c>
      <c r="F26">
        <v>4.34</v>
      </c>
      <c r="G26">
        <v>5</v>
      </c>
      <c r="H26">
        <v>4.6500000000000004</v>
      </c>
      <c r="I26">
        <v>2.6269187999999999E-2</v>
      </c>
      <c r="J26">
        <v>0.38323509100000003</v>
      </c>
      <c r="K26">
        <v>0.94264829000000006</v>
      </c>
      <c r="L26">
        <v>98.647847429999999</v>
      </c>
      <c r="M26">
        <v>21.6</v>
      </c>
      <c r="N26" s="1">
        <v>1.93</v>
      </c>
      <c r="O26" s="2">
        <v>0.104</v>
      </c>
      <c r="P26">
        <v>8.9963614999999997E-2</v>
      </c>
      <c r="Q26">
        <v>8.7418610000000001E-3</v>
      </c>
      <c r="R26">
        <v>1.0284168</v>
      </c>
      <c r="S26">
        <v>1.0204082000000001</v>
      </c>
      <c r="T26">
        <v>2.5641026</v>
      </c>
      <c r="U26">
        <v>6.25</v>
      </c>
      <c r="W26">
        <f t="shared" si="4"/>
        <v>8.4056355769230776E-2</v>
      </c>
      <c r="X26">
        <f t="shared" si="5"/>
        <v>4.6613272020725391E-2</v>
      </c>
      <c r="Y26">
        <v>2.66</v>
      </c>
      <c r="Z26">
        <v>0.8</v>
      </c>
      <c r="AB26">
        <f t="shared" si="0"/>
        <v>12</v>
      </c>
      <c r="AC26">
        <f t="shared" si="1"/>
        <v>98.647847429999999</v>
      </c>
      <c r="AE26">
        <v>1.0284168</v>
      </c>
      <c r="AG26">
        <v>8.9963614999999997E-2</v>
      </c>
      <c r="AH26">
        <v>8.7418610000000001E-3</v>
      </c>
      <c r="AJ26">
        <v>29</v>
      </c>
      <c r="AK26">
        <v>118</v>
      </c>
      <c r="AL26">
        <v>2.0249999999999999</v>
      </c>
      <c r="AM26">
        <f t="shared" si="6"/>
        <v>-118.03375</v>
      </c>
      <c r="AN26">
        <v>34</v>
      </c>
      <c r="AO26">
        <v>14.861000000000001</v>
      </c>
      <c r="AP26">
        <f t="shared" si="7"/>
        <v>34.247683333333335</v>
      </c>
      <c r="AR26" s="7">
        <v>-118.03330560000001</v>
      </c>
      <c r="AS26" s="7">
        <v>34.247694439999997</v>
      </c>
      <c r="AT26" s="7"/>
      <c r="AU26">
        <f t="shared" si="2"/>
        <v>-118.03375</v>
      </c>
      <c r="AV26">
        <f t="shared" si="3"/>
        <v>34.247683333333335</v>
      </c>
      <c r="AX26" s="8">
        <f t="shared" si="8"/>
        <v>4.0865758865647583E-2</v>
      </c>
      <c r="AZ26">
        <f t="shared" si="9"/>
        <v>40.865758865647585</v>
      </c>
      <c r="BC26">
        <v>23</v>
      </c>
      <c r="BD26">
        <f>AZ4</f>
        <v>7.8400693644227193</v>
      </c>
    </row>
    <row r="27" spans="1:56" x14ac:dyDescent="0.2">
      <c r="AR27" s="7"/>
      <c r="AS27" s="7"/>
      <c r="AT27" s="7"/>
      <c r="AU27" s="7"/>
      <c r="AV27" s="7"/>
      <c r="BC27">
        <v>24</v>
      </c>
      <c r="BD27">
        <f>AZ5</f>
        <v>2.6750873582872536</v>
      </c>
    </row>
    <row r="28" spans="1:56" x14ac:dyDescent="0.2">
      <c r="S28" s="5"/>
      <c r="T28" s="6"/>
      <c r="AB28" t="s">
        <v>27</v>
      </c>
      <c r="AC28" t="s">
        <v>24</v>
      </c>
      <c r="AD28" t="s">
        <v>23</v>
      </c>
      <c r="AF28" t="str">
        <f>W1</f>
        <v>change N</v>
      </c>
      <c r="AG28" t="str">
        <f>AC28</f>
        <v>sasom 180-2000</v>
      </c>
      <c r="AH28" t="str">
        <f>AD28</f>
        <v>sasom 38-106</v>
      </c>
      <c r="AT28" s="7"/>
      <c r="AU28" s="7"/>
      <c r="AV28" s="7"/>
      <c r="BC28">
        <v>25</v>
      </c>
      <c r="BD28">
        <f>AZ23</f>
        <v>1.1895358743299056</v>
      </c>
    </row>
    <row r="29" spans="1:56" x14ac:dyDescent="0.2">
      <c r="S29" s="5"/>
      <c r="T29" s="6"/>
      <c r="AB29">
        <f t="shared" ref="AB29:AB46" si="13">W9</f>
        <v>0.74823005181347146</v>
      </c>
      <c r="AD29">
        <f>AD9*AF9</f>
        <v>355.87348663433011</v>
      </c>
      <c r="AF29">
        <f t="shared" ref="AF29:AF33" si="14">W2</f>
        <v>5.9083100000000002</v>
      </c>
      <c r="AG29">
        <f>AC2*AE2</f>
        <v>413.98712839701449</v>
      </c>
      <c r="AT29" s="7"/>
      <c r="AU29" s="7"/>
      <c r="AV29" s="7"/>
      <c r="BC29">
        <v>26</v>
      </c>
      <c r="BD29">
        <f t="shared" ref="BD29:BD31" si="15">AZ24</f>
        <v>2.1164397616446617</v>
      </c>
    </row>
    <row r="30" spans="1:56" x14ac:dyDescent="0.2">
      <c r="S30" s="5"/>
      <c r="T30" s="6"/>
      <c r="AB30">
        <f t="shared" si="13"/>
        <v>1.258938671875</v>
      </c>
      <c r="AC30">
        <f>AC10*AE10</f>
        <v>116.01989040616233</v>
      </c>
      <c r="AF30">
        <f t="shared" si="14"/>
        <v>0.26970443548387096</v>
      </c>
      <c r="AG30">
        <f t="shared" ref="AG30:AG32" si="16">AC3*AE3</f>
        <v>245.94924256617762</v>
      </c>
      <c r="AT30" s="7"/>
      <c r="AU30" s="7"/>
      <c r="AV30" s="7"/>
      <c r="BC30">
        <v>28</v>
      </c>
      <c r="BD30">
        <f t="shared" si="15"/>
        <v>52.509261699094758</v>
      </c>
    </row>
    <row r="31" spans="1:56" x14ac:dyDescent="0.2">
      <c r="S31" s="5"/>
      <c r="T31" s="6"/>
      <c r="AB31">
        <f t="shared" si="13"/>
        <v>0.41382952586206895</v>
      </c>
      <c r="AC31">
        <f t="shared" ref="AC31:AC46" si="17">AC11*AE11</f>
        <v>130.85871270509008</v>
      </c>
      <c r="AF31">
        <f t="shared" si="14"/>
        <v>0.59471576719576724</v>
      </c>
      <c r="AG31">
        <f t="shared" si="16"/>
        <v>214.21790566956255</v>
      </c>
      <c r="AT31" s="7"/>
      <c r="AU31" s="7"/>
      <c r="AV31" s="7"/>
      <c r="BC31">
        <v>29</v>
      </c>
      <c r="BD31">
        <f t="shared" si="15"/>
        <v>40.865758865647585</v>
      </c>
    </row>
    <row r="32" spans="1:56" x14ac:dyDescent="0.2">
      <c r="S32" s="5"/>
      <c r="T32" s="6"/>
      <c r="AB32">
        <f t="shared" si="13"/>
        <v>0.15349482142857143</v>
      </c>
      <c r="AC32">
        <f t="shared" si="17"/>
        <v>130.0197792896</v>
      </c>
      <c r="AF32">
        <f t="shared" si="14"/>
        <v>1.1827229508196722</v>
      </c>
      <c r="AG32">
        <f t="shared" si="16"/>
        <v>315.50055548696582</v>
      </c>
      <c r="AT32" s="7"/>
      <c r="AU32" s="7"/>
      <c r="AV32" s="7"/>
      <c r="BC32">
        <v>30</v>
      </c>
      <c r="BD32">
        <f>AZ6</f>
        <v>336.73973076079557</v>
      </c>
    </row>
    <row r="33" spans="19:48" x14ac:dyDescent="0.2">
      <c r="S33" s="5"/>
      <c r="T33" s="6"/>
      <c r="AB33">
        <f t="shared" si="13"/>
        <v>0.40340844155844152</v>
      </c>
      <c r="AC33">
        <f t="shared" si="17"/>
        <v>124.11812892630716</v>
      </c>
      <c r="AF33">
        <f t="shared" si="14"/>
        <v>1.8667054721030041</v>
      </c>
      <c r="AH33">
        <f>AD6*AF6</f>
        <v>1046.9342467592701</v>
      </c>
      <c r="AT33" s="7"/>
      <c r="AU33" s="7"/>
      <c r="AV33" s="7"/>
    </row>
    <row r="34" spans="19:48" x14ac:dyDescent="0.2">
      <c r="S34" s="5"/>
      <c r="T34" s="6"/>
      <c r="AB34">
        <f t="shared" si="13"/>
        <v>1.5960155</v>
      </c>
      <c r="AC34">
        <f t="shared" si="17"/>
        <v>192.6032238863742</v>
      </c>
      <c r="AT34" s="7"/>
      <c r="AU34" s="7"/>
      <c r="AV34" s="7"/>
    </row>
    <row r="35" spans="19:48" x14ac:dyDescent="0.2">
      <c r="S35" s="5"/>
      <c r="T35" s="6"/>
      <c r="AB35">
        <f t="shared" si="13"/>
        <v>0.63713770967741934</v>
      </c>
      <c r="AC35">
        <f t="shared" si="17"/>
        <v>198.54235049675569</v>
      </c>
    </row>
    <row r="36" spans="19:48" x14ac:dyDescent="0.2">
      <c r="S36" s="5"/>
      <c r="T36" s="6"/>
      <c r="AB36">
        <f t="shared" si="13"/>
        <v>0.7200926666666666</v>
      </c>
      <c r="AD36">
        <f t="shared" ref="AD36:AD45" si="18">AD16*AF16</f>
        <v>197.6505059072424</v>
      </c>
    </row>
    <row r="37" spans="19:48" x14ac:dyDescent="0.2">
      <c r="S37" s="5"/>
      <c r="T37" s="6"/>
      <c r="AB37">
        <f t="shared" si="13"/>
        <v>0.74194708904109596</v>
      </c>
      <c r="AD37">
        <f t="shared" si="18"/>
        <v>364.58698948292954</v>
      </c>
    </row>
    <row r="38" spans="19:48" x14ac:dyDescent="0.2">
      <c r="S38" s="5"/>
      <c r="T38" s="6"/>
      <c r="AB38">
        <f t="shared" si="13"/>
        <v>0.4308774120603015</v>
      </c>
      <c r="AC38">
        <f t="shared" si="17"/>
        <v>228.34983129535155</v>
      </c>
    </row>
    <row r="39" spans="19:48" x14ac:dyDescent="0.2">
      <c r="S39" s="5"/>
      <c r="T39" s="6"/>
      <c r="AB39">
        <f t="shared" si="13"/>
        <v>0.12506914396887159</v>
      </c>
      <c r="AC39">
        <f t="shared" si="17"/>
        <v>190.92082890273954</v>
      </c>
    </row>
    <row r="40" spans="19:48" x14ac:dyDescent="0.2">
      <c r="S40" s="5"/>
      <c r="T40" s="6"/>
      <c r="AB40">
        <f t="shared" si="13"/>
        <v>1.3694415094339623</v>
      </c>
      <c r="AD40">
        <f t="shared" si="18"/>
        <v>419.25111248138046</v>
      </c>
    </row>
    <row r="41" spans="19:48" x14ac:dyDescent="0.2">
      <c r="S41" s="5"/>
      <c r="T41" s="6"/>
      <c r="AB41">
        <f t="shared" si="13"/>
        <v>1.0356485843714602</v>
      </c>
      <c r="AD41">
        <f t="shared" si="18"/>
        <v>532.19277705840807</v>
      </c>
    </row>
    <row r="42" spans="19:48" x14ac:dyDescent="0.2">
      <c r="S42" s="5"/>
      <c r="T42" s="6"/>
      <c r="AB42">
        <f t="shared" si="13"/>
        <v>0.70008149171270717</v>
      </c>
      <c r="AC42">
        <f t="shared" si="17"/>
        <v>216.58589007007097</v>
      </c>
    </row>
    <row r="43" spans="19:48" x14ac:dyDescent="0.2">
      <c r="S43" s="5"/>
      <c r="T43" s="6"/>
      <c r="AB43">
        <f t="shared" si="13"/>
        <v>0.63200933333333331</v>
      </c>
      <c r="AC43">
        <f t="shared" si="17"/>
        <v>159.5630439516531</v>
      </c>
    </row>
    <row r="44" spans="19:48" x14ac:dyDescent="0.2">
      <c r="S44" s="5"/>
      <c r="T44" s="6"/>
      <c r="AB44">
        <f t="shared" si="13"/>
        <v>0.93142661290322581</v>
      </c>
      <c r="AD44">
        <f t="shared" si="18"/>
        <v>328.99840771082125</v>
      </c>
    </row>
    <row r="45" spans="19:48" x14ac:dyDescent="0.2">
      <c r="S45" s="5"/>
      <c r="T45" s="6"/>
      <c r="AB45">
        <f t="shared" si="13"/>
        <v>0.12477786538461538</v>
      </c>
      <c r="AD45">
        <f t="shared" si="18"/>
        <v>200.80101512130028</v>
      </c>
    </row>
    <row r="46" spans="19:48" x14ac:dyDescent="0.2">
      <c r="S46" s="5"/>
      <c r="T46" s="6"/>
      <c r="AB46">
        <f t="shared" si="13"/>
        <v>8.4056355769230776E-2</v>
      </c>
      <c r="AC46">
        <f t="shared" si="17"/>
        <v>101.45110358084882</v>
      </c>
    </row>
    <row r="47" spans="19:48" x14ac:dyDescent="0.2">
      <c r="S47" s="5"/>
      <c r="T47" s="6"/>
    </row>
    <row r="48" spans="19:48" x14ac:dyDescent="0.2">
      <c r="S48" s="5"/>
    </row>
    <row r="49" spans="19:32" x14ac:dyDescent="0.2">
      <c r="S49" s="5"/>
      <c r="AB49" t="str">
        <f>AB28</f>
        <v>N change</v>
      </c>
      <c r="AC49" t="s">
        <v>28</v>
      </c>
      <c r="AD49" t="s">
        <v>29</v>
      </c>
      <c r="AE49" t="s">
        <v>30</v>
      </c>
      <c r="AF49" t="s">
        <v>31</v>
      </c>
    </row>
    <row r="50" spans="19:32" x14ac:dyDescent="0.2">
      <c r="S50" s="5"/>
      <c r="AB50">
        <f t="shared" ref="AB50:AD67" si="19">AB29</f>
        <v>0.74823005181347146</v>
      </c>
      <c r="AD50">
        <f t="shared" si="19"/>
        <v>355.87348663433011</v>
      </c>
    </row>
    <row r="51" spans="19:32" x14ac:dyDescent="0.2">
      <c r="S51" s="5"/>
      <c r="AB51">
        <f t="shared" si="19"/>
        <v>1.258938671875</v>
      </c>
      <c r="AC51">
        <f t="shared" si="19"/>
        <v>116.01989040616233</v>
      </c>
    </row>
    <row r="52" spans="19:32" x14ac:dyDescent="0.2">
      <c r="S52" s="5"/>
      <c r="AB52">
        <f t="shared" si="19"/>
        <v>0.41382952586206895</v>
      </c>
      <c r="AC52">
        <f t="shared" si="19"/>
        <v>130.85871270509008</v>
      </c>
    </row>
    <row r="53" spans="19:32" x14ac:dyDescent="0.2">
      <c r="S53" s="5"/>
      <c r="AB53">
        <f t="shared" si="19"/>
        <v>0.15349482142857143</v>
      </c>
      <c r="AC53">
        <f t="shared" si="19"/>
        <v>130.0197792896</v>
      </c>
    </row>
    <row r="54" spans="19:32" x14ac:dyDescent="0.2">
      <c r="S54" s="5"/>
      <c r="AB54">
        <f t="shared" si="19"/>
        <v>0.40340844155844152</v>
      </c>
      <c r="AC54">
        <f t="shared" si="19"/>
        <v>124.11812892630716</v>
      </c>
    </row>
    <row r="55" spans="19:32" x14ac:dyDescent="0.2">
      <c r="S55" s="5"/>
      <c r="AB55">
        <f t="shared" si="19"/>
        <v>1.5960155</v>
      </c>
      <c r="AC55">
        <f t="shared" si="19"/>
        <v>192.6032238863742</v>
      </c>
    </row>
    <row r="56" spans="19:32" x14ac:dyDescent="0.2">
      <c r="S56" s="5"/>
      <c r="AB56">
        <f t="shared" si="19"/>
        <v>0.63713770967741934</v>
      </c>
      <c r="AC56">
        <f t="shared" si="19"/>
        <v>198.54235049675569</v>
      </c>
    </row>
    <row r="57" spans="19:32" x14ac:dyDescent="0.2">
      <c r="S57" s="5"/>
      <c r="AB57">
        <f t="shared" si="19"/>
        <v>0.7200926666666666</v>
      </c>
      <c r="AD57">
        <f t="shared" si="19"/>
        <v>197.6505059072424</v>
      </c>
    </row>
    <row r="58" spans="19:32" x14ac:dyDescent="0.2">
      <c r="S58" s="5"/>
      <c r="AB58">
        <f t="shared" si="19"/>
        <v>0.74194708904109596</v>
      </c>
      <c r="AD58">
        <f t="shared" si="19"/>
        <v>364.58698948292954</v>
      </c>
    </row>
    <row r="59" spans="19:32" x14ac:dyDescent="0.2">
      <c r="S59" s="5"/>
      <c r="AB59">
        <f t="shared" si="19"/>
        <v>0.4308774120603015</v>
      </c>
      <c r="AC59">
        <f t="shared" si="19"/>
        <v>228.34983129535155</v>
      </c>
    </row>
    <row r="60" spans="19:32" x14ac:dyDescent="0.2">
      <c r="S60" s="5"/>
      <c r="AB60">
        <f t="shared" si="19"/>
        <v>0.12506914396887159</v>
      </c>
      <c r="AC60">
        <f t="shared" si="19"/>
        <v>190.92082890273954</v>
      </c>
    </row>
    <row r="61" spans="19:32" x14ac:dyDescent="0.2">
      <c r="S61" s="5"/>
      <c r="AB61">
        <f t="shared" si="19"/>
        <v>1.3694415094339623</v>
      </c>
      <c r="AD61">
        <f t="shared" si="19"/>
        <v>419.25111248138046</v>
      </c>
    </row>
    <row r="62" spans="19:32" x14ac:dyDescent="0.2">
      <c r="S62" s="5"/>
      <c r="AB62">
        <f t="shared" si="19"/>
        <v>1.0356485843714602</v>
      </c>
      <c r="AD62">
        <f t="shared" si="19"/>
        <v>532.19277705840807</v>
      </c>
    </row>
    <row r="63" spans="19:32" x14ac:dyDescent="0.2">
      <c r="S63" s="5"/>
      <c r="AB63">
        <f t="shared" si="19"/>
        <v>0.70008149171270717</v>
      </c>
      <c r="AC63">
        <f t="shared" si="19"/>
        <v>216.58589007007097</v>
      </c>
    </row>
    <row r="64" spans="19:32" x14ac:dyDescent="0.2">
      <c r="S64" s="5"/>
      <c r="V64" s="6"/>
      <c r="AB64">
        <f t="shared" si="19"/>
        <v>0.63200933333333331</v>
      </c>
      <c r="AC64">
        <f t="shared" si="19"/>
        <v>159.5630439516531</v>
      </c>
    </row>
    <row r="65" spans="19:32" x14ac:dyDescent="0.2">
      <c r="S65" s="5"/>
      <c r="V65" s="6"/>
      <c r="AB65">
        <f t="shared" si="19"/>
        <v>0.93142661290322581</v>
      </c>
      <c r="AD65">
        <f t="shared" si="19"/>
        <v>328.99840771082125</v>
      </c>
    </row>
    <row r="66" spans="19:32" x14ac:dyDescent="0.2">
      <c r="S66" s="5"/>
      <c r="V66" s="6"/>
      <c r="AB66">
        <f t="shared" si="19"/>
        <v>0.12477786538461538</v>
      </c>
      <c r="AD66">
        <f t="shared" si="19"/>
        <v>200.80101512130028</v>
      </c>
    </row>
    <row r="67" spans="19:32" x14ac:dyDescent="0.2">
      <c r="S67" s="5"/>
      <c r="V67" s="6"/>
      <c r="AB67">
        <f t="shared" si="19"/>
        <v>8.4056355769230776E-2</v>
      </c>
      <c r="AC67">
        <f t="shared" si="19"/>
        <v>101.45110358084882</v>
      </c>
    </row>
    <row r="68" spans="19:32" x14ac:dyDescent="0.2">
      <c r="S68" s="5"/>
      <c r="V68" s="6"/>
      <c r="AB68">
        <f>AF29</f>
        <v>5.9083100000000002</v>
      </c>
      <c r="AE68">
        <f>AG29</f>
        <v>413.98712839701449</v>
      </c>
    </row>
    <row r="69" spans="19:32" x14ac:dyDescent="0.2">
      <c r="S69" s="5"/>
      <c r="V69" s="6"/>
      <c r="AB69">
        <f t="shared" ref="AB69:AB72" si="20">AF30</f>
        <v>0.26970443548387096</v>
      </c>
      <c r="AE69">
        <f t="shared" ref="AE69:AE71" si="21">AG30</f>
        <v>245.94924256617762</v>
      </c>
    </row>
    <row r="70" spans="19:32" x14ac:dyDescent="0.2">
      <c r="S70" s="5"/>
      <c r="V70" s="6"/>
      <c r="AB70">
        <f t="shared" si="20"/>
        <v>0.59471576719576724</v>
      </c>
      <c r="AE70">
        <f t="shared" si="21"/>
        <v>214.21790566956255</v>
      </c>
    </row>
    <row r="71" spans="19:32" x14ac:dyDescent="0.2">
      <c r="S71" s="5"/>
      <c r="V71" s="6"/>
      <c r="AB71">
        <f t="shared" si="20"/>
        <v>1.1827229508196722</v>
      </c>
      <c r="AE71">
        <f t="shared" si="21"/>
        <v>315.50055548696582</v>
      </c>
    </row>
    <row r="72" spans="19:32" x14ac:dyDescent="0.2">
      <c r="S72" s="5"/>
      <c r="V72" s="6"/>
      <c r="AB72">
        <f t="shared" si="20"/>
        <v>1.8667054721030041</v>
      </c>
      <c r="AF72">
        <f>AH33</f>
        <v>1046.9342467592701</v>
      </c>
    </row>
    <row r="73" spans="19:32" x14ac:dyDescent="0.2">
      <c r="S73" s="5"/>
      <c r="V73" s="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2017-09-23T01:16:52Z</dcterms:created>
  <dcterms:modified xsi:type="dcterms:W3CDTF">2017-12-16T00:33:47Z</dcterms:modified>
</cp:coreProperties>
</file>