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DA\BADS 7105 CRM Analystics and Intelligence\04_Class Assignment\WE11_AB Testing\"/>
    </mc:Choice>
  </mc:AlternateContent>
  <xr:revisionPtr revIDLastSave="0" documentId="13_ncr:1_{B9C31B24-3FC4-4E50-A377-9D3C16CF4F1A}" xr6:coauthVersionLast="36" xr6:coauthVersionMax="36" xr10:uidLastSave="{00000000-0000-0000-0000-000000000000}"/>
  <bookViews>
    <workbookView xWindow="0" yWindow="0" windowWidth="18390" windowHeight="10400" firstSheet="6" activeTab="7" xr2:uid="{9FAFC3A0-983D-4800-863E-286345256D18}"/>
  </bookViews>
  <sheets>
    <sheet name="ChiS1" sheetId="2" state="hidden" r:id="rId1"/>
    <sheet name="ChiS_2" sheetId="1" state="hidden" r:id="rId2"/>
    <sheet name="Anova" sheetId="3" state="hidden" r:id="rId3"/>
    <sheet name="AB Testing_Like" sheetId="5" state="hidden" r:id="rId4"/>
    <sheet name="AB Testing_Age" sheetId="6" state="hidden" r:id="rId5"/>
    <sheet name="AB Testing_Age Like SB" sheetId="7" state="hidden" r:id="rId6"/>
    <sheet name="Use Case" sheetId="9" r:id="rId7"/>
    <sheet name="Test Result" sheetId="8" r:id="rId8"/>
  </sheets>
  <definedNames>
    <definedName name="_xlnm.Print_Area" localSheetId="2">Anova!$A$1:$I$53</definedName>
    <definedName name="ฟๅ" localSheetId="7">'Test Result'!$H$7</definedName>
    <definedName name="ฟๅ" localSheetId="6">'Use Case'!#REF!</definedName>
    <definedName name="ฟๅ">'AB Testing_Age Like SB'!$G$6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8" l="1"/>
  <c r="G27" i="8"/>
  <c r="D32" i="8" s="1"/>
  <c r="D33" i="8" s="1"/>
  <c r="E17" i="8"/>
  <c r="D17" i="8"/>
  <c r="F16" i="8"/>
  <c r="F15" i="8"/>
  <c r="F14" i="8"/>
  <c r="F17" i="8" l="1"/>
  <c r="H15" i="8" s="1"/>
  <c r="H14" i="8"/>
  <c r="D21" i="8" s="1"/>
  <c r="D27" i="8" s="1"/>
  <c r="F28" i="7"/>
  <c r="F26" i="7"/>
  <c r="C31" i="7" s="1"/>
  <c r="C32" i="7" s="1"/>
  <c r="D16" i="7"/>
  <c r="C16" i="7"/>
  <c r="E15" i="7"/>
  <c r="E14" i="7"/>
  <c r="E13" i="7"/>
  <c r="H16" i="8" l="1"/>
  <c r="E23" i="8" s="1"/>
  <c r="E29" i="8" s="1"/>
  <c r="D23" i="8"/>
  <c r="D29" i="8" s="1"/>
  <c r="E22" i="8"/>
  <c r="E28" i="8" s="1"/>
  <c r="D22" i="8"/>
  <c r="D28" i="8" s="1"/>
  <c r="E21" i="8"/>
  <c r="E27" i="8" s="1"/>
  <c r="H17" i="8"/>
  <c r="E16" i="7"/>
  <c r="G15" i="7" s="1"/>
  <c r="C30" i="6"/>
  <c r="C29" i="6"/>
  <c r="C28" i="6"/>
  <c r="F26" i="6"/>
  <c r="F24" i="6"/>
  <c r="C26" i="6"/>
  <c r="C25" i="6"/>
  <c r="D25" i="6"/>
  <c r="D26" i="6"/>
  <c r="D24" i="6"/>
  <c r="C24" i="6"/>
  <c r="C18" i="6"/>
  <c r="C20" i="6"/>
  <c r="D20" i="6"/>
  <c r="D19" i="6"/>
  <c r="C19" i="6"/>
  <c r="D18" i="6"/>
  <c r="G12" i="6"/>
  <c r="E12" i="6"/>
  <c r="D14" i="6"/>
  <c r="C14" i="6"/>
  <c r="E13" i="6"/>
  <c r="E11" i="6"/>
  <c r="C28" i="5"/>
  <c r="C27" i="5"/>
  <c r="F22" i="5"/>
  <c r="C26" i="5" s="1"/>
  <c r="C25" i="5"/>
  <c r="C18" i="5"/>
  <c r="G11" i="5"/>
  <c r="C17" i="5"/>
  <c r="E12" i="5"/>
  <c r="E13" i="5"/>
  <c r="D13" i="5"/>
  <c r="C13" i="5"/>
  <c r="F23" i="5"/>
  <c r="E11" i="5"/>
  <c r="D48" i="3"/>
  <c r="D47" i="3" s="1"/>
  <c r="D46" i="3"/>
  <c r="E40" i="3"/>
  <c r="C38" i="3"/>
  <c r="D33" i="3"/>
  <c r="D30" i="3"/>
  <c r="E18" i="3"/>
  <c r="D18" i="3"/>
  <c r="C18" i="3"/>
  <c r="G17" i="3"/>
  <c r="F17" i="3"/>
  <c r="D40" i="3" s="1"/>
  <c r="E17" i="3"/>
  <c r="E32" i="3" s="1"/>
  <c r="D17" i="3"/>
  <c r="D25" i="3" s="1"/>
  <c r="C17" i="3"/>
  <c r="C30" i="3" s="1"/>
  <c r="E16" i="3"/>
  <c r="D16" i="3"/>
  <c r="F16" i="3" s="1"/>
  <c r="C16" i="3"/>
  <c r="J10" i="3"/>
  <c r="F18" i="3" s="1"/>
  <c r="G29" i="2"/>
  <c r="G28" i="2"/>
  <c r="C35" i="2" s="1"/>
  <c r="C36" i="2" s="1"/>
  <c r="F16" i="2"/>
  <c r="E23" i="2" s="1"/>
  <c r="E31" i="2" s="1"/>
  <c r="E16" i="2"/>
  <c r="D16" i="2"/>
  <c r="C16" i="2"/>
  <c r="F15" i="2"/>
  <c r="E24" i="2" s="1"/>
  <c r="E32" i="2" s="1"/>
  <c r="F14" i="2"/>
  <c r="C23" i="2" s="1"/>
  <c r="C31" i="2" s="1"/>
  <c r="F13" i="2"/>
  <c r="E22" i="2" s="1"/>
  <c r="E30" i="2" s="1"/>
  <c r="F12" i="2"/>
  <c r="E21" i="2" s="1"/>
  <c r="E29" i="2" s="1"/>
  <c r="G23" i="1"/>
  <c r="C26" i="1" s="1"/>
  <c r="C27" i="1" s="1"/>
  <c r="G22" i="1"/>
  <c r="E13" i="1"/>
  <c r="D13" i="1"/>
  <c r="C13" i="1"/>
  <c r="F12" i="1"/>
  <c r="F13" i="1" s="1"/>
  <c r="H12" i="1" s="1"/>
  <c r="F11" i="1"/>
  <c r="D31" i="8" l="1"/>
  <c r="D34" i="8" s="1"/>
  <c r="C22" i="7"/>
  <c r="C28" i="7" s="1"/>
  <c r="D22" i="7"/>
  <c r="D28" i="7" s="1"/>
  <c r="G14" i="7"/>
  <c r="G13" i="7"/>
  <c r="E14" i="6"/>
  <c r="G11" i="6" s="1"/>
  <c r="D17" i="5"/>
  <c r="D22" i="5" s="1"/>
  <c r="C23" i="3"/>
  <c r="E30" i="3"/>
  <c r="D38" i="3"/>
  <c r="D41" i="3"/>
  <c r="D23" i="3"/>
  <c r="C31" i="3"/>
  <c r="E38" i="3"/>
  <c r="E22" i="3"/>
  <c r="C21" i="3"/>
  <c r="E23" i="3"/>
  <c r="D31" i="3"/>
  <c r="C39" i="3"/>
  <c r="D21" i="3"/>
  <c r="C24" i="3"/>
  <c r="C29" i="3"/>
  <c r="E31" i="3"/>
  <c r="D39" i="3"/>
  <c r="E21" i="3"/>
  <c r="D24" i="3"/>
  <c r="D29" i="3"/>
  <c r="D34" i="3" s="1"/>
  <c r="C32" i="3"/>
  <c r="C37" i="3"/>
  <c r="C42" i="3" s="1"/>
  <c r="F42" i="3" s="1"/>
  <c r="C48" i="3" s="1"/>
  <c r="E39" i="3"/>
  <c r="C22" i="3"/>
  <c r="E24" i="3"/>
  <c r="E29" i="3"/>
  <c r="D32" i="3"/>
  <c r="D37" i="3"/>
  <c r="D42" i="3" s="1"/>
  <c r="C40" i="3"/>
  <c r="D22" i="3"/>
  <c r="E37" i="3"/>
  <c r="E42" i="3" s="1"/>
  <c r="C21" i="2"/>
  <c r="C29" i="2" s="1"/>
  <c r="D21" i="2"/>
  <c r="D29" i="2" s="1"/>
  <c r="D24" i="2"/>
  <c r="D32" i="2" s="1"/>
  <c r="C22" i="2"/>
  <c r="C30" i="2" s="1"/>
  <c r="C24" i="2"/>
  <c r="C32" i="2" s="1"/>
  <c r="D22" i="2"/>
  <c r="D30" i="2" s="1"/>
  <c r="D23" i="2"/>
  <c r="D31" i="2" s="1"/>
  <c r="H11" i="1"/>
  <c r="C18" i="1"/>
  <c r="C23" i="1" s="1"/>
  <c r="D17" i="1"/>
  <c r="D22" i="1" s="1"/>
  <c r="E18" i="1"/>
  <c r="E23" i="1" s="1"/>
  <c r="C17" i="1"/>
  <c r="C22" i="1" s="1"/>
  <c r="D18" i="1"/>
  <c r="D23" i="1" s="1"/>
  <c r="G16" i="7" l="1"/>
  <c r="C20" i="7"/>
  <c r="C26" i="7" s="1"/>
  <c r="D20" i="7"/>
  <c r="D26" i="7" s="1"/>
  <c r="D21" i="7"/>
  <c r="D27" i="7" s="1"/>
  <c r="C21" i="7"/>
  <c r="C27" i="7" s="1"/>
  <c r="G13" i="6"/>
  <c r="C22" i="5"/>
  <c r="G12" i="5"/>
  <c r="F34" i="3"/>
  <c r="C47" i="3" s="1"/>
  <c r="E47" i="3" s="1"/>
  <c r="C34" i="3"/>
  <c r="D26" i="3"/>
  <c r="E26" i="3"/>
  <c r="E34" i="3"/>
  <c r="C26" i="3"/>
  <c r="F26" i="3"/>
  <c r="C46" i="3" s="1"/>
  <c r="E46" i="3" s="1"/>
  <c r="F46" i="3" s="1"/>
  <c r="G46" i="3" s="1"/>
  <c r="C34" i="2"/>
  <c r="H13" i="1"/>
  <c r="E17" i="1"/>
  <c r="E22" i="1" s="1"/>
  <c r="C25" i="1" s="1"/>
  <c r="C28" i="1" s="1"/>
  <c r="C30" i="7" l="1"/>
  <c r="C33" i="7" s="1"/>
  <c r="G14" i="6"/>
  <c r="D18" i="5"/>
  <c r="D23" i="5" s="1"/>
  <c r="G13" i="5"/>
  <c r="C23" i="5"/>
  <c r="C38" i="2"/>
  <c r="C37" i="2"/>
  <c r="C31" i="6" l="1"/>
</calcChain>
</file>

<file path=xl/sharedStrings.xml><?xml version="1.0" encoding="utf-8"?>
<sst xmlns="http://schemas.openxmlformats.org/spreadsheetml/2006/main" count="387" uniqueCount="159">
  <si>
    <t>Test of Homogeneity</t>
  </si>
  <si>
    <t>Ex 1 : Number of Customers by Hotels</t>
  </si>
  <si>
    <t>H0 :</t>
  </si>
  <si>
    <r>
      <t>The population proportion of customer who will choose to stay at hotel again are the</t>
    </r>
    <r>
      <rPr>
        <b/>
        <sz val="12"/>
        <color theme="5" tint="-0.249977111117893"/>
        <rFont val="Calibri"/>
        <family val="2"/>
        <scheme val="minor"/>
      </rPr>
      <t xml:space="preserve"> same</t>
    </r>
    <r>
      <rPr>
        <sz val="12"/>
        <color theme="1"/>
        <rFont val="Calibri"/>
        <family val="2"/>
        <scheme val="minor"/>
      </rPr>
      <t xml:space="preserve"> of three hotel</t>
    </r>
  </si>
  <si>
    <t>H1 :</t>
  </si>
  <si>
    <t>Not Ho</t>
  </si>
  <si>
    <t>อย่างน้อย 2 รร (1 คู่ แตกต่างกัน)</t>
  </si>
  <si>
    <t>Alpha</t>
  </si>
  <si>
    <t>Oij : Hotel Observation</t>
  </si>
  <si>
    <t>Choose again?</t>
  </si>
  <si>
    <t>G Plam
(j=1)</t>
  </si>
  <si>
    <t>Plam R
(j=2)</t>
  </si>
  <si>
    <t>Palmprince
(J=3)</t>
  </si>
  <si>
    <t>Total</t>
  </si>
  <si>
    <t>Pi</t>
  </si>
  <si>
    <t>Yes (i=1)</t>
  </si>
  <si>
    <t>No (i=2)</t>
  </si>
  <si>
    <t>Ei</t>
  </si>
  <si>
    <t>G Plam</t>
  </si>
  <si>
    <t>Plam R</t>
  </si>
  <si>
    <t>Palmprince</t>
  </si>
  <si>
    <t>Yes</t>
  </si>
  <si>
    <t>No</t>
  </si>
  <si>
    <t>(Oij-Eij)^2/Eij</t>
  </si>
  <si>
    <t>k</t>
  </si>
  <si>
    <t>m</t>
  </si>
  <si>
    <t>Chi Square</t>
  </si>
  <si>
    <t>=sum ((Oij-Eij)^2/Eij)</t>
  </si>
  <si>
    <t>Degree of Freedom</t>
  </si>
  <si>
    <t>=(k-1)*(m-1)</t>
  </si>
  <si>
    <t>Critical Value</t>
  </si>
  <si>
    <r>
      <t>=CHISQ.INV.RT(0.05,</t>
    </r>
    <r>
      <rPr>
        <b/>
        <sz val="12"/>
        <color theme="5" tint="-0.249977111117893"/>
        <rFont val="Calibri"/>
        <family val="2"/>
        <scheme val="minor"/>
      </rPr>
      <t>DF</t>
    </r>
    <r>
      <rPr>
        <sz val="12"/>
        <color theme="5" tint="-0.249977111117893"/>
        <rFont val="Calibri"/>
        <family val="2"/>
        <scheme val="minor"/>
      </rPr>
      <t>)</t>
    </r>
  </si>
  <si>
    <t>P- Value</t>
  </si>
  <si>
    <r>
      <t>=1-CHISQ.DIST(</t>
    </r>
    <r>
      <rPr>
        <b/>
        <sz val="12"/>
        <color theme="5" tint="-0.249977111117893"/>
        <rFont val="Calibri"/>
        <family val="2"/>
        <scheme val="minor"/>
      </rPr>
      <t>ChiSquare</t>
    </r>
    <r>
      <rPr>
        <sz val="12"/>
        <color theme="5" tint="-0.249977111117893"/>
        <rFont val="Calibri"/>
        <family val="2"/>
        <scheme val="minor"/>
      </rPr>
      <t>,</t>
    </r>
    <r>
      <rPr>
        <b/>
        <sz val="12"/>
        <color theme="5" tint="-0.249977111117893"/>
        <rFont val="Calibri"/>
        <family val="2"/>
        <scheme val="minor"/>
      </rPr>
      <t>DF</t>
    </r>
    <r>
      <rPr>
        <sz val="12"/>
        <color theme="5" tint="-0.249977111117893"/>
        <rFont val="Calibri"/>
        <family val="2"/>
        <scheme val="minor"/>
      </rPr>
      <t>,TRUE)</t>
    </r>
  </si>
  <si>
    <r>
      <t xml:space="preserve">P Value &lt; 0.05 </t>
    </r>
    <r>
      <rPr>
        <b/>
        <sz val="12"/>
        <color theme="5" tint="-0.249977111117893"/>
        <rFont val="Calibri"/>
        <family val="2"/>
        <scheme val="minor"/>
      </rPr>
      <t>&gt;&gt;&gt;</t>
    </r>
  </si>
  <si>
    <t>Reject H0</t>
  </si>
  <si>
    <t>Conclusion :</t>
  </si>
  <si>
    <t xml:space="preserve">The population proportion of customer who will choose to stay at same hotel again at least 1 hotel </t>
  </si>
  <si>
    <r>
      <t xml:space="preserve">is </t>
    </r>
    <r>
      <rPr>
        <b/>
        <sz val="12"/>
        <color theme="5" tint="-0.249977111117893"/>
        <rFont val="Calibri"/>
        <family val="2"/>
        <scheme val="minor"/>
      </rPr>
      <t>differnce</t>
    </r>
    <r>
      <rPr>
        <sz val="12"/>
        <color theme="1"/>
        <rFont val="Calibri"/>
        <family val="2"/>
        <scheme val="minor"/>
      </rPr>
      <t xml:space="preserve"> from the others at significant level 0.05</t>
    </r>
  </si>
  <si>
    <t>Test of Independence</t>
  </si>
  <si>
    <t xml:space="preserve">Ex 6 </t>
  </si>
  <si>
    <t>Ho:</t>
  </si>
  <si>
    <t>ชนิดของน้ำมันและรายได้เป็นอิสระกัน</t>
  </si>
  <si>
    <t>Income and type of gas are independent</t>
  </si>
  <si>
    <t>H1:</t>
  </si>
  <si>
    <r>
      <t>ชนิดของน้ำมันและรายได้</t>
    </r>
    <r>
      <rPr>
        <b/>
        <u/>
        <sz val="12"/>
        <color theme="1"/>
        <rFont val="Calibri"/>
        <family val="2"/>
        <scheme val="minor"/>
      </rPr>
      <t>ไม่</t>
    </r>
    <r>
      <rPr>
        <sz val="12"/>
        <color theme="1"/>
        <rFont val="Calibri"/>
        <family val="2"/>
        <scheme val="minor"/>
      </rPr>
      <t>เป็นอิสระกัน</t>
    </r>
  </si>
  <si>
    <t>Not H0</t>
  </si>
  <si>
    <t>Oij : Observe</t>
  </si>
  <si>
    <t>Type of Gasoline</t>
  </si>
  <si>
    <t>Income</t>
  </si>
  <si>
    <t>Regular</t>
  </si>
  <si>
    <t>Premium</t>
  </si>
  <si>
    <t>Extra Premium</t>
  </si>
  <si>
    <t>Less than $30,000</t>
  </si>
  <si>
    <t>$30,000 - $40,000</t>
  </si>
  <si>
    <t>$50,000 - $99,999</t>
  </si>
  <si>
    <t>More than $100,000</t>
  </si>
  <si>
    <t xml:space="preserve">Eij : Expected </t>
  </si>
  <si>
    <t>Check &lt; 5</t>
  </si>
  <si>
    <t>Degree of freedom</t>
  </si>
  <si>
    <t>Critical value</t>
  </si>
  <si>
    <r>
      <t>=CHISQ.INV.RT(0.01,</t>
    </r>
    <r>
      <rPr>
        <b/>
        <sz val="12"/>
        <color theme="5" tint="-0.249977111117893"/>
        <rFont val="Calibri"/>
        <family val="2"/>
        <scheme val="minor"/>
      </rPr>
      <t>DF</t>
    </r>
    <r>
      <rPr>
        <sz val="12"/>
        <color theme="5" tint="-0.249977111117893"/>
        <rFont val="Calibri"/>
        <family val="2"/>
        <scheme val="minor"/>
      </rPr>
      <t>)</t>
    </r>
  </si>
  <si>
    <t>P Value</t>
  </si>
  <si>
    <t>Contingency coefficient</t>
  </si>
  <si>
    <r>
      <rPr>
        <b/>
        <sz val="12"/>
        <color theme="4"/>
        <rFont val="Calibri"/>
        <family val="2"/>
        <scheme val="minor"/>
      </rPr>
      <t>&gt;&gt;</t>
    </r>
    <r>
      <rPr>
        <sz val="12"/>
        <color theme="4"/>
        <rFont val="Calibri"/>
        <family val="2"/>
        <scheme val="minor"/>
      </rPr>
      <t xml:space="preserve"> Income and type of gas are highly correlated</t>
    </r>
  </si>
  <si>
    <r>
      <t xml:space="preserve">P Value &lt; 0.05 </t>
    </r>
    <r>
      <rPr>
        <sz val="12"/>
        <color theme="5" tint="-0.249977111117893"/>
        <rFont val="Calibri"/>
        <family val="2"/>
        <scheme val="minor"/>
      </rPr>
      <t xml:space="preserve">&gt;&gt;&gt; </t>
    </r>
  </si>
  <si>
    <t>Reject H0 at very highly significance level</t>
  </si>
  <si>
    <r>
      <t>ชนิดของน้ำมันที่เลือกใช้และรายได้</t>
    </r>
    <r>
      <rPr>
        <b/>
        <sz val="12"/>
        <color rgb="FFC00000"/>
        <rFont val="Calibri"/>
        <family val="2"/>
        <scheme val="minor"/>
      </rPr>
      <t>ไม่</t>
    </r>
    <r>
      <rPr>
        <sz val="12"/>
        <color theme="1"/>
        <rFont val="Calibri"/>
        <family val="2"/>
        <scheme val="minor"/>
      </rPr>
      <t>เป็นอิสระกัน ที่ระดับนัยสำคัญ 0.05</t>
    </r>
  </si>
  <si>
    <t>One-way ANOVA</t>
  </si>
  <si>
    <t>Starting salary of graduated college students</t>
  </si>
  <si>
    <t>U_salary univ.1 = U_salary univ.2 = U_salary univ.3</t>
  </si>
  <si>
    <t>มี U_salary univ. อย่างน้อย 1 คู่แตกต่างกัน</t>
  </si>
  <si>
    <t>Observe</t>
  </si>
  <si>
    <t>Univ. 1</t>
  </si>
  <si>
    <t>Univ. 2</t>
  </si>
  <si>
    <t>Univ. 3</t>
  </si>
  <si>
    <t>Salary 1</t>
  </si>
  <si>
    <t>Salary 2</t>
  </si>
  <si>
    <t>Salary 3</t>
  </si>
  <si>
    <t>Salary 4</t>
  </si>
  <si>
    <t>Salary 5</t>
  </si>
  <si>
    <t>N</t>
  </si>
  <si>
    <t>X bar</t>
  </si>
  <si>
    <t>S.D.</t>
  </si>
  <si>
    <t>Between Group</t>
  </si>
  <si>
    <t>SSR</t>
  </si>
  <si>
    <t>Within Group</t>
  </si>
  <si>
    <t>SSE</t>
  </si>
  <si>
    <t>SST</t>
  </si>
  <si>
    <t>Anova: Single Factor</t>
  </si>
  <si>
    <t>ANOVA TABLE</t>
  </si>
  <si>
    <t>SS</t>
  </si>
  <si>
    <t>DF</t>
  </si>
  <si>
    <t>MS</t>
  </si>
  <si>
    <t>F</t>
  </si>
  <si>
    <t>P-Vale</t>
  </si>
  <si>
    <t>SUMMARY</t>
  </si>
  <si>
    <t>&gt; F.DIST.RT(F,DF_SSR,DF_SSE)</t>
  </si>
  <si>
    <t>Groups</t>
  </si>
  <si>
    <t>Count</t>
  </si>
  <si>
    <t>Sum</t>
  </si>
  <si>
    <t>Average</t>
  </si>
  <si>
    <t>Variance</t>
  </si>
  <si>
    <t>P-Value &lt; 0.05 , Reject H0</t>
  </si>
  <si>
    <t>Conclusion:</t>
  </si>
  <si>
    <t>มีค่าเฉลี่ยเงินเดือนเริ่มต้นอย่างน้อย 1 ที่แตกต่างกัน ที่ระดับนัยสำคัญ 0.05</t>
  </si>
  <si>
    <t>ANOVA</t>
  </si>
  <si>
    <t>Source of Variation</t>
  </si>
  <si>
    <t>df</t>
  </si>
  <si>
    <t>P-value</t>
  </si>
  <si>
    <t>F crit</t>
  </si>
  <si>
    <t>Between Groups</t>
  </si>
  <si>
    <t>Within Groups</t>
  </si>
  <si>
    <t>Like (i=1)</t>
  </si>
  <si>
    <t>Dislike (i=2)</t>
  </si>
  <si>
    <t>50% Off
(j=1)</t>
  </si>
  <si>
    <t>Buy one get One free
(j=2)</t>
  </si>
  <si>
    <t>50% Off</t>
  </si>
  <si>
    <t>BOGF</t>
  </si>
  <si>
    <r>
      <t xml:space="preserve">P Value &gt; 0.05 </t>
    </r>
    <r>
      <rPr>
        <b/>
        <sz val="12"/>
        <color theme="5" tint="-0.249977111117893"/>
        <rFont val="Calibri"/>
        <family val="2"/>
        <scheme val="minor"/>
      </rPr>
      <t>&gt;&gt;&gt;</t>
    </r>
  </si>
  <si>
    <t>Do not reject H0</t>
  </si>
  <si>
    <r>
      <t xml:space="preserve">is not </t>
    </r>
    <r>
      <rPr>
        <b/>
        <sz val="12"/>
        <color theme="5" tint="-0.249977111117893"/>
        <rFont val="Calibri"/>
        <family val="2"/>
        <scheme val="minor"/>
      </rPr>
      <t>differnce</t>
    </r>
    <r>
      <rPr>
        <sz val="12"/>
        <color theme="1"/>
        <rFont val="Calibri"/>
        <family val="2"/>
        <scheme val="minor"/>
      </rPr>
      <t xml:space="preserve"> from the others at significant level 0.05</t>
    </r>
  </si>
  <si>
    <t>20-30</t>
  </si>
  <si>
    <t>30-40</t>
  </si>
  <si>
    <t>40-50</t>
  </si>
  <si>
    <t>The population proportion of people who will choose 2 types of promotion</t>
  </si>
  <si>
    <t>People who like/dislike Starbucks</t>
  </si>
  <si>
    <t>By Age Group</t>
  </si>
  <si>
    <t>People who like starbucks /by age group</t>
  </si>
  <si>
    <r>
      <t>The population proportion of people who will choose promotion are the</t>
    </r>
    <r>
      <rPr>
        <b/>
        <sz val="12"/>
        <color theme="5" tint="-0.249977111117893"/>
        <rFont val="Calibri"/>
        <family val="2"/>
        <scheme val="minor"/>
      </rPr>
      <t xml:space="preserve"> same</t>
    </r>
    <r>
      <rPr>
        <sz val="12"/>
        <color theme="1"/>
        <rFont val="Calibri"/>
        <family val="2"/>
        <scheme val="minor"/>
      </rPr>
      <t xml:space="preserve"> </t>
    </r>
  </si>
  <si>
    <t>Oij : Starbucks Promotion Observation</t>
  </si>
  <si>
    <t>A. 50% off</t>
  </si>
  <si>
    <t>B. Buy one ,get one free</t>
  </si>
  <si>
    <r>
      <t>The population proportion of people who will choose promotion are the</t>
    </r>
    <r>
      <rPr>
        <b/>
        <sz val="12"/>
        <color theme="5" tint="-0.249977111117893"/>
        <rFont val="Franklin Gothic Medium Cond"/>
        <family val="2"/>
      </rPr>
      <t xml:space="preserve"> same</t>
    </r>
    <r>
      <rPr>
        <sz val="12"/>
        <color theme="1"/>
        <rFont val="Franklin Gothic Medium Cond"/>
        <family val="2"/>
      </rPr>
      <t xml:space="preserve"> </t>
    </r>
  </si>
  <si>
    <r>
      <t>=CHISQ.INV.RT(0.05,</t>
    </r>
    <r>
      <rPr>
        <b/>
        <sz val="12"/>
        <color theme="5" tint="-0.249977111117893"/>
        <rFont val="Franklin Gothic Medium Cond"/>
        <family val="2"/>
      </rPr>
      <t>DF</t>
    </r>
    <r>
      <rPr>
        <sz val="12"/>
        <color theme="5" tint="-0.249977111117893"/>
        <rFont val="Franklin Gothic Medium Cond"/>
        <family val="2"/>
      </rPr>
      <t>)</t>
    </r>
  </si>
  <si>
    <r>
      <t>=1-CHISQ.DIST(</t>
    </r>
    <r>
      <rPr>
        <b/>
        <sz val="12"/>
        <color theme="5" tint="-0.249977111117893"/>
        <rFont val="Franklin Gothic Medium Cond"/>
        <family val="2"/>
      </rPr>
      <t>ChiSquare</t>
    </r>
    <r>
      <rPr>
        <sz val="12"/>
        <color theme="5" tint="-0.249977111117893"/>
        <rFont val="Franklin Gothic Medium Cond"/>
        <family val="2"/>
      </rPr>
      <t>,</t>
    </r>
    <r>
      <rPr>
        <b/>
        <sz val="12"/>
        <color theme="5" tint="-0.249977111117893"/>
        <rFont val="Franklin Gothic Medium Cond"/>
        <family val="2"/>
      </rPr>
      <t>DF</t>
    </r>
    <r>
      <rPr>
        <sz val="12"/>
        <color theme="5" tint="-0.249977111117893"/>
        <rFont val="Franklin Gothic Medium Cond"/>
        <family val="2"/>
      </rPr>
      <t>,TRUE)</t>
    </r>
  </si>
  <si>
    <r>
      <t xml:space="preserve">P Value &gt; 0.05 </t>
    </r>
    <r>
      <rPr>
        <b/>
        <sz val="12"/>
        <color theme="5" tint="-0.249977111117893"/>
        <rFont val="Franklin Gothic Medium Cond"/>
        <family val="2"/>
      </rPr>
      <t>&gt;&gt;&gt;</t>
    </r>
  </si>
  <si>
    <r>
      <t xml:space="preserve">is not </t>
    </r>
    <r>
      <rPr>
        <b/>
        <sz val="12"/>
        <color theme="5" tint="-0.249977111117893"/>
        <rFont val="Franklin Gothic Medium Cond"/>
        <family val="2"/>
      </rPr>
      <t>differnce</t>
    </r>
    <r>
      <rPr>
        <sz val="12"/>
        <color theme="1"/>
        <rFont val="Franklin Gothic Medium Cond"/>
        <family val="2"/>
      </rPr>
      <t xml:space="preserve"> from the others at significant level 0.05</t>
    </r>
  </si>
  <si>
    <t>Is there any different response on these two promotions between Starbucks customers in different age groups?</t>
  </si>
  <si>
    <t>Target Group :</t>
  </si>
  <si>
    <t>CASE :</t>
  </si>
  <si>
    <t xml:space="preserve">Starbucks Customer in 3 age Starbucks Customer in 3 age ranges </t>
  </si>
  <si>
    <t>20 - 30</t>
  </si>
  <si>
    <t>30 - 40</t>
  </si>
  <si>
    <t xml:space="preserve">40 - 50 </t>
  </si>
  <si>
    <t>1)</t>
  </si>
  <si>
    <t>2)</t>
  </si>
  <si>
    <t>3)</t>
  </si>
  <si>
    <t xml:space="preserve">A/B Testing on Promotion </t>
  </si>
  <si>
    <t>Starbucks User by Age Group</t>
  </si>
  <si>
    <t>B. Buy one ,get one free (BOGF)</t>
  </si>
  <si>
    <r>
      <t>The population proportion of people who will choose promotion are the</t>
    </r>
    <r>
      <rPr>
        <b/>
        <sz val="12"/>
        <color theme="1" tint="0.34998626667073579"/>
        <rFont val="Franklin Gothic Medium Cond"/>
        <family val="2"/>
      </rPr>
      <t xml:space="preserve"> same</t>
    </r>
    <r>
      <rPr>
        <sz val="12"/>
        <color theme="1" tint="0.34998626667073579"/>
        <rFont val="Franklin Gothic Medium Cond"/>
        <family val="2"/>
      </rPr>
      <t xml:space="preserve"> </t>
    </r>
  </si>
  <si>
    <r>
      <t xml:space="preserve">is not </t>
    </r>
    <r>
      <rPr>
        <b/>
        <sz val="12"/>
        <color theme="5" tint="-0.249977111117893"/>
        <rFont val="Franklin Gothic Medium Cond"/>
        <family val="2"/>
      </rPr>
      <t>differnce</t>
    </r>
    <r>
      <rPr>
        <sz val="12"/>
        <color theme="1" tint="0.34998626667073579"/>
        <rFont val="Franklin Gothic Medium Cond"/>
        <family val="2"/>
      </rPr>
      <t xml:space="preserve"> from the others at significant level 0.05</t>
    </r>
  </si>
  <si>
    <t>Choose ?</t>
  </si>
  <si>
    <t>A/B Testing Process :</t>
  </si>
  <si>
    <t>Note A :</t>
  </si>
  <si>
    <r>
      <t xml:space="preserve">See in </t>
    </r>
    <r>
      <rPr>
        <b/>
        <u/>
        <sz val="14"/>
        <color theme="1"/>
        <rFont val="Franklin Gothic Medium Cond"/>
        <family val="2"/>
      </rPr>
      <t>Note A.</t>
    </r>
  </si>
  <si>
    <t>A/B Result :</t>
  </si>
  <si>
    <t>There is no different response on these two promotions between Starbucks customers in different age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</si>
</sst>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.00000_);_(* \(#,##0.00000\);_(* &quot;-&quot;??_);_(@_)"/>
  </numFmts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sz val="15"/>
      <color theme="5" tint="-0.249977111117893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5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24"/>
      <color theme="5" tint="-0.249977111117893"/>
      <name val="Calibri"/>
      <family val="2"/>
      <scheme val="minor"/>
    </font>
    <font>
      <b/>
      <sz val="24"/>
      <color theme="5" tint="-0.249977111117893"/>
      <name val="Franklin Gothic Medium Cond"/>
      <family val="2"/>
    </font>
    <font>
      <sz val="12"/>
      <color theme="1"/>
      <name val="Franklin Gothic Medium Cond"/>
      <family val="2"/>
    </font>
    <font>
      <sz val="24"/>
      <color theme="5" tint="-0.249977111117893"/>
      <name val="Franklin Gothic Medium Cond"/>
      <family val="2"/>
    </font>
    <font>
      <sz val="24"/>
      <color theme="1"/>
      <name val="Franklin Gothic Medium Cond"/>
      <family val="2"/>
    </font>
    <font>
      <b/>
      <sz val="12"/>
      <color theme="5" tint="-0.249977111117893"/>
      <name val="Franklin Gothic Medium Cond"/>
      <family val="2"/>
    </font>
    <font>
      <b/>
      <sz val="12"/>
      <color theme="0"/>
      <name val="Franklin Gothic Medium Cond"/>
      <family val="2"/>
    </font>
    <font>
      <b/>
      <sz val="12"/>
      <color theme="1"/>
      <name val="Franklin Gothic Medium Cond"/>
      <family val="2"/>
    </font>
    <font>
      <b/>
      <sz val="12"/>
      <color theme="4"/>
      <name val="Franklin Gothic Medium Cond"/>
      <family val="2"/>
    </font>
    <font>
      <sz val="12"/>
      <color theme="5" tint="-0.249977111117893"/>
      <name val="Franklin Gothic Medium Cond"/>
      <family val="2"/>
    </font>
    <font>
      <b/>
      <sz val="12"/>
      <color theme="9" tint="-0.249977111117893"/>
      <name val="Franklin Gothic Medium Cond"/>
      <family val="2"/>
    </font>
    <font>
      <sz val="12"/>
      <name val="Franklin Gothic Medium Cond"/>
      <family val="2"/>
    </font>
    <font>
      <b/>
      <sz val="12"/>
      <color rgb="FFC00000"/>
      <name val="Franklin Gothic Medium Cond"/>
      <family val="2"/>
    </font>
    <font>
      <sz val="18"/>
      <color theme="1"/>
      <name val="Franklin Gothic Medium Cond"/>
      <family val="2"/>
    </font>
    <font>
      <sz val="12"/>
      <color theme="1" tint="0.34998626667073579"/>
      <name val="Franklin Gothic Medium Cond"/>
      <family val="2"/>
    </font>
    <font>
      <sz val="14"/>
      <color theme="1"/>
      <name val="Franklin Gothic Medium Cond"/>
      <family val="2"/>
    </font>
    <font>
      <sz val="14"/>
      <color theme="1" tint="0.34998626667073579"/>
      <name val="Franklin Gothic Medium Cond"/>
      <family val="2"/>
    </font>
    <font>
      <b/>
      <sz val="22"/>
      <color theme="1"/>
      <name val="Franklin Gothic Medium Cond"/>
      <family val="2"/>
    </font>
    <font>
      <sz val="26"/>
      <color theme="5" tint="-0.249977111117893"/>
      <name val="Franklin Gothic Medium Cond"/>
      <family val="2"/>
    </font>
    <font>
      <sz val="26"/>
      <color theme="1"/>
      <name val="Franklin Gothic Medium Cond"/>
      <family val="2"/>
    </font>
    <font>
      <sz val="18"/>
      <color theme="5" tint="-0.249977111117893"/>
      <name val="Franklin Gothic Medium Cond"/>
      <family val="2"/>
    </font>
    <font>
      <b/>
      <sz val="12"/>
      <color theme="1" tint="0.34998626667073579"/>
      <name val="Franklin Gothic Medium Cond"/>
      <family val="2"/>
    </font>
    <font>
      <b/>
      <u/>
      <sz val="12"/>
      <color theme="1"/>
      <name val="Franklin Gothic Medium Cond"/>
      <family val="2"/>
    </font>
    <font>
      <b/>
      <u/>
      <sz val="14"/>
      <color theme="1"/>
      <name val="Franklin Gothic Medium Cond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/>
    <xf numFmtId="0" fontId="7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3" borderId="3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2" xfId="1" applyFont="1" applyBorder="1"/>
    <xf numFmtId="43" fontId="0" fillId="0" borderId="0" xfId="1" applyFont="1"/>
    <xf numFmtId="0" fontId="5" fillId="3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/>
    </xf>
    <xf numFmtId="43" fontId="0" fillId="0" borderId="2" xfId="0" applyNumberFormat="1" applyBorder="1"/>
    <xf numFmtId="43" fontId="7" fillId="0" borderId="0" xfId="0" applyNumberFormat="1" applyFont="1" applyAlignment="1">
      <alignment horizontal="center"/>
    </xf>
    <xf numFmtId="0" fontId="5" fillId="0" borderId="0" xfId="0" applyFont="1"/>
    <xf numFmtId="0" fontId="9" fillId="0" borderId="0" xfId="0" applyFont="1"/>
    <xf numFmtId="43" fontId="0" fillId="0" borderId="0" xfId="0" applyNumberFormat="1"/>
    <xf numFmtId="0" fontId="8" fillId="0" borderId="0" xfId="0" quotePrefix="1" applyFont="1"/>
    <xf numFmtId="0" fontId="8" fillId="0" borderId="0" xfId="0" quotePrefix="1" applyFont="1" applyAlignment="1">
      <alignment horizontal="left"/>
    </xf>
    <xf numFmtId="164" fontId="10" fillId="0" borderId="0" xfId="1" quotePrefix="1" applyNumberFormat="1" applyFont="1"/>
    <xf numFmtId="164" fontId="0" fillId="0" borderId="0" xfId="0" applyNumberFormat="1" applyFill="1"/>
    <xf numFmtId="0" fontId="0" fillId="0" borderId="0" xfId="0" applyAlignment="1">
      <alignment horizontal="right"/>
    </xf>
    <xf numFmtId="0" fontId="7" fillId="0" borderId="0" xfId="0" applyFont="1"/>
    <xf numFmtId="0" fontId="11" fillId="0" borderId="0" xfId="0" applyFont="1"/>
    <xf numFmtId="0" fontId="6" fillId="0" borderId="0" xfId="0" applyFont="1"/>
    <xf numFmtId="0" fontId="7" fillId="0" borderId="6" xfId="0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/>
    <xf numFmtId="164" fontId="0" fillId="5" borderId="6" xfId="1" applyNumberFormat="1" applyFont="1" applyFill="1" applyBorder="1" applyAlignment="1"/>
    <xf numFmtId="164" fontId="0" fillId="0" borderId="6" xfId="1" applyNumberFormat="1" applyFont="1" applyBorder="1" applyAlignment="1"/>
    <xf numFmtId="0" fontId="7" fillId="0" borderId="10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5" fillId="0" borderId="0" xfId="0" applyFont="1" applyFill="1" applyBorder="1"/>
    <xf numFmtId="0" fontId="9" fillId="4" borderId="6" xfId="0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0" xfId="0" applyAlignment="1">
      <alignment horizontal="left"/>
    </xf>
    <xf numFmtId="43" fontId="0" fillId="0" borderId="0" xfId="1" applyFont="1" applyFill="1"/>
    <xf numFmtId="0" fontId="13" fillId="0" borderId="0" xfId="0" applyFont="1"/>
    <xf numFmtId="165" fontId="13" fillId="0" borderId="0" xfId="1" applyNumberFormat="1" applyFont="1"/>
    <xf numFmtId="0" fontId="14" fillId="0" borderId="0" xfId="0" applyFont="1"/>
    <xf numFmtId="0" fontId="7" fillId="6" borderId="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0" fillId="0" borderId="0" xfId="0" applyFill="1"/>
    <xf numFmtId="0" fontId="16" fillId="4" borderId="6" xfId="0" applyFont="1" applyFill="1" applyBorder="1" applyAlignment="1">
      <alignment horizontal="center"/>
    </xf>
    <xf numFmtId="43" fontId="0" fillId="0" borderId="6" xfId="1" applyFont="1" applyBorder="1" applyAlignment="1">
      <alignment horizontal="center"/>
    </xf>
    <xf numFmtId="43" fontId="7" fillId="0" borderId="6" xfId="1" applyFont="1" applyBorder="1" applyAlignment="1">
      <alignment horizontal="center"/>
    </xf>
    <xf numFmtId="43" fontId="16" fillId="0" borderId="6" xfId="1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6" fillId="7" borderId="6" xfId="0" applyFont="1" applyFill="1" applyBorder="1" applyAlignment="1">
      <alignment horizontal="left"/>
    </xf>
    <xf numFmtId="0" fontId="7" fillId="7" borderId="6" xfId="0" applyFont="1" applyFill="1" applyBorder="1" applyAlignment="1">
      <alignment horizontal="center"/>
    </xf>
    <xf numFmtId="0" fontId="0" fillId="0" borderId="11" xfId="0" applyFill="1" applyBorder="1"/>
    <xf numFmtId="0" fontId="7" fillId="0" borderId="6" xfId="0" applyFont="1" applyFill="1" applyBorder="1" applyAlignment="1">
      <alignment horizontal="center"/>
    </xf>
    <xf numFmtId="43" fontId="0" fillId="0" borderId="6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6" xfId="0" applyFont="1" applyFill="1" applyBorder="1"/>
    <xf numFmtId="0" fontId="17" fillId="0" borderId="11" xfId="0" quotePrefix="1" applyFont="1" applyFill="1" applyBorder="1"/>
    <xf numFmtId="0" fontId="18" fillId="0" borderId="12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0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2" fontId="0" fillId="0" borderId="0" xfId="1" applyNumberFormat="1" applyFont="1" applyFill="1"/>
    <xf numFmtId="165" fontId="0" fillId="0" borderId="0" xfId="1" applyNumberFormat="1" applyFont="1"/>
    <xf numFmtId="164" fontId="13" fillId="0" borderId="0" xfId="0" applyNumberFormat="1" applyFont="1" applyFill="1"/>
    <xf numFmtId="0" fontId="13" fillId="0" borderId="0" xfId="0" applyFont="1" applyAlignment="1">
      <alignment horizontal="left"/>
    </xf>
    <xf numFmtId="164" fontId="13" fillId="0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Fill="1"/>
    <xf numFmtId="0" fontId="23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Fill="1"/>
    <xf numFmtId="0" fontId="22" fillId="0" borderId="0" xfId="0" applyFont="1" applyAlignment="1">
      <alignment horizontal="center"/>
    </xf>
    <xf numFmtId="0" fontId="26" fillId="8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8" fillId="0" borderId="1" xfId="0" applyFont="1" applyBorder="1" applyAlignment="1"/>
    <xf numFmtId="0" fontId="27" fillId="0" borderId="0" xfId="0" applyFont="1" applyAlignment="1">
      <alignment horizontal="center"/>
    </xf>
    <xf numFmtId="0" fontId="27" fillId="2" borderId="2" xfId="0" applyFont="1" applyFill="1" applyBorder="1" applyAlignment="1">
      <alignment horizontal="center" vertical="top"/>
    </xf>
    <xf numFmtId="0" fontId="27" fillId="3" borderId="2" xfId="0" applyFont="1" applyFill="1" applyBorder="1" applyAlignment="1">
      <alignment horizontal="center" vertical="top" wrapText="1"/>
    </xf>
    <xf numFmtId="0" fontId="27" fillId="3" borderId="2" xfId="0" applyFont="1" applyFill="1" applyBorder="1" applyAlignment="1">
      <alignment horizontal="center" vertical="top"/>
    </xf>
    <xf numFmtId="0" fontId="27" fillId="0" borderId="0" xfId="0" applyFont="1" applyAlignment="1">
      <alignment horizontal="center" vertical="top"/>
    </xf>
    <xf numFmtId="0" fontId="27" fillId="3" borderId="3" xfId="0" applyFont="1" applyFill="1" applyBorder="1" applyAlignment="1">
      <alignment horizontal="center" vertical="top"/>
    </xf>
    <xf numFmtId="0" fontId="22" fillId="2" borderId="2" xfId="0" applyFont="1" applyFill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2" fillId="0" borderId="0" xfId="0" applyFont="1" applyFill="1" applyBorder="1"/>
    <xf numFmtId="43" fontId="22" fillId="0" borderId="2" xfId="1" applyFont="1" applyBorder="1"/>
    <xf numFmtId="43" fontId="22" fillId="0" borderId="0" xfId="1" applyFont="1"/>
    <xf numFmtId="43" fontId="22" fillId="0" borderId="2" xfId="0" applyNumberFormat="1" applyFont="1" applyBorder="1"/>
    <xf numFmtId="43" fontId="27" fillId="0" borderId="0" xfId="0" applyNumberFormat="1" applyFont="1" applyAlignment="1">
      <alignment horizontal="center"/>
    </xf>
    <xf numFmtId="0" fontId="25" fillId="0" borderId="0" xfId="0" applyFont="1"/>
    <xf numFmtId="0" fontId="30" fillId="0" borderId="0" xfId="0" applyFont="1"/>
    <xf numFmtId="43" fontId="22" fillId="0" borderId="0" xfId="0" applyNumberFormat="1" applyFont="1"/>
    <xf numFmtId="0" fontId="29" fillId="0" borderId="0" xfId="0" quotePrefix="1" applyFont="1"/>
    <xf numFmtId="0" fontId="29" fillId="0" borderId="0" xfId="0" quotePrefix="1" applyFont="1" applyAlignment="1">
      <alignment horizontal="left"/>
    </xf>
    <xf numFmtId="164" fontId="31" fillId="0" borderId="0" xfId="1" quotePrefix="1" applyNumberFormat="1" applyFont="1"/>
    <xf numFmtId="164" fontId="32" fillId="0" borderId="0" xfId="0" applyNumberFormat="1" applyFont="1" applyFill="1"/>
    <xf numFmtId="0" fontId="32" fillId="0" borderId="0" xfId="0" applyFont="1" applyAlignment="1">
      <alignment horizontal="left"/>
    </xf>
    <xf numFmtId="0" fontId="27" fillId="0" borderId="0" xfId="0" applyFont="1"/>
    <xf numFmtId="0" fontId="21" fillId="0" borderId="0" xfId="0" applyFont="1" applyAlignment="1">
      <alignment horizontal="center"/>
    </xf>
    <xf numFmtId="0" fontId="33" fillId="0" borderId="0" xfId="0" applyFont="1"/>
    <xf numFmtId="0" fontId="33" fillId="0" borderId="0" xfId="0" applyFont="1" applyFill="1" applyBorder="1"/>
    <xf numFmtId="0" fontId="34" fillId="0" borderId="0" xfId="0" applyFont="1"/>
    <xf numFmtId="0" fontId="34" fillId="0" borderId="0" xfId="0" applyFont="1" applyAlignment="1">
      <alignment horizontal="center"/>
    </xf>
    <xf numFmtId="0" fontId="35" fillId="0" borderId="0" xfId="0" applyFont="1"/>
    <xf numFmtId="0" fontId="36" fillId="0" borderId="0" xfId="0" applyFont="1"/>
    <xf numFmtId="0" fontId="35" fillId="0" borderId="0" xfId="0" applyFont="1" applyFill="1"/>
    <xf numFmtId="0" fontId="35" fillId="0" borderId="0" xfId="0" applyFont="1" applyFill="1" applyBorder="1"/>
    <xf numFmtId="0" fontId="36" fillId="0" borderId="0" xfId="0" applyFont="1" applyFill="1" applyBorder="1"/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applyFont="1" applyAlignment="1">
      <alignment horizontal="center"/>
    </xf>
    <xf numFmtId="0" fontId="39" fillId="0" borderId="0" xfId="0" applyFont="1"/>
    <xf numFmtId="0" fontId="40" fillId="0" borderId="0" xfId="0" applyFont="1" applyAlignment="1">
      <alignment horizontal="center"/>
    </xf>
    <xf numFmtId="0" fontId="26" fillId="8" borderId="2" xfId="0" applyFont="1" applyFill="1" applyBorder="1" applyAlignment="1">
      <alignment horizontal="center" vertical="top" wrapText="1"/>
    </xf>
    <xf numFmtId="0" fontId="26" fillId="8" borderId="2" xfId="0" applyFont="1" applyFill="1" applyBorder="1" applyAlignment="1">
      <alignment horizontal="center" vertical="top"/>
    </xf>
    <xf numFmtId="0" fontId="26" fillId="8" borderId="3" xfId="0" applyFont="1" applyFill="1" applyBorder="1" applyAlignment="1">
      <alignment horizontal="center" vertical="top"/>
    </xf>
    <xf numFmtId="43" fontId="34" fillId="0" borderId="0" xfId="0" applyNumberFormat="1" applyFont="1"/>
    <xf numFmtId="164" fontId="34" fillId="0" borderId="0" xfId="1" quotePrefix="1" applyNumberFormat="1" applyFont="1"/>
    <xf numFmtId="0" fontId="41" fillId="0" borderId="0" xfId="0" applyFont="1"/>
    <xf numFmtId="0" fontId="41" fillId="2" borderId="2" xfId="0" applyFont="1" applyFill="1" applyBorder="1" applyAlignment="1">
      <alignment horizontal="center" vertical="top"/>
    </xf>
    <xf numFmtId="0" fontId="34" fillId="2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34" fillId="0" borderId="5" xfId="0" applyFont="1" applyBorder="1" applyAlignment="1">
      <alignment horizontal="center"/>
    </xf>
    <xf numFmtId="43" fontId="34" fillId="0" borderId="2" xfId="1" applyFont="1" applyBorder="1"/>
    <xf numFmtId="43" fontId="34" fillId="0" borderId="2" xfId="0" applyNumberFormat="1" applyFont="1" applyBorder="1"/>
    <xf numFmtId="0" fontId="21" fillId="0" borderId="0" xfId="0" applyFont="1" applyAlignment="1"/>
    <xf numFmtId="0" fontId="42" fillId="0" borderId="0" xfId="0" applyFont="1"/>
  </cellXfs>
  <cellStyles count="2">
    <cellStyle name="Comma" xfId="1" builtinId="3"/>
    <cellStyle name="Normal" xfId="0" builtinId="0"/>
  </cellStyles>
  <dxfs count="1">
    <dxf>
      <font>
        <b/>
        <i val="0"/>
        <color theme="5" tint="-0.2499465926084170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484020</xdr:colOff>
      <xdr:row>32</xdr:row>
      <xdr:rowOff>126956</xdr:rowOff>
    </xdr:from>
    <xdr:to>
      <xdr:col>11</xdr:col>
      <xdr:colOff>595672</xdr:colOff>
      <xdr:row>39</xdr:row>
      <xdr:rowOff>130376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63B1D0-8C71-4833-9D6A-2863C8AA2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0370" y="6673806"/>
          <a:ext cx="3413652" cy="1381370"/>
        </a:xfrm>
        <a:prstGeom prst="rect">
          <a:avLst/>
        </a:prstGeom>
      </xdr:spPr>
    </xdr:pic>
    <xdr:clientData/>
  </xdr:twoCellAnchor>
  <xdr:twoCellAnchor editAs="oneCell">
    <xdr:from>
      <xdr:col>6</xdr:col>
      <xdr:colOff>610975</xdr:colOff>
      <xdr:row>40</xdr:row>
      <xdr:rowOff>39673</xdr:rowOff>
    </xdr:from>
    <xdr:to>
      <xdr:col>11</xdr:col>
      <xdr:colOff>209008</xdr:colOff>
      <xdr:row>50</xdr:row>
      <xdr:rowOff>98844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F7728C-D62B-4E64-B890-CFE7BD4DE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7325" y="8161323"/>
          <a:ext cx="2900033" cy="20276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190501</xdr:colOff>
      <xdr:row>9</xdr:row>
      <xdr:rowOff>71439</xdr:rowOff>
    </xdr:from>
    <xdr:to>
      <xdr:col>12</xdr:col>
      <xdr:colOff>357189</xdr:colOff>
      <xdr:row>18</xdr:row>
      <xdr:rowOff>39689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1C5C5B-62BF-4477-A5DA-E34B6BBC9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7939" y="2103439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12</xdr:col>
      <xdr:colOff>658001</xdr:colOff>
      <xdr:row>9</xdr:row>
      <xdr:rowOff>86502</xdr:rowOff>
    </xdr:from>
    <xdr:to>
      <xdr:col>17</xdr:col>
      <xdr:colOff>221438</xdr:colOff>
      <xdr:row>15</xdr:row>
      <xdr:rowOff>7128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40CA1A-19CB-45E7-821C-8F5B06E6D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1876" y="2118502"/>
          <a:ext cx="2857500" cy="15001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14</xdr:col>
      <xdr:colOff>166688</xdr:colOff>
      <xdr:row>17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9D52AA-0A4E-4E4D-8D54-96DFDAE2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5063" y="2032000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14</xdr:col>
      <xdr:colOff>467500</xdr:colOff>
      <xdr:row>9</xdr:row>
      <xdr:rowOff>15063</xdr:rowOff>
    </xdr:from>
    <xdr:to>
      <xdr:col>19</xdr:col>
      <xdr:colOff>30937</xdr:colOff>
      <xdr:row>14</xdr:row>
      <xdr:rowOff>134126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6D39C5-7B48-4567-8BFE-DA42AED60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9000" y="2047063"/>
          <a:ext cx="2857500" cy="15001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285751</xdr:colOff>
      <xdr:row>10</xdr:row>
      <xdr:rowOff>142874</xdr:rowOff>
    </xdr:from>
    <xdr:to>
      <xdr:col>13</xdr:col>
      <xdr:colOff>452438</xdr:colOff>
      <xdr:row>19</xdr:row>
      <xdr:rowOff>23812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7EBE7-629B-44D7-9E3B-C6228E6B9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1" y="1976437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15</xdr:col>
      <xdr:colOff>221438</xdr:colOff>
      <xdr:row>11</xdr:row>
      <xdr:rowOff>7124</xdr:rowOff>
    </xdr:from>
    <xdr:to>
      <xdr:col>19</xdr:col>
      <xdr:colOff>443688</xdr:colOff>
      <xdr:row>16</xdr:row>
      <xdr:rowOff>70625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7FFCF3-88BA-4FD6-A838-706E2314C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2938" y="1793062"/>
          <a:ext cx="2857500" cy="15001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593725</xdr:colOff>
      <xdr:row>7</xdr:row>
      <xdr:rowOff>126999</xdr:rowOff>
    </xdr:from>
    <xdr:to>
      <xdr:col>7</xdr:col>
      <xdr:colOff>101600</xdr:colOff>
      <xdr:row>18</xdr:row>
      <xdr:rowOff>-1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E070-CA37-421E-8C60-DCCC2F19D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9413" y="2063749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9</xdr:col>
      <xdr:colOff>245250</xdr:colOff>
      <xdr:row>8</xdr:row>
      <xdr:rowOff>22999</xdr:rowOff>
    </xdr:from>
    <xdr:to>
      <xdr:col>13</xdr:col>
      <xdr:colOff>467500</xdr:colOff>
      <xdr:row>15</xdr:row>
      <xdr:rowOff>78562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936D5-EF3F-41A3-8A0E-FBD9B1350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5813" y="2166124"/>
          <a:ext cx="2857500" cy="1500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675A-115F-4E68-A154-4C3E6B92E185}">
  <sheetPr>
    <tabColor theme="8" tint="0.79998168889431442"/>
  </sheetPr>
  <dimension ref="A1:I42"/>
  <sheetViews>
    <sheetView showGridLines="0" zoomScale="86" zoomScaleNormal="86" workbookViewId="0">
      <selection activeCell="L35" sqref="L35"/>
    </sheetView>
  </sheetViews>
  <sheetFormatPr defaultRowHeight="15.5" x14ac:dyDescent="0.35"/>
  <cols>
    <col min="1" max="1" width="8.6640625" style="2"/>
    <col min="2" max="2" width="24.6640625" customWidth="1"/>
    <col min="3" max="5" width="13.6640625" customWidth="1"/>
    <col min="6" max="6" width="9" bestFit="1" customWidth="1"/>
  </cols>
  <sheetData>
    <row r="1" spans="1:9" s="34" customFormat="1" ht="31" x14ac:dyDescent="0.7">
      <c r="A1" s="86" t="s">
        <v>39</v>
      </c>
      <c r="B1" s="86"/>
      <c r="C1" s="86"/>
      <c r="D1" s="86"/>
      <c r="E1" s="86"/>
      <c r="F1" s="86"/>
      <c r="G1" s="86"/>
      <c r="H1" s="86"/>
      <c r="I1" s="86"/>
    </row>
    <row r="2" spans="1:9" ht="19.5" x14ac:dyDescent="0.45">
      <c r="A2" s="87" t="s">
        <v>40</v>
      </c>
      <c r="B2" s="87"/>
      <c r="C2" s="87"/>
      <c r="D2" s="87"/>
      <c r="E2" s="87"/>
      <c r="F2" s="87"/>
      <c r="G2" s="87"/>
      <c r="H2" s="87"/>
      <c r="I2" s="87"/>
    </row>
    <row r="4" spans="1:9" x14ac:dyDescent="0.35">
      <c r="A4" s="2">
        <v>1</v>
      </c>
      <c r="B4" t="s">
        <v>41</v>
      </c>
      <c r="C4" t="s">
        <v>42</v>
      </c>
      <c r="F4" t="s">
        <v>43</v>
      </c>
    </row>
    <row r="5" spans="1:9" x14ac:dyDescent="0.35">
      <c r="B5" t="s">
        <v>44</v>
      </c>
      <c r="C5" t="s">
        <v>45</v>
      </c>
      <c r="F5" t="s">
        <v>46</v>
      </c>
    </row>
    <row r="7" spans="1:9" x14ac:dyDescent="0.35">
      <c r="A7" s="2">
        <v>2</v>
      </c>
      <c r="B7" t="s">
        <v>7</v>
      </c>
      <c r="C7">
        <v>0.01</v>
      </c>
    </row>
    <row r="9" spans="1:9" x14ac:dyDescent="0.35">
      <c r="A9" s="2">
        <v>3</v>
      </c>
      <c r="B9" s="35" t="s">
        <v>47</v>
      </c>
    </row>
    <row r="10" spans="1:9" x14ac:dyDescent="0.35">
      <c r="B10" s="36"/>
      <c r="C10" s="88" t="s">
        <v>48</v>
      </c>
      <c r="D10" s="89"/>
      <c r="E10" s="90"/>
      <c r="F10" s="37"/>
    </row>
    <row r="11" spans="1:9" x14ac:dyDescent="0.35">
      <c r="B11" s="38" t="s">
        <v>49</v>
      </c>
      <c r="C11" s="37" t="s">
        <v>50</v>
      </c>
      <c r="D11" s="37" t="s">
        <v>51</v>
      </c>
      <c r="E11" s="37" t="s">
        <v>52</v>
      </c>
      <c r="F11" s="37" t="s">
        <v>13</v>
      </c>
    </row>
    <row r="12" spans="1:9" x14ac:dyDescent="0.35">
      <c r="B12" s="38" t="s">
        <v>53</v>
      </c>
      <c r="C12" s="39">
        <v>85</v>
      </c>
      <c r="D12" s="39">
        <v>16</v>
      </c>
      <c r="E12" s="39">
        <v>6</v>
      </c>
      <c r="F12" s="40">
        <f>SUM(C12:E12)</f>
        <v>107</v>
      </c>
    </row>
    <row r="13" spans="1:9" x14ac:dyDescent="0.35">
      <c r="B13" s="38" t="s">
        <v>54</v>
      </c>
      <c r="C13" s="39">
        <v>102</v>
      </c>
      <c r="D13" s="39">
        <v>27</v>
      </c>
      <c r="E13" s="39">
        <v>13</v>
      </c>
      <c r="F13" s="36">
        <f>SUM(C13:E13)</f>
        <v>142</v>
      </c>
    </row>
    <row r="14" spans="1:9" x14ac:dyDescent="0.35">
      <c r="B14" s="38" t="s">
        <v>55</v>
      </c>
      <c r="C14" s="39">
        <v>36</v>
      </c>
      <c r="D14" s="39">
        <v>22</v>
      </c>
      <c r="E14" s="39">
        <v>15</v>
      </c>
      <c r="F14" s="36">
        <f>SUM(C14:E14)</f>
        <v>73</v>
      </c>
    </row>
    <row r="15" spans="1:9" x14ac:dyDescent="0.35">
      <c r="B15" s="38" t="s">
        <v>56</v>
      </c>
      <c r="C15" s="39">
        <v>15</v>
      </c>
      <c r="D15" s="39">
        <v>23</v>
      </c>
      <c r="E15" s="39">
        <v>25</v>
      </c>
      <c r="F15" s="36">
        <f>SUM(C15:E15)</f>
        <v>63</v>
      </c>
    </row>
    <row r="16" spans="1:9" x14ac:dyDescent="0.35">
      <c r="B16" s="38" t="s">
        <v>13</v>
      </c>
      <c r="C16" s="40">
        <f>SUM(C12:C15)</f>
        <v>238</v>
      </c>
      <c r="D16" s="36">
        <f t="shared" ref="D16:E16" si="0">SUM(D12:D15)</f>
        <v>88</v>
      </c>
      <c r="E16" s="36">
        <f t="shared" si="0"/>
        <v>59</v>
      </c>
      <c r="F16" s="40">
        <f>SUM(C16:E16)</f>
        <v>385</v>
      </c>
    </row>
    <row r="17" spans="1:7" x14ac:dyDescent="0.35">
      <c r="B17" s="2"/>
      <c r="C17" s="2"/>
      <c r="D17" s="2"/>
      <c r="E17" s="2"/>
      <c r="F17" s="2"/>
      <c r="G17" s="2"/>
    </row>
    <row r="18" spans="1:7" x14ac:dyDescent="0.35">
      <c r="B18" s="41" t="s">
        <v>57</v>
      </c>
      <c r="C18" s="42" t="s">
        <v>58</v>
      </c>
      <c r="D18" s="43"/>
      <c r="E18" s="43"/>
      <c r="F18" s="43"/>
    </row>
    <row r="19" spans="1:7" x14ac:dyDescent="0.35">
      <c r="B19" s="36"/>
      <c r="C19" s="88" t="s">
        <v>48</v>
      </c>
      <c r="D19" s="89"/>
      <c r="E19" s="90"/>
      <c r="F19" s="2"/>
    </row>
    <row r="20" spans="1:7" x14ac:dyDescent="0.35">
      <c r="B20" s="38" t="s">
        <v>49</v>
      </c>
      <c r="C20" s="37" t="s">
        <v>50</v>
      </c>
      <c r="D20" s="37" t="s">
        <v>51</v>
      </c>
      <c r="E20" s="37" t="s">
        <v>52</v>
      </c>
      <c r="F20" s="2"/>
    </row>
    <row r="21" spans="1:7" x14ac:dyDescent="0.35">
      <c r="B21" s="38" t="s">
        <v>53</v>
      </c>
      <c r="C21" s="44">
        <f>($F12*C$16)/$F$16</f>
        <v>66.145454545454541</v>
      </c>
      <c r="D21" s="45">
        <f t="shared" ref="D21:E24" si="1">($F12*D$16)/$F$16</f>
        <v>24.457142857142856</v>
      </c>
      <c r="E21" s="45">
        <f t="shared" si="1"/>
        <v>16.397402597402596</v>
      </c>
      <c r="F21" s="2"/>
    </row>
    <row r="22" spans="1:7" x14ac:dyDescent="0.35">
      <c r="B22" s="38" t="s">
        <v>54</v>
      </c>
      <c r="C22" s="45">
        <f>($F13*C$16)/$F$16</f>
        <v>87.781818181818181</v>
      </c>
      <c r="D22" s="45">
        <f t="shared" si="1"/>
        <v>32.457142857142856</v>
      </c>
      <c r="E22" s="45">
        <f t="shared" si="1"/>
        <v>21.76103896103896</v>
      </c>
      <c r="F22" s="2"/>
    </row>
    <row r="23" spans="1:7" x14ac:dyDescent="0.35">
      <c r="B23" s="38" t="s">
        <v>55</v>
      </c>
      <c r="C23" s="45">
        <f>($F14*C$16)/$F$16</f>
        <v>45.127272727272725</v>
      </c>
      <c r="D23" s="45">
        <f t="shared" si="1"/>
        <v>16.685714285714287</v>
      </c>
      <c r="E23" s="45">
        <f t="shared" si="1"/>
        <v>11.187012987012986</v>
      </c>
      <c r="F23" s="2"/>
    </row>
    <row r="24" spans="1:7" x14ac:dyDescent="0.35">
      <c r="B24" s="38" t="s">
        <v>56</v>
      </c>
      <c r="C24" s="45">
        <f>($F15*C$16)/$F$16</f>
        <v>38.945454545454545</v>
      </c>
      <c r="D24" s="45">
        <f>($F15*D$16)/$F$16</f>
        <v>14.4</v>
      </c>
      <c r="E24" s="45">
        <f t="shared" si="1"/>
        <v>9.6545454545454543</v>
      </c>
      <c r="F24" s="2"/>
    </row>
    <row r="25" spans="1:7" s="18" customFormat="1" x14ac:dyDescent="0.35">
      <c r="A25" s="16"/>
      <c r="B25" s="46"/>
      <c r="C25" s="16"/>
      <c r="D25" s="16"/>
      <c r="E25" s="16"/>
      <c r="F25" s="16"/>
      <c r="G25" s="16"/>
    </row>
    <row r="26" spans="1:7" x14ac:dyDescent="0.35">
      <c r="B26" s="41" t="s">
        <v>23</v>
      </c>
    </row>
    <row r="27" spans="1:7" x14ac:dyDescent="0.35">
      <c r="B27" s="36"/>
      <c r="C27" s="88" t="s">
        <v>48</v>
      </c>
      <c r="D27" s="89"/>
      <c r="E27" s="90"/>
    </row>
    <row r="28" spans="1:7" x14ac:dyDescent="0.35">
      <c r="B28" s="38" t="s">
        <v>49</v>
      </c>
      <c r="C28" s="47" t="s">
        <v>50</v>
      </c>
      <c r="D28" s="47" t="s">
        <v>51</v>
      </c>
      <c r="E28" s="47" t="s">
        <v>52</v>
      </c>
      <c r="F28" s="48" t="s">
        <v>24</v>
      </c>
      <c r="G28" s="49">
        <f>COUNTA(C28:E28)</f>
        <v>3</v>
      </c>
    </row>
    <row r="29" spans="1:7" x14ac:dyDescent="0.35">
      <c r="B29" s="50" t="s">
        <v>53</v>
      </c>
      <c r="C29" s="51">
        <f>(C12-C21)^2/C21</f>
        <v>5.3744265080713705</v>
      </c>
      <c r="D29" s="51">
        <f t="shared" ref="D29:E29" si="2">(D12-D21)^2/D21</f>
        <v>2.9244325767690245</v>
      </c>
      <c r="E29" s="51">
        <f t="shared" si="2"/>
        <v>6.5928722631716443</v>
      </c>
      <c r="F29" s="4" t="s">
        <v>25</v>
      </c>
      <c r="G29" s="26">
        <f>COUNTA(B29:B32)</f>
        <v>4</v>
      </c>
    </row>
    <row r="30" spans="1:7" x14ac:dyDescent="0.35">
      <c r="B30" s="50" t="s">
        <v>54</v>
      </c>
      <c r="C30" s="51">
        <f t="shared" ref="C30:E32" si="3">(C13-C22)^2/C22</f>
        <v>2.3029449423815622</v>
      </c>
      <c r="D30" s="51">
        <f t="shared" si="3"/>
        <v>0.91753018108651863</v>
      </c>
      <c r="E30" s="51">
        <f t="shared" si="3"/>
        <v>3.5272122720917176</v>
      </c>
    </row>
    <row r="31" spans="1:7" x14ac:dyDescent="0.35">
      <c r="B31" s="50" t="s">
        <v>55</v>
      </c>
      <c r="C31" s="51">
        <f t="shared" si="3"/>
        <v>1.8460479085781254</v>
      </c>
      <c r="D31" s="51">
        <f t="shared" si="3"/>
        <v>1.692563600782778</v>
      </c>
      <c r="E31" s="51">
        <f t="shared" si="3"/>
        <v>1.2996203703424514</v>
      </c>
    </row>
    <row r="32" spans="1:7" x14ac:dyDescent="0.35">
      <c r="B32" s="50" t="s">
        <v>56</v>
      </c>
      <c r="C32" s="51">
        <f t="shared" si="3"/>
        <v>14.722765469824294</v>
      </c>
      <c r="D32" s="51">
        <f t="shared" si="3"/>
        <v>5.1361111111111102</v>
      </c>
      <c r="E32" s="51">
        <f t="shared" si="3"/>
        <v>24.390891970552989</v>
      </c>
    </row>
    <row r="34" spans="1:4" x14ac:dyDescent="0.35">
      <c r="A34" s="2">
        <v>4</v>
      </c>
      <c r="B34" s="52" t="s">
        <v>26</v>
      </c>
      <c r="C34" s="20">
        <f>SUM(C29:E32)</f>
        <v>70.727419174763597</v>
      </c>
      <c r="D34" s="28" t="s">
        <v>27</v>
      </c>
    </row>
    <row r="35" spans="1:4" x14ac:dyDescent="0.35">
      <c r="B35" s="52" t="s">
        <v>59</v>
      </c>
      <c r="C35" s="20">
        <f>(G28-1)*(G29-1)</f>
        <v>6</v>
      </c>
      <c r="D35" s="29" t="s">
        <v>29</v>
      </c>
    </row>
    <row r="36" spans="1:4" x14ac:dyDescent="0.35">
      <c r="B36" t="s">
        <v>60</v>
      </c>
      <c r="C36" s="53">
        <f>_xlfn.CHISQ.INV.RT(0.01,C35)</f>
        <v>16.811893829770931</v>
      </c>
      <c r="D36" s="28" t="s">
        <v>61</v>
      </c>
    </row>
    <row r="37" spans="1:4" x14ac:dyDescent="0.35">
      <c r="B37" t="s">
        <v>62</v>
      </c>
      <c r="C37" s="53">
        <f>1-_xlfn.CHISQ.DIST(C34,C35,TRUE)</f>
        <v>2.8999025403209089E-13</v>
      </c>
      <c r="D37" s="28" t="s">
        <v>33</v>
      </c>
    </row>
    <row r="38" spans="1:4" x14ac:dyDescent="0.35">
      <c r="B38" s="54" t="s">
        <v>63</v>
      </c>
      <c r="C38" s="55">
        <f>SQRT(C34/(F16+C34))</f>
        <v>0.39395020066617498</v>
      </c>
      <c r="D38" s="56" t="s">
        <v>64</v>
      </c>
    </row>
    <row r="39" spans="1:4" x14ac:dyDescent="0.35">
      <c r="B39" t="s">
        <v>65</v>
      </c>
      <c r="C39" t="s">
        <v>66</v>
      </c>
    </row>
    <row r="41" spans="1:4" x14ac:dyDescent="0.35">
      <c r="A41" s="2">
        <v>5</v>
      </c>
      <c r="B41" s="35" t="s">
        <v>36</v>
      </c>
    </row>
    <row r="42" spans="1:4" x14ac:dyDescent="0.35">
      <c r="B42" t="s">
        <v>67</v>
      </c>
    </row>
  </sheetData>
  <mergeCells count="5">
    <mergeCell ref="A1:I1"/>
    <mergeCell ref="A2:I2"/>
    <mergeCell ref="C10:E10"/>
    <mergeCell ref="C19:E19"/>
    <mergeCell ref="C27:E27"/>
  </mergeCells>
  <conditionalFormatting sqref="C21:E24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B218-F489-4DB9-B32F-8817858CC079}">
  <sheetPr>
    <tabColor theme="9" tint="0.79998168889431442"/>
  </sheetPr>
  <dimension ref="A1:K33"/>
  <sheetViews>
    <sheetView showGridLines="0" zoomScale="80" zoomScaleNormal="80" workbookViewId="0">
      <selection activeCell="L35" sqref="L35"/>
    </sheetView>
  </sheetViews>
  <sheetFormatPr defaultRowHeight="15.5" x14ac:dyDescent="0.35"/>
  <cols>
    <col min="1" max="1" width="8.6640625" style="2"/>
    <col min="2" max="2" width="18.1640625" customWidth="1"/>
    <col min="3" max="6" width="12.6640625" customWidth="1"/>
    <col min="7" max="7" width="2.6640625" customWidth="1"/>
    <col min="8" max="8" width="12.6640625" customWidth="1"/>
  </cols>
  <sheetData>
    <row r="1" spans="1:11" ht="31" x14ac:dyDescent="0.7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s="1" customFormat="1" ht="19.5" x14ac:dyDescent="0.45">
      <c r="A2" s="8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4" spans="1:11" x14ac:dyDescent="0.35">
      <c r="A4" s="2">
        <v>1</v>
      </c>
      <c r="B4" t="s">
        <v>2</v>
      </c>
      <c r="C4" t="s">
        <v>3</v>
      </c>
    </row>
    <row r="5" spans="1:11" x14ac:dyDescent="0.35">
      <c r="B5" t="s">
        <v>4</v>
      </c>
      <c r="C5" t="s">
        <v>5</v>
      </c>
      <c r="D5" t="s">
        <v>6</v>
      </c>
    </row>
    <row r="7" spans="1:11" x14ac:dyDescent="0.35">
      <c r="A7" s="2">
        <v>2</v>
      </c>
      <c r="B7" t="s">
        <v>7</v>
      </c>
      <c r="C7">
        <v>0.05</v>
      </c>
    </row>
    <row r="9" spans="1:11" x14ac:dyDescent="0.35">
      <c r="A9" s="2">
        <v>3</v>
      </c>
      <c r="B9" s="3" t="s">
        <v>8</v>
      </c>
      <c r="D9" s="3"/>
      <c r="E9" s="3"/>
      <c r="F9" s="4"/>
      <c r="G9" s="4"/>
      <c r="H9" s="4"/>
    </row>
    <row r="10" spans="1:11" ht="31" x14ac:dyDescent="0.35">
      <c r="B10" s="5" t="s">
        <v>9</v>
      </c>
      <c r="C10" s="6" t="s">
        <v>10</v>
      </c>
      <c r="D10" s="6" t="s">
        <v>11</v>
      </c>
      <c r="E10" s="6" t="s">
        <v>12</v>
      </c>
      <c r="F10" s="7" t="s">
        <v>13</v>
      </c>
      <c r="G10" s="8"/>
      <c r="H10" s="9" t="s">
        <v>14</v>
      </c>
    </row>
    <row r="11" spans="1:11" x14ac:dyDescent="0.35">
      <c r="B11" s="10" t="s">
        <v>15</v>
      </c>
      <c r="C11" s="11">
        <v>128</v>
      </c>
      <c r="D11" s="11">
        <v>199</v>
      </c>
      <c r="E11" s="11">
        <v>186</v>
      </c>
      <c r="F11" s="12">
        <f>SUM(C11:E11)</f>
        <v>513</v>
      </c>
      <c r="G11" s="2"/>
      <c r="H11" s="13">
        <f>F11/F13</f>
        <v>0.73285714285714287</v>
      </c>
    </row>
    <row r="12" spans="1:11" x14ac:dyDescent="0.35">
      <c r="B12" s="10" t="s">
        <v>16</v>
      </c>
      <c r="C12" s="11">
        <v>88</v>
      </c>
      <c r="D12" s="11">
        <v>33</v>
      </c>
      <c r="E12" s="11">
        <v>66</v>
      </c>
      <c r="F12" s="12">
        <f>SUM(C12:E12)</f>
        <v>187</v>
      </c>
      <c r="G12" s="2"/>
      <c r="H12" s="13">
        <f>F12/F13</f>
        <v>0.26714285714285713</v>
      </c>
    </row>
    <row r="13" spans="1:11" x14ac:dyDescent="0.35">
      <c r="B13" s="10"/>
      <c r="C13" s="14">
        <f>SUM(C11:C12)</f>
        <v>216</v>
      </c>
      <c r="D13" s="14">
        <f>SUM(D11:D12)</f>
        <v>232</v>
      </c>
      <c r="E13" s="14">
        <f t="shared" ref="E13:F13" si="0">SUM(E11:E12)</f>
        <v>252</v>
      </c>
      <c r="F13" s="12">
        <f t="shared" si="0"/>
        <v>700</v>
      </c>
      <c r="G13" s="2"/>
      <c r="H13" s="15">
        <f>SUM(H11:H12)</f>
        <v>1</v>
      </c>
    </row>
    <row r="14" spans="1:11" s="18" customFormat="1" x14ac:dyDescent="0.35">
      <c r="A14" s="16"/>
      <c r="B14" s="16"/>
      <c r="C14" s="17"/>
      <c r="D14" s="17"/>
      <c r="E14" s="17"/>
      <c r="F14" s="17"/>
      <c r="G14" s="16"/>
      <c r="H14" s="16"/>
    </row>
    <row r="15" spans="1:11" x14ac:dyDescent="0.35">
      <c r="B15" s="3" t="s">
        <v>17</v>
      </c>
      <c r="D15" s="3"/>
      <c r="E15" s="3"/>
    </row>
    <row r="16" spans="1:11" x14ac:dyDescent="0.35">
      <c r="B16" s="5" t="s">
        <v>9</v>
      </c>
      <c r="C16" s="6" t="s">
        <v>18</v>
      </c>
      <c r="D16" s="6" t="s">
        <v>19</v>
      </c>
      <c r="E16" s="6" t="s">
        <v>20</v>
      </c>
    </row>
    <row r="17" spans="1:8" x14ac:dyDescent="0.35">
      <c r="B17" s="10" t="s">
        <v>21</v>
      </c>
      <c r="C17" s="19">
        <f>C$13*$H11</f>
        <v>158.29714285714286</v>
      </c>
      <c r="D17" s="19">
        <f t="shared" ref="D17:E18" si="1">D$13*$H11</f>
        <v>170.02285714285713</v>
      </c>
      <c r="E17" s="19">
        <f t="shared" si="1"/>
        <v>184.68</v>
      </c>
      <c r="F17" s="20"/>
    </row>
    <row r="18" spans="1:8" x14ac:dyDescent="0.35">
      <c r="B18" s="10" t="s">
        <v>22</v>
      </c>
      <c r="C18" s="19">
        <f>C$13*$H12</f>
        <v>57.702857142857141</v>
      </c>
      <c r="D18" s="19">
        <f t="shared" si="1"/>
        <v>61.977142857142852</v>
      </c>
      <c r="E18" s="19">
        <f t="shared" si="1"/>
        <v>67.319999999999993</v>
      </c>
      <c r="F18" s="20"/>
    </row>
    <row r="19" spans="1:8" s="18" customFormat="1" x14ac:dyDescent="0.35">
      <c r="A19" s="16"/>
      <c r="B19" s="16"/>
      <c r="C19" s="17"/>
      <c r="D19" s="17"/>
      <c r="E19" s="17"/>
      <c r="F19" s="17"/>
      <c r="G19" s="16"/>
      <c r="H19" s="16"/>
    </row>
    <row r="20" spans="1:8" x14ac:dyDescent="0.35">
      <c r="B20" s="3" t="s">
        <v>23</v>
      </c>
      <c r="D20" s="3"/>
      <c r="E20" s="3"/>
    </row>
    <row r="21" spans="1:8" x14ac:dyDescent="0.35">
      <c r="B21" s="5" t="s">
        <v>9</v>
      </c>
      <c r="C21" s="21" t="s">
        <v>18</v>
      </c>
      <c r="D21" s="21" t="s">
        <v>19</v>
      </c>
      <c r="E21" s="21" t="s">
        <v>20</v>
      </c>
    </row>
    <row r="22" spans="1:8" x14ac:dyDescent="0.35">
      <c r="B22" s="22" t="s">
        <v>21</v>
      </c>
      <c r="C22" s="23">
        <f>(C11-C17)^2/C17</f>
        <v>5.798695091638562</v>
      </c>
      <c r="D22" s="23">
        <f t="shared" ref="C22:E23" si="2">(D11-D17)^2/D17</f>
        <v>4.9385995640442131</v>
      </c>
      <c r="E22" s="23">
        <f t="shared" si="2"/>
        <v>9.4346978557503895E-3</v>
      </c>
      <c r="F22" s="24" t="s">
        <v>24</v>
      </c>
      <c r="G22" s="25">
        <f>COUNTA(C21:E21)</f>
        <v>3</v>
      </c>
    </row>
    <row r="23" spans="1:8" x14ac:dyDescent="0.35">
      <c r="B23" s="22" t="s">
        <v>22</v>
      </c>
      <c r="C23" s="23">
        <f t="shared" si="2"/>
        <v>15.907650171179585</v>
      </c>
      <c r="D23" s="23">
        <f t="shared" si="2"/>
        <v>13.548136771950155</v>
      </c>
      <c r="E23" s="23">
        <f t="shared" si="2"/>
        <v>2.5882352941176204E-2</v>
      </c>
      <c r="F23" s="24" t="s">
        <v>25</v>
      </c>
      <c r="G23" s="26">
        <f>COUNTA(B22:B23)</f>
        <v>2</v>
      </c>
    </row>
    <row r="25" spans="1:8" x14ac:dyDescent="0.35">
      <c r="A25" s="2">
        <v>4</v>
      </c>
      <c r="B25" t="s">
        <v>26</v>
      </c>
      <c r="C25" s="27">
        <f>SUM(C22:E23)</f>
        <v>40.228398649609439</v>
      </c>
      <c r="D25" s="28" t="s">
        <v>27</v>
      </c>
    </row>
    <row r="26" spans="1:8" x14ac:dyDescent="0.35">
      <c r="B26" t="s">
        <v>28</v>
      </c>
      <c r="C26">
        <f>(G22-1)*(G23-1)</f>
        <v>2</v>
      </c>
      <c r="D26" s="29" t="s">
        <v>29</v>
      </c>
    </row>
    <row r="27" spans="1:8" x14ac:dyDescent="0.35">
      <c r="B27" t="s">
        <v>30</v>
      </c>
      <c r="C27" s="30">
        <f>_xlfn.CHISQ.INV.RT(0.05,C26)</f>
        <v>5.9914645471079817</v>
      </c>
      <c r="D27" s="28" t="s">
        <v>31</v>
      </c>
    </row>
    <row r="28" spans="1:8" x14ac:dyDescent="0.35">
      <c r="B28" t="s">
        <v>32</v>
      </c>
      <c r="C28" s="31">
        <f>1-_xlfn.CHISQ.DIST(C25,C26,TRUE)</f>
        <v>1.8387141809128593E-9</v>
      </c>
      <c r="D28" s="28" t="s">
        <v>33</v>
      </c>
    </row>
    <row r="29" spans="1:8" x14ac:dyDescent="0.35">
      <c r="B29" t="s">
        <v>34</v>
      </c>
      <c r="C29" s="32" t="s">
        <v>35</v>
      </c>
    </row>
    <row r="31" spans="1:8" x14ac:dyDescent="0.35">
      <c r="A31" s="2">
        <v>5</v>
      </c>
      <c r="B31" s="33" t="s">
        <v>36</v>
      </c>
    </row>
    <row r="32" spans="1:8" x14ac:dyDescent="0.35">
      <c r="B32" t="s">
        <v>37</v>
      </c>
    </row>
    <row r="33" spans="2:2" x14ac:dyDescent="0.35">
      <c r="B33" t="s">
        <v>38</v>
      </c>
    </row>
  </sheetData>
  <mergeCells count="2">
    <mergeCell ref="A1:K1"/>
    <mergeCell ref="A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5A3D2-DDFB-4812-813D-5445F31D7444}">
  <sheetPr>
    <tabColor theme="5" tint="0.79998168889431442"/>
    <pageSetUpPr fitToPage="1"/>
  </sheetPr>
  <dimension ref="A1:R60"/>
  <sheetViews>
    <sheetView showGridLines="0" zoomScale="80" zoomScaleNormal="80" workbookViewId="0">
      <selection activeCell="L35" sqref="L35"/>
    </sheetView>
  </sheetViews>
  <sheetFormatPr defaultRowHeight="15.5" x14ac:dyDescent="0.35"/>
  <cols>
    <col min="1" max="1" width="8.6640625" style="2"/>
    <col min="2" max="2" width="24.6640625" customWidth="1"/>
    <col min="3" max="7" width="8.6640625" customWidth="1"/>
    <col min="12" max="12" width="18.08203125" bestFit="1" customWidth="1"/>
  </cols>
  <sheetData>
    <row r="1" spans="1:10" s="34" customFormat="1" ht="31" x14ac:dyDescent="0.7">
      <c r="A1" s="86" t="s">
        <v>68</v>
      </c>
      <c r="B1" s="86"/>
      <c r="C1" s="86"/>
      <c r="D1" s="86"/>
      <c r="E1" s="86"/>
      <c r="F1" s="86"/>
      <c r="G1" s="86"/>
      <c r="H1" s="86"/>
      <c r="I1" s="86"/>
    </row>
    <row r="2" spans="1:10" ht="18.5" x14ac:dyDescent="0.45">
      <c r="A2" s="91" t="s">
        <v>69</v>
      </c>
      <c r="B2" s="91"/>
      <c r="C2" s="91"/>
      <c r="D2" s="91"/>
      <c r="E2" s="91"/>
      <c r="F2" s="91"/>
      <c r="G2" s="91"/>
      <c r="H2" s="91"/>
      <c r="I2" s="91"/>
    </row>
    <row r="4" spans="1:10" x14ac:dyDescent="0.35">
      <c r="A4" s="2">
        <v>1</v>
      </c>
      <c r="B4" t="s">
        <v>41</v>
      </c>
      <c r="C4" t="s">
        <v>70</v>
      </c>
    </row>
    <row r="5" spans="1:10" x14ac:dyDescent="0.35">
      <c r="B5" t="s">
        <v>44</v>
      </c>
      <c r="C5" t="s">
        <v>71</v>
      </c>
    </row>
    <row r="7" spans="1:10" x14ac:dyDescent="0.35">
      <c r="A7" s="2">
        <v>2</v>
      </c>
      <c r="B7" t="s">
        <v>7</v>
      </c>
      <c r="C7">
        <v>0.05</v>
      </c>
    </row>
    <row r="9" spans="1:10" x14ac:dyDescent="0.35">
      <c r="B9" s="35" t="s">
        <v>72</v>
      </c>
    </row>
    <row r="10" spans="1:10" x14ac:dyDescent="0.35">
      <c r="A10" s="2">
        <v>3</v>
      </c>
      <c r="B10" s="38"/>
      <c r="C10" s="37" t="s">
        <v>73</v>
      </c>
      <c r="D10" s="37" t="s">
        <v>74</v>
      </c>
      <c r="E10" s="37" t="s">
        <v>75</v>
      </c>
      <c r="F10" s="37" t="s">
        <v>13</v>
      </c>
      <c r="J10" s="33">
        <f>STDEVA(J11:J23)</f>
        <v>1.2517679804672577</v>
      </c>
    </row>
    <row r="11" spans="1:10" x14ac:dyDescent="0.35">
      <c r="B11" s="38" t="s">
        <v>76</v>
      </c>
      <c r="C11" s="39">
        <v>17.399999999999999</v>
      </c>
      <c r="D11" s="39">
        <v>17.5</v>
      </c>
      <c r="E11" s="39">
        <v>15.6</v>
      </c>
      <c r="F11" s="36"/>
      <c r="J11" s="39">
        <v>17.399999999999999</v>
      </c>
    </row>
    <row r="12" spans="1:10" x14ac:dyDescent="0.35">
      <c r="B12" s="38" t="s">
        <v>77</v>
      </c>
      <c r="C12" s="39">
        <v>16.5</v>
      </c>
      <c r="D12" s="39">
        <v>16.8</v>
      </c>
      <c r="E12" s="39">
        <v>13.5</v>
      </c>
      <c r="F12" s="36"/>
      <c r="J12" s="39">
        <v>16.5</v>
      </c>
    </row>
    <row r="13" spans="1:10" x14ac:dyDescent="0.35">
      <c r="B13" s="38" t="s">
        <v>78</v>
      </c>
      <c r="C13" s="39">
        <v>17.2</v>
      </c>
      <c r="D13" s="39">
        <v>17.399999999999999</v>
      </c>
      <c r="E13" s="39">
        <v>16.3</v>
      </c>
      <c r="F13" s="36"/>
      <c r="J13" s="39">
        <v>17.2</v>
      </c>
    </row>
    <row r="14" spans="1:10" x14ac:dyDescent="0.35">
      <c r="B14" s="38" t="s">
        <v>79</v>
      </c>
      <c r="C14" s="39">
        <v>16.899999999999999</v>
      </c>
      <c r="D14" s="39">
        <v>17.600000000000001</v>
      </c>
      <c r="E14" s="39">
        <v>15.2</v>
      </c>
      <c r="F14" s="36"/>
      <c r="J14" s="39">
        <v>16.899999999999999</v>
      </c>
    </row>
    <row r="15" spans="1:10" x14ac:dyDescent="0.35">
      <c r="B15" s="38" t="s">
        <v>80</v>
      </c>
      <c r="C15" s="39"/>
      <c r="D15" s="39">
        <v>18.2</v>
      </c>
      <c r="E15" s="39"/>
      <c r="F15" s="36"/>
      <c r="J15" s="39">
        <v>17.5</v>
      </c>
    </row>
    <row r="16" spans="1:10" x14ac:dyDescent="0.35">
      <c r="B16" s="38" t="s">
        <v>81</v>
      </c>
      <c r="C16" s="39">
        <f>COUNTA(C11:C14)</f>
        <v>4</v>
      </c>
      <c r="D16" s="39">
        <f>COUNTA(D11:D15)</f>
        <v>5</v>
      </c>
      <c r="E16" s="39">
        <f t="shared" ref="E16" si="0">COUNTA(E11:E14)</f>
        <v>4</v>
      </c>
      <c r="F16" s="36">
        <f>SUM(C16:E16)</f>
        <v>13</v>
      </c>
      <c r="J16" s="39">
        <v>16.8</v>
      </c>
    </row>
    <row r="17" spans="1:10" x14ac:dyDescent="0.35">
      <c r="B17" s="38" t="s">
        <v>82</v>
      </c>
      <c r="C17" s="36">
        <f>AVERAGE(C11:C14)</f>
        <v>17</v>
      </c>
      <c r="D17" s="36">
        <f>AVERAGE(D11:D15)</f>
        <v>17.5</v>
      </c>
      <c r="E17" s="36">
        <f>AVERAGE(E11:E14)</f>
        <v>15.150000000000002</v>
      </c>
      <c r="F17" s="36">
        <f>SUM(C11:E15)/COUNTA(C11:E15)</f>
        <v>16.623076923076923</v>
      </c>
      <c r="G17">
        <f>SUM(C11:E15)/COUNTA(C11:E15)</f>
        <v>16.623076923076923</v>
      </c>
      <c r="J17" s="39">
        <v>17.399999999999999</v>
      </c>
    </row>
    <row r="18" spans="1:10" x14ac:dyDescent="0.35">
      <c r="B18" s="38" t="s">
        <v>83</v>
      </c>
      <c r="C18" s="36">
        <f>STDEVA(C11:C14)</f>
        <v>0.39157800414902388</v>
      </c>
      <c r="D18" s="36">
        <f>STDEVA(D11:D15)</f>
        <v>0.49999999999999967</v>
      </c>
      <c r="E18" s="36">
        <f>STDEVA(E11:E14)</f>
        <v>1.1902380714238086</v>
      </c>
      <c r="F18" s="57">
        <f>J10</f>
        <v>1.2517679804672577</v>
      </c>
      <c r="J18" s="39">
        <v>17.600000000000001</v>
      </c>
    </row>
    <row r="19" spans="1:10" x14ac:dyDescent="0.35">
      <c r="A19" s="58"/>
      <c r="B19" s="59" t="s">
        <v>84</v>
      </c>
      <c r="C19" s="46"/>
      <c r="D19" s="46"/>
      <c r="E19" s="46"/>
      <c r="F19" s="46"/>
      <c r="G19" s="60"/>
      <c r="H19" s="60"/>
      <c r="I19" s="18"/>
      <c r="J19" s="39">
        <v>18.2</v>
      </c>
    </row>
    <row r="20" spans="1:10" x14ac:dyDescent="0.35">
      <c r="A20" s="58"/>
      <c r="B20" s="61" t="s">
        <v>85</v>
      </c>
      <c r="C20" s="37" t="s">
        <v>73</v>
      </c>
      <c r="D20" s="37" t="s">
        <v>74</v>
      </c>
      <c r="E20" s="37" t="s">
        <v>75</v>
      </c>
      <c r="F20" s="37" t="s">
        <v>13</v>
      </c>
      <c r="G20" s="60"/>
      <c r="H20" s="60"/>
      <c r="I20" s="18"/>
      <c r="J20" s="39">
        <v>15.6</v>
      </c>
    </row>
    <row r="21" spans="1:10" x14ac:dyDescent="0.35">
      <c r="A21" s="58"/>
      <c r="B21" s="38" t="s">
        <v>76</v>
      </c>
      <c r="C21" s="62">
        <f>(C$17-$F$17)^2</f>
        <v>0.1420710059171601</v>
      </c>
      <c r="D21" s="62">
        <f>(D$17-$F$17)^2</f>
        <v>0.7689940828402374</v>
      </c>
      <c r="E21" s="62">
        <f t="shared" ref="E21:E24" si="1">(E$17-$F$17)*(E$17-$F$17)</f>
        <v>2.1699556213017677</v>
      </c>
      <c r="F21" s="63"/>
      <c r="G21" s="60"/>
      <c r="H21" s="60"/>
      <c r="I21" s="18"/>
      <c r="J21" s="39">
        <v>13.5</v>
      </c>
    </row>
    <row r="22" spans="1:10" x14ac:dyDescent="0.35">
      <c r="A22" s="58"/>
      <c r="B22" s="38" t="s">
        <v>77</v>
      </c>
      <c r="C22" s="62">
        <f t="shared" ref="C22:D24" si="2">(C$17-$F$17)^2</f>
        <v>0.1420710059171601</v>
      </c>
      <c r="D22" s="62">
        <f t="shared" si="2"/>
        <v>0.7689940828402374</v>
      </c>
      <c r="E22" s="62">
        <f t="shared" si="1"/>
        <v>2.1699556213017677</v>
      </c>
      <c r="F22" s="63"/>
      <c r="G22" s="60"/>
      <c r="H22" s="60"/>
      <c r="I22" s="18"/>
      <c r="J22" s="39">
        <v>16.3</v>
      </c>
    </row>
    <row r="23" spans="1:10" x14ac:dyDescent="0.35">
      <c r="A23" s="58"/>
      <c r="B23" s="38" t="s">
        <v>78</v>
      </c>
      <c r="C23" s="62">
        <f t="shared" si="2"/>
        <v>0.1420710059171601</v>
      </c>
      <c r="D23" s="62">
        <f t="shared" si="2"/>
        <v>0.7689940828402374</v>
      </c>
      <c r="E23" s="62">
        <f t="shared" si="1"/>
        <v>2.1699556213017677</v>
      </c>
      <c r="F23" s="63"/>
      <c r="G23" s="60"/>
      <c r="H23" s="60"/>
      <c r="I23" s="18"/>
      <c r="J23" s="39">
        <v>15.2</v>
      </c>
    </row>
    <row r="24" spans="1:10" x14ac:dyDescent="0.35">
      <c r="A24" s="58"/>
      <c r="B24" s="38" t="s">
        <v>79</v>
      </c>
      <c r="C24" s="62">
        <f t="shared" si="2"/>
        <v>0.1420710059171601</v>
      </c>
      <c r="D24" s="62">
        <f t="shared" si="2"/>
        <v>0.7689940828402374</v>
      </c>
      <c r="E24" s="62">
        <f t="shared" si="1"/>
        <v>2.1699556213017677</v>
      </c>
      <c r="F24" s="63"/>
      <c r="G24" s="60"/>
      <c r="H24" s="60"/>
      <c r="I24" s="18"/>
    </row>
    <row r="25" spans="1:10" x14ac:dyDescent="0.35">
      <c r="A25" s="58"/>
      <c r="B25" s="38" t="s">
        <v>80</v>
      </c>
      <c r="C25" s="62"/>
      <c r="D25" s="62">
        <f>(D$17-$F$17)^2</f>
        <v>0.7689940828402374</v>
      </c>
      <c r="E25" s="62"/>
      <c r="F25" s="63"/>
      <c r="G25" s="60"/>
      <c r="H25" s="60"/>
      <c r="I25" s="18"/>
    </row>
    <row r="26" spans="1:10" x14ac:dyDescent="0.35">
      <c r="A26" s="58"/>
      <c r="B26" s="38"/>
      <c r="C26" s="63">
        <f>SUM(C21:C24)</f>
        <v>0.56828402366864039</v>
      </c>
      <c r="D26" s="63">
        <f>SUM(D21:D25)</f>
        <v>3.8449704142011871</v>
      </c>
      <c r="E26" s="63">
        <f t="shared" ref="E26" si="3">SUM(E21:E24)</f>
        <v>8.6798224852070707</v>
      </c>
      <c r="F26" s="64">
        <f>SUM(C21:C24)+SUM(D21:D25)+SUM(E21:E24)</f>
        <v>13.093076923076898</v>
      </c>
      <c r="G26" s="60"/>
      <c r="H26" s="60"/>
      <c r="I26" s="18"/>
    </row>
    <row r="27" spans="1:10" x14ac:dyDescent="0.35">
      <c r="A27" s="58"/>
      <c r="B27" s="65" t="s">
        <v>86</v>
      </c>
      <c r="C27" s="17"/>
      <c r="D27" s="17"/>
      <c r="E27" s="17"/>
      <c r="F27" s="17"/>
      <c r="G27" s="60"/>
      <c r="H27" s="60"/>
    </row>
    <row r="28" spans="1:10" x14ac:dyDescent="0.35">
      <c r="A28" s="58"/>
      <c r="B28" s="61" t="s">
        <v>87</v>
      </c>
      <c r="C28" s="37" t="s">
        <v>73</v>
      </c>
      <c r="D28" s="37" t="s">
        <v>74</v>
      </c>
      <c r="E28" s="37" t="s">
        <v>75</v>
      </c>
      <c r="F28" s="37" t="s">
        <v>13</v>
      </c>
      <c r="G28" s="60"/>
      <c r="H28" s="60"/>
    </row>
    <row r="29" spans="1:10" x14ac:dyDescent="0.35">
      <c r="A29" s="58"/>
      <c r="B29" s="38" t="s">
        <v>76</v>
      </c>
      <c r="C29" s="62">
        <f>(C11-C$17)^2</f>
        <v>0.15999999999999887</v>
      </c>
      <c r="D29" s="62">
        <f>(D11-D$17)^2</f>
        <v>0</v>
      </c>
      <c r="E29" s="62">
        <f>(E11-E$17)^2</f>
        <v>0.20249999999999777</v>
      </c>
      <c r="F29" s="63"/>
      <c r="G29" s="60"/>
      <c r="H29" s="60"/>
    </row>
    <row r="30" spans="1:10" x14ac:dyDescent="0.35">
      <c r="A30" s="58"/>
      <c r="B30" s="38" t="s">
        <v>77</v>
      </c>
      <c r="C30" s="62">
        <f t="shared" ref="C30:E33" si="4">(C12-C$17)^2</f>
        <v>0.25</v>
      </c>
      <c r="D30" s="62">
        <f t="shared" si="4"/>
        <v>0.48999999999999899</v>
      </c>
      <c r="E30" s="62">
        <f t="shared" si="4"/>
        <v>2.7225000000000072</v>
      </c>
      <c r="F30" s="63"/>
      <c r="G30" s="60"/>
      <c r="H30" s="60"/>
    </row>
    <row r="31" spans="1:10" x14ac:dyDescent="0.35">
      <c r="A31" s="58"/>
      <c r="B31" s="38" t="s">
        <v>78</v>
      </c>
      <c r="C31" s="62">
        <f t="shared" si="4"/>
        <v>3.9999999999999716E-2</v>
      </c>
      <c r="D31" s="62">
        <f t="shared" si="4"/>
        <v>1.0000000000000285E-2</v>
      </c>
      <c r="E31" s="62">
        <f t="shared" si="4"/>
        <v>1.3224999999999967</v>
      </c>
      <c r="F31" s="63"/>
      <c r="G31" s="60"/>
      <c r="H31" s="60"/>
    </row>
    <row r="32" spans="1:10" x14ac:dyDescent="0.35">
      <c r="A32" s="58"/>
      <c r="B32" s="38" t="s">
        <v>79</v>
      </c>
      <c r="C32" s="62">
        <f t="shared" si="4"/>
        <v>1.0000000000000285E-2</v>
      </c>
      <c r="D32" s="62">
        <f t="shared" si="4"/>
        <v>1.0000000000000285E-2</v>
      </c>
      <c r="E32" s="62">
        <f t="shared" si="4"/>
        <v>2.499999999999716E-3</v>
      </c>
      <c r="F32" s="63"/>
      <c r="G32" s="60"/>
      <c r="H32" s="60"/>
    </row>
    <row r="33" spans="1:16" x14ac:dyDescent="0.35">
      <c r="A33" s="58"/>
      <c r="B33" s="38" t="s">
        <v>80</v>
      </c>
      <c r="C33" s="62"/>
      <c r="D33" s="62">
        <f t="shared" si="4"/>
        <v>0.48999999999999899</v>
      </c>
      <c r="E33" s="62"/>
      <c r="F33" s="63"/>
      <c r="G33" s="60"/>
      <c r="H33" s="60"/>
    </row>
    <row r="34" spans="1:16" x14ac:dyDescent="0.35">
      <c r="A34" s="58"/>
      <c r="B34" s="38"/>
      <c r="C34" s="63">
        <f>SUM(C29:C32)</f>
        <v>0.45999999999999885</v>
      </c>
      <c r="D34" s="63">
        <f>SUM(D29:D33)</f>
        <v>0.99999999999999856</v>
      </c>
      <c r="E34" s="63">
        <f>SUM(E29:E32)</f>
        <v>4.2500000000000018</v>
      </c>
      <c r="F34" s="64">
        <f>SUM(C29:C32)+SUM(D29:D33)+SUM(E29:E32)</f>
        <v>5.7099999999999991</v>
      </c>
      <c r="G34" s="60"/>
      <c r="H34" s="60"/>
    </row>
    <row r="35" spans="1:16" x14ac:dyDescent="0.35">
      <c r="A35" s="58"/>
      <c r="B35" s="17"/>
      <c r="C35" s="17"/>
      <c r="D35" s="17"/>
      <c r="E35" s="17"/>
      <c r="F35" s="17"/>
      <c r="G35" s="60"/>
      <c r="H35" s="60"/>
    </row>
    <row r="36" spans="1:16" x14ac:dyDescent="0.35">
      <c r="A36" s="58"/>
      <c r="B36" s="61" t="s">
        <v>88</v>
      </c>
      <c r="C36" s="37" t="s">
        <v>73</v>
      </c>
      <c r="D36" s="37" t="s">
        <v>74</v>
      </c>
      <c r="E36" s="37" t="s">
        <v>75</v>
      </c>
      <c r="F36" s="37" t="s">
        <v>13</v>
      </c>
      <c r="G36" s="60"/>
      <c r="H36" s="60"/>
    </row>
    <row r="37" spans="1:16" x14ac:dyDescent="0.35">
      <c r="A37" s="58"/>
      <c r="B37" s="38" t="s">
        <v>76</v>
      </c>
      <c r="C37" s="62">
        <f>(C$17-$F$17)^2</f>
        <v>0.1420710059171601</v>
      </c>
      <c r="D37" s="62">
        <f>(D11-$F$17)^2</f>
        <v>0.7689940828402374</v>
      </c>
      <c r="E37" s="62">
        <f>(E11-$F$17)^2</f>
        <v>1.0466863905325443</v>
      </c>
      <c r="F37" s="63"/>
      <c r="G37" s="60"/>
      <c r="H37" s="60"/>
    </row>
    <row r="38" spans="1:16" x14ac:dyDescent="0.35">
      <c r="A38" s="58"/>
      <c r="B38" s="38" t="s">
        <v>77</v>
      </c>
      <c r="C38" s="62">
        <f>(C12-$F$17)^2</f>
        <v>1.5147928994082733E-2</v>
      </c>
      <c r="D38" s="62">
        <f t="shared" ref="D38:E41" si="5">(D12-$F$17)^2</f>
        <v>3.1301775147929402E-2</v>
      </c>
      <c r="E38" s="62">
        <f t="shared" si="5"/>
        <v>9.7536094674556182</v>
      </c>
      <c r="F38" s="63"/>
      <c r="G38" s="60"/>
      <c r="H38" s="60"/>
    </row>
    <row r="39" spans="1:16" x14ac:dyDescent="0.35">
      <c r="A39" s="58"/>
      <c r="B39" s="38" t="s">
        <v>78</v>
      </c>
      <c r="C39" s="62">
        <f>(C13-$F$17)^2</f>
        <v>0.33284023668639023</v>
      </c>
      <c r="D39" s="62">
        <f t="shared" si="5"/>
        <v>0.60360946745561972</v>
      </c>
      <c r="E39" s="62">
        <f t="shared" si="5"/>
        <v>0.10437869822485132</v>
      </c>
      <c r="F39" s="63"/>
      <c r="G39" s="60"/>
      <c r="H39" s="60"/>
    </row>
    <row r="40" spans="1:16" x14ac:dyDescent="0.35">
      <c r="A40" s="58"/>
      <c r="B40" s="38" t="s">
        <v>79</v>
      </c>
      <c r="C40" s="62">
        <f>(C14-$F$17)^2</f>
        <v>7.6686390532543836E-2</v>
      </c>
      <c r="D40" s="62">
        <f t="shared" si="5"/>
        <v>0.95437869822485566</v>
      </c>
      <c r="E40" s="62">
        <f t="shared" si="5"/>
        <v>2.0251479289940835</v>
      </c>
      <c r="F40" s="63"/>
      <c r="G40" s="60"/>
      <c r="H40" s="60"/>
    </row>
    <row r="41" spans="1:16" x14ac:dyDescent="0.35">
      <c r="A41" s="58"/>
      <c r="B41" s="38" t="s">
        <v>80</v>
      </c>
      <c r="C41" s="62"/>
      <c r="D41" s="62">
        <f t="shared" si="5"/>
        <v>2.4866863905325434</v>
      </c>
      <c r="E41" s="62"/>
      <c r="F41" s="63"/>
      <c r="G41" s="60"/>
      <c r="H41" s="60"/>
    </row>
    <row r="42" spans="1:16" x14ac:dyDescent="0.35">
      <c r="A42" s="58"/>
      <c r="B42" s="38" t="s">
        <v>88</v>
      </c>
      <c r="C42" s="63">
        <f>SUM(C37:C40)</f>
        <v>0.56674556213017691</v>
      </c>
      <c r="D42" s="63">
        <f>SUM(D37:D41)</f>
        <v>4.8449704142011853</v>
      </c>
      <c r="E42" s="63">
        <f t="shared" ref="E42" si="6">SUM(E37:E40)</f>
        <v>12.929822485207097</v>
      </c>
      <c r="F42" s="64">
        <f>SUM(C42:E42)</f>
        <v>18.341538461538459</v>
      </c>
      <c r="G42" s="60"/>
      <c r="H42" s="60"/>
    </row>
    <row r="43" spans="1:16" x14ac:dyDescent="0.35">
      <c r="A43" s="58"/>
      <c r="B43" s="17"/>
      <c r="C43" s="17"/>
      <c r="D43" s="17"/>
      <c r="E43" s="17"/>
      <c r="F43" s="17"/>
      <c r="G43" s="60"/>
      <c r="H43" s="60"/>
      <c r="L43" s="33" t="s">
        <v>89</v>
      </c>
    </row>
    <row r="44" spans="1:16" x14ac:dyDescent="0.35">
      <c r="A44" s="58">
        <v>4</v>
      </c>
      <c r="B44" s="66" t="s">
        <v>90</v>
      </c>
      <c r="C44" s="17"/>
      <c r="D44" s="17"/>
      <c r="E44" s="17"/>
      <c r="F44" s="17"/>
      <c r="G44" s="60"/>
      <c r="H44" s="60"/>
    </row>
    <row r="45" spans="1:16" ht="16" thickBot="1" x14ac:dyDescent="0.4">
      <c r="A45" s="58"/>
      <c r="B45" s="67"/>
      <c r="C45" s="68" t="s">
        <v>91</v>
      </c>
      <c r="D45" s="68" t="s">
        <v>92</v>
      </c>
      <c r="E45" s="68" t="s">
        <v>93</v>
      </c>
      <c r="F45" s="68" t="s">
        <v>94</v>
      </c>
      <c r="G45" s="68" t="s">
        <v>95</v>
      </c>
      <c r="H45" s="69"/>
      <c r="L45" s="33" t="s">
        <v>96</v>
      </c>
    </row>
    <row r="46" spans="1:16" x14ac:dyDescent="0.35">
      <c r="A46" s="58"/>
      <c r="B46" s="70" t="s">
        <v>85</v>
      </c>
      <c r="C46" s="71">
        <f>F26</f>
        <v>13.093076923076898</v>
      </c>
      <c r="D46" s="72">
        <f>COUNTA(C20:E20)-1</f>
        <v>2</v>
      </c>
      <c r="E46" s="71">
        <f>C46/D46</f>
        <v>6.5465384615384492</v>
      </c>
      <c r="F46" s="72">
        <f>E46/E47</f>
        <v>11.465041088508668</v>
      </c>
      <c r="G46" s="73">
        <f>_xlfn.F.DIST.RT(F46,D46,D47)</f>
        <v>2.582473819998125E-3</v>
      </c>
      <c r="H46" s="74" t="s">
        <v>97</v>
      </c>
      <c r="L46" s="75" t="s">
        <v>98</v>
      </c>
      <c r="M46" s="75" t="s">
        <v>99</v>
      </c>
      <c r="N46" s="75" t="s">
        <v>100</v>
      </c>
      <c r="O46" s="75" t="s">
        <v>101</v>
      </c>
      <c r="P46" s="75" t="s">
        <v>102</v>
      </c>
    </row>
    <row r="47" spans="1:16" x14ac:dyDescent="0.35">
      <c r="A47" s="58"/>
      <c r="B47" s="70" t="s">
        <v>87</v>
      </c>
      <c r="C47" s="71">
        <f>F34</f>
        <v>5.7099999999999991</v>
      </c>
      <c r="D47" s="76">
        <f>D48-D46</f>
        <v>10</v>
      </c>
      <c r="E47" s="71">
        <f>C47/D47</f>
        <v>0.57099999999999995</v>
      </c>
      <c r="F47" s="72"/>
      <c r="G47" s="73"/>
      <c r="H47" s="69"/>
      <c r="L47" s="77" t="s">
        <v>73</v>
      </c>
      <c r="M47" s="77">
        <v>4</v>
      </c>
      <c r="N47" s="77">
        <v>68</v>
      </c>
      <c r="O47" s="77">
        <v>17</v>
      </c>
      <c r="P47" s="77">
        <v>0.15333333333333296</v>
      </c>
    </row>
    <row r="48" spans="1:16" x14ac:dyDescent="0.35">
      <c r="A48" s="58"/>
      <c r="B48" s="70" t="s">
        <v>88</v>
      </c>
      <c r="C48" s="71">
        <f>F42</f>
        <v>18.341538461538459</v>
      </c>
      <c r="D48" s="72">
        <f>COUNTA(C11:E15)-1</f>
        <v>12</v>
      </c>
      <c r="E48" s="72"/>
      <c r="F48" s="72"/>
      <c r="G48" s="73"/>
      <c r="H48" s="69"/>
      <c r="L48" s="77" t="s">
        <v>74</v>
      </c>
      <c r="M48" s="77">
        <v>5</v>
      </c>
      <c r="N48" s="77">
        <v>87.5</v>
      </c>
      <c r="O48" s="77">
        <v>17.5</v>
      </c>
      <c r="P48" s="77">
        <v>0.24999999999999964</v>
      </c>
    </row>
    <row r="49" spans="1:18" ht="16" thickBot="1" x14ac:dyDescent="0.4">
      <c r="A49" s="58"/>
      <c r="B49" s="66"/>
      <c r="C49" s="17"/>
      <c r="D49" s="17"/>
      <c r="E49" s="17"/>
      <c r="F49" s="17"/>
      <c r="G49" s="60"/>
      <c r="H49" s="60"/>
      <c r="L49" s="78" t="s">
        <v>75</v>
      </c>
      <c r="M49" s="78">
        <v>4</v>
      </c>
      <c r="N49" s="78">
        <v>60.600000000000009</v>
      </c>
      <c r="O49" s="78">
        <v>15.150000000000002</v>
      </c>
      <c r="P49" s="78">
        <v>1.4166666666666672</v>
      </c>
    </row>
    <row r="50" spans="1:18" x14ac:dyDescent="0.35">
      <c r="A50" s="58"/>
      <c r="B50" s="79" t="s">
        <v>103</v>
      </c>
      <c r="C50" s="17"/>
      <c r="D50" s="17"/>
      <c r="E50" s="17"/>
      <c r="F50" s="17"/>
      <c r="G50" s="60"/>
      <c r="H50" s="60"/>
    </row>
    <row r="51" spans="1:18" x14ac:dyDescent="0.35">
      <c r="A51" s="58">
        <v>5</v>
      </c>
      <c r="B51" s="80" t="s">
        <v>104</v>
      </c>
      <c r="C51" s="17"/>
      <c r="D51" s="17"/>
      <c r="E51" s="17"/>
      <c r="F51" s="17"/>
      <c r="G51" s="60"/>
      <c r="H51" s="60"/>
    </row>
    <row r="52" spans="1:18" ht="16" thickBot="1" x14ac:dyDescent="0.4">
      <c r="A52" s="58"/>
      <c r="B52" s="79" t="s">
        <v>105</v>
      </c>
      <c r="G52" s="60"/>
      <c r="H52" s="60"/>
      <c r="L52" s="33" t="s">
        <v>106</v>
      </c>
    </row>
    <row r="53" spans="1:18" x14ac:dyDescent="0.35">
      <c r="B53" s="52"/>
      <c r="C53" s="20"/>
      <c r="L53" s="75" t="s">
        <v>107</v>
      </c>
      <c r="M53" s="75" t="s">
        <v>91</v>
      </c>
      <c r="N53" s="75" t="s">
        <v>108</v>
      </c>
      <c r="O53" s="75" t="s">
        <v>93</v>
      </c>
      <c r="P53" s="75" t="s">
        <v>94</v>
      </c>
      <c r="Q53" s="75" t="s">
        <v>109</v>
      </c>
      <c r="R53" s="75" t="s">
        <v>110</v>
      </c>
    </row>
    <row r="54" spans="1:18" x14ac:dyDescent="0.35">
      <c r="B54" s="52"/>
      <c r="C54" s="20"/>
      <c r="D54" s="29"/>
      <c r="L54" s="77" t="s">
        <v>111</v>
      </c>
      <c r="M54" s="77">
        <v>13.09307692307692</v>
      </c>
      <c r="N54" s="77">
        <v>2</v>
      </c>
      <c r="O54" s="77">
        <v>6.5465384615384599</v>
      </c>
      <c r="P54" s="77">
        <v>11.465041088508688</v>
      </c>
      <c r="Q54" s="77">
        <v>2.5824738199981064E-3</v>
      </c>
      <c r="R54" s="77">
        <v>4.1028210151304032</v>
      </c>
    </row>
    <row r="55" spans="1:18" x14ac:dyDescent="0.35">
      <c r="C55" s="53"/>
      <c r="D55" s="28"/>
      <c r="L55" s="77" t="s">
        <v>112</v>
      </c>
      <c r="M55" s="77">
        <v>5.7099999999999991</v>
      </c>
      <c r="N55" s="77">
        <v>10</v>
      </c>
      <c r="O55" s="77">
        <v>0.57099999999999995</v>
      </c>
      <c r="P55" s="77"/>
      <c r="Q55" s="77"/>
      <c r="R55" s="77"/>
    </row>
    <row r="56" spans="1:18" x14ac:dyDescent="0.35">
      <c r="C56" s="81"/>
      <c r="D56" s="28"/>
      <c r="L56" s="77"/>
      <c r="M56" s="77"/>
      <c r="N56" s="77"/>
      <c r="O56" s="77"/>
      <c r="P56" s="77"/>
      <c r="Q56" s="77"/>
      <c r="R56" s="77"/>
    </row>
    <row r="57" spans="1:18" ht="16" thickBot="1" x14ac:dyDescent="0.4">
      <c r="C57" s="82"/>
      <c r="D57" s="56"/>
      <c r="L57" s="78" t="s">
        <v>13</v>
      </c>
      <c r="M57" s="78">
        <v>18.803076923076919</v>
      </c>
      <c r="N57" s="78">
        <v>12</v>
      </c>
      <c r="O57" s="78"/>
      <c r="P57" s="78"/>
      <c r="Q57" s="78"/>
      <c r="R57" s="78"/>
    </row>
    <row r="58" spans="1:18" x14ac:dyDescent="0.35">
      <c r="C58" s="52"/>
    </row>
    <row r="60" spans="1:18" x14ac:dyDescent="0.35">
      <c r="B60" s="33"/>
    </row>
  </sheetData>
  <mergeCells count="2">
    <mergeCell ref="A1:I1"/>
    <mergeCell ref="A2:I2"/>
  </mergeCells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DACB-C781-43B3-A578-43E31D69F1B4}">
  <sheetPr>
    <tabColor theme="9" tint="0.79998168889431442"/>
  </sheetPr>
  <dimension ref="A1:J33"/>
  <sheetViews>
    <sheetView showGridLines="0" topLeftCell="A2" zoomScale="80" zoomScaleNormal="80" workbookViewId="0">
      <selection activeCell="M30" sqref="M30"/>
    </sheetView>
  </sheetViews>
  <sheetFormatPr defaultRowHeight="15.5" x14ac:dyDescent="0.35"/>
  <cols>
    <col min="1" max="1" width="8.6640625" style="2"/>
    <col min="2" max="2" width="18.1640625" customWidth="1"/>
    <col min="3" max="5" width="12.6640625" customWidth="1"/>
    <col min="6" max="6" width="2.6640625" customWidth="1"/>
    <col min="7" max="7" width="12.6640625" customWidth="1"/>
  </cols>
  <sheetData>
    <row r="1" spans="1:10" ht="31" hidden="1" x14ac:dyDescent="0.7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s="34" customFormat="1" ht="31" x14ac:dyDescent="0.7">
      <c r="A2" s="92" t="s">
        <v>126</v>
      </c>
      <c r="B2" s="92"/>
      <c r="C2" s="92"/>
      <c r="D2" s="92"/>
      <c r="E2" s="92"/>
      <c r="F2" s="92"/>
      <c r="G2" s="92"/>
      <c r="H2" s="92"/>
      <c r="I2" s="92"/>
      <c r="J2" s="92"/>
    </row>
    <row r="4" spans="1:10" x14ac:dyDescent="0.35">
      <c r="A4" s="2">
        <v>1</v>
      </c>
      <c r="B4" t="s">
        <v>2</v>
      </c>
      <c r="C4" t="s">
        <v>129</v>
      </c>
    </row>
    <row r="5" spans="1:10" x14ac:dyDescent="0.35">
      <c r="B5" t="s">
        <v>4</v>
      </c>
      <c r="C5" t="s">
        <v>5</v>
      </c>
    </row>
    <row r="7" spans="1:10" x14ac:dyDescent="0.35">
      <c r="A7" s="2">
        <v>2</v>
      </c>
      <c r="B7" t="s">
        <v>7</v>
      </c>
      <c r="C7">
        <v>0.05</v>
      </c>
    </row>
    <row r="9" spans="1:10" x14ac:dyDescent="0.35">
      <c r="A9" s="2">
        <v>3</v>
      </c>
      <c r="B9" s="3" t="s">
        <v>8</v>
      </c>
      <c r="D9" s="3"/>
      <c r="E9" s="4"/>
      <c r="F9" s="4"/>
      <c r="G9" s="4"/>
    </row>
    <row r="10" spans="1:10" ht="46.5" x14ac:dyDescent="0.35">
      <c r="B10" s="5" t="s">
        <v>9</v>
      </c>
      <c r="C10" s="6" t="s">
        <v>115</v>
      </c>
      <c r="D10" s="6" t="s">
        <v>116</v>
      </c>
      <c r="E10" s="7" t="s">
        <v>13</v>
      </c>
      <c r="F10" s="8"/>
      <c r="G10" s="9" t="s">
        <v>14</v>
      </c>
    </row>
    <row r="11" spans="1:10" x14ac:dyDescent="0.35">
      <c r="B11" s="10" t="s">
        <v>113</v>
      </c>
      <c r="C11" s="11">
        <v>8</v>
      </c>
      <c r="D11" s="11">
        <v>0</v>
      </c>
      <c r="E11" s="12">
        <f>SUM(C11:D11)</f>
        <v>8</v>
      </c>
      <c r="F11" s="2"/>
      <c r="G11" s="13">
        <f>E11/E13</f>
        <v>0.34782608695652173</v>
      </c>
    </row>
    <row r="12" spans="1:10" x14ac:dyDescent="0.35">
      <c r="B12" s="10" t="s">
        <v>114</v>
      </c>
      <c r="C12" s="11">
        <v>13</v>
      </c>
      <c r="D12" s="11">
        <v>2</v>
      </c>
      <c r="E12" s="12">
        <f>SUM(C12:D12)</f>
        <v>15</v>
      </c>
      <c r="F12" s="2"/>
      <c r="G12" s="13">
        <f>E12/E13</f>
        <v>0.65217391304347827</v>
      </c>
    </row>
    <row r="13" spans="1:10" x14ac:dyDescent="0.35">
      <c r="B13" s="10"/>
      <c r="C13" s="14">
        <f>SUM(C11:C12)</f>
        <v>21</v>
      </c>
      <c r="D13" s="14">
        <f>SUM(D11:D12)</f>
        <v>2</v>
      </c>
      <c r="E13" s="12">
        <f>SUM(E11:E12)</f>
        <v>23</v>
      </c>
      <c r="F13" s="2"/>
      <c r="G13" s="15">
        <f>SUM(G11:G12)</f>
        <v>1</v>
      </c>
    </row>
    <row r="14" spans="1:10" s="18" customFormat="1" x14ac:dyDescent="0.35">
      <c r="A14" s="16"/>
      <c r="B14" s="16"/>
      <c r="C14" s="17"/>
      <c r="D14" s="17"/>
      <c r="E14" s="17"/>
      <c r="F14" s="16"/>
      <c r="G14" s="16"/>
    </row>
    <row r="15" spans="1:10" x14ac:dyDescent="0.35">
      <c r="B15" s="3" t="s">
        <v>17</v>
      </c>
      <c r="D15" s="3"/>
    </row>
    <row r="16" spans="1:10" x14ac:dyDescent="0.35">
      <c r="B16" s="5" t="s">
        <v>9</v>
      </c>
      <c r="C16" s="6" t="s">
        <v>117</v>
      </c>
      <c r="D16" s="6" t="s">
        <v>118</v>
      </c>
    </row>
    <row r="17" spans="1:7" x14ac:dyDescent="0.35">
      <c r="B17" s="10" t="s">
        <v>21</v>
      </c>
      <c r="C17" s="19">
        <f>C$13*$G11</f>
        <v>7.3043478260869561</v>
      </c>
      <c r="D17" s="19">
        <f>D$13*$G11</f>
        <v>0.69565217391304346</v>
      </c>
      <c r="E17" s="20"/>
    </row>
    <row r="18" spans="1:7" x14ac:dyDescent="0.35">
      <c r="B18" s="10" t="s">
        <v>22</v>
      </c>
      <c r="C18" s="19">
        <f>C$13*$G12</f>
        <v>13.695652173913043</v>
      </c>
      <c r="D18" s="19">
        <f>D$13*$G12</f>
        <v>1.3043478260869565</v>
      </c>
      <c r="E18" s="20"/>
    </row>
    <row r="19" spans="1:7" s="18" customFormat="1" x14ac:dyDescent="0.35">
      <c r="A19" s="16"/>
      <c r="B19" s="16"/>
      <c r="C19" s="17"/>
      <c r="D19" s="17"/>
      <c r="E19" s="17"/>
      <c r="F19" s="16"/>
      <c r="G19" s="16"/>
    </row>
    <row r="20" spans="1:7" x14ac:dyDescent="0.35">
      <c r="B20" s="3" t="s">
        <v>23</v>
      </c>
      <c r="D20" s="3"/>
    </row>
    <row r="21" spans="1:7" x14ac:dyDescent="0.35">
      <c r="B21" s="5" t="s">
        <v>9</v>
      </c>
      <c r="C21" s="6" t="s">
        <v>117</v>
      </c>
      <c r="D21" s="6" t="s">
        <v>118</v>
      </c>
    </row>
    <row r="22" spans="1:7" x14ac:dyDescent="0.35">
      <c r="B22" s="22" t="s">
        <v>21</v>
      </c>
      <c r="C22" s="23">
        <f>(C11-C17)^2/C17</f>
        <v>6.6252587991718515E-2</v>
      </c>
      <c r="D22" s="23">
        <f t="shared" ref="C22:D23" si="0">(D11-D17)^2/D17</f>
        <v>0.69565217391304346</v>
      </c>
      <c r="E22" s="24" t="s">
        <v>24</v>
      </c>
      <c r="F22" s="25">
        <f>COUNTA(C21:D21)</f>
        <v>2</v>
      </c>
    </row>
    <row r="23" spans="1:7" x14ac:dyDescent="0.35">
      <c r="B23" s="22" t="s">
        <v>22</v>
      </c>
      <c r="C23" s="23">
        <f t="shared" si="0"/>
        <v>3.5334713595583114E-2</v>
      </c>
      <c r="D23" s="23">
        <f t="shared" si="0"/>
        <v>0.37101449275362314</v>
      </c>
      <c r="E23" s="24" t="s">
        <v>25</v>
      </c>
      <c r="F23" s="26">
        <f>COUNTA(B22:B23)</f>
        <v>2</v>
      </c>
    </row>
    <row r="25" spans="1:7" x14ac:dyDescent="0.35">
      <c r="A25" s="2">
        <v>4</v>
      </c>
      <c r="B25" t="s">
        <v>26</v>
      </c>
      <c r="C25" s="27">
        <f>SUM(C22:D23)</f>
        <v>1.1682539682539683</v>
      </c>
      <c r="D25" s="28" t="s">
        <v>27</v>
      </c>
    </row>
    <row r="26" spans="1:7" x14ac:dyDescent="0.35">
      <c r="B26" t="s">
        <v>28</v>
      </c>
      <c r="C26">
        <f>(F22-1)*(F23-1)</f>
        <v>1</v>
      </c>
      <c r="D26" s="29" t="s">
        <v>29</v>
      </c>
    </row>
    <row r="27" spans="1:7" x14ac:dyDescent="0.35">
      <c r="B27" t="s">
        <v>30</v>
      </c>
      <c r="C27" s="30">
        <f>_xlfn.CHISQ.INV.RT(0.05,C26)</f>
        <v>3.8414588206941236</v>
      </c>
      <c r="D27" s="28" t="s">
        <v>31</v>
      </c>
    </row>
    <row r="28" spans="1:7" x14ac:dyDescent="0.35">
      <c r="B28" t="s">
        <v>32</v>
      </c>
      <c r="C28" s="85">
        <f>1-_xlfn.CHISQ.DIST(C25,C26,TRUE)</f>
        <v>0.27976029364828714</v>
      </c>
      <c r="D28" s="28" t="s">
        <v>33</v>
      </c>
    </row>
    <row r="29" spans="1:7" x14ac:dyDescent="0.35">
      <c r="B29" t="s">
        <v>119</v>
      </c>
      <c r="C29" s="84" t="s">
        <v>120</v>
      </c>
    </row>
    <row r="31" spans="1:7" x14ac:dyDescent="0.35">
      <c r="A31" s="2">
        <v>5</v>
      </c>
      <c r="B31" s="33" t="s">
        <v>36</v>
      </c>
    </row>
    <row r="32" spans="1:7" x14ac:dyDescent="0.35">
      <c r="B32" t="s">
        <v>125</v>
      </c>
    </row>
    <row r="33" spans="2:2" x14ac:dyDescent="0.35">
      <c r="B33" t="s">
        <v>121</v>
      </c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85DA-57DE-41F1-89A5-79F397030D2A}">
  <sheetPr>
    <tabColor theme="9" tint="0.79998168889431442"/>
  </sheetPr>
  <dimension ref="A1:J36"/>
  <sheetViews>
    <sheetView showGridLines="0" topLeftCell="A2" zoomScale="80" zoomScaleNormal="80" workbookViewId="0">
      <selection activeCell="M30" sqref="M30"/>
    </sheetView>
  </sheetViews>
  <sheetFormatPr defaultRowHeight="15.5" x14ac:dyDescent="0.35"/>
  <cols>
    <col min="1" max="1" width="8.6640625" style="2"/>
    <col min="2" max="2" width="18.1640625" customWidth="1"/>
    <col min="3" max="5" width="12.6640625" customWidth="1"/>
    <col min="6" max="6" width="2.6640625" customWidth="1"/>
    <col min="7" max="7" width="12.6640625" customWidth="1"/>
  </cols>
  <sheetData>
    <row r="1" spans="1:10" ht="31" hidden="1" x14ac:dyDescent="0.7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s="34" customFormat="1" ht="31" x14ac:dyDescent="0.7">
      <c r="A2" s="92" t="s">
        <v>127</v>
      </c>
      <c r="B2" s="92"/>
      <c r="C2" s="92"/>
      <c r="D2" s="92"/>
      <c r="E2" s="92"/>
      <c r="F2" s="92"/>
      <c r="G2" s="92"/>
      <c r="H2" s="92"/>
      <c r="I2" s="92"/>
      <c r="J2" s="92"/>
    </row>
    <row r="4" spans="1:10" x14ac:dyDescent="0.35">
      <c r="A4" s="2">
        <v>1</v>
      </c>
      <c r="B4" t="s">
        <v>2</v>
      </c>
      <c r="C4" t="s">
        <v>129</v>
      </c>
    </row>
    <row r="5" spans="1:10" x14ac:dyDescent="0.35">
      <c r="B5" t="s">
        <v>4</v>
      </c>
      <c r="C5" t="s">
        <v>5</v>
      </c>
    </row>
    <row r="7" spans="1:10" x14ac:dyDescent="0.35">
      <c r="A7" s="2">
        <v>2</v>
      </c>
      <c r="B7" t="s">
        <v>7</v>
      </c>
      <c r="C7">
        <v>0.05</v>
      </c>
    </row>
    <row r="9" spans="1:10" x14ac:dyDescent="0.35">
      <c r="A9" s="2">
        <v>3</v>
      </c>
      <c r="B9" s="3" t="s">
        <v>8</v>
      </c>
      <c r="D9" s="3"/>
      <c r="E9" s="4"/>
      <c r="F9" s="4"/>
      <c r="G9" s="4"/>
    </row>
    <row r="10" spans="1:10" ht="46.5" x14ac:dyDescent="0.35">
      <c r="B10" s="5" t="s">
        <v>9</v>
      </c>
      <c r="C10" s="6" t="s">
        <v>115</v>
      </c>
      <c r="D10" s="6" t="s">
        <v>116</v>
      </c>
      <c r="E10" s="7" t="s">
        <v>13</v>
      </c>
      <c r="F10" s="8"/>
      <c r="G10" s="9" t="s">
        <v>14</v>
      </c>
    </row>
    <row r="11" spans="1:10" x14ac:dyDescent="0.35">
      <c r="B11" s="10" t="s">
        <v>122</v>
      </c>
      <c r="C11" s="11">
        <v>9</v>
      </c>
      <c r="D11" s="11">
        <v>1</v>
      </c>
      <c r="E11" s="12">
        <f>SUM(C11:D11)</f>
        <v>10</v>
      </c>
      <c r="F11" s="2"/>
      <c r="G11" s="13">
        <f>E11/E14</f>
        <v>0.43478260869565216</v>
      </c>
    </row>
    <row r="12" spans="1:10" x14ac:dyDescent="0.35">
      <c r="B12" s="10" t="s">
        <v>123</v>
      </c>
      <c r="C12" s="11">
        <v>11</v>
      </c>
      <c r="D12" s="11"/>
      <c r="E12" s="12">
        <f>SUM(C12:D12)</f>
        <v>11</v>
      </c>
      <c r="F12" s="2"/>
      <c r="G12" s="13">
        <f>E12/E14</f>
        <v>0.47826086956521741</v>
      </c>
    </row>
    <row r="13" spans="1:10" x14ac:dyDescent="0.35">
      <c r="B13" s="10" t="s">
        <v>124</v>
      </c>
      <c r="C13" s="11">
        <v>1</v>
      </c>
      <c r="D13" s="11">
        <v>1</v>
      </c>
      <c r="E13" s="12">
        <f>SUM(C13:D13)</f>
        <v>2</v>
      </c>
      <c r="F13" s="2"/>
      <c r="G13" s="13">
        <f>E13/E14</f>
        <v>8.6956521739130432E-2</v>
      </c>
    </row>
    <row r="14" spans="1:10" x14ac:dyDescent="0.35">
      <c r="B14" s="10"/>
      <c r="C14" s="14">
        <f>SUM(C11:C13)</f>
        <v>21</v>
      </c>
      <c r="D14" s="14">
        <f>SUM(D11:D13)</f>
        <v>2</v>
      </c>
      <c r="E14" s="12">
        <f>SUM(E11:E13)</f>
        <v>23</v>
      </c>
      <c r="F14" s="2"/>
      <c r="G14" s="15">
        <f>SUM(G11:G13)</f>
        <v>1</v>
      </c>
    </row>
    <row r="15" spans="1:10" s="18" customFormat="1" x14ac:dyDescent="0.35">
      <c r="A15" s="16"/>
      <c r="B15" s="16"/>
      <c r="C15" s="17"/>
      <c r="D15" s="17"/>
      <c r="E15" s="17"/>
      <c r="F15" s="16"/>
      <c r="G15" s="16"/>
    </row>
    <row r="16" spans="1:10" x14ac:dyDescent="0.35">
      <c r="B16" s="3" t="s">
        <v>17</v>
      </c>
      <c r="D16" s="3"/>
    </row>
    <row r="17" spans="1:7" x14ac:dyDescent="0.35">
      <c r="B17" s="5" t="s">
        <v>9</v>
      </c>
      <c r="C17" s="6" t="s">
        <v>117</v>
      </c>
      <c r="D17" s="6" t="s">
        <v>118</v>
      </c>
    </row>
    <row r="18" spans="1:7" x14ac:dyDescent="0.35">
      <c r="B18" s="10" t="s">
        <v>122</v>
      </c>
      <c r="C18" s="19">
        <f>C$14*$G11</f>
        <v>9.1304347826086953</v>
      </c>
      <c r="D18" s="19">
        <f>D$14*$G11</f>
        <v>0.86956521739130432</v>
      </c>
      <c r="E18" s="20"/>
    </row>
    <row r="19" spans="1:7" x14ac:dyDescent="0.35">
      <c r="B19" s="10" t="s">
        <v>123</v>
      </c>
      <c r="C19" s="19">
        <f>G12*C14</f>
        <v>10.043478260869566</v>
      </c>
      <c r="D19" s="19">
        <f>G12*D14</f>
        <v>0.95652173913043481</v>
      </c>
      <c r="E19" s="20"/>
    </row>
    <row r="20" spans="1:7" x14ac:dyDescent="0.35">
      <c r="B20" s="10" t="s">
        <v>124</v>
      </c>
      <c r="C20" s="19">
        <f>C$14*$G13</f>
        <v>1.826086956521739</v>
      </c>
      <c r="D20" s="19">
        <f>D$14*$G13</f>
        <v>0.17391304347826086</v>
      </c>
      <c r="E20" s="20"/>
    </row>
    <row r="21" spans="1:7" s="18" customFormat="1" x14ac:dyDescent="0.35">
      <c r="A21" s="16"/>
      <c r="B21" s="16"/>
      <c r="C21" s="17"/>
      <c r="D21" s="17"/>
      <c r="E21" s="17"/>
      <c r="F21" s="16"/>
      <c r="G21" s="16"/>
    </row>
    <row r="22" spans="1:7" x14ac:dyDescent="0.35">
      <c r="B22" s="3" t="s">
        <v>23</v>
      </c>
      <c r="D22" s="3"/>
    </row>
    <row r="23" spans="1:7" x14ac:dyDescent="0.35">
      <c r="B23" s="5" t="s">
        <v>9</v>
      </c>
      <c r="C23" s="6" t="s">
        <v>117</v>
      </c>
      <c r="D23" s="6" t="s">
        <v>118</v>
      </c>
    </row>
    <row r="24" spans="1:7" x14ac:dyDescent="0.35">
      <c r="B24" s="10" t="s">
        <v>122</v>
      </c>
      <c r="C24" s="23">
        <f>(C11-C18)^2/C18</f>
        <v>1.863354037267072E-3</v>
      </c>
      <c r="D24" s="23">
        <f>(D11-D18)^2/D18</f>
        <v>1.9565217391304356E-2</v>
      </c>
      <c r="E24" s="24" t="s">
        <v>24</v>
      </c>
      <c r="F24" s="25">
        <f>COUNTA(C23:D23)</f>
        <v>2</v>
      </c>
    </row>
    <row r="25" spans="1:7" x14ac:dyDescent="0.35">
      <c r="B25" s="10" t="s">
        <v>123</v>
      </c>
      <c r="C25" s="23">
        <f>(C12-C19)^2/C19</f>
        <v>9.1097308488612624E-2</v>
      </c>
      <c r="D25" s="23">
        <f t="shared" ref="D25" si="0">(D12-D19)^2/D19</f>
        <v>0.95652173913043481</v>
      </c>
      <c r="E25" s="24"/>
      <c r="F25" s="25"/>
    </row>
    <row r="26" spans="1:7" x14ac:dyDescent="0.35">
      <c r="B26" s="10" t="s">
        <v>124</v>
      </c>
      <c r="C26" s="23">
        <f>(C13-C20)^2/C20</f>
        <v>0.3737060041407867</v>
      </c>
      <c r="D26" s="23">
        <f t="shared" ref="D26" si="1">(D13-D20)^2/D20</f>
        <v>3.9239130434782608</v>
      </c>
      <c r="E26" s="24" t="s">
        <v>25</v>
      </c>
      <c r="F26" s="26">
        <f>COUNTA(B24:B26)</f>
        <v>3</v>
      </c>
    </row>
    <row r="28" spans="1:7" x14ac:dyDescent="0.35">
      <c r="A28" s="2">
        <v>4</v>
      </c>
      <c r="B28" t="s">
        <v>26</v>
      </c>
      <c r="C28" s="27">
        <f>SUM(C24:D26)</f>
        <v>5.3666666666666663</v>
      </c>
      <c r="D28" s="28" t="s">
        <v>27</v>
      </c>
    </row>
    <row r="29" spans="1:7" x14ac:dyDescent="0.35">
      <c r="B29" t="s">
        <v>28</v>
      </c>
      <c r="C29">
        <f>(F24-1)*(F26-1)</f>
        <v>2</v>
      </c>
      <c r="D29" s="29" t="s">
        <v>29</v>
      </c>
    </row>
    <row r="30" spans="1:7" x14ac:dyDescent="0.35">
      <c r="B30" t="s">
        <v>30</v>
      </c>
      <c r="C30" s="30">
        <f>_xlfn.CHISQ.INV.RT(0.05,C29)</f>
        <v>5.9914645471079817</v>
      </c>
      <c r="D30" s="28" t="s">
        <v>31</v>
      </c>
    </row>
    <row r="31" spans="1:7" x14ac:dyDescent="0.35">
      <c r="B31" t="s">
        <v>32</v>
      </c>
      <c r="C31" s="83">
        <f>1-_xlfn.CHISQ.DIST(C28,C29,TRUE)</f>
        <v>6.83349907906321E-2</v>
      </c>
      <c r="D31" s="28" t="s">
        <v>33</v>
      </c>
    </row>
    <row r="32" spans="1:7" x14ac:dyDescent="0.35">
      <c r="B32" t="s">
        <v>119</v>
      </c>
      <c r="C32" s="84" t="s">
        <v>120</v>
      </c>
    </row>
    <row r="34" spans="1:2" x14ac:dyDescent="0.35">
      <c r="A34" s="2">
        <v>5</v>
      </c>
      <c r="B34" s="33" t="s">
        <v>36</v>
      </c>
    </row>
    <row r="35" spans="1:2" x14ac:dyDescent="0.35">
      <c r="B35" t="s">
        <v>125</v>
      </c>
    </row>
    <row r="36" spans="1:2" x14ac:dyDescent="0.35">
      <c r="B36" t="s">
        <v>121</v>
      </c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EADA9-1BC8-4D3A-BF66-B6605680D381}">
  <sheetPr>
    <tabColor theme="9" tint="0.79998168889431442"/>
  </sheetPr>
  <dimension ref="A1:T38"/>
  <sheetViews>
    <sheetView showGridLines="0" zoomScale="80" zoomScaleNormal="80" workbookViewId="0">
      <selection activeCell="M30" sqref="M30"/>
    </sheetView>
  </sheetViews>
  <sheetFormatPr defaultRowHeight="16" x14ac:dyDescent="0.4"/>
  <cols>
    <col min="1" max="1" width="8.6640625" style="99"/>
    <col min="2" max="2" width="18.1640625" style="94" customWidth="1"/>
    <col min="3" max="5" width="12.6640625" style="94" customWidth="1"/>
    <col min="6" max="6" width="2.6640625" style="94" customWidth="1"/>
    <col min="7" max="7" width="12.6640625" style="94" customWidth="1"/>
    <col min="8" max="14" width="8.6640625" style="94"/>
    <col min="15" max="15" width="2.58203125" style="95" customWidth="1"/>
    <col min="16" max="16384" width="8.6640625" style="94"/>
  </cols>
  <sheetData>
    <row r="1" spans="1:20" ht="32" x14ac:dyDescent="0.8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</row>
    <row r="2" spans="1:20" ht="32" x14ac:dyDescent="0.8">
      <c r="A2" s="131"/>
      <c r="B2" s="131"/>
      <c r="C2" s="131"/>
      <c r="D2" s="131"/>
      <c r="E2" s="131"/>
      <c r="F2" s="131"/>
      <c r="G2" s="131"/>
      <c r="H2" s="131"/>
      <c r="I2" s="131"/>
      <c r="J2" s="131"/>
    </row>
    <row r="3" spans="1:20" s="97" customFormat="1" ht="32" x14ac:dyDescent="0.8">
      <c r="A3" s="96" t="s">
        <v>128</v>
      </c>
      <c r="B3" s="96"/>
      <c r="C3" s="96"/>
      <c r="D3" s="96"/>
      <c r="E3" s="96"/>
      <c r="F3" s="96"/>
      <c r="G3" s="96"/>
      <c r="H3" s="96"/>
      <c r="I3" s="96"/>
      <c r="J3" s="96"/>
      <c r="O3" s="98"/>
    </row>
    <row r="6" spans="1:20" x14ac:dyDescent="0.4">
      <c r="A6" s="99">
        <v>1</v>
      </c>
      <c r="B6" s="94" t="s">
        <v>2</v>
      </c>
      <c r="C6" s="94" t="s">
        <v>133</v>
      </c>
    </row>
    <row r="7" spans="1:20" x14ac:dyDescent="0.4">
      <c r="B7" s="94" t="s">
        <v>4</v>
      </c>
      <c r="C7" s="94" t="s">
        <v>5</v>
      </c>
    </row>
    <row r="9" spans="1:20" x14ac:dyDescent="0.4">
      <c r="A9" s="99">
        <v>2</v>
      </c>
      <c r="B9" s="94" t="s">
        <v>7</v>
      </c>
      <c r="C9" s="94">
        <v>0.05</v>
      </c>
    </row>
    <row r="10" spans="1:20" x14ac:dyDescent="0.4">
      <c r="K10" s="100" t="s">
        <v>131</v>
      </c>
      <c r="L10" s="100"/>
      <c r="M10" s="100"/>
      <c r="N10" s="100"/>
      <c r="O10" s="101"/>
      <c r="P10" s="100" t="s">
        <v>132</v>
      </c>
      <c r="Q10" s="100"/>
      <c r="R10" s="100"/>
      <c r="S10" s="100"/>
      <c r="T10" s="100"/>
    </row>
    <row r="11" spans="1:20" x14ac:dyDescent="0.4">
      <c r="A11" s="99">
        <v>3</v>
      </c>
      <c r="B11" s="102" t="s">
        <v>130</v>
      </c>
      <c r="D11" s="102"/>
      <c r="E11" s="103"/>
      <c r="F11" s="103"/>
      <c r="G11" s="103"/>
    </row>
    <row r="12" spans="1:20" ht="48" x14ac:dyDescent="0.4">
      <c r="B12" s="104" t="s">
        <v>9</v>
      </c>
      <c r="C12" s="105" t="s">
        <v>115</v>
      </c>
      <c r="D12" s="105" t="s">
        <v>116</v>
      </c>
      <c r="E12" s="106" t="s">
        <v>13</v>
      </c>
      <c r="F12" s="107"/>
      <c r="G12" s="108" t="s">
        <v>14</v>
      </c>
    </row>
    <row r="13" spans="1:20" x14ac:dyDescent="0.4">
      <c r="B13" s="109" t="s">
        <v>122</v>
      </c>
      <c r="C13" s="110">
        <v>5</v>
      </c>
      <c r="D13" s="110">
        <v>1</v>
      </c>
      <c r="E13" s="111">
        <f>SUM(C13:D13)</f>
        <v>6</v>
      </c>
      <c r="F13" s="99"/>
      <c r="G13" s="112">
        <f>E13/E16</f>
        <v>0.4</v>
      </c>
    </row>
    <row r="14" spans="1:20" x14ac:dyDescent="0.4">
      <c r="B14" s="109" t="s">
        <v>123</v>
      </c>
      <c r="C14" s="110">
        <v>7</v>
      </c>
      <c r="D14" s="110"/>
      <c r="E14" s="111">
        <f>SUM(C14:D14)</f>
        <v>7</v>
      </c>
      <c r="F14" s="99"/>
      <c r="G14" s="112">
        <f>E14/E16</f>
        <v>0.46666666666666667</v>
      </c>
    </row>
    <row r="15" spans="1:20" x14ac:dyDescent="0.4">
      <c r="B15" s="109" t="s">
        <v>124</v>
      </c>
      <c r="C15" s="110">
        <v>1</v>
      </c>
      <c r="D15" s="110">
        <v>1</v>
      </c>
      <c r="E15" s="111">
        <f>SUM(C15:D15)</f>
        <v>2</v>
      </c>
      <c r="F15" s="99"/>
      <c r="G15" s="112">
        <f>E15/E16</f>
        <v>0.13333333333333333</v>
      </c>
    </row>
    <row r="16" spans="1:20" x14ac:dyDescent="0.4">
      <c r="B16" s="109"/>
      <c r="C16" s="113">
        <f>SUM(C13:C15)</f>
        <v>13</v>
      </c>
      <c r="D16" s="113">
        <f>SUM(D13:D15)</f>
        <v>2</v>
      </c>
      <c r="E16" s="111">
        <f>SUM(E13:E15)</f>
        <v>15</v>
      </c>
      <c r="F16" s="99"/>
      <c r="G16" s="114">
        <f>SUM(G13:G15)</f>
        <v>1</v>
      </c>
    </row>
    <row r="17" spans="1:7" s="117" customFormat="1" x14ac:dyDescent="0.4">
      <c r="A17" s="115"/>
      <c r="B17" s="115"/>
      <c r="C17" s="116"/>
      <c r="D17" s="116"/>
      <c r="E17" s="116"/>
      <c r="F17" s="115"/>
      <c r="G17" s="115"/>
    </row>
    <row r="18" spans="1:7" x14ac:dyDescent="0.4">
      <c r="B18" s="102" t="s">
        <v>17</v>
      </c>
      <c r="D18" s="102"/>
    </row>
    <row r="19" spans="1:7" x14ac:dyDescent="0.4">
      <c r="B19" s="104" t="s">
        <v>9</v>
      </c>
      <c r="C19" s="105" t="s">
        <v>117</v>
      </c>
      <c r="D19" s="105" t="s">
        <v>118</v>
      </c>
    </row>
    <row r="20" spans="1:7" x14ac:dyDescent="0.4">
      <c r="B20" s="109" t="s">
        <v>122</v>
      </c>
      <c r="C20" s="118">
        <f>C$16*$G13</f>
        <v>5.2</v>
      </c>
      <c r="D20" s="118">
        <f>D$16*$G13</f>
        <v>0.8</v>
      </c>
      <c r="E20" s="119"/>
    </row>
    <row r="21" spans="1:7" x14ac:dyDescent="0.4">
      <c r="B21" s="109" t="s">
        <v>123</v>
      </c>
      <c r="C21" s="118">
        <f>G14*C16</f>
        <v>6.0666666666666664</v>
      </c>
      <c r="D21" s="118">
        <f>G14*D16</f>
        <v>0.93333333333333335</v>
      </c>
      <c r="E21" s="119"/>
    </row>
    <row r="22" spans="1:7" x14ac:dyDescent="0.4">
      <c r="B22" s="109" t="s">
        <v>124</v>
      </c>
      <c r="C22" s="118">
        <f>C$16*$G15</f>
        <v>1.7333333333333334</v>
      </c>
      <c r="D22" s="118">
        <f>D$16*$G15</f>
        <v>0.26666666666666666</v>
      </c>
      <c r="E22" s="119"/>
    </row>
    <row r="23" spans="1:7" s="117" customFormat="1" x14ac:dyDescent="0.4">
      <c r="A23" s="115"/>
      <c r="B23" s="115"/>
      <c r="C23" s="116"/>
      <c r="D23" s="116"/>
      <c r="E23" s="116"/>
      <c r="F23" s="115"/>
      <c r="G23" s="115"/>
    </row>
    <row r="24" spans="1:7" x14ac:dyDescent="0.4">
      <c r="B24" s="102" t="s">
        <v>23</v>
      </c>
      <c r="D24" s="102"/>
    </row>
    <row r="25" spans="1:7" x14ac:dyDescent="0.4">
      <c r="B25" s="104" t="s">
        <v>9</v>
      </c>
      <c r="C25" s="105" t="s">
        <v>117</v>
      </c>
      <c r="D25" s="105" t="s">
        <v>118</v>
      </c>
    </row>
    <row r="26" spans="1:7" x14ac:dyDescent="0.4">
      <c r="B26" s="109" t="s">
        <v>122</v>
      </c>
      <c r="C26" s="120">
        <f>(C13-C20)^2/C20</f>
        <v>7.6923076923077057E-3</v>
      </c>
      <c r="D26" s="120">
        <f>(D13-D20)^2/D20</f>
        <v>4.9999999999999975E-2</v>
      </c>
      <c r="E26" s="121" t="s">
        <v>24</v>
      </c>
      <c r="F26" s="122">
        <f>COUNTA(C25:D25)</f>
        <v>2</v>
      </c>
    </row>
    <row r="27" spans="1:7" x14ac:dyDescent="0.4">
      <c r="B27" s="109" t="s">
        <v>123</v>
      </c>
      <c r="C27" s="120">
        <f>(C14-C21)^2/C21</f>
        <v>0.14358974358974366</v>
      </c>
      <c r="D27" s="120">
        <f t="shared" ref="D27:D28" si="0">(D14-D21)^2/D21</f>
        <v>0.93333333333333335</v>
      </c>
      <c r="E27" s="121"/>
      <c r="F27" s="122"/>
    </row>
    <row r="28" spans="1:7" x14ac:dyDescent="0.4">
      <c r="B28" s="109" t="s">
        <v>124</v>
      </c>
      <c r="C28" s="120">
        <f>(C15-C22)^2/C22</f>
        <v>0.31025641025641032</v>
      </c>
      <c r="D28" s="120">
        <f t="shared" si="0"/>
        <v>2.0166666666666671</v>
      </c>
      <c r="E28" s="121" t="s">
        <v>25</v>
      </c>
      <c r="F28" s="123">
        <f>COUNTA(B26:B28)</f>
        <v>3</v>
      </c>
    </row>
    <row r="30" spans="1:7" x14ac:dyDescent="0.4">
      <c r="A30" s="99">
        <v>4</v>
      </c>
      <c r="B30" s="94" t="s">
        <v>26</v>
      </c>
      <c r="C30" s="124">
        <f>SUM(C26:D28)</f>
        <v>3.4615384615384617</v>
      </c>
      <c r="D30" s="125" t="s">
        <v>27</v>
      </c>
    </row>
    <row r="31" spans="1:7" x14ac:dyDescent="0.4">
      <c r="B31" s="94" t="s">
        <v>28</v>
      </c>
      <c r="C31" s="94">
        <f>(F26-1)*(F28-1)</f>
        <v>2</v>
      </c>
      <c r="D31" s="126" t="s">
        <v>29</v>
      </c>
    </row>
    <row r="32" spans="1:7" x14ac:dyDescent="0.4">
      <c r="B32" s="94" t="s">
        <v>30</v>
      </c>
      <c r="C32" s="127">
        <f>_xlfn.CHISQ.INV.RT(0.05,C31)</f>
        <v>5.9914645471079817</v>
      </c>
      <c r="D32" s="125" t="s">
        <v>134</v>
      </c>
    </row>
    <row r="33" spans="1:4" x14ac:dyDescent="0.4">
      <c r="B33" s="94" t="s">
        <v>32</v>
      </c>
      <c r="C33" s="128">
        <f>1-_xlfn.CHISQ.DIST(C30,C31,TRUE)</f>
        <v>0.17714808978438645</v>
      </c>
      <c r="D33" s="125" t="s">
        <v>135</v>
      </c>
    </row>
    <row r="34" spans="1:4" x14ac:dyDescent="0.4">
      <c r="B34" s="94" t="s">
        <v>136</v>
      </c>
      <c r="C34" s="129" t="s">
        <v>120</v>
      </c>
    </row>
    <row r="36" spans="1:4" x14ac:dyDescent="0.4">
      <c r="A36" s="99">
        <v>5</v>
      </c>
      <c r="B36" s="130" t="s">
        <v>36</v>
      </c>
    </row>
    <row r="37" spans="1:4" x14ac:dyDescent="0.4">
      <c r="B37" s="94" t="s">
        <v>125</v>
      </c>
    </row>
    <row r="38" spans="1:4" x14ac:dyDescent="0.4">
      <c r="B38" s="94" t="s">
        <v>137</v>
      </c>
    </row>
  </sheetData>
  <mergeCells count="4">
    <mergeCell ref="A1:J1"/>
    <mergeCell ref="A3:J3"/>
    <mergeCell ref="K10:N10"/>
    <mergeCell ref="P10:T1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B662-CB58-461F-8D2F-369E77D49268}">
  <sheetPr>
    <tabColor theme="9" tint="0.79998168889431442"/>
    <pageSetUpPr fitToPage="1"/>
  </sheetPr>
  <dimension ref="B2:N33"/>
  <sheetViews>
    <sheetView showGridLines="0" zoomScale="80" zoomScaleNormal="80" workbookViewId="0">
      <selection activeCell="R10" sqref="R10"/>
    </sheetView>
  </sheetViews>
  <sheetFormatPr defaultRowHeight="16" x14ac:dyDescent="0.4"/>
  <cols>
    <col min="1" max="3" width="2.58203125" style="94" customWidth="1"/>
    <col min="4" max="5" width="8.6640625" style="94"/>
    <col min="6" max="7" width="8.6640625" style="95" customWidth="1"/>
    <col min="8" max="8" width="8.6640625" style="94"/>
    <col min="9" max="9" width="2.58203125" style="94" customWidth="1"/>
    <col min="10" max="14" width="8.6640625" style="94"/>
    <col min="15" max="15" width="3.58203125" style="94" customWidth="1"/>
    <col min="16" max="16384" width="8.6640625" style="94"/>
  </cols>
  <sheetData>
    <row r="2" spans="2:14" ht="27" x14ac:dyDescent="0.5">
      <c r="B2" s="142" t="s">
        <v>140</v>
      </c>
    </row>
    <row r="4" spans="2:14" s="136" customFormat="1" ht="19" x14ac:dyDescent="0.5">
      <c r="C4" s="137" t="s">
        <v>138</v>
      </c>
      <c r="D4" s="137"/>
      <c r="F4" s="138"/>
      <c r="G4" s="138"/>
    </row>
    <row r="7" spans="2:14" x14ac:dyDescent="0.4">
      <c r="D7" s="100" t="s">
        <v>131</v>
      </c>
      <c r="E7" s="100"/>
      <c r="F7" s="100"/>
      <c r="G7" s="100"/>
      <c r="H7" s="100"/>
      <c r="J7" s="100" t="s">
        <v>150</v>
      </c>
      <c r="K7" s="100"/>
      <c r="L7" s="100"/>
      <c r="M7" s="100"/>
      <c r="N7" s="100"/>
    </row>
    <row r="14" spans="2:14" s="117" customFormat="1" x14ac:dyDescent="0.4"/>
    <row r="20" spans="2:7" s="133" customFormat="1" ht="27" x14ac:dyDescent="0.5">
      <c r="B20" s="142" t="s">
        <v>139</v>
      </c>
      <c r="C20" s="132"/>
      <c r="D20" s="132"/>
    </row>
    <row r="22" spans="2:7" s="136" customFormat="1" ht="19" x14ac:dyDescent="0.5">
      <c r="B22" s="139"/>
      <c r="C22" s="140" t="s">
        <v>141</v>
      </c>
      <c r="D22" s="140"/>
      <c r="E22" s="137"/>
      <c r="F22" s="138"/>
      <c r="G22" s="138"/>
    </row>
    <row r="23" spans="2:7" s="136" customFormat="1" ht="19" x14ac:dyDescent="0.5">
      <c r="C23" s="141" t="s">
        <v>145</v>
      </c>
      <c r="D23" s="137" t="s">
        <v>142</v>
      </c>
      <c r="E23" s="137"/>
      <c r="F23" s="138"/>
      <c r="G23" s="138"/>
    </row>
    <row r="24" spans="2:7" s="136" customFormat="1" ht="19" x14ac:dyDescent="0.5">
      <c r="C24" s="141" t="s">
        <v>146</v>
      </c>
      <c r="D24" s="137" t="s">
        <v>143</v>
      </c>
      <c r="E24" s="137"/>
      <c r="F24" s="138"/>
      <c r="G24" s="138"/>
    </row>
    <row r="25" spans="2:7" s="136" customFormat="1" ht="19" x14ac:dyDescent="0.5">
      <c r="C25" s="141" t="s">
        <v>147</v>
      </c>
      <c r="D25" s="137" t="s">
        <v>144</v>
      </c>
      <c r="E25" s="137"/>
      <c r="F25" s="138"/>
      <c r="G25" s="138"/>
    </row>
    <row r="26" spans="2:7" s="136" customFormat="1" ht="19" x14ac:dyDescent="0.5">
      <c r="F26" s="138"/>
      <c r="G26" s="138"/>
    </row>
    <row r="27" spans="2:7" ht="27" x14ac:dyDescent="0.5">
      <c r="B27" s="142" t="s">
        <v>154</v>
      </c>
    </row>
    <row r="29" spans="2:7" ht="19" x14ac:dyDescent="0.5">
      <c r="C29" s="140" t="s">
        <v>156</v>
      </c>
    </row>
    <row r="31" spans="2:7" ht="27" x14ac:dyDescent="0.5">
      <c r="B31" s="142" t="s">
        <v>157</v>
      </c>
    </row>
    <row r="33" spans="3:3" ht="19" x14ac:dyDescent="0.5">
      <c r="C33" s="137" t="s">
        <v>158</v>
      </c>
    </row>
  </sheetData>
  <mergeCells count="2">
    <mergeCell ref="J7:N7"/>
    <mergeCell ref="D7:H7"/>
  </mergeCells>
  <pageMargins left="0.7" right="0.7" top="0.75" bottom="0.75" header="0.3" footer="0.3"/>
  <pageSetup paperSize="9" scale="8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7796-1764-4847-B87A-7D86CB3BDAEE}">
  <sheetPr>
    <tabColor theme="9" tint="0.79998168889431442"/>
    <pageSetUpPr fitToPage="1"/>
  </sheetPr>
  <dimension ref="B2:J39"/>
  <sheetViews>
    <sheetView showGridLines="0" tabSelected="1" topLeftCell="A13" zoomScale="80" zoomScaleNormal="80" workbookViewId="0">
      <selection sqref="A1:J40"/>
    </sheetView>
  </sheetViews>
  <sheetFormatPr defaultRowHeight="16" x14ac:dyDescent="0.4"/>
  <cols>
    <col min="1" max="1" width="2.58203125" style="94" customWidth="1"/>
    <col min="2" max="2" width="8.6640625" style="99"/>
    <col min="3" max="3" width="18.1640625" style="94" customWidth="1"/>
    <col min="4" max="6" width="12.6640625" style="94" customWidth="1"/>
    <col min="7" max="7" width="2.6640625" style="94" customWidth="1"/>
    <col min="8" max="8" width="12.6640625" style="94" customWidth="1"/>
    <col min="9" max="9" width="8.6640625" style="94"/>
    <col min="10" max="10" width="2.58203125" style="94" customWidth="1"/>
    <col min="11" max="16384" width="8.6640625" style="94"/>
  </cols>
  <sheetData>
    <row r="2" spans="2:10" ht="32" x14ac:dyDescent="0.8">
      <c r="B2" s="160" t="s">
        <v>155</v>
      </c>
      <c r="C2" s="159"/>
      <c r="D2" s="159"/>
      <c r="E2" s="159"/>
      <c r="F2" s="159"/>
      <c r="G2" s="159"/>
      <c r="H2" s="159"/>
      <c r="I2" s="159"/>
      <c r="J2" s="159"/>
    </row>
    <row r="3" spans="2:10" ht="16" customHeight="1" x14ac:dyDescent="0.8">
      <c r="B3" s="131"/>
      <c r="C3" s="131"/>
      <c r="D3" s="131"/>
      <c r="E3" s="131"/>
      <c r="F3" s="131"/>
      <c r="G3" s="131"/>
      <c r="H3" s="131"/>
      <c r="I3" s="131"/>
      <c r="J3" s="131"/>
    </row>
    <row r="4" spans="2:10" s="144" customFormat="1" ht="34.5" x14ac:dyDescent="0.85">
      <c r="B4" s="143" t="s">
        <v>148</v>
      </c>
      <c r="C4" s="143"/>
      <c r="D4" s="143"/>
      <c r="E4" s="143"/>
      <c r="F4" s="143"/>
      <c r="G4" s="143"/>
      <c r="H4" s="143"/>
      <c r="I4" s="143"/>
      <c r="J4" s="143"/>
    </row>
    <row r="5" spans="2:10" ht="22.5" x14ac:dyDescent="0.45">
      <c r="B5" s="145" t="s">
        <v>149</v>
      </c>
      <c r="C5" s="145"/>
      <c r="D5" s="145"/>
      <c r="E5" s="145"/>
      <c r="F5" s="145"/>
      <c r="G5" s="145"/>
      <c r="H5" s="145"/>
      <c r="I5" s="145"/>
      <c r="J5" s="145"/>
    </row>
    <row r="7" spans="2:10" x14ac:dyDescent="0.4">
      <c r="B7" s="135">
        <v>1</v>
      </c>
      <c r="C7" s="134" t="s">
        <v>2</v>
      </c>
      <c r="D7" s="134" t="s">
        <v>151</v>
      </c>
    </row>
    <row r="8" spans="2:10" x14ac:dyDescent="0.4">
      <c r="C8" s="134" t="s">
        <v>4</v>
      </c>
      <c r="D8" s="134" t="s">
        <v>5</v>
      </c>
    </row>
    <row r="10" spans="2:10" x14ac:dyDescent="0.4">
      <c r="B10" s="135">
        <v>2</v>
      </c>
      <c r="C10" s="134" t="s">
        <v>7</v>
      </c>
      <c r="D10" s="134">
        <v>0.05</v>
      </c>
    </row>
    <row r="12" spans="2:10" x14ac:dyDescent="0.4">
      <c r="B12" s="135">
        <v>3</v>
      </c>
      <c r="C12" s="102" t="s">
        <v>130</v>
      </c>
      <c r="E12" s="102"/>
      <c r="F12" s="103"/>
      <c r="G12" s="103"/>
      <c r="H12" s="103"/>
    </row>
    <row r="13" spans="2:10" ht="48" x14ac:dyDescent="0.4">
      <c r="C13" s="152" t="s">
        <v>153</v>
      </c>
      <c r="D13" s="146" t="s">
        <v>115</v>
      </c>
      <c r="E13" s="146" t="s">
        <v>116</v>
      </c>
      <c r="F13" s="147" t="s">
        <v>13</v>
      </c>
      <c r="G13" s="107"/>
      <c r="H13" s="148" t="s">
        <v>14</v>
      </c>
    </row>
    <row r="14" spans="2:10" x14ac:dyDescent="0.4">
      <c r="C14" s="153" t="s">
        <v>122</v>
      </c>
      <c r="D14" s="154">
        <v>5</v>
      </c>
      <c r="E14" s="154">
        <v>1</v>
      </c>
      <c r="F14" s="155">
        <f>SUM(D14:E14)</f>
        <v>6</v>
      </c>
      <c r="G14" s="99"/>
      <c r="H14" s="112">
        <f>F14/F17</f>
        <v>0.4</v>
      </c>
    </row>
    <row r="15" spans="2:10" x14ac:dyDescent="0.4">
      <c r="C15" s="153" t="s">
        <v>123</v>
      </c>
      <c r="D15" s="154">
        <v>7</v>
      </c>
      <c r="E15" s="154"/>
      <c r="F15" s="155">
        <f>SUM(D15:E15)</f>
        <v>7</v>
      </c>
      <c r="G15" s="99"/>
      <c r="H15" s="112">
        <f>F15/F17</f>
        <v>0.46666666666666667</v>
      </c>
    </row>
    <row r="16" spans="2:10" x14ac:dyDescent="0.4">
      <c r="C16" s="153" t="s">
        <v>124</v>
      </c>
      <c r="D16" s="154">
        <v>1</v>
      </c>
      <c r="E16" s="154">
        <v>1</v>
      </c>
      <c r="F16" s="155">
        <f>SUM(D16:E16)</f>
        <v>2</v>
      </c>
      <c r="G16" s="99"/>
      <c r="H16" s="112">
        <f>F16/F17</f>
        <v>0.13333333333333333</v>
      </c>
    </row>
    <row r="17" spans="2:8" x14ac:dyDescent="0.4">
      <c r="C17" s="109"/>
      <c r="D17" s="113">
        <f>SUM(D14:D16)</f>
        <v>13</v>
      </c>
      <c r="E17" s="113">
        <f>SUM(E14:E16)</f>
        <v>2</v>
      </c>
      <c r="F17" s="155">
        <f>SUM(F14:F16)</f>
        <v>15</v>
      </c>
      <c r="G17" s="99"/>
      <c r="H17" s="156">
        <f>SUM(H14:H16)</f>
        <v>1</v>
      </c>
    </row>
    <row r="18" spans="2:8" s="117" customFormat="1" x14ac:dyDescent="0.4">
      <c r="B18" s="115"/>
      <c r="C18" s="115"/>
      <c r="D18" s="116"/>
      <c r="E18" s="116"/>
      <c r="F18" s="116"/>
      <c r="G18" s="115"/>
      <c r="H18" s="115"/>
    </row>
    <row r="19" spans="2:8" x14ac:dyDescent="0.4">
      <c r="C19" s="102" t="s">
        <v>17</v>
      </c>
      <c r="E19" s="102"/>
    </row>
    <row r="20" spans="2:8" x14ac:dyDescent="0.4">
      <c r="C20" s="152" t="s">
        <v>153</v>
      </c>
      <c r="D20" s="146" t="s">
        <v>117</v>
      </c>
      <c r="E20" s="146" t="s">
        <v>118</v>
      </c>
    </row>
    <row r="21" spans="2:8" x14ac:dyDescent="0.4">
      <c r="C21" s="153" t="s">
        <v>122</v>
      </c>
      <c r="D21" s="157">
        <f>D$17*$H14</f>
        <v>5.2</v>
      </c>
      <c r="E21" s="157">
        <f>E$17*$H14</f>
        <v>0.8</v>
      </c>
      <c r="F21" s="119"/>
    </row>
    <row r="22" spans="2:8" x14ac:dyDescent="0.4">
      <c r="C22" s="153" t="s">
        <v>123</v>
      </c>
      <c r="D22" s="157">
        <f>H15*D17</f>
        <v>6.0666666666666664</v>
      </c>
      <c r="E22" s="157">
        <f>H15*E17</f>
        <v>0.93333333333333335</v>
      </c>
      <c r="F22" s="119"/>
    </row>
    <row r="23" spans="2:8" x14ac:dyDescent="0.4">
      <c r="C23" s="153" t="s">
        <v>124</v>
      </c>
      <c r="D23" s="157">
        <f>D$17*$H16</f>
        <v>1.7333333333333334</v>
      </c>
      <c r="E23" s="157">
        <f>E$17*$H16</f>
        <v>0.26666666666666666</v>
      </c>
      <c r="F23" s="119"/>
    </row>
    <row r="24" spans="2:8" s="117" customFormat="1" x14ac:dyDescent="0.4">
      <c r="B24" s="115"/>
      <c r="C24" s="115"/>
      <c r="D24" s="116"/>
      <c r="E24" s="116"/>
      <c r="F24" s="116"/>
      <c r="G24" s="115"/>
      <c r="H24" s="115"/>
    </row>
    <row r="25" spans="2:8" x14ac:dyDescent="0.4">
      <c r="C25" s="102" t="s">
        <v>23</v>
      </c>
      <c r="E25" s="102"/>
    </row>
    <row r="26" spans="2:8" x14ac:dyDescent="0.4">
      <c r="C26" s="152" t="s">
        <v>153</v>
      </c>
      <c r="D26" s="146" t="s">
        <v>117</v>
      </c>
      <c r="E26" s="146" t="s">
        <v>118</v>
      </c>
    </row>
    <row r="27" spans="2:8" x14ac:dyDescent="0.4">
      <c r="C27" s="153" t="s">
        <v>122</v>
      </c>
      <c r="D27" s="158">
        <f>(D14-D21)^2/D21</f>
        <v>7.6923076923077057E-3</v>
      </c>
      <c r="E27" s="158">
        <f>(E14-E21)^2/E21</f>
        <v>4.9999999999999975E-2</v>
      </c>
      <c r="F27" s="121" t="s">
        <v>24</v>
      </c>
      <c r="G27" s="122">
        <f>COUNTA(D26:E26)</f>
        <v>2</v>
      </c>
    </row>
    <row r="28" spans="2:8" x14ac:dyDescent="0.4">
      <c r="C28" s="153" t="s">
        <v>123</v>
      </c>
      <c r="D28" s="158">
        <f>(D15-D22)^2/D22</f>
        <v>0.14358974358974366</v>
      </c>
      <c r="E28" s="158">
        <f t="shared" ref="E28:E29" si="0">(E15-E22)^2/E22</f>
        <v>0.93333333333333335</v>
      </c>
      <c r="F28" s="121"/>
      <c r="G28" s="122"/>
    </row>
    <row r="29" spans="2:8" x14ac:dyDescent="0.4">
      <c r="C29" s="153" t="s">
        <v>124</v>
      </c>
      <c r="D29" s="158">
        <f>(D16-D23)^2/D23</f>
        <v>0.31025641025641032</v>
      </c>
      <c r="E29" s="158">
        <f t="shared" si="0"/>
        <v>2.0166666666666671</v>
      </c>
      <c r="F29" s="121" t="s">
        <v>25</v>
      </c>
      <c r="G29" s="123">
        <f>COUNTA(C27:C29)</f>
        <v>3</v>
      </c>
    </row>
    <row r="31" spans="2:8" x14ac:dyDescent="0.4">
      <c r="B31" s="135">
        <v>4</v>
      </c>
      <c r="C31" s="134" t="s">
        <v>26</v>
      </c>
      <c r="D31" s="149">
        <f>SUM(D27:E29)</f>
        <v>3.4615384615384617</v>
      </c>
      <c r="E31" s="125" t="s">
        <v>27</v>
      </c>
    </row>
    <row r="32" spans="2:8" x14ac:dyDescent="0.4">
      <c r="C32" s="134" t="s">
        <v>28</v>
      </c>
      <c r="D32" s="134">
        <f>(G27-1)*(G29-1)</f>
        <v>2</v>
      </c>
      <c r="E32" s="126" t="s">
        <v>29</v>
      </c>
    </row>
    <row r="33" spans="2:5" x14ac:dyDescent="0.4">
      <c r="C33" s="134" t="s">
        <v>30</v>
      </c>
      <c r="D33" s="150">
        <f>_xlfn.CHISQ.INV.RT(0.05,D32)</f>
        <v>5.9914645471079817</v>
      </c>
      <c r="E33" s="125" t="s">
        <v>134</v>
      </c>
    </row>
    <row r="34" spans="2:5" x14ac:dyDescent="0.4">
      <c r="C34" s="134" t="s">
        <v>32</v>
      </c>
      <c r="D34" s="128">
        <f>1-_xlfn.CHISQ.DIST(D31,D32,TRUE)</f>
        <v>0.17714808978438645</v>
      </c>
      <c r="E34" s="125" t="s">
        <v>135</v>
      </c>
    </row>
    <row r="35" spans="2:5" x14ac:dyDescent="0.4">
      <c r="C35" s="134" t="s">
        <v>136</v>
      </c>
      <c r="D35" s="129" t="s">
        <v>120</v>
      </c>
    </row>
    <row r="37" spans="2:5" x14ac:dyDescent="0.4">
      <c r="B37" s="135">
        <v>5</v>
      </c>
      <c r="C37" s="151" t="s">
        <v>36</v>
      </c>
    </row>
    <row r="38" spans="2:5" x14ac:dyDescent="0.4">
      <c r="C38" s="134" t="s">
        <v>125</v>
      </c>
    </row>
    <row r="39" spans="2:5" x14ac:dyDescent="0.4">
      <c r="C39" s="134" t="s">
        <v>152</v>
      </c>
    </row>
  </sheetData>
  <mergeCells count="2">
    <mergeCell ref="B4:J4"/>
    <mergeCell ref="B5:J5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ChiS1</vt:lpstr>
      <vt:lpstr>ChiS_2</vt:lpstr>
      <vt:lpstr>Anova</vt:lpstr>
      <vt:lpstr>AB Testing_Like</vt:lpstr>
      <vt:lpstr>AB Testing_Age</vt:lpstr>
      <vt:lpstr>AB Testing_Age Like SB</vt:lpstr>
      <vt:lpstr>Use Case</vt:lpstr>
      <vt:lpstr>Test Result</vt:lpstr>
      <vt:lpstr>Anova!Print_Area</vt:lpstr>
      <vt:lpstr>'Test Result'!ฟๅ</vt:lpstr>
      <vt:lpstr>ฟๅ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Thontanvarot Srisamruan</dc:creator>
  <cp:lastModifiedBy>Thontanvarot Srisamruan</cp:lastModifiedBy>
  <cp:lastPrinted>2021-12-28T09:20:04Z</cp:lastPrinted>
  <dcterms:created xsi:type="dcterms:W3CDTF">2021-10-31T10:57:15Z</dcterms:created>
  <dcterms:modified xsi:type="dcterms:W3CDTF">2021-12-28T09:20:11Z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cbe4ec40-500d-4af0-a98a-c67c8f49d7cd</vt:lpwstr>
  </property>
</Properties>
</file>