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andres_gutierrez_un_org/Documents/CEPAL/AG_Misiones/2022/CRI/Input/"/>
    </mc:Choice>
  </mc:AlternateContent>
  <xr:revisionPtr revIDLastSave="0" documentId="11_B905425E0F2DB75FDB09C43AF9BA9110346600DF" xr6:coauthVersionLast="47" xr6:coauthVersionMax="47" xr10:uidLastSave="{00000000-0000-0000-0000-000000000000}"/>
  <bookViews>
    <workbookView xWindow="0" yWindow="500" windowWidth="39180" windowHeight="24920" firstSheet="1" activeTab="2" xr2:uid="{00000000-000D-0000-FFFF-FFFF00000000}"/>
  </bookViews>
  <sheets>
    <sheet name="Referencias" sheetId="9" r:id="rId1"/>
    <sheet name="NBI  UPM tam Originales" sheetId="1" r:id="rId2"/>
    <sheet name="NBI UPM tam 50" sheetId="2" r:id="rId3"/>
    <sheet name="NBI UPM tam 100" sheetId="3" r:id="rId4"/>
    <sheet name="Descoupados UPM originales" sheetId="4" r:id="rId5"/>
    <sheet name="Desocupados UPM tam 50" sheetId="5" r:id="rId6"/>
    <sheet name="Desocupados UPM tam 100" sheetId="6" r:id="rId7"/>
    <sheet name="Brigada_tamano" sheetId="7" r:id="rId8"/>
    <sheet name="Brigada_cost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6" l="1"/>
  <c r="M13" i="6"/>
  <c r="N13" i="5"/>
  <c r="Q13" i="5" s="1"/>
  <c r="Z13" i="5" s="1"/>
  <c r="M13" i="5"/>
  <c r="L13" i="5" s="1"/>
  <c r="O13" i="5" s="1"/>
  <c r="N13" i="4"/>
  <c r="Q13" i="4" s="1"/>
  <c r="Z13" i="4" s="1"/>
  <c r="M13" i="4"/>
  <c r="N13" i="3"/>
  <c r="Q13" i="3" s="1"/>
  <c r="Z13" i="3" s="1"/>
  <c r="M13" i="3"/>
  <c r="L13" i="3" s="1"/>
  <c r="O13" i="3" s="1"/>
  <c r="N13" i="2"/>
  <c r="Q13" i="2" s="1"/>
  <c r="Z13" i="2" s="1"/>
  <c r="M13" i="2"/>
  <c r="P13" i="2" s="1"/>
  <c r="Y13" i="2" s="1"/>
  <c r="L13" i="6" l="1"/>
  <c r="O13" i="6" s="1"/>
  <c r="V13" i="6" s="1"/>
  <c r="P13" i="6"/>
  <c r="Y13" i="6" s="1"/>
  <c r="Q13" i="6"/>
  <c r="Z13" i="6" s="1"/>
  <c r="V13" i="5"/>
  <c r="P13" i="5"/>
  <c r="Y13" i="5" s="1"/>
  <c r="L13" i="4"/>
  <c r="O13" i="4" s="1"/>
  <c r="P13" i="4"/>
  <c r="Y13" i="4" s="1"/>
  <c r="R13" i="3"/>
  <c r="V13" i="3"/>
  <c r="P13" i="3"/>
  <c r="Y13" i="3" s="1"/>
  <c r="L13" i="2"/>
  <c r="O13" i="2" s="1"/>
  <c r="S12" i="6"/>
  <c r="N12" i="6"/>
  <c r="Q12" i="6" s="1"/>
  <c r="M12" i="6"/>
  <c r="P12" i="6" s="1"/>
  <c r="S11" i="6"/>
  <c r="N11" i="6"/>
  <c r="Q11" i="6" s="1"/>
  <c r="M11" i="6"/>
  <c r="P11" i="6" s="1"/>
  <c r="Y11" i="6" s="1"/>
  <c r="S10" i="6"/>
  <c r="N10" i="6"/>
  <c r="Q10" i="6" s="1"/>
  <c r="M10" i="6"/>
  <c r="P10" i="6" s="1"/>
  <c r="Y10" i="6" s="1"/>
  <c r="S9" i="6"/>
  <c r="Q9" i="6"/>
  <c r="Z9" i="6" s="1"/>
  <c r="P9" i="6"/>
  <c r="Y9" i="6" s="1"/>
  <c r="N9" i="6"/>
  <c r="M9" i="6"/>
  <c r="L9" i="6"/>
  <c r="O9" i="6" s="1"/>
  <c r="S8" i="6"/>
  <c r="N8" i="6"/>
  <c r="Q8" i="6" s="1"/>
  <c r="M8" i="6"/>
  <c r="P8" i="6" s="1"/>
  <c r="S7" i="6"/>
  <c r="P7" i="6"/>
  <c r="Y7" i="6" s="1"/>
  <c r="N7" i="6"/>
  <c r="Q7" i="6" s="1"/>
  <c r="Z7" i="6" s="1"/>
  <c r="M7" i="6"/>
  <c r="L7" i="6" s="1"/>
  <c r="O7" i="6" s="1"/>
  <c r="S6" i="6"/>
  <c r="N6" i="6"/>
  <c r="Q6" i="6" s="1"/>
  <c r="M6" i="6"/>
  <c r="P6" i="6" s="1"/>
  <c r="Y6" i="6" s="1"/>
  <c r="S5" i="6"/>
  <c r="N5" i="6"/>
  <c r="Q5" i="6" s="1"/>
  <c r="Z5" i="6" s="1"/>
  <c r="M5" i="6"/>
  <c r="P5" i="6" s="1"/>
  <c r="Y5" i="6" s="1"/>
  <c r="S4" i="6"/>
  <c r="N4" i="6"/>
  <c r="Q4" i="6" s="1"/>
  <c r="M4" i="6"/>
  <c r="P4" i="6" s="1"/>
  <c r="S3" i="6"/>
  <c r="N3" i="6"/>
  <c r="Q3" i="6" s="1"/>
  <c r="Z3" i="6" s="1"/>
  <c r="M3" i="6"/>
  <c r="P3" i="6" s="1"/>
  <c r="Y3" i="6" s="1"/>
  <c r="L3" i="6"/>
  <c r="O3" i="6" s="1"/>
  <c r="S2" i="6"/>
  <c r="N2" i="6"/>
  <c r="Q2" i="6" s="1"/>
  <c r="Z2" i="6" s="1"/>
  <c r="M2" i="6"/>
  <c r="P2" i="6" s="1"/>
  <c r="Y2" i="6" s="1"/>
  <c r="S1" i="6"/>
  <c r="S12" i="5"/>
  <c r="N12" i="5"/>
  <c r="Q12" i="5" s="1"/>
  <c r="Z12" i="5" s="1"/>
  <c r="M12" i="5"/>
  <c r="P12" i="5" s="1"/>
  <c r="Y12" i="5" s="1"/>
  <c r="S11" i="5"/>
  <c r="Q11" i="5"/>
  <c r="Z11" i="5" s="1"/>
  <c r="P11" i="5"/>
  <c r="Y11" i="5" s="1"/>
  <c r="N11" i="5"/>
  <c r="M11" i="5"/>
  <c r="L11" i="5" s="1"/>
  <c r="O11" i="5" s="1"/>
  <c r="S10" i="5"/>
  <c r="N10" i="5"/>
  <c r="Q10" i="5" s="1"/>
  <c r="M10" i="5"/>
  <c r="P10" i="5" s="1"/>
  <c r="S9" i="5"/>
  <c r="P9" i="5"/>
  <c r="Y9" i="5" s="1"/>
  <c r="N9" i="5"/>
  <c r="Q9" i="5" s="1"/>
  <c r="Z9" i="5" s="1"/>
  <c r="M9" i="5"/>
  <c r="S8" i="5"/>
  <c r="N8" i="5"/>
  <c r="Q8" i="5" s="1"/>
  <c r="M8" i="5"/>
  <c r="P8" i="5" s="1"/>
  <c r="S7" i="5"/>
  <c r="N7" i="5"/>
  <c r="Q7" i="5" s="1"/>
  <c r="Z7" i="5" s="1"/>
  <c r="M7" i="5"/>
  <c r="L7" i="5" s="1"/>
  <c r="O7" i="5" s="1"/>
  <c r="S6" i="5"/>
  <c r="N6" i="5"/>
  <c r="Q6" i="5" s="1"/>
  <c r="Z6" i="5" s="1"/>
  <c r="M6" i="5"/>
  <c r="P6" i="5" s="1"/>
  <c r="Y6" i="5" s="1"/>
  <c r="S5" i="5"/>
  <c r="N5" i="5"/>
  <c r="Q5" i="5" s="1"/>
  <c r="Z5" i="5" s="1"/>
  <c r="M5" i="5"/>
  <c r="L5" i="5"/>
  <c r="O5" i="5" s="1"/>
  <c r="S4" i="5"/>
  <c r="N4" i="5"/>
  <c r="Q4" i="5" s="1"/>
  <c r="M4" i="5"/>
  <c r="P4" i="5" s="1"/>
  <c r="Y4" i="5" s="1"/>
  <c r="S3" i="5"/>
  <c r="Q3" i="5"/>
  <c r="Z3" i="5" s="1"/>
  <c r="N3" i="5"/>
  <c r="M3" i="5"/>
  <c r="P3" i="5" s="1"/>
  <c r="Y3" i="5" s="1"/>
  <c r="L3" i="5"/>
  <c r="O3" i="5" s="1"/>
  <c r="S2" i="5"/>
  <c r="N2" i="5"/>
  <c r="Q2" i="5" s="1"/>
  <c r="Z2" i="5" s="1"/>
  <c r="M2" i="5"/>
  <c r="P2" i="5" s="1"/>
  <c r="Y2" i="5" s="1"/>
  <c r="S1" i="5"/>
  <c r="S12" i="4"/>
  <c r="N12" i="4"/>
  <c r="Q12" i="4" s="1"/>
  <c r="Z12" i="4" s="1"/>
  <c r="M12" i="4"/>
  <c r="P12" i="4" s="1"/>
  <c r="S11" i="4"/>
  <c r="Q11" i="4"/>
  <c r="Z11" i="4" s="1"/>
  <c r="P11" i="4"/>
  <c r="Y11" i="4" s="1"/>
  <c r="N11" i="4"/>
  <c r="M11" i="4"/>
  <c r="L11" i="4" s="1"/>
  <c r="O11" i="4" s="1"/>
  <c r="S10" i="4"/>
  <c r="N10" i="4"/>
  <c r="Q10" i="4" s="1"/>
  <c r="M10" i="4"/>
  <c r="P10" i="4" s="1"/>
  <c r="S9" i="4"/>
  <c r="P9" i="4"/>
  <c r="Y9" i="4" s="1"/>
  <c r="N9" i="4"/>
  <c r="Q9" i="4" s="1"/>
  <c r="Z9" i="4" s="1"/>
  <c r="M9" i="4"/>
  <c r="S8" i="4"/>
  <c r="N8" i="4"/>
  <c r="Q8" i="4" s="1"/>
  <c r="M8" i="4"/>
  <c r="P8" i="4" s="1"/>
  <c r="S7" i="4"/>
  <c r="N7" i="4"/>
  <c r="Q7" i="4" s="1"/>
  <c r="Z7" i="4" s="1"/>
  <c r="M7" i="4"/>
  <c r="L7" i="4" s="1"/>
  <c r="O7" i="4" s="1"/>
  <c r="S6" i="4"/>
  <c r="N6" i="4"/>
  <c r="Q6" i="4" s="1"/>
  <c r="Z6" i="4" s="1"/>
  <c r="M6" i="4"/>
  <c r="P6" i="4" s="1"/>
  <c r="Y6" i="4" s="1"/>
  <c r="S5" i="4"/>
  <c r="N5" i="4"/>
  <c r="Q5" i="4" s="1"/>
  <c r="Z5" i="4" s="1"/>
  <c r="M5" i="4"/>
  <c r="L5" i="4"/>
  <c r="O5" i="4" s="1"/>
  <c r="S4" i="4"/>
  <c r="N4" i="4"/>
  <c r="Q4" i="4" s="1"/>
  <c r="M4" i="4"/>
  <c r="P4" i="4" s="1"/>
  <c r="Y4" i="4" s="1"/>
  <c r="S3" i="4"/>
  <c r="Q3" i="4"/>
  <c r="Z3" i="4" s="1"/>
  <c r="N3" i="4"/>
  <c r="M3" i="4"/>
  <c r="P3" i="4" s="1"/>
  <c r="Y3" i="4" s="1"/>
  <c r="L3" i="4"/>
  <c r="O3" i="4" s="1"/>
  <c r="S2" i="4"/>
  <c r="N2" i="4"/>
  <c r="Q2" i="4" s="1"/>
  <c r="Z2" i="4" s="1"/>
  <c r="M2" i="4"/>
  <c r="P2" i="4" s="1"/>
  <c r="Y2" i="4" s="1"/>
  <c r="S1" i="4"/>
  <c r="S12" i="3"/>
  <c r="N12" i="3"/>
  <c r="Q12" i="3" s="1"/>
  <c r="Z12" i="3" s="1"/>
  <c r="M12" i="3"/>
  <c r="P12" i="3" s="1"/>
  <c r="S11" i="3"/>
  <c r="Q11" i="3"/>
  <c r="Z11" i="3" s="1"/>
  <c r="P11" i="3"/>
  <c r="Y11" i="3" s="1"/>
  <c r="N11" i="3"/>
  <c r="M11" i="3"/>
  <c r="L11" i="3" s="1"/>
  <c r="O11" i="3" s="1"/>
  <c r="S10" i="3"/>
  <c r="N10" i="3"/>
  <c r="Q10" i="3" s="1"/>
  <c r="M10" i="3"/>
  <c r="P10" i="3" s="1"/>
  <c r="S9" i="3"/>
  <c r="P9" i="3"/>
  <c r="Y9" i="3" s="1"/>
  <c r="N9" i="3"/>
  <c r="Q9" i="3" s="1"/>
  <c r="Z9" i="3" s="1"/>
  <c r="M9" i="3"/>
  <c r="S8" i="3"/>
  <c r="N8" i="3"/>
  <c r="Q8" i="3" s="1"/>
  <c r="Z8" i="3" s="1"/>
  <c r="M8" i="3"/>
  <c r="P8" i="3" s="1"/>
  <c r="S7" i="3"/>
  <c r="N7" i="3"/>
  <c r="Q7" i="3" s="1"/>
  <c r="Z7" i="3" s="1"/>
  <c r="M7" i="3"/>
  <c r="P7" i="3" s="1"/>
  <c r="Y7" i="3" s="1"/>
  <c r="S6" i="3"/>
  <c r="N6" i="3"/>
  <c r="Q6" i="3" s="1"/>
  <c r="Z6" i="3" s="1"/>
  <c r="M6" i="3"/>
  <c r="P6" i="3" s="1"/>
  <c r="Y6" i="3" s="1"/>
  <c r="S5" i="3"/>
  <c r="N5" i="3"/>
  <c r="Q5" i="3" s="1"/>
  <c r="Z5" i="3" s="1"/>
  <c r="M5" i="3"/>
  <c r="L5" i="3"/>
  <c r="O5" i="3" s="1"/>
  <c r="S4" i="3"/>
  <c r="N4" i="3"/>
  <c r="Q4" i="3" s="1"/>
  <c r="M4" i="3"/>
  <c r="P4" i="3" s="1"/>
  <c r="Y4" i="3" s="1"/>
  <c r="S3" i="3"/>
  <c r="Q3" i="3"/>
  <c r="Z3" i="3" s="1"/>
  <c r="N3" i="3"/>
  <c r="M3" i="3"/>
  <c r="L3" i="3"/>
  <c r="O3" i="3" s="1"/>
  <c r="S2" i="3"/>
  <c r="N2" i="3"/>
  <c r="Q2" i="3" s="1"/>
  <c r="Z2" i="3" s="1"/>
  <c r="M2" i="3"/>
  <c r="P2" i="3" s="1"/>
  <c r="Y2" i="3" s="1"/>
  <c r="S1" i="3"/>
  <c r="S12" i="2"/>
  <c r="N12" i="2"/>
  <c r="Q12" i="2" s="1"/>
  <c r="Z12" i="2" s="1"/>
  <c r="M12" i="2"/>
  <c r="P12" i="2" s="1"/>
  <c r="S11" i="2"/>
  <c r="Q11" i="2"/>
  <c r="Z11" i="2" s="1"/>
  <c r="P11" i="2"/>
  <c r="Y11" i="2" s="1"/>
  <c r="N11" i="2"/>
  <c r="M11" i="2"/>
  <c r="L11" i="2" s="1"/>
  <c r="O11" i="2" s="1"/>
  <c r="S10" i="2"/>
  <c r="N10" i="2"/>
  <c r="Q10" i="2" s="1"/>
  <c r="M10" i="2"/>
  <c r="P10" i="2" s="1"/>
  <c r="S9" i="2"/>
  <c r="P9" i="2"/>
  <c r="Y9" i="2" s="1"/>
  <c r="N9" i="2"/>
  <c r="Q9" i="2" s="1"/>
  <c r="Z9" i="2" s="1"/>
  <c r="M9" i="2"/>
  <c r="S8" i="2"/>
  <c r="N8" i="2"/>
  <c r="Q8" i="2" s="1"/>
  <c r="Z8" i="2" s="1"/>
  <c r="M8" i="2"/>
  <c r="P8" i="2" s="1"/>
  <c r="S7" i="2"/>
  <c r="N7" i="2"/>
  <c r="M7" i="2"/>
  <c r="S6" i="2"/>
  <c r="N6" i="2"/>
  <c r="Q6" i="2" s="1"/>
  <c r="Z6" i="2" s="1"/>
  <c r="M6" i="2"/>
  <c r="P6" i="2" s="1"/>
  <c r="Y6" i="2" s="1"/>
  <c r="S5" i="2"/>
  <c r="N5" i="2"/>
  <c r="Q5" i="2" s="1"/>
  <c r="Z5" i="2" s="1"/>
  <c r="M5" i="2"/>
  <c r="L5" i="2"/>
  <c r="O5" i="2" s="1"/>
  <c r="S4" i="2"/>
  <c r="N4" i="2"/>
  <c r="Q4" i="2" s="1"/>
  <c r="M4" i="2"/>
  <c r="P4" i="2" s="1"/>
  <c r="Y4" i="2" s="1"/>
  <c r="S3" i="2"/>
  <c r="Q3" i="2"/>
  <c r="Z3" i="2" s="1"/>
  <c r="N3" i="2"/>
  <c r="M3" i="2"/>
  <c r="P3" i="2" s="1"/>
  <c r="Y3" i="2" s="1"/>
  <c r="L3" i="2"/>
  <c r="O3" i="2" s="1"/>
  <c r="S2" i="2"/>
  <c r="N2" i="2"/>
  <c r="Q2" i="2" s="1"/>
  <c r="Z2" i="2" s="1"/>
  <c r="M2" i="2"/>
  <c r="P2" i="2" s="1"/>
  <c r="Y2" i="2" s="1"/>
  <c r="S1" i="2"/>
  <c r="N13" i="1"/>
  <c r="Q13" i="1" s="1"/>
  <c r="Z13" i="1" s="1"/>
  <c r="M13" i="1"/>
  <c r="P13" i="1" s="1"/>
  <c r="Y13" i="1" s="1"/>
  <c r="C22" i="9"/>
  <c r="D6" i="9"/>
  <c r="D7" i="9"/>
  <c r="D8" i="9"/>
  <c r="D9" i="9"/>
  <c r="D5" i="9"/>
  <c r="C14" i="9"/>
  <c r="Q7" i="2" l="1"/>
  <c r="Z7" i="2" s="1"/>
  <c r="Y12" i="2"/>
  <c r="P3" i="3"/>
  <c r="Y3" i="3" s="1"/>
  <c r="Y12" i="3"/>
  <c r="Y12" i="4"/>
  <c r="Z12" i="6"/>
  <c r="Y10" i="2"/>
  <c r="Y10" i="3"/>
  <c r="Y10" i="4"/>
  <c r="Y10" i="5"/>
  <c r="Y8" i="2"/>
  <c r="Z10" i="2"/>
  <c r="Y8" i="3"/>
  <c r="Z10" i="3"/>
  <c r="Y8" i="4"/>
  <c r="Z10" i="4"/>
  <c r="Y8" i="5"/>
  <c r="Z10" i="5"/>
  <c r="Y8" i="6"/>
  <c r="Z10" i="6"/>
  <c r="Z8" i="4"/>
  <c r="Z8" i="5"/>
  <c r="Z8" i="6"/>
  <c r="Y4" i="6"/>
  <c r="Z6" i="6"/>
  <c r="L11" i="6"/>
  <c r="O11" i="6" s="1"/>
  <c r="R11" i="6" s="1"/>
  <c r="Z4" i="2"/>
  <c r="Z4" i="3"/>
  <c r="Z4" i="4"/>
  <c r="Z4" i="5"/>
  <c r="Z4" i="6"/>
  <c r="L9" i="2"/>
  <c r="O9" i="2" s="1"/>
  <c r="L9" i="3"/>
  <c r="O9" i="3" s="1"/>
  <c r="L9" i="4"/>
  <c r="O9" i="4" s="1"/>
  <c r="L9" i="5"/>
  <c r="O9" i="5" s="1"/>
  <c r="R9" i="5" s="1"/>
  <c r="Z11" i="6"/>
  <c r="L7" i="2"/>
  <c r="O7" i="2" s="1"/>
  <c r="L7" i="3"/>
  <c r="O7" i="3" s="1"/>
  <c r="L5" i="6"/>
  <c r="O5" i="6" s="1"/>
  <c r="P7" i="4"/>
  <c r="Y7" i="4" s="1"/>
  <c r="P7" i="5"/>
  <c r="Y7" i="5" s="1"/>
  <c r="P7" i="2"/>
  <c r="Y7" i="2" s="1"/>
  <c r="P5" i="2"/>
  <c r="Y5" i="2" s="1"/>
  <c r="P5" i="3"/>
  <c r="Y5" i="3" s="1"/>
  <c r="P5" i="4"/>
  <c r="Y5" i="4" s="1"/>
  <c r="P5" i="5"/>
  <c r="Y5" i="5" s="1"/>
  <c r="Y12" i="6"/>
  <c r="R13" i="6"/>
  <c r="R13" i="5"/>
  <c r="R13" i="4"/>
  <c r="V13" i="4"/>
  <c r="U13" i="3"/>
  <c r="T13" i="3"/>
  <c r="R13" i="2"/>
  <c r="V13" i="2"/>
  <c r="V3" i="6"/>
  <c r="R3" i="6"/>
  <c r="T3" i="6" s="1"/>
  <c r="U5" i="6"/>
  <c r="V11" i="6"/>
  <c r="V7" i="6"/>
  <c r="R7" i="6"/>
  <c r="T7" i="6" s="1"/>
  <c r="V5" i="6"/>
  <c r="R5" i="6"/>
  <c r="T5" i="6" s="1"/>
  <c r="V9" i="6"/>
  <c r="R9" i="6"/>
  <c r="T9" i="6" s="1"/>
  <c r="L2" i="6"/>
  <c r="O2" i="6" s="1"/>
  <c r="L4" i="6"/>
  <c r="O4" i="6" s="1"/>
  <c r="L6" i="6"/>
  <c r="O6" i="6" s="1"/>
  <c r="L8" i="6"/>
  <c r="O8" i="6" s="1"/>
  <c r="L10" i="6"/>
  <c r="O10" i="6" s="1"/>
  <c r="L12" i="6"/>
  <c r="O12" i="6" s="1"/>
  <c r="V11" i="5"/>
  <c r="R11" i="5"/>
  <c r="V9" i="5"/>
  <c r="V5" i="5"/>
  <c r="R5" i="5"/>
  <c r="V3" i="5"/>
  <c r="R3" i="5"/>
  <c r="V7" i="5"/>
  <c r="R7" i="5"/>
  <c r="L2" i="5"/>
  <c r="O2" i="5" s="1"/>
  <c r="L4" i="5"/>
  <c r="O4" i="5" s="1"/>
  <c r="L6" i="5"/>
  <c r="O6" i="5" s="1"/>
  <c r="L8" i="5"/>
  <c r="O8" i="5" s="1"/>
  <c r="L10" i="5"/>
  <c r="O10" i="5" s="1"/>
  <c r="L12" i="5"/>
  <c r="O12" i="5" s="1"/>
  <c r="V11" i="4"/>
  <c r="R11" i="4"/>
  <c r="V9" i="4"/>
  <c r="R9" i="4"/>
  <c r="V5" i="4"/>
  <c r="R5" i="4"/>
  <c r="V3" i="4"/>
  <c r="R3" i="4"/>
  <c r="V7" i="4"/>
  <c r="R7" i="4"/>
  <c r="L2" i="4"/>
  <c r="O2" i="4" s="1"/>
  <c r="L4" i="4"/>
  <c r="O4" i="4" s="1"/>
  <c r="L6" i="4"/>
  <c r="O6" i="4" s="1"/>
  <c r="L8" i="4"/>
  <c r="O8" i="4" s="1"/>
  <c r="L10" i="4"/>
  <c r="O10" i="4" s="1"/>
  <c r="L12" i="4"/>
  <c r="O12" i="4" s="1"/>
  <c r="V3" i="3"/>
  <c r="R3" i="3"/>
  <c r="V11" i="3"/>
  <c r="R11" i="3"/>
  <c r="V9" i="3"/>
  <c r="R9" i="3"/>
  <c r="V5" i="3"/>
  <c r="R5" i="3"/>
  <c r="V7" i="3"/>
  <c r="R7" i="3"/>
  <c r="L2" i="3"/>
  <c r="O2" i="3" s="1"/>
  <c r="L4" i="3"/>
  <c r="O4" i="3" s="1"/>
  <c r="L6" i="3"/>
  <c r="O6" i="3" s="1"/>
  <c r="L8" i="3"/>
  <c r="O8" i="3" s="1"/>
  <c r="L10" i="3"/>
  <c r="O10" i="3" s="1"/>
  <c r="L12" i="3"/>
  <c r="O12" i="3" s="1"/>
  <c r="V3" i="2"/>
  <c r="R3" i="2"/>
  <c r="V11" i="2"/>
  <c r="R11" i="2"/>
  <c r="V9" i="2"/>
  <c r="R9" i="2"/>
  <c r="V5" i="2"/>
  <c r="R5" i="2"/>
  <c r="V7" i="2"/>
  <c r="R7" i="2"/>
  <c r="L2" i="2"/>
  <c r="O2" i="2" s="1"/>
  <c r="L4" i="2"/>
  <c r="O4" i="2" s="1"/>
  <c r="L6" i="2"/>
  <c r="O6" i="2" s="1"/>
  <c r="L8" i="2"/>
  <c r="O8" i="2" s="1"/>
  <c r="L10" i="2"/>
  <c r="O10" i="2" s="1"/>
  <c r="L12" i="2"/>
  <c r="O12" i="2" s="1"/>
  <c r="L13" i="1"/>
  <c r="O13" i="1" s="1"/>
  <c r="V13" i="1" s="1"/>
  <c r="T11" i="6" l="1"/>
  <c r="U11" i="6"/>
  <c r="U7" i="6"/>
  <c r="U13" i="6"/>
  <c r="T13" i="6"/>
  <c r="U13" i="5"/>
  <c r="T13" i="5"/>
  <c r="U13" i="4"/>
  <c r="T13" i="4"/>
  <c r="U13" i="2"/>
  <c r="T13" i="2"/>
  <c r="R2" i="6"/>
  <c r="V2" i="6"/>
  <c r="R10" i="6"/>
  <c r="V10" i="6"/>
  <c r="V6" i="6"/>
  <c r="R6" i="6"/>
  <c r="R12" i="6"/>
  <c r="V12" i="6"/>
  <c r="V8" i="6"/>
  <c r="R8" i="6"/>
  <c r="V4" i="6"/>
  <c r="R4" i="6"/>
  <c r="U3" i="6"/>
  <c r="U9" i="6"/>
  <c r="V4" i="5"/>
  <c r="R4" i="5"/>
  <c r="T3" i="5"/>
  <c r="U3" i="5"/>
  <c r="U11" i="5"/>
  <c r="T11" i="5"/>
  <c r="U9" i="5"/>
  <c r="T9" i="5"/>
  <c r="V12" i="5"/>
  <c r="R12" i="5"/>
  <c r="V8" i="5"/>
  <c r="R8" i="5"/>
  <c r="U7" i="5"/>
  <c r="T7" i="5"/>
  <c r="V10" i="5"/>
  <c r="R10" i="5"/>
  <c r="R6" i="5"/>
  <c r="V6" i="5"/>
  <c r="R2" i="5"/>
  <c r="V2" i="5"/>
  <c r="U5" i="5"/>
  <c r="T5" i="5"/>
  <c r="R4" i="4"/>
  <c r="V4" i="4"/>
  <c r="U3" i="4"/>
  <c r="T3" i="4"/>
  <c r="U11" i="4"/>
  <c r="T11" i="4"/>
  <c r="U9" i="4"/>
  <c r="T9" i="4"/>
  <c r="R12" i="4"/>
  <c r="V12" i="4"/>
  <c r="R8" i="4"/>
  <c r="V8" i="4"/>
  <c r="U7" i="4"/>
  <c r="T7" i="4"/>
  <c r="V10" i="4"/>
  <c r="R10" i="4"/>
  <c r="V6" i="4"/>
  <c r="R6" i="4"/>
  <c r="V2" i="4"/>
  <c r="R2" i="4"/>
  <c r="U5" i="4"/>
  <c r="T5" i="4"/>
  <c r="V8" i="3"/>
  <c r="R8" i="3"/>
  <c r="R4" i="3"/>
  <c r="V4" i="3"/>
  <c r="U7" i="3"/>
  <c r="T7" i="3"/>
  <c r="T3" i="3"/>
  <c r="U3" i="3"/>
  <c r="V12" i="3"/>
  <c r="R12" i="3"/>
  <c r="U11" i="3"/>
  <c r="T11" i="3"/>
  <c r="U5" i="3"/>
  <c r="T5" i="3"/>
  <c r="V10" i="3"/>
  <c r="R10" i="3"/>
  <c r="R6" i="3"/>
  <c r="V6" i="3"/>
  <c r="V2" i="3"/>
  <c r="R2" i="3"/>
  <c r="T9" i="3"/>
  <c r="U9" i="3"/>
  <c r="V8" i="2"/>
  <c r="R8" i="2"/>
  <c r="T7" i="2"/>
  <c r="U7" i="2"/>
  <c r="U3" i="2"/>
  <c r="T3" i="2"/>
  <c r="T9" i="2"/>
  <c r="U9" i="2"/>
  <c r="V12" i="2"/>
  <c r="R12" i="2"/>
  <c r="V4" i="2"/>
  <c r="R4" i="2"/>
  <c r="U5" i="2"/>
  <c r="T5" i="2"/>
  <c r="V10" i="2"/>
  <c r="R10" i="2"/>
  <c r="R6" i="2"/>
  <c r="V6" i="2"/>
  <c r="V2" i="2"/>
  <c r="R2" i="2"/>
  <c r="U11" i="2"/>
  <c r="T11" i="2"/>
  <c r="R13" i="1"/>
  <c r="T12" i="6" l="1"/>
  <c r="U12" i="6"/>
  <c r="U8" i="6"/>
  <c r="T8" i="6"/>
  <c r="U6" i="6"/>
  <c r="T6" i="6"/>
  <c r="U4" i="6"/>
  <c r="T4" i="6"/>
  <c r="U10" i="6"/>
  <c r="T10" i="6"/>
  <c r="U2" i="6"/>
  <c r="T2" i="6"/>
  <c r="T2" i="5"/>
  <c r="U2" i="5"/>
  <c r="T12" i="5"/>
  <c r="U12" i="5"/>
  <c r="T4" i="5"/>
  <c r="U4" i="5"/>
  <c r="T10" i="5"/>
  <c r="U10" i="5"/>
  <c r="T8" i="5"/>
  <c r="U8" i="5"/>
  <c r="T6" i="5"/>
  <c r="U6" i="5"/>
  <c r="T6" i="4"/>
  <c r="U6" i="4"/>
  <c r="T2" i="4"/>
  <c r="U2" i="4"/>
  <c r="T10" i="4"/>
  <c r="U10" i="4"/>
  <c r="T8" i="4"/>
  <c r="U8" i="4"/>
  <c r="T12" i="4"/>
  <c r="U12" i="4"/>
  <c r="T4" i="4"/>
  <c r="U4" i="4"/>
  <c r="T2" i="3"/>
  <c r="U2" i="3"/>
  <c r="T10" i="3"/>
  <c r="U10" i="3"/>
  <c r="T4" i="3"/>
  <c r="U4" i="3"/>
  <c r="T12" i="3"/>
  <c r="U12" i="3"/>
  <c r="T8" i="3"/>
  <c r="U8" i="3"/>
  <c r="T6" i="3"/>
  <c r="U6" i="3"/>
  <c r="T10" i="2"/>
  <c r="U10" i="2"/>
  <c r="T12" i="2"/>
  <c r="U12" i="2"/>
  <c r="T8" i="2"/>
  <c r="U8" i="2"/>
  <c r="T2" i="2"/>
  <c r="U2" i="2"/>
  <c r="T4" i="2"/>
  <c r="U4" i="2"/>
  <c r="T6" i="2"/>
  <c r="U6" i="2"/>
  <c r="T13" i="1"/>
  <c r="U13" i="1"/>
  <c r="B29" i="6" l="1"/>
  <c r="B29" i="5"/>
  <c r="B29" i="4"/>
  <c r="B29" i="3"/>
  <c r="B29" i="2"/>
  <c r="B29" i="1"/>
  <c r="L30" i="8"/>
  <c r="S2" i="1"/>
  <c r="S3" i="1"/>
  <c r="S4" i="1"/>
  <c r="S5" i="1"/>
  <c r="S6" i="1"/>
  <c r="S7" i="1"/>
  <c r="S8" i="1"/>
  <c r="S9" i="1"/>
  <c r="S10" i="1"/>
  <c r="S11" i="1"/>
  <c r="S12" i="1"/>
  <c r="S1" i="1"/>
  <c r="M3" i="1"/>
  <c r="N3" i="1"/>
  <c r="Q3" i="1" s="1"/>
  <c r="Z3" i="1" s="1"/>
  <c r="M4" i="1"/>
  <c r="P4" i="1" s="1"/>
  <c r="Y4" i="1" s="1"/>
  <c r="N4" i="1"/>
  <c r="Q4" i="1" s="1"/>
  <c r="M5" i="1"/>
  <c r="P5" i="1" s="1"/>
  <c r="N5" i="1"/>
  <c r="Q5" i="1" s="1"/>
  <c r="M6" i="1"/>
  <c r="P6" i="1" s="1"/>
  <c r="Y6" i="1" s="1"/>
  <c r="N6" i="1"/>
  <c r="Q6" i="1" s="1"/>
  <c r="M7" i="1"/>
  <c r="P7" i="1" s="1"/>
  <c r="N7" i="1"/>
  <c r="Q7" i="1" s="1"/>
  <c r="Z7" i="1" s="1"/>
  <c r="M8" i="1"/>
  <c r="P8" i="1" s="1"/>
  <c r="Y8" i="1" s="1"/>
  <c r="N8" i="1"/>
  <c r="Q8" i="1" s="1"/>
  <c r="M9" i="1"/>
  <c r="P9" i="1" s="1"/>
  <c r="N9" i="1"/>
  <c r="Q9" i="1" s="1"/>
  <c r="M10" i="1"/>
  <c r="P10" i="1" s="1"/>
  <c r="N10" i="1"/>
  <c r="Q10" i="1" s="1"/>
  <c r="M11" i="1"/>
  <c r="P11" i="1" s="1"/>
  <c r="N11" i="1"/>
  <c r="Q11" i="1" s="1"/>
  <c r="M12" i="1"/>
  <c r="P12" i="1" s="1"/>
  <c r="N12" i="1"/>
  <c r="Q12" i="1" s="1"/>
  <c r="N2" i="1"/>
  <c r="Q2" i="1" s="1"/>
  <c r="Z2" i="1" s="1"/>
  <c r="M2" i="1"/>
  <c r="P2" i="1" s="1"/>
  <c r="Y2" i="1" s="1"/>
  <c r="L28" i="8"/>
  <c r="L31" i="8" s="1"/>
  <c r="L20" i="8"/>
  <c r="D11" i="8"/>
  <c r="D5" i="8"/>
  <c r="G3" i="7"/>
  <c r="G4" i="7"/>
  <c r="G5" i="7"/>
  <c r="G6" i="7"/>
  <c r="G7" i="7"/>
  <c r="G8" i="7"/>
  <c r="G9" i="7"/>
  <c r="G10" i="7"/>
  <c r="G11" i="7"/>
  <c r="G12" i="7"/>
  <c r="G2" i="7"/>
  <c r="X11" i="3" l="1"/>
  <c r="W2" i="3"/>
  <c r="X13" i="3"/>
  <c r="W13" i="3"/>
  <c r="AA13" i="3" s="1"/>
  <c r="AB13" i="3" s="1"/>
  <c r="AC13" i="3" s="1"/>
  <c r="W8" i="3"/>
  <c r="W12" i="3"/>
  <c r="X3" i="3"/>
  <c r="X5" i="3"/>
  <c r="W10" i="3"/>
  <c r="AA10" i="3" s="1"/>
  <c r="AB10" i="3" s="1"/>
  <c r="AC10" i="3" s="1"/>
  <c r="X10" i="3"/>
  <c r="X12" i="3"/>
  <c r="W5" i="3"/>
  <c r="AA5" i="3" s="1"/>
  <c r="AB5" i="3" s="1"/>
  <c r="AC5" i="3" s="1"/>
  <c r="W6" i="3"/>
  <c r="W4" i="3"/>
  <c r="W3" i="3"/>
  <c r="X7" i="3"/>
  <c r="W11" i="3"/>
  <c r="AA11" i="3" s="1"/>
  <c r="AB11" i="3" s="1"/>
  <c r="AC11" i="3" s="1"/>
  <c r="X2" i="3"/>
  <c r="W9" i="3"/>
  <c r="W7" i="3"/>
  <c r="AA7" i="3" s="1"/>
  <c r="AB7" i="3" s="1"/>
  <c r="AC7" i="3" s="1"/>
  <c r="X4" i="3"/>
  <c r="X6" i="3"/>
  <c r="X9" i="3"/>
  <c r="X8" i="3"/>
  <c r="W13" i="4"/>
  <c r="X13" i="4"/>
  <c r="X11" i="4"/>
  <c r="W2" i="4"/>
  <c r="W10" i="4"/>
  <c r="W8" i="4"/>
  <c r="W12" i="4"/>
  <c r="AA12" i="4" s="1"/>
  <c r="AB12" i="4" s="1"/>
  <c r="AC12" i="4" s="1"/>
  <c r="X3" i="4"/>
  <c r="X5" i="4"/>
  <c r="X9" i="4"/>
  <c r="W7" i="4"/>
  <c r="AA7" i="4" s="1"/>
  <c r="AB7" i="4" s="1"/>
  <c r="AC7" i="4" s="1"/>
  <c r="X8" i="4"/>
  <c r="W3" i="4"/>
  <c r="X12" i="4"/>
  <c r="W6" i="4"/>
  <c r="X7" i="4"/>
  <c r="W4" i="4"/>
  <c r="X2" i="4"/>
  <c r="W11" i="4"/>
  <c r="AA11" i="4" s="1"/>
  <c r="AB11" i="4" s="1"/>
  <c r="AC11" i="4" s="1"/>
  <c r="W9" i="4"/>
  <c r="W5" i="4"/>
  <c r="AA5" i="4" s="1"/>
  <c r="AB5" i="4" s="1"/>
  <c r="AC5" i="4" s="1"/>
  <c r="X4" i="4"/>
  <c r="X6" i="4"/>
  <c r="X10" i="4"/>
  <c r="X11" i="2"/>
  <c r="W2" i="2"/>
  <c r="W8" i="2"/>
  <c r="W13" i="2"/>
  <c r="X13" i="2"/>
  <c r="W12" i="2"/>
  <c r="X3" i="2"/>
  <c r="X5" i="2"/>
  <c r="W10" i="2"/>
  <c r="AA10" i="2" s="1"/>
  <c r="AB10" i="2" s="1"/>
  <c r="AC10" i="2" s="1"/>
  <c r="X7" i="2"/>
  <c r="W6" i="2"/>
  <c r="AA6" i="2" s="1"/>
  <c r="AB6" i="2" s="1"/>
  <c r="AC6" i="2" s="1"/>
  <c r="W4" i="2"/>
  <c r="AA4" i="2" s="1"/>
  <c r="AB4" i="2" s="1"/>
  <c r="AC4" i="2" s="1"/>
  <c r="W7" i="2"/>
  <c r="W11" i="2"/>
  <c r="AA11" i="2" s="1"/>
  <c r="AB11" i="2" s="1"/>
  <c r="AC11" i="2" s="1"/>
  <c r="W5" i="2"/>
  <c r="W9" i="2"/>
  <c r="AA9" i="2" s="1"/>
  <c r="AB9" i="2" s="1"/>
  <c r="X4" i="2"/>
  <c r="X9" i="2"/>
  <c r="X6" i="2"/>
  <c r="W3" i="2"/>
  <c r="X8" i="2"/>
  <c r="X10" i="2"/>
  <c r="X12" i="2"/>
  <c r="X2" i="2"/>
  <c r="X11" i="6"/>
  <c r="X13" i="6"/>
  <c r="W13" i="6"/>
  <c r="AA13" i="6" s="1"/>
  <c r="AB13" i="6" s="1"/>
  <c r="AC13" i="6" s="1"/>
  <c r="X3" i="6"/>
  <c r="X9" i="6"/>
  <c r="W7" i="6"/>
  <c r="W11" i="6"/>
  <c r="AA11" i="6" s="1"/>
  <c r="AB11" i="6" s="1"/>
  <c r="AC11" i="6" s="1"/>
  <c r="X7" i="6"/>
  <c r="W9" i="6"/>
  <c r="AA9" i="6" s="1"/>
  <c r="AB9" i="6" s="1"/>
  <c r="AC9" i="6" s="1"/>
  <c r="X4" i="6"/>
  <c r="X6" i="6"/>
  <c r="W2" i="6"/>
  <c r="AA2" i="6" s="1"/>
  <c r="AB2" i="6" s="1"/>
  <c r="AC2" i="6" s="1"/>
  <c r="W4" i="6"/>
  <c r="X8" i="6"/>
  <c r="W6" i="6"/>
  <c r="W8" i="6"/>
  <c r="AA8" i="6" s="1"/>
  <c r="AB8" i="6" s="1"/>
  <c r="AC8" i="6" s="1"/>
  <c r="X10" i="6"/>
  <c r="W10" i="6"/>
  <c r="W3" i="6"/>
  <c r="AA3" i="6" s="1"/>
  <c r="AB3" i="6" s="1"/>
  <c r="AC3" i="6" s="1"/>
  <c r="W12" i="6"/>
  <c r="X12" i="6"/>
  <c r="X5" i="6"/>
  <c r="W5" i="6"/>
  <c r="AA5" i="6" s="1"/>
  <c r="AB5" i="6" s="1"/>
  <c r="AC5" i="6" s="1"/>
  <c r="X2" i="6"/>
  <c r="Z11" i="1"/>
  <c r="Y10" i="1"/>
  <c r="X11" i="5"/>
  <c r="W8" i="5"/>
  <c r="AA8" i="5" s="1"/>
  <c r="AB8" i="5" s="1"/>
  <c r="AC8" i="5" s="1"/>
  <c r="W10" i="5"/>
  <c r="W13" i="5"/>
  <c r="W12" i="5"/>
  <c r="AA12" i="5" s="1"/>
  <c r="AB12" i="5" s="1"/>
  <c r="AC12" i="5" s="1"/>
  <c r="X3" i="5"/>
  <c r="X13" i="5"/>
  <c r="X5" i="5"/>
  <c r="W2" i="5"/>
  <c r="AA2" i="5" s="1"/>
  <c r="AB2" i="5" s="1"/>
  <c r="AC2" i="5" s="1"/>
  <c r="W7" i="5"/>
  <c r="AA7" i="5" s="1"/>
  <c r="AB7" i="5" s="1"/>
  <c r="AC7" i="5" s="1"/>
  <c r="X8" i="5"/>
  <c r="X9" i="5"/>
  <c r="W5" i="5"/>
  <c r="W3" i="5"/>
  <c r="X10" i="5"/>
  <c r="X12" i="5"/>
  <c r="X7" i="5"/>
  <c r="W6" i="5"/>
  <c r="AA6" i="5" s="1"/>
  <c r="AB6" i="5" s="1"/>
  <c r="AC6" i="5" s="1"/>
  <c r="W4" i="5"/>
  <c r="AA4" i="5" s="1"/>
  <c r="AB4" i="5" s="1"/>
  <c r="AC4" i="5" s="1"/>
  <c r="X2" i="5"/>
  <c r="W9" i="5"/>
  <c r="AA9" i="5" s="1"/>
  <c r="AB9" i="5" s="1"/>
  <c r="AC9" i="5" s="1"/>
  <c r="W11" i="5"/>
  <c r="AA11" i="5" s="1"/>
  <c r="AB11" i="5" s="1"/>
  <c r="AC11" i="5" s="1"/>
  <c r="X4" i="5"/>
  <c r="X6" i="5"/>
  <c r="Y12" i="1"/>
  <c r="Z5" i="1"/>
  <c r="Z10" i="1"/>
  <c r="Y9" i="1"/>
  <c r="Z9" i="1"/>
  <c r="Z6" i="1"/>
  <c r="Y5" i="1"/>
  <c r="X13" i="1"/>
  <c r="W13" i="1"/>
  <c r="AA13" i="1" s="1"/>
  <c r="AB13" i="1" s="1"/>
  <c r="AC13" i="1" s="1"/>
  <c r="Y11" i="1"/>
  <c r="Y7" i="1"/>
  <c r="Z12" i="1"/>
  <c r="Z8" i="1"/>
  <c r="Z4" i="1"/>
  <c r="W3" i="1"/>
  <c r="W12" i="1"/>
  <c r="W8" i="1"/>
  <c r="W4" i="1"/>
  <c r="X9" i="1"/>
  <c r="W2" i="1"/>
  <c r="X5" i="1"/>
  <c r="W9" i="1"/>
  <c r="X2" i="1"/>
  <c r="X12" i="1"/>
  <c r="X8" i="1"/>
  <c r="X4" i="1"/>
  <c r="W11" i="1"/>
  <c r="W7" i="1"/>
  <c r="X11" i="1"/>
  <c r="X7" i="1"/>
  <c r="X3" i="1"/>
  <c r="W5" i="1"/>
  <c r="W10" i="1"/>
  <c r="W6" i="1"/>
  <c r="X10" i="1"/>
  <c r="X6" i="1"/>
  <c r="L3" i="1"/>
  <c r="P3" i="1"/>
  <c r="Y3" i="1" s="1"/>
  <c r="L12" i="1"/>
  <c r="L8" i="1"/>
  <c r="L4" i="1"/>
  <c r="L10" i="1"/>
  <c r="L11" i="1"/>
  <c r="L7" i="1"/>
  <c r="L5" i="1"/>
  <c r="L9" i="1"/>
  <c r="L6" i="1"/>
  <c r="L2" i="1"/>
  <c r="AA12" i="6" l="1"/>
  <c r="AB12" i="6" s="1"/>
  <c r="AC12" i="6" s="1"/>
  <c r="AA3" i="2"/>
  <c r="AB3" i="2" s="1"/>
  <c r="AC3" i="2" s="1"/>
  <c r="AA9" i="4"/>
  <c r="AB9" i="4" s="1"/>
  <c r="AC9" i="4" s="1"/>
  <c r="AA9" i="3"/>
  <c r="AB9" i="3" s="1"/>
  <c r="AA13" i="5"/>
  <c r="AB13" i="5" s="1"/>
  <c r="AC13" i="5" s="1"/>
  <c r="AA10" i="6"/>
  <c r="AB10" i="6" s="1"/>
  <c r="AC10" i="6" s="1"/>
  <c r="AA7" i="6"/>
  <c r="AB7" i="6" s="1"/>
  <c r="AC7" i="6" s="1"/>
  <c r="AA12" i="2"/>
  <c r="AB12" i="2" s="1"/>
  <c r="AC12" i="2" s="1"/>
  <c r="AA8" i="4"/>
  <c r="AB8" i="4" s="1"/>
  <c r="AC8" i="4" s="1"/>
  <c r="AA12" i="3"/>
  <c r="AB12" i="3" s="1"/>
  <c r="AC12" i="3" s="1"/>
  <c r="AA4" i="4"/>
  <c r="AB4" i="4" s="1"/>
  <c r="AC4" i="4" s="1"/>
  <c r="AA10" i="4"/>
  <c r="AB10" i="4" s="1"/>
  <c r="AC10" i="4" s="1"/>
  <c r="AA8" i="3"/>
  <c r="AB8" i="3" s="1"/>
  <c r="AC8" i="3" s="1"/>
  <c r="AA13" i="2"/>
  <c r="AB13" i="2" s="1"/>
  <c r="AC13" i="2" s="1"/>
  <c r="AA2" i="4"/>
  <c r="AB2" i="4" s="1"/>
  <c r="AC2" i="4" s="1"/>
  <c r="AA10" i="5"/>
  <c r="AB10" i="5" s="1"/>
  <c r="AC10" i="5" s="1"/>
  <c r="AA6" i="6"/>
  <c r="AB6" i="6" s="1"/>
  <c r="AC6" i="6" s="1"/>
  <c r="AA5" i="2"/>
  <c r="AB5" i="2" s="1"/>
  <c r="AC5" i="2" s="1"/>
  <c r="AA8" i="2"/>
  <c r="AB8" i="2" s="1"/>
  <c r="AC8" i="2" s="1"/>
  <c r="AA6" i="4"/>
  <c r="AB6" i="4" s="1"/>
  <c r="AC6" i="4" s="1"/>
  <c r="AA3" i="3"/>
  <c r="AB3" i="3" s="1"/>
  <c r="AC3" i="3" s="1"/>
  <c r="AA3" i="5"/>
  <c r="AB3" i="5" s="1"/>
  <c r="AC3" i="5" s="1"/>
  <c r="AC9" i="2"/>
  <c r="AB17" i="1"/>
  <c r="AA5" i="5"/>
  <c r="AB5" i="5" s="1"/>
  <c r="AC5" i="5" s="1"/>
  <c r="AA2" i="2"/>
  <c r="AB2" i="2" s="1"/>
  <c r="AC2" i="2" s="1"/>
  <c r="AA4" i="3"/>
  <c r="AB4" i="3" s="1"/>
  <c r="AC4" i="3" s="1"/>
  <c r="AA2" i="3"/>
  <c r="AB2" i="3" s="1"/>
  <c r="AC2" i="3" s="1"/>
  <c r="AA4" i="6"/>
  <c r="AB4" i="6" s="1"/>
  <c r="AC4" i="6" s="1"/>
  <c r="AA7" i="2"/>
  <c r="AB7" i="2" s="1"/>
  <c r="AA3" i="4"/>
  <c r="AB3" i="4" s="1"/>
  <c r="AC3" i="4" s="1"/>
  <c r="AA13" i="4"/>
  <c r="AB13" i="4" s="1"/>
  <c r="AC13" i="4" s="1"/>
  <c r="AA6" i="3"/>
  <c r="AB6" i="3" s="1"/>
  <c r="AC6" i="3" s="1"/>
  <c r="O2" i="1"/>
  <c r="O6" i="1"/>
  <c r="O11" i="1"/>
  <c r="O12" i="1"/>
  <c r="O8" i="1"/>
  <c r="O10" i="1"/>
  <c r="O7" i="1"/>
  <c r="O5" i="1"/>
  <c r="O4" i="1"/>
  <c r="O3" i="1"/>
  <c r="O9" i="1"/>
  <c r="AC9" i="3" l="1"/>
  <c r="AB18" i="1"/>
  <c r="AC7" i="2"/>
  <c r="AB28" i="1"/>
  <c r="V9" i="1"/>
  <c r="AA9" i="1" s="1"/>
  <c r="V11" i="1"/>
  <c r="AA11" i="1" s="1"/>
  <c r="V3" i="1"/>
  <c r="AA3" i="1" s="1"/>
  <c r="R6" i="1"/>
  <c r="U6" i="1" s="1"/>
  <c r="V6" i="1"/>
  <c r="AA6" i="1" s="1"/>
  <c r="V8" i="1"/>
  <c r="AA8" i="1" s="1"/>
  <c r="V2" i="1"/>
  <c r="AA2" i="1" s="1"/>
  <c r="V7" i="1"/>
  <c r="AA7" i="1" s="1"/>
  <c r="R10" i="1"/>
  <c r="T10" i="1" s="1"/>
  <c r="V10" i="1"/>
  <c r="AA10" i="1" s="1"/>
  <c r="V4" i="1"/>
  <c r="AA4" i="1" s="1"/>
  <c r="R5" i="1"/>
  <c r="U5" i="1" s="1"/>
  <c r="V5" i="1"/>
  <c r="AA5" i="1" s="1"/>
  <c r="V12" i="1"/>
  <c r="AA12" i="1" s="1"/>
  <c r="R4" i="1"/>
  <c r="R2" i="1"/>
  <c r="R8" i="1"/>
  <c r="R9" i="1"/>
  <c r="R11" i="1"/>
  <c r="R3" i="1"/>
  <c r="R12" i="1"/>
  <c r="R7" i="1"/>
  <c r="T6" i="1" l="1"/>
  <c r="U10" i="1"/>
  <c r="AB10" i="1" s="1"/>
  <c r="AC10" i="1" s="1"/>
  <c r="AB5" i="1"/>
  <c r="T5" i="1"/>
  <c r="U7" i="1"/>
  <c r="AB7" i="1" s="1"/>
  <c r="T7" i="1"/>
  <c r="U3" i="1"/>
  <c r="AB3" i="1" s="1"/>
  <c r="AC3" i="1" s="1"/>
  <c r="T3" i="1"/>
  <c r="U11" i="1"/>
  <c r="AB11" i="1" s="1"/>
  <c r="AC11" i="1" s="1"/>
  <c r="T11" i="1"/>
  <c r="U4" i="1"/>
  <c r="AB4" i="1" s="1"/>
  <c r="T4" i="1"/>
  <c r="U2" i="1"/>
  <c r="AB2" i="1" s="1"/>
  <c r="AC2" i="1" s="1"/>
  <c r="T2" i="1"/>
  <c r="AB6" i="1"/>
  <c r="U12" i="1"/>
  <c r="AB12" i="1" s="1"/>
  <c r="AC12" i="1" s="1"/>
  <c r="T12" i="1"/>
  <c r="U8" i="1"/>
  <c r="AB8" i="1" s="1"/>
  <c r="T8" i="1"/>
  <c r="U9" i="1"/>
  <c r="T9" i="1"/>
  <c r="AC4" i="1" l="1"/>
  <c r="AB26" i="1"/>
  <c r="AC5" i="1"/>
  <c r="AB25" i="1"/>
  <c r="AC6" i="1"/>
  <c r="AB24" i="1"/>
  <c r="AC7" i="1"/>
  <c r="AB23" i="1"/>
  <c r="AB9" i="1"/>
  <c r="AB16" i="1"/>
  <c r="AC8" i="1"/>
  <c r="AB22" i="1"/>
  <c r="AC28" i="1" l="1"/>
  <c r="AC29" i="1"/>
  <c r="AC9" i="1"/>
  <c r="AB21" i="1"/>
  <c r="AC24" i="1"/>
  <c r="AC23" i="1"/>
  <c r="AC22" i="1"/>
  <c r="AC17" i="1"/>
  <c r="AC18" i="1"/>
  <c r="AC26" i="1" l="1"/>
  <c r="AC25" i="1"/>
</calcChain>
</file>

<file path=xl/sharedStrings.xml><?xml version="1.0" encoding="utf-8"?>
<sst xmlns="http://schemas.openxmlformats.org/spreadsheetml/2006/main" count="340" uniqueCount="104">
  <si>
    <t>HouseholdsPerPSU</t>
  </si>
  <si>
    <t>PersonsPerPSU</t>
  </si>
  <si>
    <t>DEFF</t>
  </si>
  <si>
    <t>PSUinSample</t>
  </si>
  <si>
    <t>HouseholdsInSample</t>
  </si>
  <si>
    <t>PersonsInSample</t>
  </si>
  <si>
    <t>N</t>
  </si>
  <si>
    <t>M</t>
  </si>
  <si>
    <t>rho</t>
  </si>
  <si>
    <t>P</t>
  </si>
  <si>
    <t>Sup</t>
  </si>
  <si>
    <t>Enc1</t>
  </si>
  <si>
    <t>Enc2</t>
  </si>
  <si>
    <t>Enc3</t>
  </si>
  <si>
    <t>Enc4</t>
  </si>
  <si>
    <t>TOTAL Households</t>
  </si>
  <si>
    <t>Tamaño Brigada</t>
  </si>
  <si>
    <t>ENCUESTA DE HOGARES</t>
  </si>
  <si>
    <t>CONFORMACION DE LA BRIGADA URBANA</t>
  </si>
  <si>
    <t>SUPERVISOR DE BRIGADA</t>
  </si>
  <si>
    <t>ENCUESTADORES</t>
  </si>
  <si>
    <t xml:space="preserve"> TOTAL DE PERSONAS</t>
  </si>
  <si>
    <t>SUPERVISOR</t>
  </si>
  <si>
    <t>CHOFER</t>
  </si>
  <si>
    <t>TOTAL DE PERSONAS</t>
  </si>
  <si>
    <t>1 SEMANA DE TRABAJO URBANO</t>
  </si>
  <si>
    <t>BRIGADA URBANA</t>
  </si>
  <si>
    <t>L</t>
  </si>
  <si>
    <t>J</t>
  </si>
  <si>
    <t>V</t>
  </si>
  <si>
    <t>S</t>
  </si>
  <si>
    <t>D</t>
  </si>
  <si>
    <t>COSTO DE TRANSPORTE POR DIA</t>
  </si>
  <si>
    <t>PERSONAS POR BRIGADA</t>
  </si>
  <si>
    <t>COSTO TOTAL</t>
  </si>
  <si>
    <t>1 UPM</t>
  </si>
  <si>
    <t>2 UPM</t>
  </si>
  <si>
    <t>TRABAJO DE BRIGADA</t>
  </si>
  <si>
    <t>E</t>
  </si>
  <si>
    <t>R</t>
  </si>
  <si>
    <t>TRANSPORTE</t>
  </si>
  <si>
    <t>1 SEMANA TRABAJO RURAL</t>
  </si>
  <si>
    <t>BRIGADA RURAL</t>
  </si>
  <si>
    <t>COSTO DE VIATICO POR DIA</t>
  </si>
  <si>
    <t>T</t>
  </si>
  <si>
    <t>VIATICOS</t>
  </si>
  <si>
    <t>COMBUSTIBLE</t>
  </si>
  <si>
    <t>Lts</t>
  </si>
  <si>
    <t>TOTAL</t>
  </si>
  <si>
    <t>UPM_cap</t>
  </si>
  <si>
    <t>UPM_ci</t>
  </si>
  <si>
    <t>UPM_rur</t>
  </si>
  <si>
    <t>UPM Capital</t>
  </si>
  <si>
    <t>UPM C. Intermedia</t>
  </si>
  <si>
    <t>UPM Rural</t>
  </si>
  <si>
    <t>DISTRIBUCION DE UPM</t>
  </si>
  <si>
    <t>UPM por semana</t>
  </si>
  <si>
    <t>CARGA DE TRABAJO POR BRIGADA</t>
  </si>
  <si>
    <t>DURACIÓN OPERATIVO</t>
  </si>
  <si>
    <t>Semanas</t>
  </si>
  <si>
    <t>Brig_cap</t>
  </si>
  <si>
    <t>Brig_ci</t>
  </si>
  <si>
    <t>Brig_rur</t>
  </si>
  <si>
    <t>Brig_tot</t>
  </si>
  <si>
    <t>Transporte urbano</t>
  </si>
  <si>
    <t>Viáticos</t>
  </si>
  <si>
    <t>COSTO DESPLAZAMIENTO POR PERSONA UPM (BS)</t>
  </si>
  <si>
    <t>Combustible (88 Lt)</t>
  </si>
  <si>
    <t>Costo Personal</t>
  </si>
  <si>
    <t>Costo Viatico_ci</t>
  </si>
  <si>
    <t>Costo Viatico_rur</t>
  </si>
  <si>
    <t>Costo Operativo</t>
  </si>
  <si>
    <t>Costo Traslado_cap</t>
  </si>
  <si>
    <t>Costo Traslado_ci</t>
  </si>
  <si>
    <t>Costo Traslado_ur</t>
  </si>
  <si>
    <t>Costo Desplazam</t>
  </si>
  <si>
    <t>Costo UPM</t>
  </si>
  <si>
    <t>Personal Brigadas</t>
  </si>
  <si>
    <t>Supervisores</t>
  </si>
  <si>
    <t>Encuestadores</t>
  </si>
  <si>
    <t>Personal operativo</t>
  </si>
  <si>
    <t>Muestra rural</t>
  </si>
  <si>
    <t>Muestra cento problado</t>
  </si>
  <si>
    <t>Muestra ciudad intermedia</t>
  </si>
  <si>
    <t>Muestra capitales +</t>
  </si>
  <si>
    <t>Muestra Total</t>
  </si>
  <si>
    <t>REFERENCIAS EH2021</t>
  </si>
  <si>
    <t>Brigadas</t>
  </si>
  <si>
    <t>Supervisor</t>
  </si>
  <si>
    <t>Encuestador</t>
  </si>
  <si>
    <t>Costo desplazamiento urbano</t>
  </si>
  <si>
    <t>Costo desplazamiento RURAL</t>
  </si>
  <si>
    <t>MUESTA</t>
  </si>
  <si>
    <t>DESPLAZAMIENTO</t>
  </si>
  <si>
    <t>PERSONAL</t>
  </si>
  <si>
    <t>VIÁTICOS</t>
  </si>
  <si>
    <t>Costo personal (Bs)</t>
  </si>
  <si>
    <t>TOTAL (Bs)</t>
  </si>
  <si>
    <t>Combustible (Bs)</t>
  </si>
  <si>
    <t>Viáticos supervisor encuestador (Bs)</t>
  </si>
  <si>
    <t>EH2021</t>
  </si>
  <si>
    <t>original</t>
  </si>
  <si>
    <t>tamaño 50</t>
  </si>
  <si>
    <t>tamaño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</si>
</sst>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 wrapText="1"/>
    </xf>
    <xf numFmtId="4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0" fillId="4" borderId="0" xfId="0" applyNumberFormat="1" applyFont="1" applyFill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 wrapText="1"/>
    </xf>
    <xf numFmtId="4" fontId="0" fillId="6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3" fillId="5" borderId="0" xfId="0" applyNumberFormat="1" applyFont="1" applyFill="1" applyAlignment="1">
      <alignment horizontal="center" vertical="center"/>
    </xf>
    <xf numFmtId="4" fontId="3" fillId="5" borderId="0" xfId="0" applyNumberFormat="1" applyFont="1" applyFill="1" applyAlignment="1"/>
    <xf numFmtId="4" fontId="3" fillId="6" borderId="0" xfId="0" applyNumberFormat="1" applyFont="1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0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165" fontId="1" fillId="0" borderId="0" xfId="2" applyNumberFormat="1" applyFont="1" applyAlignment="1">
      <alignment horizontal="center"/>
    </xf>
    <xf numFmtId="0" fontId="0" fillId="0" borderId="0" xfId="0" applyFont="1"/>
    <xf numFmtId="165" fontId="2" fillId="0" borderId="0" xfId="2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horizontal="center" vertical="center"/>
    </xf>
    <xf numFmtId="4" fontId="5" fillId="4" borderId="0" xfId="0" applyNumberFormat="1" applyFont="1" applyFill="1" applyAlignment="1">
      <alignment horizontal="center" vertical="center"/>
    </xf>
    <xf numFmtId="0" fontId="1" fillId="3" borderId="0" xfId="0" applyFont="1" applyFill="1"/>
    <xf numFmtId="0" fontId="5" fillId="4" borderId="0" xfId="0" applyFont="1" applyFill="1" applyAlignment="1">
      <alignment vertical="center"/>
    </xf>
    <xf numFmtId="4" fontId="5" fillId="4" borderId="0" xfId="0" applyNumberFormat="1" applyFont="1" applyFill="1" applyAlignment="1"/>
    <xf numFmtId="4" fontId="5" fillId="4" borderId="0" xfId="0" applyNumberFormat="1" applyFont="1" applyFill="1" applyAlignment="1">
      <alignment vertical="center"/>
    </xf>
    <xf numFmtId="0" fontId="0" fillId="0" borderId="5" xfId="0" applyBorder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4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" fontId="0" fillId="7" borderId="0" xfId="0" applyNumberFormat="1" applyFill="1" applyAlignment="1">
      <alignment vertical="center"/>
    </xf>
    <xf numFmtId="10" fontId="0" fillId="7" borderId="0" xfId="1" applyNumberFormat="1" applyFont="1" applyFill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6"/>
  <sheetViews>
    <sheetView workbookViewId="0"/>
  </sheetViews>
  <sheetFormatPr baseColWidth="10" defaultRowHeight="15" x14ac:dyDescent="0.2"/>
  <cols>
    <col min="2" max="2" width="34" customWidth="1"/>
    <col min="3" max="3" width="10.5" style="1" bestFit="1" customWidth="1"/>
    <col min="4" max="4" width="11.5" style="1"/>
  </cols>
  <sheetData>
    <row r="2" spans="2:4" x14ac:dyDescent="0.2">
      <c r="B2" s="46" t="s">
        <v>86</v>
      </c>
    </row>
    <row r="3" spans="2:4" x14ac:dyDescent="0.2">
      <c r="B3" s="46"/>
    </row>
    <row r="4" spans="2:4" x14ac:dyDescent="0.2">
      <c r="B4" s="57" t="s">
        <v>92</v>
      </c>
    </row>
    <row r="5" spans="2:4" x14ac:dyDescent="0.2">
      <c r="B5" t="s">
        <v>84</v>
      </c>
      <c r="C5" s="1">
        <v>590</v>
      </c>
      <c r="D5" s="45">
        <f>+C5/$C$9</f>
        <v>0.5468025949953661</v>
      </c>
    </row>
    <row r="6" spans="2:4" x14ac:dyDescent="0.2">
      <c r="B6" t="s">
        <v>83</v>
      </c>
      <c r="C6" s="1">
        <v>166</v>
      </c>
      <c r="D6" s="45">
        <f t="shared" ref="D6:D9" si="0">+C6/$C$9</f>
        <v>0.15384615384615385</v>
      </c>
    </row>
    <row r="7" spans="2:4" x14ac:dyDescent="0.2">
      <c r="B7" t="s">
        <v>82</v>
      </c>
      <c r="C7" s="1">
        <v>64</v>
      </c>
      <c r="D7" s="45">
        <f t="shared" si="0"/>
        <v>5.9314179796107508E-2</v>
      </c>
    </row>
    <row r="8" spans="2:4" x14ac:dyDescent="0.2">
      <c r="B8" t="s">
        <v>81</v>
      </c>
      <c r="C8" s="1">
        <v>259</v>
      </c>
      <c r="D8" s="45">
        <f t="shared" si="0"/>
        <v>0.24003707136237257</v>
      </c>
    </row>
    <row r="9" spans="2:4" x14ac:dyDescent="0.2">
      <c r="B9" s="46" t="s">
        <v>85</v>
      </c>
      <c r="C9" s="47">
        <v>1079</v>
      </c>
      <c r="D9" s="48">
        <f t="shared" si="0"/>
        <v>1</v>
      </c>
    </row>
    <row r="11" spans="2:4" x14ac:dyDescent="0.2">
      <c r="B11" s="57" t="s">
        <v>94</v>
      </c>
    </row>
    <row r="12" spans="2:4" x14ac:dyDescent="0.2">
      <c r="B12" t="s">
        <v>78</v>
      </c>
      <c r="C12" s="1">
        <v>71</v>
      </c>
    </row>
    <row r="13" spans="2:4" x14ac:dyDescent="0.2">
      <c r="B13" t="s">
        <v>79</v>
      </c>
      <c r="C13" s="1">
        <v>213</v>
      </c>
    </row>
    <row r="14" spans="2:4" x14ac:dyDescent="0.2">
      <c r="B14" s="46" t="s">
        <v>80</v>
      </c>
      <c r="C14" s="47">
        <f>SUM(C12:C13)</f>
        <v>284</v>
      </c>
    </row>
    <row r="15" spans="2:4" x14ac:dyDescent="0.2">
      <c r="B15" s="46" t="s">
        <v>87</v>
      </c>
      <c r="C15" s="47">
        <v>71</v>
      </c>
    </row>
    <row r="16" spans="2:4" x14ac:dyDescent="0.2">
      <c r="B16" s="46" t="s">
        <v>96</v>
      </c>
      <c r="C16" s="49">
        <v>2518796</v>
      </c>
    </row>
    <row r="18" spans="2:4" x14ac:dyDescent="0.2">
      <c r="B18" s="57" t="s">
        <v>93</v>
      </c>
    </row>
    <row r="19" spans="2:4" x14ac:dyDescent="0.2">
      <c r="B19" s="46" t="s">
        <v>90</v>
      </c>
    </row>
    <row r="20" spans="2:4" s="50" customFormat="1" x14ac:dyDescent="0.2">
      <c r="B20" s="50" t="s">
        <v>88</v>
      </c>
      <c r="C20" s="51">
        <v>37620</v>
      </c>
      <c r="D20" s="52"/>
    </row>
    <row r="21" spans="2:4" s="50" customFormat="1" x14ac:dyDescent="0.2">
      <c r="B21" s="50" t="s">
        <v>89</v>
      </c>
      <c r="C21" s="51">
        <v>112860</v>
      </c>
      <c r="D21" s="52"/>
    </row>
    <row r="22" spans="2:4" x14ac:dyDescent="0.2">
      <c r="B22" s="50" t="s">
        <v>97</v>
      </c>
      <c r="C22" s="53">
        <f>SUM(C20:C21)</f>
        <v>150480</v>
      </c>
    </row>
    <row r="23" spans="2:4" x14ac:dyDescent="0.2">
      <c r="B23" s="46" t="s">
        <v>91</v>
      </c>
    </row>
    <row r="24" spans="2:4" x14ac:dyDescent="0.2">
      <c r="B24" t="s">
        <v>98</v>
      </c>
      <c r="C24" s="53">
        <v>153452</v>
      </c>
    </row>
    <row r="25" spans="2:4" x14ac:dyDescent="0.2">
      <c r="B25" s="46" t="s">
        <v>95</v>
      </c>
    </row>
    <row r="26" spans="2:4" x14ac:dyDescent="0.2">
      <c r="B26" t="s">
        <v>99</v>
      </c>
      <c r="C26" s="53">
        <v>721984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9"/>
  <sheetViews>
    <sheetView zoomScale="140" zoomScaleNormal="140" workbookViewId="0">
      <pane xSplit="4" ySplit="1" topLeftCell="S7" activePane="bottomRight" state="frozen"/>
      <selection activeCell="P29" sqref="P29"/>
      <selection pane="topRight" activeCell="P29" sqref="P29"/>
      <selection pane="bottomLeft" activeCell="P29" sqref="P29"/>
      <selection pane="bottomRight" activeCell="D13" sqref="D13"/>
    </sheetView>
  </sheetViews>
  <sheetFormatPr baseColWidth="10" defaultColWidth="9.1640625" defaultRowHeight="15" x14ac:dyDescent="0.2"/>
  <cols>
    <col min="1" max="1" width="18.6640625" style="4" customWidth="1"/>
    <col min="2" max="2" width="14.5" style="4" bestFit="1" customWidth="1"/>
    <col min="3" max="3" width="6" style="4" bestFit="1" customWidth="1"/>
    <col min="4" max="4" width="12.83203125" style="4" bestFit="1" customWidth="1"/>
    <col min="5" max="5" width="19.83203125" style="4" bestFit="1" customWidth="1"/>
    <col min="6" max="6" width="16.5" style="4" bestFit="1" customWidth="1"/>
    <col min="7" max="10" width="11" style="4" customWidth="1"/>
    <col min="11" max="11" width="1.6640625" style="5" customWidth="1"/>
    <col min="12" max="20" width="10.6640625" style="4" customWidth="1"/>
    <col min="21" max="21" width="12.83203125" style="4" bestFit="1" customWidth="1"/>
    <col min="22" max="22" width="12.5" style="29" bestFit="1" customWidth="1"/>
    <col min="23" max="23" width="11" style="29" bestFit="1" customWidth="1"/>
    <col min="24" max="24" width="11.33203125" style="30" bestFit="1" customWidth="1"/>
    <col min="25" max="25" width="11" style="29" bestFit="1" customWidth="1"/>
    <col min="26" max="26" width="12.5" style="5" bestFit="1" customWidth="1"/>
    <col min="27" max="27" width="12.83203125" style="5" bestFit="1" customWidth="1"/>
    <col min="28" max="28" width="13.6640625" style="5" bestFit="1" customWidth="1"/>
    <col min="29" max="29" width="10.83203125" style="5" customWidth="1"/>
    <col min="30" max="34" width="10.6640625" style="5" customWidth="1"/>
    <col min="35" max="16384" width="9.1640625" style="5"/>
  </cols>
  <sheetData>
    <row r="1" spans="1:29" s="2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4">
        <v>5</v>
      </c>
      <c r="B2" s="4">
        <v>18</v>
      </c>
      <c r="C2" s="4">
        <v>11.63</v>
      </c>
      <c r="D2" s="4">
        <v>3316</v>
      </c>
      <c r="E2" s="4">
        <v>16578</v>
      </c>
      <c r="F2" s="4">
        <v>58408</v>
      </c>
      <c r="G2" s="4">
        <v>2778697</v>
      </c>
      <c r="H2" s="4">
        <v>103791</v>
      </c>
      <c r="I2" s="4">
        <v>0.64</v>
      </c>
      <c r="J2" s="4">
        <v>0.23055707405305439</v>
      </c>
      <c r="L2" s="19">
        <f>+D2-M2-N2</f>
        <v>1823</v>
      </c>
      <c r="M2" s="19">
        <f t="shared" ref="M2:M12" si="0">ROUNDUP(D2*$B$16,0)</f>
        <v>498</v>
      </c>
      <c r="N2" s="19">
        <f t="shared" ref="N2:N12" si="1">ROUNDUP(D2*$B$17,0)</f>
        <v>995</v>
      </c>
      <c r="O2" s="21">
        <f t="shared" ref="O2:O12" si="2">ROUNDUP(L2/($B$20*$B$23),0)</f>
        <v>114</v>
      </c>
      <c r="P2" s="21">
        <f t="shared" ref="P2:P12" si="3">ROUNDUP(M2/($B$20*$B$23),0)</f>
        <v>32</v>
      </c>
      <c r="Q2" s="21">
        <f t="shared" ref="Q2:Q12" si="4">ROUNDUP(N2/($B$20*$B$23),0)</f>
        <v>63</v>
      </c>
      <c r="R2" s="20">
        <f>SUM(O2:Q2)</f>
        <v>209</v>
      </c>
      <c r="S2" s="25">
        <f>+Brigada_tamano!H2</f>
        <v>2</v>
      </c>
      <c r="T2" s="25">
        <f>+R2*S2</f>
        <v>418</v>
      </c>
      <c r="U2" s="31">
        <f>(((S2-1)*4433)+(4439))*R2*2</f>
        <v>3708496</v>
      </c>
      <c r="V2" s="27">
        <f t="shared" ref="V2:V13" si="5">+O2*S2*$B$26*45</f>
        <v>205200</v>
      </c>
      <c r="W2" s="27">
        <f t="shared" ref="W2:W12" si="6">(M2*$B$29)</f>
        <v>164340</v>
      </c>
      <c r="X2" s="28">
        <f t="shared" ref="X2:X12" si="7">(N2*$B$29)</f>
        <v>328350</v>
      </c>
      <c r="Y2" s="27">
        <f t="shared" ref="Y2:Y13" si="8">(P2*$B$27*S2*38)</f>
        <v>389120</v>
      </c>
      <c r="Z2" s="27">
        <f t="shared" ref="Z2:Z13" si="9">(Q2*$B$27*S2*38)</f>
        <v>766080</v>
      </c>
      <c r="AA2" s="27">
        <f>SUM(V2:Z2)</f>
        <v>1853090</v>
      </c>
      <c r="AB2" s="33">
        <f>+U2+AA2</f>
        <v>5561586</v>
      </c>
      <c r="AC2" s="33">
        <f>+AB2/D2</f>
        <v>1677.1972255729795</v>
      </c>
    </row>
    <row r="3" spans="1:29" x14ac:dyDescent="0.2">
      <c r="A3" s="4">
        <v>6</v>
      </c>
      <c r="B3" s="4">
        <v>21</v>
      </c>
      <c r="C3" s="4">
        <v>13.89</v>
      </c>
      <c r="D3" s="4">
        <v>3285</v>
      </c>
      <c r="E3" s="4">
        <v>19711</v>
      </c>
      <c r="F3" s="4">
        <v>69446</v>
      </c>
      <c r="G3" s="4">
        <v>2778697</v>
      </c>
      <c r="H3" s="4">
        <v>103791</v>
      </c>
      <c r="I3" s="4">
        <v>0.64</v>
      </c>
      <c r="J3" s="4">
        <v>0.23055707405305439</v>
      </c>
      <c r="L3" s="19">
        <f t="shared" ref="L3:L12" si="10">+D3-M3-N3</f>
        <v>1806</v>
      </c>
      <c r="M3" s="19">
        <f t="shared" si="0"/>
        <v>493</v>
      </c>
      <c r="N3" s="19">
        <f t="shared" si="1"/>
        <v>986</v>
      </c>
      <c r="O3" s="21">
        <f t="shared" si="2"/>
        <v>113</v>
      </c>
      <c r="P3" s="21">
        <f t="shared" si="3"/>
        <v>31</v>
      </c>
      <c r="Q3" s="21">
        <f t="shared" si="4"/>
        <v>62</v>
      </c>
      <c r="R3" s="20">
        <f t="shared" ref="R3:R12" si="11">SUM(O3:Q3)</f>
        <v>206</v>
      </c>
      <c r="S3" s="25">
        <f>+Brigada_tamano!H3</f>
        <v>2</v>
      </c>
      <c r="T3" s="25">
        <f t="shared" ref="T3:T12" si="12">+R3*S3</f>
        <v>412</v>
      </c>
      <c r="U3" s="31">
        <f t="shared" ref="U3:U12" si="13">(((S3-1)*4433)+(4439))*R3*2</f>
        <v>3655264</v>
      </c>
      <c r="V3" s="27">
        <f t="shared" si="5"/>
        <v>203400</v>
      </c>
      <c r="W3" s="27">
        <f t="shared" si="6"/>
        <v>162690</v>
      </c>
      <c r="X3" s="28">
        <f t="shared" si="7"/>
        <v>325380</v>
      </c>
      <c r="Y3" s="27">
        <f t="shared" si="8"/>
        <v>376960</v>
      </c>
      <c r="Z3" s="27">
        <f t="shared" si="9"/>
        <v>753920</v>
      </c>
      <c r="AA3" s="27">
        <f t="shared" ref="AA3:AA12" si="14">SUM(V3:Z3)</f>
        <v>1822350</v>
      </c>
      <c r="AB3" s="33">
        <f t="shared" ref="AB3:AB12" si="15">+U3+AA3</f>
        <v>5477614</v>
      </c>
      <c r="AC3" s="33">
        <f t="shared" ref="AC3:AC12" si="16">+AB3/D3</f>
        <v>1667.4624048706241</v>
      </c>
    </row>
    <row r="4" spans="1:29" x14ac:dyDescent="0.2">
      <c r="A4" s="4">
        <v>7</v>
      </c>
      <c r="B4" s="4">
        <v>25</v>
      </c>
      <c r="C4" s="4">
        <v>16.14</v>
      </c>
      <c r="D4" s="4">
        <v>3260</v>
      </c>
      <c r="E4" s="4">
        <v>22818</v>
      </c>
      <c r="F4" s="4">
        <v>80393</v>
      </c>
      <c r="G4" s="4">
        <v>2778697</v>
      </c>
      <c r="H4" s="4">
        <v>103791</v>
      </c>
      <c r="I4" s="4">
        <v>0.64</v>
      </c>
      <c r="J4" s="4">
        <v>0.23055707405305439</v>
      </c>
      <c r="L4" s="19">
        <f t="shared" si="10"/>
        <v>1793</v>
      </c>
      <c r="M4" s="19">
        <f t="shared" si="0"/>
        <v>489</v>
      </c>
      <c r="N4" s="19">
        <f t="shared" si="1"/>
        <v>978</v>
      </c>
      <c r="O4" s="21">
        <f t="shared" si="2"/>
        <v>113</v>
      </c>
      <c r="P4" s="21">
        <f t="shared" si="3"/>
        <v>31</v>
      </c>
      <c r="Q4" s="21">
        <f t="shared" si="4"/>
        <v>62</v>
      </c>
      <c r="R4" s="20">
        <f t="shared" si="11"/>
        <v>206</v>
      </c>
      <c r="S4" s="25">
        <f>+Brigada_tamano!H4</f>
        <v>3</v>
      </c>
      <c r="T4" s="25">
        <f t="shared" si="12"/>
        <v>618</v>
      </c>
      <c r="U4" s="31">
        <f t="shared" si="13"/>
        <v>5481660</v>
      </c>
      <c r="V4" s="27">
        <f t="shared" si="5"/>
        <v>305100</v>
      </c>
      <c r="W4" s="27">
        <f t="shared" si="6"/>
        <v>161370</v>
      </c>
      <c r="X4" s="28">
        <f t="shared" si="7"/>
        <v>322740</v>
      </c>
      <c r="Y4" s="27">
        <f t="shared" si="8"/>
        <v>565440</v>
      </c>
      <c r="Z4" s="27">
        <f t="shared" si="9"/>
        <v>1130880</v>
      </c>
      <c r="AA4" s="27">
        <f t="shared" si="14"/>
        <v>2485530</v>
      </c>
      <c r="AB4" s="33">
        <f t="shared" si="15"/>
        <v>7967190</v>
      </c>
      <c r="AC4" s="33">
        <f t="shared" si="16"/>
        <v>2443.9233128834358</v>
      </c>
    </row>
    <row r="5" spans="1:29" x14ac:dyDescent="0.2">
      <c r="A5" s="4">
        <v>8</v>
      </c>
      <c r="B5" s="4">
        <v>28</v>
      </c>
      <c r="C5" s="4">
        <v>18.399999999999999</v>
      </c>
      <c r="D5" s="4">
        <v>3238</v>
      </c>
      <c r="E5" s="4">
        <v>25900</v>
      </c>
      <c r="F5" s="4">
        <v>91253</v>
      </c>
      <c r="G5" s="4">
        <v>2778697</v>
      </c>
      <c r="H5" s="4">
        <v>103791</v>
      </c>
      <c r="I5" s="4">
        <v>0.64</v>
      </c>
      <c r="J5" s="4">
        <v>0.23055707405305439</v>
      </c>
      <c r="L5" s="19">
        <f t="shared" si="10"/>
        <v>1780</v>
      </c>
      <c r="M5" s="19">
        <f t="shared" si="0"/>
        <v>486</v>
      </c>
      <c r="N5" s="19">
        <f t="shared" si="1"/>
        <v>972</v>
      </c>
      <c r="O5" s="21">
        <f t="shared" si="2"/>
        <v>112</v>
      </c>
      <c r="P5" s="21">
        <f t="shared" si="3"/>
        <v>31</v>
      </c>
      <c r="Q5" s="21">
        <f t="shared" si="4"/>
        <v>61</v>
      </c>
      <c r="R5" s="20">
        <f t="shared" si="11"/>
        <v>204</v>
      </c>
      <c r="S5" s="25">
        <f>+Brigada_tamano!H5</f>
        <v>3</v>
      </c>
      <c r="T5" s="25">
        <f t="shared" si="12"/>
        <v>612</v>
      </c>
      <c r="U5" s="31">
        <f t="shared" si="13"/>
        <v>5428440</v>
      </c>
      <c r="V5" s="27">
        <f t="shared" si="5"/>
        <v>302400</v>
      </c>
      <c r="W5" s="27">
        <f t="shared" si="6"/>
        <v>160380</v>
      </c>
      <c r="X5" s="28">
        <f t="shared" si="7"/>
        <v>320760</v>
      </c>
      <c r="Y5" s="27">
        <f t="shared" si="8"/>
        <v>565440</v>
      </c>
      <c r="Z5" s="27">
        <f t="shared" si="9"/>
        <v>1112640</v>
      </c>
      <c r="AA5" s="27">
        <f t="shared" si="14"/>
        <v>2461620</v>
      </c>
      <c r="AB5" s="33">
        <f t="shared" si="15"/>
        <v>7890060</v>
      </c>
      <c r="AC5" s="33">
        <f t="shared" si="16"/>
        <v>2436.7078443483633</v>
      </c>
    </row>
    <row r="6" spans="1:29" x14ac:dyDescent="0.2">
      <c r="A6" s="4">
        <v>9</v>
      </c>
      <c r="B6" s="4">
        <v>32</v>
      </c>
      <c r="C6" s="4">
        <v>20.65</v>
      </c>
      <c r="D6" s="4">
        <v>3218</v>
      </c>
      <c r="E6" s="4">
        <v>28958</v>
      </c>
      <c r="F6" s="4">
        <v>102026</v>
      </c>
      <c r="G6" s="4">
        <v>2778697</v>
      </c>
      <c r="H6" s="4">
        <v>103791</v>
      </c>
      <c r="I6" s="4">
        <v>0.64</v>
      </c>
      <c r="J6" s="4">
        <v>0.23055707405305439</v>
      </c>
      <c r="L6" s="19">
        <f t="shared" si="10"/>
        <v>1769</v>
      </c>
      <c r="M6" s="19">
        <f t="shared" si="0"/>
        <v>483</v>
      </c>
      <c r="N6" s="19">
        <f t="shared" si="1"/>
        <v>966</v>
      </c>
      <c r="O6" s="21">
        <f t="shared" si="2"/>
        <v>111</v>
      </c>
      <c r="P6" s="21">
        <f t="shared" si="3"/>
        <v>31</v>
      </c>
      <c r="Q6" s="21">
        <f t="shared" si="4"/>
        <v>61</v>
      </c>
      <c r="R6" s="20">
        <f t="shared" si="11"/>
        <v>203</v>
      </c>
      <c r="S6" s="25">
        <f>+Brigada_tamano!H6</f>
        <v>3</v>
      </c>
      <c r="T6" s="25">
        <f t="shared" si="12"/>
        <v>609</v>
      </c>
      <c r="U6" s="31">
        <f t="shared" si="13"/>
        <v>5401830</v>
      </c>
      <c r="V6" s="27">
        <f t="shared" si="5"/>
        <v>299700</v>
      </c>
      <c r="W6" s="27">
        <f t="shared" si="6"/>
        <v>159390</v>
      </c>
      <c r="X6" s="28">
        <f t="shared" si="7"/>
        <v>318780</v>
      </c>
      <c r="Y6" s="27">
        <f t="shared" si="8"/>
        <v>565440</v>
      </c>
      <c r="Z6" s="27">
        <f t="shared" si="9"/>
        <v>1112640</v>
      </c>
      <c r="AA6" s="27">
        <f t="shared" si="14"/>
        <v>2455950</v>
      </c>
      <c r="AB6" s="33">
        <f t="shared" si="15"/>
        <v>7857780</v>
      </c>
      <c r="AC6" s="33">
        <f t="shared" si="16"/>
        <v>2441.8210068365443</v>
      </c>
    </row>
    <row r="7" spans="1:29" x14ac:dyDescent="0.2">
      <c r="A7" s="4">
        <v>10</v>
      </c>
      <c r="B7" s="4">
        <v>35</v>
      </c>
      <c r="C7" s="4">
        <v>22.91</v>
      </c>
      <c r="D7" s="4">
        <v>3199</v>
      </c>
      <c r="E7" s="4">
        <v>31991</v>
      </c>
      <c r="F7" s="4">
        <v>112713</v>
      </c>
      <c r="G7" s="4">
        <v>2778697</v>
      </c>
      <c r="H7" s="4">
        <v>103791</v>
      </c>
      <c r="I7" s="4">
        <v>0.64</v>
      </c>
      <c r="J7" s="4">
        <v>0.23055707405305439</v>
      </c>
      <c r="L7" s="19">
        <f t="shared" si="10"/>
        <v>1759</v>
      </c>
      <c r="M7" s="19">
        <f t="shared" si="0"/>
        <v>480</v>
      </c>
      <c r="N7" s="19">
        <f t="shared" si="1"/>
        <v>960</v>
      </c>
      <c r="O7" s="21">
        <f t="shared" si="2"/>
        <v>110</v>
      </c>
      <c r="P7" s="21">
        <f t="shared" si="3"/>
        <v>30</v>
      </c>
      <c r="Q7" s="21">
        <f t="shared" si="4"/>
        <v>60</v>
      </c>
      <c r="R7" s="20">
        <f t="shared" si="11"/>
        <v>200</v>
      </c>
      <c r="S7" s="25">
        <f>+Brigada_tamano!H7</f>
        <v>3</v>
      </c>
      <c r="T7" s="25">
        <f t="shared" si="12"/>
        <v>600</v>
      </c>
      <c r="U7" s="31">
        <f t="shared" si="13"/>
        <v>5322000</v>
      </c>
      <c r="V7" s="27">
        <f t="shared" si="5"/>
        <v>297000</v>
      </c>
      <c r="W7" s="27">
        <f t="shared" si="6"/>
        <v>158400</v>
      </c>
      <c r="X7" s="28">
        <f t="shared" si="7"/>
        <v>316800</v>
      </c>
      <c r="Y7" s="27">
        <f t="shared" si="8"/>
        <v>547200</v>
      </c>
      <c r="Z7" s="27">
        <f t="shared" si="9"/>
        <v>1094400</v>
      </c>
      <c r="AA7" s="27">
        <f t="shared" si="14"/>
        <v>2413800</v>
      </c>
      <c r="AB7" s="33">
        <f t="shared" si="15"/>
        <v>7735800</v>
      </c>
      <c r="AC7" s="33">
        <f t="shared" si="16"/>
        <v>2418.1931853704282</v>
      </c>
    </row>
    <row r="8" spans="1:29" x14ac:dyDescent="0.2">
      <c r="A8" s="4">
        <v>11</v>
      </c>
      <c r="B8" s="4">
        <v>39</v>
      </c>
      <c r="C8" s="4">
        <v>25.16</v>
      </c>
      <c r="D8" s="4">
        <v>3182</v>
      </c>
      <c r="E8" s="4">
        <v>35000</v>
      </c>
      <c r="F8" s="4">
        <v>123315</v>
      </c>
      <c r="G8" s="4">
        <v>2778697</v>
      </c>
      <c r="H8" s="4">
        <v>103791</v>
      </c>
      <c r="I8" s="4">
        <v>0.64</v>
      </c>
      <c r="J8" s="4">
        <v>0.23055707405305439</v>
      </c>
      <c r="L8" s="19">
        <f t="shared" si="10"/>
        <v>1749</v>
      </c>
      <c r="M8" s="19">
        <f t="shared" si="0"/>
        <v>478</v>
      </c>
      <c r="N8" s="19">
        <f t="shared" si="1"/>
        <v>955</v>
      </c>
      <c r="O8" s="21">
        <f t="shared" si="2"/>
        <v>110</v>
      </c>
      <c r="P8" s="21">
        <f t="shared" si="3"/>
        <v>30</v>
      </c>
      <c r="Q8" s="21">
        <f t="shared" si="4"/>
        <v>60</v>
      </c>
      <c r="R8" s="20">
        <f t="shared" si="11"/>
        <v>200</v>
      </c>
      <c r="S8" s="25">
        <f>+Brigada_tamano!H8</f>
        <v>4</v>
      </c>
      <c r="T8" s="25">
        <f t="shared" si="12"/>
        <v>800</v>
      </c>
      <c r="U8" s="31">
        <f t="shared" si="13"/>
        <v>7095200</v>
      </c>
      <c r="V8" s="27">
        <f t="shared" si="5"/>
        <v>396000</v>
      </c>
      <c r="W8" s="27">
        <f t="shared" si="6"/>
        <v>157740</v>
      </c>
      <c r="X8" s="28">
        <f t="shared" si="7"/>
        <v>315150</v>
      </c>
      <c r="Y8" s="27">
        <f t="shared" si="8"/>
        <v>729600</v>
      </c>
      <c r="Z8" s="27">
        <f t="shared" si="9"/>
        <v>1459200</v>
      </c>
      <c r="AA8" s="27">
        <f t="shared" si="14"/>
        <v>3057690</v>
      </c>
      <c r="AB8" s="33">
        <f t="shared" si="15"/>
        <v>10152890</v>
      </c>
      <c r="AC8" s="33">
        <f t="shared" si="16"/>
        <v>3190.7259585166562</v>
      </c>
    </row>
    <row r="9" spans="1:29" s="34" customFormat="1" x14ac:dyDescent="0.2">
      <c r="A9" s="6">
        <v>12</v>
      </c>
      <c r="B9" s="6">
        <v>42</v>
      </c>
      <c r="C9" s="6">
        <v>27.42</v>
      </c>
      <c r="D9" s="6">
        <v>3165</v>
      </c>
      <c r="E9" s="6">
        <v>37986</v>
      </c>
      <c r="F9" s="6">
        <v>133833</v>
      </c>
      <c r="G9" s="6">
        <v>2778697</v>
      </c>
      <c r="H9" s="6">
        <v>103791</v>
      </c>
      <c r="I9" s="6">
        <v>0.64</v>
      </c>
      <c r="J9" s="6">
        <v>0.23055707405305439</v>
      </c>
      <c r="L9" s="35">
        <f t="shared" si="10"/>
        <v>1740</v>
      </c>
      <c r="M9" s="35">
        <f t="shared" si="0"/>
        <v>475</v>
      </c>
      <c r="N9" s="35">
        <f t="shared" si="1"/>
        <v>950</v>
      </c>
      <c r="O9" s="36">
        <f t="shared" si="2"/>
        <v>109</v>
      </c>
      <c r="P9" s="36">
        <f t="shared" si="3"/>
        <v>30</v>
      </c>
      <c r="Q9" s="36">
        <f t="shared" si="4"/>
        <v>60</v>
      </c>
      <c r="R9" s="37">
        <f t="shared" si="11"/>
        <v>199</v>
      </c>
      <c r="S9" s="38">
        <f>+Brigada_tamano!H9</f>
        <v>4</v>
      </c>
      <c r="T9" s="38">
        <f t="shared" si="12"/>
        <v>796</v>
      </c>
      <c r="U9" s="39">
        <f t="shared" si="13"/>
        <v>7059724</v>
      </c>
      <c r="V9" s="40">
        <f t="shared" si="5"/>
        <v>392400</v>
      </c>
      <c r="W9" s="40">
        <f t="shared" si="6"/>
        <v>156750</v>
      </c>
      <c r="X9" s="41">
        <f t="shared" si="7"/>
        <v>313500</v>
      </c>
      <c r="Y9" s="40">
        <f t="shared" si="8"/>
        <v>729600</v>
      </c>
      <c r="Z9" s="40">
        <f t="shared" si="9"/>
        <v>1459200</v>
      </c>
      <c r="AA9" s="40">
        <f t="shared" si="14"/>
        <v>3051450</v>
      </c>
      <c r="AB9" s="42">
        <f t="shared" si="15"/>
        <v>10111174</v>
      </c>
      <c r="AC9" s="42">
        <f t="shared" si="16"/>
        <v>3194.6837282780411</v>
      </c>
    </row>
    <row r="10" spans="1:29" x14ac:dyDescent="0.2">
      <c r="A10" s="4">
        <v>13</v>
      </c>
      <c r="B10" s="4">
        <v>46</v>
      </c>
      <c r="C10" s="4">
        <v>29.67</v>
      </c>
      <c r="D10" s="4">
        <v>3150</v>
      </c>
      <c r="E10" s="4">
        <v>40947</v>
      </c>
      <c r="F10" s="4">
        <v>144267</v>
      </c>
      <c r="G10" s="4">
        <v>2778697</v>
      </c>
      <c r="H10" s="4">
        <v>103791</v>
      </c>
      <c r="I10" s="4">
        <v>0.64</v>
      </c>
      <c r="J10" s="4">
        <v>0.23055707405305439</v>
      </c>
      <c r="L10" s="19">
        <f t="shared" si="10"/>
        <v>1732</v>
      </c>
      <c r="M10" s="19">
        <f t="shared" si="0"/>
        <v>473</v>
      </c>
      <c r="N10" s="19">
        <f t="shared" si="1"/>
        <v>945</v>
      </c>
      <c r="O10" s="21">
        <f t="shared" si="2"/>
        <v>109</v>
      </c>
      <c r="P10" s="21">
        <f t="shared" si="3"/>
        <v>30</v>
      </c>
      <c r="Q10" s="21">
        <f t="shared" si="4"/>
        <v>60</v>
      </c>
      <c r="R10" s="20">
        <f t="shared" si="11"/>
        <v>199</v>
      </c>
      <c r="S10" s="25">
        <f>+Brigada_tamano!H10</f>
        <v>4</v>
      </c>
      <c r="T10" s="25">
        <f t="shared" si="12"/>
        <v>796</v>
      </c>
      <c r="U10" s="31">
        <f t="shared" si="13"/>
        <v>7059724</v>
      </c>
      <c r="V10" s="27">
        <f t="shared" si="5"/>
        <v>392400</v>
      </c>
      <c r="W10" s="27">
        <f t="shared" si="6"/>
        <v>156090</v>
      </c>
      <c r="X10" s="28">
        <f t="shared" si="7"/>
        <v>311850</v>
      </c>
      <c r="Y10" s="27">
        <f t="shared" si="8"/>
        <v>729600</v>
      </c>
      <c r="Z10" s="27">
        <f t="shared" si="9"/>
        <v>1459200</v>
      </c>
      <c r="AA10" s="27">
        <f t="shared" si="14"/>
        <v>3049140</v>
      </c>
      <c r="AB10" s="33">
        <f t="shared" si="15"/>
        <v>10108864</v>
      </c>
      <c r="AC10" s="33">
        <f t="shared" si="16"/>
        <v>3209.1631746031744</v>
      </c>
    </row>
    <row r="11" spans="1:29" x14ac:dyDescent="0.2">
      <c r="A11" s="4">
        <v>14</v>
      </c>
      <c r="B11" s="4">
        <v>49</v>
      </c>
      <c r="C11" s="4">
        <v>31.93</v>
      </c>
      <c r="D11" s="4">
        <v>3135</v>
      </c>
      <c r="E11" s="4">
        <v>43886</v>
      </c>
      <c r="F11" s="4">
        <v>154620</v>
      </c>
      <c r="G11" s="4">
        <v>2778697</v>
      </c>
      <c r="H11" s="4">
        <v>103791</v>
      </c>
      <c r="I11" s="4">
        <v>0.64</v>
      </c>
      <c r="J11" s="4">
        <v>0.23055707405305439</v>
      </c>
      <c r="L11" s="19">
        <f t="shared" si="10"/>
        <v>1723</v>
      </c>
      <c r="M11" s="19">
        <f t="shared" si="0"/>
        <v>471</v>
      </c>
      <c r="N11" s="19">
        <f t="shared" si="1"/>
        <v>941</v>
      </c>
      <c r="O11" s="21">
        <f t="shared" si="2"/>
        <v>108</v>
      </c>
      <c r="P11" s="21">
        <f t="shared" si="3"/>
        <v>30</v>
      </c>
      <c r="Q11" s="21">
        <f t="shared" si="4"/>
        <v>59</v>
      </c>
      <c r="R11" s="20">
        <f t="shared" si="11"/>
        <v>197</v>
      </c>
      <c r="S11" s="25">
        <f>+Brigada_tamano!H11</f>
        <v>4</v>
      </c>
      <c r="T11" s="25">
        <f t="shared" si="12"/>
        <v>788</v>
      </c>
      <c r="U11" s="31">
        <f t="shared" si="13"/>
        <v>6988772</v>
      </c>
      <c r="V11" s="27">
        <f t="shared" si="5"/>
        <v>388800</v>
      </c>
      <c r="W11" s="27">
        <f t="shared" si="6"/>
        <v>155430</v>
      </c>
      <c r="X11" s="28">
        <f t="shared" si="7"/>
        <v>310530</v>
      </c>
      <c r="Y11" s="27">
        <f t="shared" si="8"/>
        <v>729600</v>
      </c>
      <c r="Z11" s="27">
        <f t="shared" si="9"/>
        <v>1434880</v>
      </c>
      <c r="AA11" s="27">
        <f t="shared" si="14"/>
        <v>3019240</v>
      </c>
      <c r="AB11" s="33">
        <f t="shared" si="15"/>
        <v>10008012</v>
      </c>
      <c r="AC11" s="33">
        <f t="shared" si="16"/>
        <v>3192.3483253588515</v>
      </c>
    </row>
    <row r="12" spans="1:29" x14ac:dyDescent="0.2">
      <c r="A12" s="4">
        <v>15</v>
      </c>
      <c r="B12" s="4">
        <v>53</v>
      </c>
      <c r="C12" s="4">
        <v>34.18</v>
      </c>
      <c r="D12" s="4">
        <v>3120</v>
      </c>
      <c r="E12" s="4">
        <v>46801</v>
      </c>
      <c r="F12" s="4">
        <v>164892</v>
      </c>
      <c r="G12" s="4">
        <v>2778697</v>
      </c>
      <c r="H12" s="4">
        <v>103791</v>
      </c>
      <c r="I12" s="4">
        <v>0.64</v>
      </c>
      <c r="J12" s="4">
        <v>0.23055707405305439</v>
      </c>
      <c r="L12" s="19">
        <f t="shared" si="10"/>
        <v>1716</v>
      </c>
      <c r="M12" s="19">
        <f t="shared" si="0"/>
        <v>468</v>
      </c>
      <c r="N12" s="19">
        <f t="shared" si="1"/>
        <v>936</v>
      </c>
      <c r="O12" s="21">
        <f t="shared" si="2"/>
        <v>108</v>
      </c>
      <c r="P12" s="21">
        <f t="shared" si="3"/>
        <v>30</v>
      </c>
      <c r="Q12" s="21">
        <f t="shared" si="4"/>
        <v>59</v>
      </c>
      <c r="R12" s="20">
        <f t="shared" si="11"/>
        <v>197</v>
      </c>
      <c r="S12" s="25">
        <f>+Brigada_tamano!H12</f>
        <v>5</v>
      </c>
      <c r="T12" s="25">
        <f t="shared" si="12"/>
        <v>985</v>
      </c>
      <c r="U12" s="31">
        <f t="shared" si="13"/>
        <v>8735374</v>
      </c>
      <c r="V12" s="27">
        <f t="shared" si="5"/>
        <v>486000</v>
      </c>
      <c r="W12" s="27">
        <f t="shared" si="6"/>
        <v>154440</v>
      </c>
      <c r="X12" s="28">
        <f t="shared" si="7"/>
        <v>308880</v>
      </c>
      <c r="Y12" s="27">
        <f t="shared" si="8"/>
        <v>912000</v>
      </c>
      <c r="Z12" s="27">
        <f t="shared" si="9"/>
        <v>1793600</v>
      </c>
      <c r="AA12" s="27">
        <f t="shared" si="14"/>
        <v>3654920</v>
      </c>
      <c r="AB12" s="33">
        <f t="shared" si="15"/>
        <v>12390294</v>
      </c>
      <c r="AC12" s="33">
        <f t="shared" si="16"/>
        <v>3971.248076923077</v>
      </c>
    </row>
    <row r="13" spans="1:29" s="54" customFormat="1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ref="L13" si="17">+D13-M13-N13</f>
        <v>594</v>
      </c>
      <c r="M13" s="55">
        <f t="shared" ref="M13" si="18">ROUNDUP(D13*$B$16,0)</f>
        <v>162</v>
      </c>
      <c r="N13" s="55">
        <f t="shared" ref="N13" si="19">ROUNDUP(D13*$B$17,0)</f>
        <v>324</v>
      </c>
      <c r="O13" s="55">
        <f t="shared" ref="O13" si="20">ROUNDUP(L13/($B$20*$B$23),0)</f>
        <v>38</v>
      </c>
      <c r="P13" s="55">
        <f t="shared" ref="P13" si="21">ROUNDUP(M13/($B$20*$B$23),0)</f>
        <v>11</v>
      </c>
      <c r="Q13" s="55">
        <f t="shared" ref="Q13" si="22">ROUNDUP(N13/($B$20*$B$23),0)</f>
        <v>21</v>
      </c>
      <c r="R13" s="55">
        <f t="shared" ref="R13" si="23">SUM(O13:Q13)</f>
        <v>70</v>
      </c>
      <c r="S13" s="55">
        <v>4</v>
      </c>
      <c r="T13" s="55">
        <f t="shared" ref="T13" si="24">+R13*S13</f>
        <v>280</v>
      </c>
      <c r="U13" s="56">
        <f t="shared" ref="U13" si="25">(((S13-1)*4433)+(4439))*R13*2</f>
        <v>2483320</v>
      </c>
      <c r="V13" s="39">
        <f t="shared" si="5"/>
        <v>136800</v>
      </c>
      <c r="W13" s="56">
        <f t="shared" ref="W13" si="26">(M13*$B$29)</f>
        <v>53460</v>
      </c>
      <c r="X13" s="59">
        <f t="shared" ref="X13" si="27">(N13*$B$29)</f>
        <v>106920</v>
      </c>
      <c r="Y13" s="39">
        <f t="shared" si="8"/>
        <v>267520</v>
      </c>
      <c r="Z13" s="39">
        <f t="shared" si="9"/>
        <v>510720</v>
      </c>
      <c r="AA13" s="56">
        <f t="shared" ref="AA13" si="28">SUM(V13:Z13)</f>
        <v>1075420</v>
      </c>
      <c r="AB13" s="60">
        <f t="shared" ref="AB13" si="29">+U13+AA13</f>
        <v>3558740</v>
      </c>
      <c r="AC13" s="60">
        <f t="shared" ref="AC13" si="30">+AB13/D13</f>
        <v>3295.1296296296296</v>
      </c>
    </row>
    <row r="14" spans="1:29" x14ac:dyDescent="0.2">
      <c r="A14" s="18" t="s">
        <v>55</v>
      </c>
    </row>
    <row r="15" spans="1:29" x14ac:dyDescent="0.2">
      <c r="A15" s="9" t="s">
        <v>52</v>
      </c>
      <c r="B15" s="17">
        <v>0.55000000000000004</v>
      </c>
      <c r="C15" s="62">
        <v>0.55000000000000004</v>
      </c>
    </row>
    <row r="16" spans="1:29" x14ac:dyDescent="0.2">
      <c r="A16" s="9" t="s">
        <v>53</v>
      </c>
      <c r="B16" s="17">
        <v>0.15</v>
      </c>
      <c r="C16" s="62">
        <v>0.15</v>
      </c>
      <c r="Z16" s="6">
        <v>12</v>
      </c>
      <c r="AA16" s="5" t="s">
        <v>101</v>
      </c>
      <c r="AB16" s="63">
        <f>+U9+AA9</f>
        <v>10111174</v>
      </c>
      <c r="AC16" s="64"/>
    </row>
    <row r="17" spans="1:29" x14ac:dyDescent="0.2">
      <c r="A17" s="9" t="s">
        <v>54</v>
      </c>
      <c r="B17" s="17">
        <v>0.3</v>
      </c>
      <c r="C17" s="62">
        <v>0.3</v>
      </c>
      <c r="Z17" s="6">
        <v>12</v>
      </c>
      <c r="AA17" s="5" t="s">
        <v>102</v>
      </c>
      <c r="AB17" s="63">
        <f>+'NBI UPM tam 50'!AB9</f>
        <v>9490882</v>
      </c>
      <c r="AC17" s="64">
        <f>+AB16/AB17-1</f>
        <v>6.5356623335955488E-2</v>
      </c>
    </row>
    <row r="18" spans="1:29" x14ac:dyDescent="0.2">
      <c r="Z18" s="65">
        <v>12</v>
      </c>
      <c r="AA18" s="66" t="s">
        <v>103</v>
      </c>
      <c r="AB18" s="67">
        <f>+'NBI UPM tam 100'!AB9</f>
        <v>8785838</v>
      </c>
      <c r="AC18" s="68">
        <f>+AB16/AB18-1</f>
        <v>0.15084912788057325</v>
      </c>
    </row>
    <row r="19" spans="1:29" x14ac:dyDescent="0.2">
      <c r="A19" s="18" t="s">
        <v>57</v>
      </c>
      <c r="AC19" s="64"/>
    </row>
    <row r="20" spans="1:29" x14ac:dyDescent="0.2">
      <c r="A20" s="9" t="s">
        <v>56</v>
      </c>
      <c r="B20" s="9">
        <v>2</v>
      </c>
      <c r="AC20" s="64"/>
    </row>
    <row r="21" spans="1:29" x14ac:dyDescent="0.2">
      <c r="Z21" s="6">
        <v>12</v>
      </c>
      <c r="AA21" s="5" t="s">
        <v>101</v>
      </c>
      <c r="AB21" s="63">
        <f>+AB9</f>
        <v>10111174</v>
      </c>
      <c r="AC21" s="64"/>
    </row>
    <row r="22" spans="1:29" x14ac:dyDescent="0.2">
      <c r="A22" s="18" t="s">
        <v>58</v>
      </c>
      <c r="Z22" s="6">
        <v>11</v>
      </c>
      <c r="AA22" s="5" t="s">
        <v>101</v>
      </c>
      <c r="AB22" s="63">
        <f>+AB8</f>
        <v>10152890</v>
      </c>
      <c r="AC22" s="64">
        <f>+AB21/AB22-1</f>
        <v>-4.1087808495906541E-3</v>
      </c>
    </row>
    <row r="23" spans="1:29" x14ac:dyDescent="0.2">
      <c r="A23" s="9" t="s">
        <v>59</v>
      </c>
      <c r="B23" s="9">
        <v>8</v>
      </c>
      <c r="Z23" s="65">
        <v>10</v>
      </c>
      <c r="AA23" s="66" t="s">
        <v>101</v>
      </c>
      <c r="AB23" s="67">
        <f>+AB7</f>
        <v>7735800</v>
      </c>
      <c r="AC23" s="68">
        <f>+AB21/AB23-1</f>
        <v>0.30706248868895258</v>
      </c>
    </row>
    <row r="24" spans="1:29" x14ac:dyDescent="0.2">
      <c r="Z24" s="6">
        <v>9</v>
      </c>
      <c r="AA24" s="5" t="s">
        <v>101</v>
      </c>
      <c r="AB24" s="63">
        <f>+AB6</f>
        <v>7857780</v>
      </c>
      <c r="AC24" s="64">
        <f>+AB21/AB24-1</f>
        <v>0.28677234536981189</v>
      </c>
    </row>
    <row r="25" spans="1:29" x14ac:dyDescent="0.2">
      <c r="A25" s="18" t="s">
        <v>66</v>
      </c>
      <c r="Z25" s="6">
        <v>8</v>
      </c>
      <c r="AA25" s="5" t="s">
        <v>101</v>
      </c>
      <c r="AB25" s="63">
        <f>+AB5</f>
        <v>7890060</v>
      </c>
      <c r="AC25" s="64">
        <f>+AB21/AB25-1</f>
        <v>0.28150787192999793</v>
      </c>
    </row>
    <row r="26" spans="1:29" x14ac:dyDescent="0.2">
      <c r="A26" s="9" t="s">
        <v>64</v>
      </c>
      <c r="B26" s="9">
        <v>20</v>
      </c>
      <c r="Z26" s="6">
        <v>7</v>
      </c>
      <c r="AA26" s="5" t="s">
        <v>101</v>
      </c>
      <c r="AB26" s="63">
        <f>+AB4</f>
        <v>7967190</v>
      </c>
      <c r="AC26" s="64">
        <f>+AB21/AB26-1</f>
        <v>0.2691016531550019</v>
      </c>
    </row>
    <row r="27" spans="1:29" x14ac:dyDescent="0.2">
      <c r="A27" s="9" t="s">
        <v>65</v>
      </c>
      <c r="B27" s="9">
        <v>160</v>
      </c>
    </row>
    <row r="28" spans="1:29" x14ac:dyDescent="0.2">
      <c r="A28" s="9"/>
      <c r="B28" s="9"/>
      <c r="Z28" s="66">
        <v>10</v>
      </c>
      <c r="AA28" s="66" t="s">
        <v>102</v>
      </c>
      <c r="AB28" s="67">
        <f>+'NBI UPM tam 50'!AB7</f>
        <v>7353480</v>
      </c>
      <c r="AC28" s="68">
        <f>+AB16/AB28-1</f>
        <v>0.3750189026148163</v>
      </c>
    </row>
    <row r="29" spans="1:29" x14ac:dyDescent="0.2">
      <c r="A29" s="9" t="s">
        <v>67</v>
      </c>
      <c r="B29" s="9">
        <f>ROUNDUP(88*3.74,0)</f>
        <v>330</v>
      </c>
      <c r="Z29" s="66">
        <v>10</v>
      </c>
      <c r="AA29" s="66" t="s">
        <v>103</v>
      </c>
      <c r="AB29" s="67">
        <v>6815580</v>
      </c>
      <c r="AC29" s="68">
        <f>+AB16/AB29-1</f>
        <v>0.48353830488381022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9"/>
  <sheetViews>
    <sheetView tabSelected="1" zoomScale="140" zoomScaleNormal="140" workbookViewId="0">
      <pane xSplit="4" ySplit="1" topLeftCell="S2" activePane="bottomRight" state="frozen"/>
      <selection activeCell="U1" sqref="U1:AC1048576"/>
      <selection pane="topRight" activeCell="U1" sqref="U1:AC1048576"/>
      <selection pane="bottomLeft" activeCell="U1" sqref="U1:AC1048576"/>
      <selection pane="bottomRight" activeCell="AB9" sqref="AB9"/>
    </sheetView>
  </sheetViews>
  <sheetFormatPr baseColWidth="10" defaultColWidth="11.5" defaultRowHeight="15" x14ac:dyDescent="0.2"/>
  <cols>
    <col min="1" max="1" width="18.6640625" style="4" customWidth="1"/>
    <col min="2" max="2" width="14.5" style="4" bestFit="1" customWidth="1"/>
    <col min="3" max="3" width="6" style="4" bestFit="1" customWidth="1"/>
    <col min="4" max="4" width="12.83203125" style="4" bestFit="1" customWidth="1"/>
    <col min="5" max="5" width="19.83203125" style="4" bestFit="1" customWidth="1"/>
    <col min="6" max="6" width="16.5" style="4" bestFit="1" customWidth="1"/>
    <col min="7" max="10" width="11" style="4" customWidth="1"/>
    <col min="11" max="11" width="1.6640625" style="5" customWidth="1"/>
    <col min="12" max="20" width="10.6640625" style="5" customWidth="1"/>
    <col min="21" max="21" width="12.83203125" style="5" bestFit="1" customWidth="1"/>
    <col min="22" max="22" width="12.5" style="5" bestFit="1" customWidth="1"/>
    <col min="23" max="23" width="11" style="5" bestFit="1" customWidth="1"/>
    <col min="24" max="24" width="11.33203125" style="5" bestFit="1" customWidth="1"/>
    <col min="25" max="26" width="12.5" style="5" bestFit="1" customWidth="1"/>
    <col min="27" max="27" width="12.83203125" style="5" bestFit="1" customWidth="1"/>
    <col min="28" max="28" width="13.6640625" style="5" bestFit="1" customWidth="1"/>
    <col min="29" max="29" width="10.83203125" style="5" bestFit="1" customWidth="1"/>
    <col min="30" max="16384" width="11.5" style="5"/>
  </cols>
  <sheetData>
    <row r="1" spans="1:29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4">
        <v>5</v>
      </c>
      <c r="B2" s="4">
        <v>18</v>
      </c>
      <c r="C2" s="4">
        <v>10.97</v>
      </c>
      <c r="D2" s="4">
        <v>3130</v>
      </c>
      <c r="E2" s="4">
        <v>15650</v>
      </c>
      <c r="F2" s="4">
        <v>55138</v>
      </c>
      <c r="G2" s="4">
        <v>2778697</v>
      </c>
      <c r="H2" s="4">
        <v>64793</v>
      </c>
      <c r="I2" s="4">
        <v>0.6</v>
      </c>
      <c r="J2" s="4">
        <v>0.23055707405305439</v>
      </c>
      <c r="L2" s="19">
        <f>+D2-M2-N2</f>
        <v>1721</v>
      </c>
      <c r="M2" s="19">
        <f t="shared" ref="M2:M13" si="0">ROUNDUP(D2*$B$16,0)</f>
        <v>470</v>
      </c>
      <c r="N2" s="19">
        <f t="shared" ref="N2:N13" si="1">ROUNDUP(D2*$B$17,0)</f>
        <v>939</v>
      </c>
      <c r="O2" s="21">
        <f t="shared" ref="O2:O13" si="2">ROUNDUP(L2/($B$20*$B$23),0)</f>
        <v>108</v>
      </c>
      <c r="P2" s="21">
        <f t="shared" ref="P2:P13" si="3">ROUNDUP(M2/($B$20*$B$23),0)</f>
        <v>30</v>
      </c>
      <c r="Q2" s="21">
        <f t="shared" ref="Q2:Q13" si="4">ROUNDUP(N2/($B$20*$B$23),0)</f>
        <v>59</v>
      </c>
      <c r="R2" s="20">
        <f>SUM(O2:Q2)</f>
        <v>197</v>
      </c>
      <c r="S2" s="25">
        <f>+Brigada_tamano!H2</f>
        <v>2</v>
      </c>
      <c r="T2" s="25">
        <f>+R2*S2</f>
        <v>394</v>
      </c>
      <c r="U2" s="31">
        <f>(((S2-1)*4433)+(4439))*R2*2</f>
        <v>3495568</v>
      </c>
      <c r="V2" s="27">
        <f t="shared" ref="V2:V13" si="5">+O2*S2*$B$26*45</f>
        <v>194400</v>
      </c>
      <c r="W2" s="27">
        <f t="shared" ref="W2:W13" si="6">(M2*$B$29)</f>
        <v>155100</v>
      </c>
      <c r="X2" s="28">
        <f t="shared" ref="X2:X13" si="7">(N2*$B$29)</f>
        <v>309870</v>
      </c>
      <c r="Y2" s="27">
        <f t="shared" ref="Y2:Y13" si="8">(P2*$B$27*S2*38)</f>
        <v>364800</v>
      </c>
      <c r="Z2" s="27">
        <f t="shared" ref="Z2:Z13" si="9">(Q2*$B$27*S2*38)</f>
        <v>717440</v>
      </c>
      <c r="AA2" s="27">
        <f>SUM(V2:Z2)</f>
        <v>1741610</v>
      </c>
      <c r="AB2" s="33">
        <f>+U2+AA2</f>
        <v>5237178</v>
      </c>
      <c r="AC2" s="33">
        <f>+AB2/D2</f>
        <v>1673.2198083067092</v>
      </c>
    </row>
    <row r="3" spans="1:29" x14ac:dyDescent="0.2">
      <c r="A3" s="4">
        <v>6</v>
      </c>
      <c r="B3" s="4">
        <v>21</v>
      </c>
      <c r="C3" s="4">
        <v>13.08</v>
      </c>
      <c r="D3" s="4">
        <v>3099</v>
      </c>
      <c r="E3" s="4">
        <v>18595</v>
      </c>
      <c r="F3" s="4">
        <v>65513</v>
      </c>
      <c r="G3" s="4">
        <v>2778697</v>
      </c>
      <c r="H3" s="4">
        <v>64793</v>
      </c>
      <c r="I3" s="4">
        <v>0.6</v>
      </c>
      <c r="J3" s="4">
        <v>0.23055707405305439</v>
      </c>
      <c r="L3" s="19">
        <f t="shared" ref="L3:L13" si="10">+D3-M3-N3</f>
        <v>1704</v>
      </c>
      <c r="M3" s="19">
        <f t="shared" si="0"/>
        <v>465</v>
      </c>
      <c r="N3" s="19">
        <f t="shared" si="1"/>
        <v>930</v>
      </c>
      <c r="O3" s="21">
        <f t="shared" si="2"/>
        <v>107</v>
      </c>
      <c r="P3" s="21">
        <f t="shared" si="3"/>
        <v>30</v>
      </c>
      <c r="Q3" s="21">
        <f t="shared" si="4"/>
        <v>59</v>
      </c>
      <c r="R3" s="20">
        <f t="shared" ref="R3:R13" si="11">SUM(O3:Q3)</f>
        <v>196</v>
      </c>
      <c r="S3" s="25">
        <f>+Brigada_tamano!H3</f>
        <v>2</v>
      </c>
      <c r="T3" s="25">
        <f t="shared" ref="T3:T13" si="12">+R3*S3</f>
        <v>392</v>
      </c>
      <c r="U3" s="31">
        <f t="shared" ref="U3:U13" si="13">(((S3-1)*4433)+(4439))*R3*2</f>
        <v>3477824</v>
      </c>
      <c r="V3" s="27">
        <f t="shared" si="5"/>
        <v>192600</v>
      </c>
      <c r="W3" s="27">
        <f t="shared" si="6"/>
        <v>153450</v>
      </c>
      <c r="X3" s="28">
        <f t="shared" si="7"/>
        <v>306900</v>
      </c>
      <c r="Y3" s="27">
        <f t="shared" si="8"/>
        <v>364800</v>
      </c>
      <c r="Z3" s="27">
        <f t="shared" si="9"/>
        <v>717440</v>
      </c>
      <c r="AA3" s="27">
        <f t="shared" ref="AA3:AA12" si="14">SUM(V3:Z3)</f>
        <v>1735190</v>
      </c>
      <c r="AB3" s="33">
        <f t="shared" ref="AB3:AB13" si="15">+U3+AA3</f>
        <v>5213014</v>
      </c>
      <c r="AC3" s="33">
        <f t="shared" ref="AC3:AC13" si="16">+AB3/D3</f>
        <v>1682.160051629558</v>
      </c>
    </row>
    <row r="4" spans="1:29" x14ac:dyDescent="0.2">
      <c r="A4" s="4">
        <v>7</v>
      </c>
      <c r="B4" s="4">
        <v>25</v>
      </c>
      <c r="C4" s="4">
        <v>15.2</v>
      </c>
      <c r="D4" s="4">
        <v>3074</v>
      </c>
      <c r="E4" s="4">
        <v>21517</v>
      </c>
      <c r="F4" s="4">
        <v>75809</v>
      </c>
      <c r="G4" s="4">
        <v>2778697</v>
      </c>
      <c r="H4" s="4">
        <v>64793</v>
      </c>
      <c r="I4" s="4">
        <v>0.6</v>
      </c>
      <c r="J4" s="4">
        <v>0.23055707405305439</v>
      </c>
      <c r="L4" s="19">
        <f t="shared" si="10"/>
        <v>1689</v>
      </c>
      <c r="M4" s="19">
        <f t="shared" si="0"/>
        <v>462</v>
      </c>
      <c r="N4" s="19">
        <f t="shared" si="1"/>
        <v>923</v>
      </c>
      <c r="O4" s="21">
        <f t="shared" si="2"/>
        <v>106</v>
      </c>
      <c r="P4" s="21">
        <f t="shared" si="3"/>
        <v>29</v>
      </c>
      <c r="Q4" s="21">
        <f t="shared" si="4"/>
        <v>58</v>
      </c>
      <c r="R4" s="20">
        <f t="shared" si="11"/>
        <v>193</v>
      </c>
      <c r="S4" s="25">
        <f>+Brigada_tamano!H4</f>
        <v>3</v>
      </c>
      <c r="T4" s="25">
        <f t="shared" si="12"/>
        <v>579</v>
      </c>
      <c r="U4" s="31">
        <f t="shared" si="13"/>
        <v>5135730</v>
      </c>
      <c r="V4" s="27">
        <f t="shared" si="5"/>
        <v>286200</v>
      </c>
      <c r="W4" s="27">
        <f t="shared" si="6"/>
        <v>152460</v>
      </c>
      <c r="X4" s="28">
        <f t="shared" si="7"/>
        <v>304590</v>
      </c>
      <c r="Y4" s="27">
        <f t="shared" si="8"/>
        <v>528960</v>
      </c>
      <c r="Z4" s="27">
        <f t="shared" si="9"/>
        <v>1057920</v>
      </c>
      <c r="AA4" s="27">
        <f t="shared" si="14"/>
        <v>2330130</v>
      </c>
      <c r="AB4" s="33">
        <f t="shared" si="15"/>
        <v>7465860</v>
      </c>
      <c r="AC4" s="33">
        <f t="shared" si="16"/>
        <v>2428.7117761873778</v>
      </c>
    </row>
    <row r="5" spans="1:29" x14ac:dyDescent="0.2">
      <c r="A5" s="4">
        <v>8</v>
      </c>
      <c r="B5" s="4">
        <v>28</v>
      </c>
      <c r="C5" s="4">
        <v>17.309999999999999</v>
      </c>
      <c r="D5" s="4">
        <v>3052</v>
      </c>
      <c r="E5" s="4">
        <v>24417</v>
      </c>
      <c r="F5" s="4">
        <v>86027</v>
      </c>
      <c r="G5" s="4">
        <v>2778697</v>
      </c>
      <c r="H5" s="4">
        <v>64793</v>
      </c>
      <c r="I5" s="4">
        <v>0.6</v>
      </c>
      <c r="J5" s="4">
        <v>0.23055707405305439</v>
      </c>
      <c r="L5" s="19">
        <f t="shared" si="10"/>
        <v>1678</v>
      </c>
      <c r="M5" s="19">
        <f t="shared" si="0"/>
        <v>458</v>
      </c>
      <c r="N5" s="19">
        <f t="shared" si="1"/>
        <v>916</v>
      </c>
      <c r="O5" s="21">
        <f t="shared" si="2"/>
        <v>105</v>
      </c>
      <c r="P5" s="21">
        <f t="shared" si="3"/>
        <v>29</v>
      </c>
      <c r="Q5" s="21">
        <f t="shared" si="4"/>
        <v>58</v>
      </c>
      <c r="R5" s="20">
        <f t="shared" si="11"/>
        <v>192</v>
      </c>
      <c r="S5" s="25">
        <f>+Brigada_tamano!H5</f>
        <v>3</v>
      </c>
      <c r="T5" s="25">
        <f t="shared" si="12"/>
        <v>576</v>
      </c>
      <c r="U5" s="31">
        <f t="shared" si="13"/>
        <v>5109120</v>
      </c>
      <c r="V5" s="27">
        <f t="shared" si="5"/>
        <v>283500</v>
      </c>
      <c r="W5" s="27">
        <f t="shared" si="6"/>
        <v>151140</v>
      </c>
      <c r="X5" s="28">
        <f t="shared" si="7"/>
        <v>302280</v>
      </c>
      <c r="Y5" s="27">
        <f t="shared" si="8"/>
        <v>528960</v>
      </c>
      <c r="Z5" s="27">
        <f t="shared" si="9"/>
        <v>1057920</v>
      </c>
      <c r="AA5" s="27">
        <f t="shared" si="14"/>
        <v>2323800</v>
      </c>
      <c r="AB5" s="33">
        <f t="shared" si="15"/>
        <v>7432920</v>
      </c>
      <c r="AC5" s="33">
        <f t="shared" si="16"/>
        <v>2435.4259501965926</v>
      </c>
    </row>
    <row r="6" spans="1:29" x14ac:dyDescent="0.2">
      <c r="A6" s="4">
        <v>9</v>
      </c>
      <c r="B6" s="4">
        <v>32</v>
      </c>
      <c r="C6" s="4">
        <v>19.43</v>
      </c>
      <c r="D6" s="4">
        <v>3033</v>
      </c>
      <c r="E6" s="4">
        <v>27295</v>
      </c>
      <c r="F6" s="4">
        <v>96168</v>
      </c>
      <c r="G6" s="4">
        <v>2778697</v>
      </c>
      <c r="H6" s="4">
        <v>64793</v>
      </c>
      <c r="I6" s="4">
        <v>0.6</v>
      </c>
      <c r="J6" s="4">
        <v>0.23055707405305439</v>
      </c>
      <c r="L6" s="19">
        <f t="shared" si="10"/>
        <v>1668</v>
      </c>
      <c r="M6" s="19">
        <f t="shared" si="0"/>
        <v>455</v>
      </c>
      <c r="N6" s="19">
        <f t="shared" si="1"/>
        <v>910</v>
      </c>
      <c r="O6" s="21">
        <f t="shared" si="2"/>
        <v>105</v>
      </c>
      <c r="P6" s="21">
        <f t="shared" si="3"/>
        <v>29</v>
      </c>
      <c r="Q6" s="21">
        <f t="shared" si="4"/>
        <v>57</v>
      </c>
      <c r="R6" s="20">
        <f t="shared" si="11"/>
        <v>191</v>
      </c>
      <c r="S6" s="25">
        <f>+Brigada_tamano!H6</f>
        <v>3</v>
      </c>
      <c r="T6" s="25">
        <f t="shared" si="12"/>
        <v>573</v>
      </c>
      <c r="U6" s="31">
        <f t="shared" si="13"/>
        <v>5082510</v>
      </c>
      <c r="V6" s="27">
        <f t="shared" si="5"/>
        <v>283500</v>
      </c>
      <c r="W6" s="27">
        <f t="shared" si="6"/>
        <v>150150</v>
      </c>
      <c r="X6" s="28">
        <f t="shared" si="7"/>
        <v>300300</v>
      </c>
      <c r="Y6" s="27">
        <f t="shared" si="8"/>
        <v>528960</v>
      </c>
      <c r="Z6" s="27">
        <f t="shared" si="9"/>
        <v>1039680</v>
      </c>
      <c r="AA6" s="27">
        <f t="shared" si="14"/>
        <v>2302590</v>
      </c>
      <c r="AB6" s="33">
        <f t="shared" si="15"/>
        <v>7385100</v>
      </c>
      <c r="AC6" s="33">
        <f t="shared" si="16"/>
        <v>2434.9159248269038</v>
      </c>
    </row>
    <row r="7" spans="1:29" x14ac:dyDescent="0.2">
      <c r="A7" s="4">
        <v>10</v>
      </c>
      <c r="B7" s="4">
        <v>35</v>
      </c>
      <c r="C7" s="4">
        <v>21.54</v>
      </c>
      <c r="D7" s="4">
        <v>3015</v>
      </c>
      <c r="E7" s="4">
        <v>30152</v>
      </c>
      <c r="F7" s="4">
        <v>106233</v>
      </c>
      <c r="G7" s="4">
        <v>2778697</v>
      </c>
      <c r="H7" s="4">
        <v>64793</v>
      </c>
      <c r="I7" s="4">
        <v>0.6</v>
      </c>
      <c r="J7" s="4">
        <v>0.23055707405305439</v>
      </c>
      <c r="L7" s="19">
        <f t="shared" si="10"/>
        <v>1657</v>
      </c>
      <c r="M7" s="19">
        <f t="shared" si="0"/>
        <v>453</v>
      </c>
      <c r="N7" s="19">
        <f t="shared" si="1"/>
        <v>905</v>
      </c>
      <c r="O7" s="21">
        <f t="shared" si="2"/>
        <v>104</v>
      </c>
      <c r="P7" s="21">
        <f t="shared" si="3"/>
        <v>29</v>
      </c>
      <c r="Q7" s="21">
        <f t="shared" si="4"/>
        <v>57</v>
      </c>
      <c r="R7" s="20">
        <f t="shared" si="11"/>
        <v>190</v>
      </c>
      <c r="S7" s="25">
        <f>+Brigada_tamano!H7</f>
        <v>3</v>
      </c>
      <c r="T7" s="25">
        <f t="shared" si="12"/>
        <v>570</v>
      </c>
      <c r="U7" s="31">
        <f t="shared" si="13"/>
        <v>5055900</v>
      </c>
      <c r="V7" s="27">
        <f t="shared" si="5"/>
        <v>280800</v>
      </c>
      <c r="W7" s="27">
        <f t="shared" si="6"/>
        <v>149490</v>
      </c>
      <c r="X7" s="28">
        <f t="shared" si="7"/>
        <v>298650</v>
      </c>
      <c r="Y7" s="27">
        <f t="shared" si="8"/>
        <v>528960</v>
      </c>
      <c r="Z7" s="27">
        <f t="shared" si="9"/>
        <v>1039680</v>
      </c>
      <c r="AA7" s="27">
        <f t="shared" si="14"/>
        <v>2297580</v>
      </c>
      <c r="AB7" s="33">
        <f t="shared" si="15"/>
        <v>7353480</v>
      </c>
      <c r="AC7" s="33">
        <f t="shared" si="16"/>
        <v>2438.9651741293533</v>
      </c>
    </row>
    <row r="8" spans="1:29" x14ac:dyDescent="0.2">
      <c r="A8" s="4">
        <v>11</v>
      </c>
      <c r="B8" s="4">
        <v>39</v>
      </c>
      <c r="C8" s="4">
        <v>23.65</v>
      </c>
      <c r="D8" s="4">
        <v>2999</v>
      </c>
      <c r="E8" s="4">
        <v>32988</v>
      </c>
      <c r="F8" s="4">
        <v>116223</v>
      </c>
      <c r="G8" s="4">
        <v>2778697</v>
      </c>
      <c r="H8" s="4">
        <v>64793</v>
      </c>
      <c r="I8" s="4">
        <v>0.6</v>
      </c>
      <c r="J8" s="4">
        <v>0.23055707405305439</v>
      </c>
      <c r="L8" s="19">
        <f t="shared" si="10"/>
        <v>1649</v>
      </c>
      <c r="M8" s="19">
        <f t="shared" si="0"/>
        <v>450</v>
      </c>
      <c r="N8" s="19">
        <f t="shared" si="1"/>
        <v>900</v>
      </c>
      <c r="O8" s="21">
        <f t="shared" si="2"/>
        <v>104</v>
      </c>
      <c r="P8" s="21">
        <f t="shared" si="3"/>
        <v>29</v>
      </c>
      <c r="Q8" s="21">
        <f t="shared" si="4"/>
        <v>57</v>
      </c>
      <c r="R8" s="20">
        <f t="shared" si="11"/>
        <v>190</v>
      </c>
      <c r="S8" s="25">
        <f>+Brigada_tamano!H8</f>
        <v>4</v>
      </c>
      <c r="T8" s="25">
        <f t="shared" si="12"/>
        <v>760</v>
      </c>
      <c r="U8" s="31">
        <f t="shared" si="13"/>
        <v>6740440</v>
      </c>
      <c r="V8" s="27">
        <f t="shared" si="5"/>
        <v>374400</v>
      </c>
      <c r="W8" s="27">
        <f t="shared" si="6"/>
        <v>148500</v>
      </c>
      <c r="X8" s="28">
        <f t="shared" si="7"/>
        <v>297000</v>
      </c>
      <c r="Y8" s="27">
        <f t="shared" si="8"/>
        <v>705280</v>
      </c>
      <c r="Z8" s="27">
        <f t="shared" si="9"/>
        <v>1386240</v>
      </c>
      <c r="AA8" s="27">
        <f t="shared" si="14"/>
        <v>2911420</v>
      </c>
      <c r="AB8" s="33">
        <f t="shared" si="15"/>
        <v>9651860</v>
      </c>
      <c r="AC8" s="33">
        <f t="shared" si="16"/>
        <v>3218.3594531510503</v>
      </c>
    </row>
    <row r="9" spans="1:29" s="34" customFormat="1" x14ac:dyDescent="0.2">
      <c r="A9" s="6">
        <v>12</v>
      </c>
      <c r="B9" s="6">
        <v>42</v>
      </c>
      <c r="C9" s="6">
        <v>25.77</v>
      </c>
      <c r="D9" s="6">
        <v>2983</v>
      </c>
      <c r="E9" s="6">
        <v>35802</v>
      </c>
      <c r="F9" s="6">
        <v>126139</v>
      </c>
      <c r="G9" s="6">
        <v>2778697</v>
      </c>
      <c r="H9" s="6">
        <v>64793</v>
      </c>
      <c r="I9" s="6">
        <v>0.6</v>
      </c>
      <c r="J9" s="6">
        <v>0.23055707405305439</v>
      </c>
      <c r="L9" s="35">
        <f t="shared" si="10"/>
        <v>1640</v>
      </c>
      <c r="M9" s="35">
        <f t="shared" si="0"/>
        <v>448</v>
      </c>
      <c r="N9" s="35">
        <f t="shared" si="1"/>
        <v>895</v>
      </c>
      <c r="O9" s="36">
        <f t="shared" si="2"/>
        <v>103</v>
      </c>
      <c r="P9" s="36">
        <f t="shared" si="3"/>
        <v>28</v>
      </c>
      <c r="Q9" s="36">
        <f t="shared" si="4"/>
        <v>56</v>
      </c>
      <c r="R9" s="37">
        <f t="shared" si="11"/>
        <v>187</v>
      </c>
      <c r="S9" s="38">
        <f>+Brigada_tamano!H9</f>
        <v>4</v>
      </c>
      <c r="T9" s="25">
        <f t="shared" si="12"/>
        <v>748</v>
      </c>
      <c r="U9" s="39">
        <f t="shared" si="13"/>
        <v>6634012</v>
      </c>
      <c r="V9" s="27">
        <f t="shared" si="5"/>
        <v>370800</v>
      </c>
      <c r="W9" s="40">
        <f t="shared" si="6"/>
        <v>147840</v>
      </c>
      <c r="X9" s="41">
        <f t="shared" si="7"/>
        <v>295350</v>
      </c>
      <c r="Y9" s="27">
        <f t="shared" si="8"/>
        <v>680960</v>
      </c>
      <c r="Z9" s="27">
        <f t="shared" si="9"/>
        <v>1361920</v>
      </c>
      <c r="AA9" s="40">
        <f t="shared" si="14"/>
        <v>2856870</v>
      </c>
      <c r="AB9" s="42">
        <f t="shared" si="15"/>
        <v>9490882</v>
      </c>
      <c r="AC9" s="33">
        <f t="shared" si="16"/>
        <v>3181.6567214213878</v>
      </c>
    </row>
    <row r="10" spans="1:29" x14ac:dyDescent="0.2">
      <c r="A10" s="4">
        <v>13</v>
      </c>
      <c r="B10" s="4">
        <v>46</v>
      </c>
      <c r="C10" s="4">
        <v>27.88</v>
      </c>
      <c r="D10" s="4">
        <v>2969</v>
      </c>
      <c r="E10" s="4">
        <v>38595</v>
      </c>
      <c r="F10" s="4">
        <v>135981</v>
      </c>
      <c r="G10" s="4">
        <v>2778697</v>
      </c>
      <c r="H10" s="4">
        <v>64793</v>
      </c>
      <c r="I10" s="4">
        <v>0.6</v>
      </c>
      <c r="J10" s="4">
        <v>0.23055707405305439</v>
      </c>
      <c r="L10" s="19">
        <f t="shared" si="10"/>
        <v>1632</v>
      </c>
      <c r="M10" s="19">
        <f t="shared" si="0"/>
        <v>446</v>
      </c>
      <c r="N10" s="19">
        <f t="shared" si="1"/>
        <v>891</v>
      </c>
      <c r="O10" s="21">
        <f t="shared" si="2"/>
        <v>102</v>
      </c>
      <c r="P10" s="21">
        <f t="shared" si="3"/>
        <v>28</v>
      </c>
      <c r="Q10" s="21">
        <f t="shared" si="4"/>
        <v>56</v>
      </c>
      <c r="R10" s="20">
        <f t="shared" si="11"/>
        <v>186</v>
      </c>
      <c r="S10" s="25">
        <f>+Brigada_tamano!H10</f>
        <v>4</v>
      </c>
      <c r="T10" s="25">
        <f t="shared" si="12"/>
        <v>744</v>
      </c>
      <c r="U10" s="31">
        <f t="shared" si="13"/>
        <v>6598536</v>
      </c>
      <c r="V10" s="27">
        <f t="shared" si="5"/>
        <v>367200</v>
      </c>
      <c r="W10" s="27">
        <f t="shared" si="6"/>
        <v>147180</v>
      </c>
      <c r="X10" s="28">
        <f t="shared" si="7"/>
        <v>294030</v>
      </c>
      <c r="Y10" s="27">
        <f t="shared" si="8"/>
        <v>680960</v>
      </c>
      <c r="Z10" s="27">
        <f t="shared" si="9"/>
        <v>1361920</v>
      </c>
      <c r="AA10" s="27">
        <f t="shared" si="14"/>
        <v>2851290</v>
      </c>
      <c r="AB10" s="33">
        <f t="shared" si="15"/>
        <v>9449826</v>
      </c>
      <c r="AC10" s="33">
        <f t="shared" si="16"/>
        <v>3182.8312563152576</v>
      </c>
    </row>
    <row r="11" spans="1:29" x14ac:dyDescent="0.2">
      <c r="A11" s="4">
        <v>14</v>
      </c>
      <c r="B11" s="4">
        <v>49</v>
      </c>
      <c r="C11" s="4">
        <v>30</v>
      </c>
      <c r="D11" s="4">
        <v>2955</v>
      </c>
      <c r="E11" s="4">
        <v>41368</v>
      </c>
      <c r="F11" s="4">
        <v>145750</v>
      </c>
      <c r="G11" s="4">
        <v>2778697</v>
      </c>
      <c r="H11" s="4">
        <v>64793</v>
      </c>
      <c r="I11" s="4">
        <v>0.6</v>
      </c>
      <c r="J11" s="4">
        <v>0.23055707405305439</v>
      </c>
      <c r="L11" s="19">
        <f t="shared" si="10"/>
        <v>1624</v>
      </c>
      <c r="M11" s="19">
        <f t="shared" si="0"/>
        <v>444</v>
      </c>
      <c r="N11" s="19">
        <f t="shared" si="1"/>
        <v>887</v>
      </c>
      <c r="O11" s="21">
        <f t="shared" si="2"/>
        <v>102</v>
      </c>
      <c r="P11" s="21">
        <f t="shared" si="3"/>
        <v>28</v>
      </c>
      <c r="Q11" s="21">
        <f t="shared" si="4"/>
        <v>56</v>
      </c>
      <c r="R11" s="20">
        <f t="shared" si="11"/>
        <v>186</v>
      </c>
      <c r="S11" s="25">
        <f>+Brigada_tamano!H11</f>
        <v>4</v>
      </c>
      <c r="T11" s="25">
        <f t="shared" si="12"/>
        <v>744</v>
      </c>
      <c r="U11" s="31">
        <f t="shared" si="13"/>
        <v>6598536</v>
      </c>
      <c r="V11" s="27">
        <f t="shared" si="5"/>
        <v>367200</v>
      </c>
      <c r="W11" s="27">
        <f t="shared" si="6"/>
        <v>146520</v>
      </c>
      <c r="X11" s="28">
        <f t="shared" si="7"/>
        <v>292710</v>
      </c>
      <c r="Y11" s="27">
        <f t="shared" si="8"/>
        <v>680960</v>
      </c>
      <c r="Z11" s="27">
        <f t="shared" si="9"/>
        <v>1361920</v>
      </c>
      <c r="AA11" s="27">
        <f t="shared" si="14"/>
        <v>2849310</v>
      </c>
      <c r="AB11" s="33">
        <f t="shared" si="15"/>
        <v>9447846</v>
      </c>
      <c r="AC11" s="33">
        <f t="shared" si="16"/>
        <v>3197.2406091370558</v>
      </c>
    </row>
    <row r="12" spans="1:29" x14ac:dyDescent="0.2">
      <c r="A12" s="4">
        <v>15</v>
      </c>
      <c r="B12" s="4">
        <v>53</v>
      </c>
      <c r="C12" s="4">
        <v>32.11</v>
      </c>
      <c r="D12" s="4">
        <v>2941</v>
      </c>
      <c r="E12" s="4">
        <v>44120</v>
      </c>
      <c r="F12" s="4">
        <v>155447</v>
      </c>
      <c r="G12" s="4">
        <v>2778697</v>
      </c>
      <c r="H12" s="4">
        <v>64793</v>
      </c>
      <c r="I12" s="4">
        <v>0.6</v>
      </c>
      <c r="J12" s="4">
        <v>0.23055707405305439</v>
      </c>
      <c r="L12" s="19">
        <f t="shared" si="10"/>
        <v>1616</v>
      </c>
      <c r="M12" s="19">
        <f t="shared" si="0"/>
        <v>442</v>
      </c>
      <c r="N12" s="19">
        <f t="shared" si="1"/>
        <v>883</v>
      </c>
      <c r="O12" s="21">
        <f t="shared" si="2"/>
        <v>101</v>
      </c>
      <c r="P12" s="21">
        <f t="shared" si="3"/>
        <v>28</v>
      </c>
      <c r="Q12" s="21">
        <f t="shared" si="4"/>
        <v>56</v>
      </c>
      <c r="R12" s="20">
        <f t="shared" si="11"/>
        <v>185</v>
      </c>
      <c r="S12" s="25">
        <f>+Brigada_tamano!H12</f>
        <v>5</v>
      </c>
      <c r="T12" s="25">
        <f t="shared" si="12"/>
        <v>925</v>
      </c>
      <c r="U12" s="31">
        <f t="shared" si="13"/>
        <v>8203270</v>
      </c>
      <c r="V12" s="27">
        <f t="shared" si="5"/>
        <v>454500</v>
      </c>
      <c r="W12" s="27">
        <f t="shared" si="6"/>
        <v>145860</v>
      </c>
      <c r="X12" s="28">
        <f t="shared" si="7"/>
        <v>291390</v>
      </c>
      <c r="Y12" s="27">
        <f t="shared" si="8"/>
        <v>851200</v>
      </c>
      <c r="Z12" s="27">
        <f t="shared" si="9"/>
        <v>1702400</v>
      </c>
      <c r="AA12" s="27">
        <f t="shared" si="14"/>
        <v>3445350</v>
      </c>
      <c r="AB12" s="33">
        <f t="shared" si="15"/>
        <v>11648620</v>
      </c>
      <c r="AC12" s="33">
        <f t="shared" si="16"/>
        <v>3960.7684461067665</v>
      </c>
    </row>
    <row r="13" spans="1:29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si="10"/>
        <v>594</v>
      </c>
      <c r="M13" s="55">
        <f t="shared" si="0"/>
        <v>162</v>
      </c>
      <c r="N13" s="55">
        <f t="shared" si="1"/>
        <v>324</v>
      </c>
      <c r="O13" s="55">
        <f t="shared" si="2"/>
        <v>38</v>
      </c>
      <c r="P13" s="55">
        <f t="shared" si="3"/>
        <v>11</v>
      </c>
      <c r="Q13" s="55">
        <f t="shared" si="4"/>
        <v>21</v>
      </c>
      <c r="R13" s="55">
        <f t="shared" si="11"/>
        <v>70</v>
      </c>
      <c r="S13" s="55">
        <v>4</v>
      </c>
      <c r="T13" s="55">
        <f t="shared" si="12"/>
        <v>280</v>
      </c>
      <c r="U13" s="56">
        <f t="shared" si="13"/>
        <v>2483320</v>
      </c>
      <c r="V13" s="39">
        <f t="shared" si="5"/>
        <v>136800</v>
      </c>
      <c r="W13" s="56">
        <f t="shared" si="6"/>
        <v>53460</v>
      </c>
      <c r="X13" s="59">
        <f t="shared" si="7"/>
        <v>106920</v>
      </c>
      <c r="Y13" s="39">
        <f t="shared" si="8"/>
        <v>267520</v>
      </c>
      <c r="Z13" s="39">
        <f t="shared" si="9"/>
        <v>510720</v>
      </c>
      <c r="AA13" s="56">
        <f t="shared" ref="AA13" si="17">SUM(V13:Z13)</f>
        <v>1075420</v>
      </c>
      <c r="AB13" s="60">
        <f t="shared" si="15"/>
        <v>3558740</v>
      </c>
      <c r="AC13" s="60">
        <f t="shared" si="16"/>
        <v>3295.1296296296296</v>
      </c>
    </row>
    <row r="14" spans="1:29" x14ac:dyDescent="0.2">
      <c r="A14" s="18" t="s">
        <v>55</v>
      </c>
    </row>
    <row r="15" spans="1:29" x14ac:dyDescent="0.2">
      <c r="A15" s="9" t="s">
        <v>52</v>
      </c>
      <c r="B15" s="17">
        <v>0.55000000000000004</v>
      </c>
    </row>
    <row r="16" spans="1:29" x14ac:dyDescent="0.2">
      <c r="A16" s="9" t="s">
        <v>53</v>
      </c>
      <c r="B16" s="17">
        <v>0.15</v>
      </c>
    </row>
    <row r="17" spans="1:2" x14ac:dyDescent="0.2">
      <c r="A17" s="9" t="s">
        <v>54</v>
      </c>
      <c r="B17" s="17">
        <v>0.3</v>
      </c>
    </row>
    <row r="19" spans="1:2" x14ac:dyDescent="0.2">
      <c r="A19" s="18" t="s">
        <v>57</v>
      </c>
    </row>
    <row r="20" spans="1:2" x14ac:dyDescent="0.2">
      <c r="A20" s="9" t="s">
        <v>56</v>
      </c>
      <c r="B20" s="14">
        <v>2</v>
      </c>
    </row>
    <row r="22" spans="1:2" x14ac:dyDescent="0.2">
      <c r="A22" s="18" t="s">
        <v>58</v>
      </c>
    </row>
    <row r="23" spans="1:2" x14ac:dyDescent="0.2">
      <c r="A23" s="9" t="s">
        <v>59</v>
      </c>
      <c r="B23" s="14">
        <v>8</v>
      </c>
    </row>
    <row r="25" spans="1:2" x14ac:dyDescent="0.2">
      <c r="A25" s="18" t="s">
        <v>66</v>
      </c>
    </row>
    <row r="26" spans="1:2" x14ac:dyDescent="0.2">
      <c r="A26" s="9" t="s">
        <v>64</v>
      </c>
      <c r="B26" s="14">
        <v>20</v>
      </c>
    </row>
    <row r="27" spans="1:2" x14ac:dyDescent="0.2">
      <c r="A27" s="9" t="s">
        <v>65</v>
      </c>
      <c r="B27" s="9">
        <v>160</v>
      </c>
    </row>
    <row r="28" spans="1:2" x14ac:dyDescent="0.2">
      <c r="A28" s="9"/>
      <c r="B28" s="9"/>
    </row>
    <row r="29" spans="1:2" x14ac:dyDescent="0.2">
      <c r="A29" s="9" t="s">
        <v>67</v>
      </c>
      <c r="B29" s="9">
        <f>ROUNDUP(88*3.74,0)</f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"/>
  <sheetViews>
    <sheetView zoomScale="140" zoomScaleNormal="140" workbookViewId="0">
      <pane xSplit="4" ySplit="1" topLeftCell="S2" activePane="bottomRight" state="frozen"/>
      <selection activeCell="U1" sqref="U1:AC1048576"/>
      <selection pane="topRight" activeCell="U1" sqref="U1:AC1048576"/>
      <selection pane="bottomLeft" activeCell="U1" sqref="U1:AC1048576"/>
      <selection pane="bottomRight" activeCell="AB7" sqref="AB7"/>
    </sheetView>
  </sheetViews>
  <sheetFormatPr baseColWidth="10" defaultColWidth="11.5" defaultRowHeight="15" x14ac:dyDescent="0.2"/>
  <cols>
    <col min="1" max="1" width="18.6640625" style="4" customWidth="1"/>
    <col min="2" max="2" width="14.5" style="4" bestFit="1" customWidth="1"/>
    <col min="3" max="3" width="6" style="4" bestFit="1" customWidth="1"/>
    <col min="4" max="4" width="12.83203125" style="4" bestFit="1" customWidth="1"/>
    <col min="5" max="5" width="19.83203125" style="4" bestFit="1" customWidth="1"/>
    <col min="6" max="6" width="16.5" style="4" bestFit="1" customWidth="1"/>
    <col min="7" max="10" width="11" style="4" customWidth="1"/>
    <col min="11" max="11" width="1.6640625" style="5" customWidth="1"/>
    <col min="12" max="20" width="10.6640625" style="5" customWidth="1"/>
    <col min="21" max="21" width="12.83203125" style="5" bestFit="1" customWidth="1"/>
    <col min="22" max="22" width="12.5" style="5" bestFit="1" customWidth="1"/>
    <col min="23" max="23" width="11" style="5" bestFit="1" customWidth="1"/>
    <col min="24" max="24" width="11.33203125" style="5" bestFit="1" customWidth="1"/>
    <col min="25" max="26" width="12.5" style="5" bestFit="1" customWidth="1"/>
    <col min="27" max="27" width="12.83203125" style="5" bestFit="1" customWidth="1"/>
    <col min="28" max="28" width="13.6640625" style="5" bestFit="1" customWidth="1"/>
    <col min="29" max="29" width="10.83203125" style="5" bestFit="1" customWidth="1"/>
    <col min="30" max="16384" width="11.5" style="5"/>
  </cols>
  <sheetData>
    <row r="1" spans="1:29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4">
        <v>5</v>
      </c>
      <c r="B2" s="4">
        <v>18</v>
      </c>
      <c r="C2" s="4">
        <v>10.14</v>
      </c>
      <c r="D2" s="4">
        <v>2897</v>
      </c>
      <c r="E2" s="4">
        <v>14486</v>
      </c>
      <c r="F2" s="4">
        <v>51039</v>
      </c>
      <c r="G2" s="4">
        <v>2778697</v>
      </c>
      <c r="H2" s="4">
        <v>33350</v>
      </c>
      <c r="I2" s="4">
        <v>0.55000000000000004</v>
      </c>
      <c r="J2" s="4">
        <v>0.23055707405305439</v>
      </c>
      <c r="L2" s="19">
        <f>+D2-M2-N2</f>
        <v>1592</v>
      </c>
      <c r="M2" s="19">
        <f t="shared" ref="M2:M13" si="0">ROUNDUP(D2*$B$16,0)</f>
        <v>435</v>
      </c>
      <c r="N2" s="19">
        <f t="shared" ref="N2:N13" si="1">ROUNDUP(D2*$B$17,0)</f>
        <v>870</v>
      </c>
      <c r="O2" s="21">
        <f t="shared" ref="O2:O13" si="2">ROUNDUP(L2/($B$20*$B$23),0)</f>
        <v>100</v>
      </c>
      <c r="P2" s="21">
        <f t="shared" ref="P2:P13" si="3">ROUNDUP(M2/($B$20*$B$23),0)</f>
        <v>28</v>
      </c>
      <c r="Q2" s="21">
        <f t="shared" ref="Q2:Q13" si="4">ROUNDUP(N2/($B$20*$B$23),0)</f>
        <v>55</v>
      </c>
      <c r="R2" s="20">
        <f>SUM(O2:Q2)</f>
        <v>183</v>
      </c>
      <c r="S2" s="25">
        <f>+Brigada_tamano!H2</f>
        <v>2</v>
      </c>
      <c r="T2" s="25">
        <f>+R2*S2</f>
        <v>366</v>
      </c>
      <c r="U2" s="31">
        <f>(((S2-1)*4433)+(4439))*R2*2</f>
        <v>3247152</v>
      </c>
      <c r="V2" s="27">
        <f t="shared" ref="V2:V13" si="5">+O2*S2*$B$26*45</f>
        <v>180000</v>
      </c>
      <c r="W2" s="27">
        <f t="shared" ref="W2:W13" si="6">(M2*$B$29)</f>
        <v>143550</v>
      </c>
      <c r="X2" s="28">
        <f t="shared" ref="X2:X13" si="7">(N2*$B$29)</f>
        <v>287100</v>
      </c>
      <c r="Y2" s="27">
        <f t="shared" ref="Y2:Y13" si="8">(P2*$B$27*S2*38)</f>
        <v>340480</v>
      </c>
      <c r="Z2" s="27">
        <f t="shared" ref="Z2:Z13" si="9">(Q2*$B$27*S2*38)</f>
        <v>668800</v>
      </c>
      <c r="AA2" s="27">
        <f>SUM(V2:Z2)</f>
        <v>1619930</v>
      </c>
      <c r="AB2" s="33">
        <f>+U2+AA2</f>
        <v>4867082</v>
      </c>
      <c r="AC2" s="33">
        <f>+AB2/D2</f>
        <v>1680.0421125302037</v>
      </c>
    </row>
    <row r="3" spans="1:29" x14ac:dyDescent="0.2">
      <c r="A3" s="4">
        <v>6</v>
      </c>
      <c r="B3" s="4">
        <v>21</v>
      </c>
      <c r="C3" s="4">
        <v>12.08</v>
      </c>
      <c r="D3" s="4">
        <v>2866</v>
      </c>
      <c r="E3" s="4">
        <v>17194</v>
      </c>
      <c r="F3" s="4">
        <v>60580</v>
      </c>
      <c r="G3" s="4">
        <v>2778697</v>
      </c>
      <c r="H3" s="4">
        <v>33350</v>
      </c>
      <c r="I3" s="4">
        <v>0.55000000000000004</v>
      </c>
      <c r="J3" s="4">
        <v>0.23055707405305439</v>
      </c>
      <c r="L3" s="19">
        <f t="shared" ref="L3:L13" si="10">+D3-M3-N3</f>
        <v>1576</v>
      </c>
      <c r="M3" s="19">
        <f t="shared" si="0"/>
        <v>430</v>
      </c>
      <c r="N3" s="19">
        <f t="shared" si="1"/>
        <v>860</v>
      </c>
      <c r="O3" s="21">
        <f t="shared" si="2"/>
        <v>99</v>
      </c>
      <c r="P3" s="21">
        <f t="shared" si="3"/>
        <v>27</v>
      </c>
      <c r="Q3" s="21">
        <f t="shared" si="4"/>
        <v>54</v>
      </c>
      <c r="R3" s="20">
        <f t="shared" ref="R3:R13" si="11">SUM(O3:Q3)</f>
        <v>180</v>
      </c>
      <c r="S3" s="25">
        <f>+Brigada_tamano!H3</f>
        <v>2</v>
      </c>
      <c r="T3" s="25">
        <f t="shared" ref="T3:T13" si="12">+R3*S3</f>
        <v>360</v>
      </c>
      <c r="U3" s="31">
        <f t="shared" ref="U3:U13" si="13">(((S3-1)*4433)+(4439))*R3*2</f>
        <v>3193920</v>
      </c>
      <c r="V3" s="27">
        <f t="shared" si="5"/>
        <v>178200</v>
      </c>
      <c r="W3" s="27">
        <f t="shared" si="6"/>
        <v>141900</v>
      </c>
      <c r="X3" s="28">
        <f t="shared" si="7"/>
        <v>283800</v>
      </c>
      <c r="Y3" s="27">
        <f t="shared" si="8"/>
        <v>328320</v>
      </c>
      <c r="Z3" s="27">
        <f t="shared" si="9"/>
        <v>656640</v>
      </c>
      <c r="AA3" s="27">
        <f t="shared" ref="AA3:AA12" si="14">SUM(V3:Z3)</f>
        <v>1588860</v>
      </c>
      <c r="AB3" s="33">
        <f t="shared" ref="AB3:AB13" si="15">+U3+AA3</f>
        <v>4782780</v>
      </c>
      <c r="AC3" s="33">
        <f t="shared" ref="AC3:AC13" si="16">+AB3/D3</f>
        <v>1668.7997208653176</v>
      </c>
    </row>
    <row r="4" spans="1:29" x14ac:dyDescent="0.2">
      <c r="A4" s="4">
        <v>7</v>
      </c>
      <c r="B4" s="4">
        <v>25</v>
      </c>
      <c r="C4" s="4">
        <v>14.01</v>
      </c>
      <c r="D4" s="4">
        <v>2841</v>
      </c>
      <c r="E4" s="4">
        <v>19884</v>
      </c>
      <c r="F4" s="4">
        <v>70056</v>
      </c>
      <c r="G4" s="4">
        <v>2778697</v>
      </c>
      <c r="H4" s="4">
        <v>33350</v>
      </c>
      <c r="I4" s="4">
        <v>0.55000000000000004</v>
      </c>
      <c r="J4" s="4">
        <v>0.23055707405305439</v>
      </c>
      <c r="L4" s="19">
        <f t="shared" si="10"/>
        <v>1561</v>
      </c>
      <c r="M4" s="19">
        <f t="shared" si="0"/>
        <v>427</v>
      </c>
      <c r="N4" s="19">
        <f t="shared" si="1"/>
        <v>853</v>
      </c>
      <c r="O4" s="21">
        <f t="shared" si="2"/>
        <v>98</v>
      </c>
      <c r="P4" s="21">
        <f t="shared" si="3"/>
        <v>27</v>
      </c>
      <c r="Q4" s="21">
        <f t="shared" si="4"/>
        <v>54</v>
      </c>
      <c r="R4" s="20">
        <f t="shared" si="11"/>
        <v>179</v>
      </c>
      <c r="S4" s="25">
        <f>+Brigada_tamano!H4</f>
        <v>3</v>
      </c>
      <c r="T4" s="25">
        <f t="shared" si="12"/>
        <v>537</v>
      </c>
      <c r="U4" s="31">
        <f t="shared" si="13"/>
        <v>4763190</v>
      </c>
      <c r="V4" s="27">
        <f t="shared" si="5"/>
        <v>264600</v>
      </c>
      <c r="W4" s="27">
        <f t="shared" si="6"/>
        <v>140910</v>
      </c>
      <c r="X4" s="28">
        <f t="shared" si="7"/>
        <v>281490</v>
      </c>
      <c r="Y4" s="27">
        <f t="shared" si="8"/>
        <v>492480</v>
      </c>
      <c r="Z4" s="27">
        <f t="shared" si="9"/>
        <v>984960</v>
      </c>
      <c r="AA4" s="27">
        <f t="shared" si="14"/>
        <v>2164440</v>
      </c>
      <c r="AB4" s="33">
        <f t="shared" si="15"/>
        <v>6927630</v>
      </c>
      <c r="AC4" s="33">
        <f t="shared" si="16"/>
        <v>2438.4477296726504</v>
      </c>
    </row>
    <row r="5" spans="1:29" x14ac:dyDescent="0.2">
      <c r="A5" s="4">
        <v>8</v>
      </c>
      <c r="B5" s="4">
        <v>28</v>
      </c>
      <c r="C5" s="4">
        <v>15.95</v>
      </c>
      <c r="D5" s="4">
        <v>2819</v>
      </c>
      <c r="E5" s="4">
        <v>22555</v>
      </c>
      <c r="F5" s="4">
        <v>79465</v>
      </c>
      <c r="G5" s="4">
        <v>2778697</v>
      </c>
      <c r="H5" s="4">
        <v>33350</v>
      </c>
      <c r="I5" s="4">
        <v>0.55000000000000004</v>
      </c>
      <c r="J5" s="4">
        <v>0.23055707405305439</v>
      </c>
      <c r="L5" s="19">
        <f t="shared" si="10"/>
        <v>1550</v>
      </c>
      <c r="M5" s="19">
        <f t="shared" si="0"/>
        <v>423</v>
      </c>
      <c r="N5" s="19">
        <f t="shared" si="1"/>
        <v>846</v>
      </c>
      <c r="O5" s="21">
        <f t="shared" si="2"/>
        <v>97</v>
      </c>
      <c r="P5" s="21">
        <f t="shared" si="3"/>
        <v>27</v>
      </c>
      <c r="Q5" s="21">
        <f t="shared" si="4"/>
        <v>53</v>
      </c>
      <c r="R5" s="20">
        <f t="shared" si="11"/>
        <v>177</v>
      </c>
      <c r="S5" s="25">
        <f>+Brigada_tamano!H5</f>
        <v>3</v>
      </c>
      <c r="T5" s="25">
        <f t="shared" si="12"/>
        <v>531</v>
      </c>
      <c r="U5" s="31">
        <f t="shared" si="13"/>
        <v>4709970</v>
      </c>
      <c r="V5" s="27">
        <f t="shared" si="5"/>
        <v>261900</v>
      </c>
      <c r="W5" s="27">
        <f t="shared" si="6"/>
        <v>139590</v>
      </c>
      <c r="X5" s="28">
        <f t="shared" si="7"/>
        <v>279180</v>
      </c>
      <c r="Y5" s="27">
        <f t="shared" si="8"/>
        <v>492480</v>
      </c>
      <c r="Z5" s="27">
        <f t="shared" si="9"/>
        <v>966720</v>
      </c>
      <c r="AA5" s="27">
        <f t="shared" si="14"/>
        <v>2139870</v>
      </c>
      <c r="AB5" s="33">
        <f t="shared" si="15"/>
        <v>6849840</v>
      </c>
      <c r="AC5" s="33">
        <f t="shared" si="16"/>
        <v>2429.8829372117771</v>
      </c>
    </row>
    <row r="6" spans="1:29" x14ac:dyDescent="0.2">
      <c r="A6" s="4">
        <v>9</v>
      </c>
      <c r="B6" s="4">
        <v>32</v>
      </c>
      <c r="C6" s="4">
        <v>17.89</v>
      </c>
      <c r="D6" s="4">
        <v>2801</v>
      </c>
      <c r="E6" s="4">
        <v>25207</v>
      </c>
      <c r="F6" s="4">
        <v>88810</v>
      </c>
      <c r="G6" s="4">
        <v>2778697</v>
      </c>
      <c r="H6" s="4">
        <v>33350</v>
      </c>
      <c r="I6" s="4">
        <v>0.55000000000000004</v>
      </c>
      <c r="J6" s="4">
        <v>0.23055707405305439</v>
      </c>
      <c r="L6" s="19">
        <f t="shared" si="10"/>
        <v>1539</v>
      </c>
      <c r="M6" s="19">
        <f t="shared" si="0"/>
        <v>421</v>
      </c>
      <c r="N6" s="19">
        <f t="shared" si="1"/>
        <v>841</v>
      </c>
      <c r="O6" s="21">
        <f t="shared" si="2"/>
        <v>97</v>
      </c>
      <c r="P6" s="21">
        <f t="shared" si="3"/>
        <v>27</v>
      </c>
      <c r="Q6" s="21">
        <f t="shared" si="4"/>
        <v>53</v>
      </c>
      <c r="R6" s="20">
        <f t="shared" si="11"/>
        <v>177</v>
      </c>
      <c r="S6" s="25">
        <f>+Brigada_tamano!H6</f>
        <v>3</v>
      </c>
      <c r="T6" s="25">
        <f t="shared" si="12"/>
        <v>531</v>
      </c>
      <c r="U6" s="31">
        <f t="shared" si="13"/>
        <v>4709970</v>
      </c>
      <c r="V6" s="27">
        <f t="shared" si="5"/>
        <v>261900</v>
      </c>
      <c r="W6" s="27">
        <f t="shared" si="6"/>
        <v>138930</v>
      </c>
      <c r="X6" s="28">
        <f t="shared" si="7"/>
        <v>277530</v>
      </c>
      <c r="Y6" s="27">
        <f t="shared" si="8"/>
        <v>492480</v>
      </c>
      <c r="Z6" s="27">
        <f t="shared" si="9"/>
        <v>966720</v>
      </c>
      <c r="AA6" s="27">
        <f t="shared" si="14"/>
        <v>2137560</v>
      </c>
      <c r="AB6" s="33">
        <f t="shared" si="15"/>
        <v>6847530</v>
      </c>
      <c r="AC6" s="33">
        <f t="shared" si="16"/>
        <v>2444.673330953231</v>
      </c>
    </row>
    <row r="7" spans="1:29" x14ac:dyDescent="0.2">
      <c r="A7" s="4">
        <v>10</v>
      </c>
      <c r="B7" s="4">
        <v>35</v>
      </c>
      <c r="C7" s="4">
        <v>19.829999999999998</v>
      </c>
      <c r="D7" s="4">
        <v>2784</v>
      </c>
      <c r="E7" s="4">
        <v>27841</v>
      </c>
      <c r="F7" s="4">
        <v>98090</v>
      </c>
      <c r="G7" s="4">
        <v>2778697</v>
      </c>
      <c r="H7" s="4">
        <v>33350</v>
      </c>
      <c r="I7" s="4">
        <v>0.55000000000000004</v>
      </c>
      <c r="J7" s="4">
        <v>0.23055707405305439</v>
      </c>
      <c r="L7" s="19">
        <f t="shared" si="10"/>
        <v>1530</v>
      </c>
      <c r="M7" s="19">
        <f t="shared" si="0"/>
        <v>418</v>
      </c>
      <c r="N7" s="19">
        <f t="shared" si="1"/>
        <v>836</v>
      </c>
      <c r="O7" s="21">
        <f t="shared" si="2"/>
        <v>96</v>
      </c>
      <c r="P7" s="21">
        <f t="shared" si="3"/>
        <v>27</v>
      </c>
      <c r="Q7" s="21">
        <f t="shared" si="4"/>
        <v>53</v>
      </c>
      <c r="R7" s="20">
        <f t="shared" si="11"/>
        <v>176</v>
      </c>
      <c r="S7" s="25">
        <f>+Brigada_tamano!H7</f>
        <v>3</v>
      </c>
      <c r="T7" s="25">
        <f t="shared" si="12"/>
        <v>528</v>
      </c>
      <c r="U7" s="31">
        <f t="shared" si="13"/>
        <v>4683360</v>
      </c>
      <c r="V7" s="27">
        <f t="shared" si="5"/>
        <v>259200</v>
      </c>
      <c r="W7" s="27">
        <f t="shared" si="6"/>
        <v>137940</v>
      </c>
      <c r="X7" s="28">
        <f t="shared" si="7"/>
        <v>275880</v>
      </c>
      <c r="Y7" s="27">
        <f t="shared" si="8"/>
        <v>492480</v>
      </c>
      <c r="Z7" s="27">
        <f t="shared" si="9"/>
        <v>966720</v>
      </c>
      <c r="AA7" s="27">
        <f t="shared" si="14"/>
        <v>2132220</v>
      </c>
      <c r="AB7" s="33">
        <f t="shared" si="15"/>
        <v>6815580</v>
      </c>
      <c r="AC7" s="33">
        <f t="shared" si="16"/>
        <v>2448.125</v>
      </c>
    </row>
    <row r="8" spans="1:29" x14ac:dyDescent="0.2">
      <c r="A8" s="4">
        <v>11</v>
      </c>
      <c r="B8" s="4">
        <v>39</v>
      </c>
      <c r="C8" s="4">
        <v>21.77</v>
      </c>
      <c r="D8" s="4">
        <v>2769</v>
      </c>
      <c r="E8" s="4">
        <v>30457</v>
      </c>
      <c r="F8" s="4">
        <v>107306</v>
      </c>
      <c r="G8" s="4">
        <v>2778697</v>
      </c>
      <c r="H8" s="4">
        <v>33350</v>
      </c>
      <c r="I8" s="4">
        <v>0.55000000000000004</v>
      </c>
      <c r="J8" s="4">
        <v>0.23055707405305439</v>
      </c>
      <c r="L8" s="19">
        <f t="shared" si="10"/>
        <v>1522</v>
      </c>
      <c r="M8" s="19">
        <f t="shared" si="0"/>
        <v>416</v>
      </c>
      <c r="N8" s="19">
        <f t="shared" si="1"/>
        <v>831</v>
      </c>
      <c r="O8" s="21">
        <f t="shared" si="2"/>
        <v>96</v>
      </c>
      <c r="P8" s="21">
        <f t="shared" si="3"/>
        <v>26</v>
      </c>
      <c r="Q8" s="21">
        <f t="shared" si="4"/>
        <v>52</v>
      </c>
      <c r="R8" s="20">
        <f t="shared" si="11"/>
        <v>174</v>
      </c>
      <c r="S8" s="25">
        <f>+Brigada_tamano!H8</f>
        <v>4</v>
      </c>
      <c r="T8" s="25">
        <f t="shared" si="12"/>
        <v>696</v>
      </c>
      <c r="U8" s="31">
        <f t="shared" si="13"/>
        <v>6172824</v>
      </c>
      <c r="V8" s="27">
        <f t="shared" si="5"/>
        <v>345600</v>
      </c>
      <c r="W8" s="27">
        <f t="shared" si="6"/>
        <v>137280</v>
      </c>
      <c r="X8" s="28">
        <f t="shared" si="7"/>
        <v>274230</v>
      </c>
      <c r="Y8" s="27">
        <f t="shared" si="8"/>
        <v>632320</v>
      </c>
      <c r="Z8" s="27">
        <f t="shared" si="9"/>
        <v>1264640</v>
      </c>
      <c r="AA8" s="27">
        <f t="shared" si="14"/>
        <v>2654070</v>
      </c>
      <c r="AB8" s="33">
        <f t="shared" si="15"/>
        <v>8826894</v>
      </c>
      <c r="AC8" s="33">
        <f t="shared" si="16"/>
        <v>3187.7551462621886</v>
      </c>
    </row>
    <row r="9" spans="1:29" s="34" customFormat="1" x14ac:dyDescent="0.2">
      <c r="A9" s="6">
        <v>12</v>
      </c>
      <c r="B9" s="6">
        <v>42</v>
      </c>
      <c r="C9" s="6">
        <v>23.7</v>
      </c>
      <c r="D9" s="6">
        <v>2755</v>
      </c>
      <c r="E9" s="6">
        <v>33055</v>
      </c>
      <c r="F9" s="6">
        <v>116459</v>
      </c>
      <c r="G9" s="6">
        <v>2778697</v>
      </c>
      <c r="H9" s="6">
        <v>33350</v>
      </c>
      <c r="I9" s="6">
        <v>0.55000000000000004</v>
      </c>
      <c r="J9" s="6">
        <v>0.23055707405305439</v>
      </c>
      <c r="L9" s="35">
        <f t="shared" si="10"/>
        <v>1514</v>
      </c>
      <c r="M9" s="35">
        <f t="shared" si="0"/>
        <v>414</v>
      </c>
      <c r="N9" s="35">
        <f t="shared" si="1"/>
        <v>827</v>
      </c>
      <c r="O9" s="36">
        <f t="shared" si="2"/>
        <v>95</v>
      </c>
      <c r="P9" s="36">
        <f t="shared" si="3"/>
        <v>26</v>
      </c>
      <c r="Q9" s="36">
        <f t="shared" si="4"/>
        <v>52</v>
      </c>
      <c r="R9" s="37">
        <f t="shared" si="11"/>
        <v>173</v>
      </c>
      <c r="S9" s="38">
        <f>+Brigada_tamano!H9</f>
        <v>4</v>
      </c>
      <c r="T9" s="25">
        <f t="shared" si="12"/>
        <v>692</v>
      </c>
      <c r="U9" s="39">
        <f t="shared" si="13"/>
        <v>6137348</v>
      </c>
      <c r="V9" s="27">
        <f t="shared" si="5"/>
        <v>342000</v>
      </c>
      <c r="W9" s="40">
        <f t="shared" si="6"/>
        <v>136620</v>
      </c>
      <c r="X9" s="41">
        <f t="shared" si="7"/>
        <v>272910</v>
      </c>
      <c r="Y9" s="27">
        <f t="shared" si="8"/>
        <v>632320</v>
      </c>
      <c r="Z9" s="27">
        <f t="shared" si="9"/>
        <v>1264640</v>
      </c>
      <c r="AA9" s="40">
        <f t="shared" si="14"/>
        <v>2648490</v>
      </c>
      <c r="AB9" s="42">
        <f t="shared" si="15"/>
        <v>8785838</v>
      </c>
      <c r="AC9" s="33">
        <f t="shared" si="16"/>
        <v>3189.0519056261342</v>
      </c>
    </row>
    <row r="10" spans="1:29" x14ac:dyDescent="0.2">
      <c r="A10" s="4">
        <v>13</v>
      </c>
      <c r="B10" s="4">
        <v>46</v>
      </c>
      <c r="C10" s="4">
        <v>25.64</v>
      </c>
      <c r="D10" s="4">
        <v>2741</v>
      </c>
      <c r="E10" s="4">
        <v>35635</v>
      </c>
      <c r="F10" s="4">
        <v>125549</v>
      </c>
      <c r="G10" s="4">
        <v>2778697</v>
      </c>
      <c r="H10" s="4">
        <v>33350</v>
      </c>
      <c r="I10" s="4">
        <v>0.55000000000000004</v>
      </c>
      <c r="J10" s="4">
        <v>0.23055707405305439</v>
      </c>
      <c r="L10" s="19">
        <f t="shared" si="10"/>
        <v>1506</v>
      </c>
      <c r="M10" s="19">
        <f t="shared" si="0"/>
        <v>412</v>
      </c>
      <c r="N10" s="19">
        <f t="shared" si="1"/>
        <v>823</v>
      </c>
      <c r="O10" s="21">
        <f t="shared" si="2"/>
        <v>95</v>
      </c>
      <c r="P10" s="21">
        <f t="shared" si="3"/>
        <v>26</v>
      </c>
      <c r="Q10" s="21">
        <f t="shared" si="4"/>
        <v>52</v>
      </c>
      <c r="R10" s="20">
        <f t="shared" si="11"/>
        <v>173</v>
      </c>
      <c r="S10" s="25">
        <f>+Brigada_tamano!H10</f>
        <v>4</v>
      </c>
      <c r="T10" s="25">
        <f t="shared" si="12"/>
        <v>692</v>
      </c>
      <c r="U10" s="31">
        <f t="shared" si="13"/>
        <v>6137348</v>
      </c>
      <c r="V10" s="27">
        <f t="shared" si="5"/>
        <v>342000</v>
      </c>
      <c r="W10" s="27">
        <f t="shared" si="6"/>
        <v>135960</v>
      </c>
      <c r="X10" s="28">
        <f t="shared" si="7"/>
        <v>271590</v>
      </c>
      <c r="Y10" s="27">
        <f t="shared" si="8"/>
        <v>632320</v>
      </c>
      <c r="Z10" s="27">
        <f t="shared" si="9"/>
        <v>1264640</v>
      </c>
      <c r="AA10" s="27">
        <f t="shared" si="14"/>
        <v>2646510</v>
      </c>
      <c r="AB10" s="33">
        <f t="shared" si="15"/>
        <v>8783858</v>
      </c>
      <c r="AC10" s="33">
        <f t="shared" si="16"/>
        <v>3204.618022619482</v>
      </c>
    </row>
    <row r="11" spans="1:29" x14ac:dyDescent="0.2">
      <c r="A11" s="4">
        <v>14</v>
      </c>
      <c r="B11" s="4">
        <v>49</v>
      </c>
      <c r="C11" s="4">
        <v>27.58</v>
      </c>
      <c r="D11" s="4">
        <v>2728</v>
      </c>
      <c r="E11" s="4">
        <v>38197</v>
      </c>
      <c r="F11" s="4">
        <v>134578</v>
      </c>
      <c r="G11" s="4">
        <v>2778697</v>
      </c>
      <c r="H11" s="4">
        <v>33350</v>
      </c>
      <c r="I11" s="4">
        <v>0.55000000000000004</v>
      </c>
      <c r="J11" s="4">
        <v>0.23055707405305439</v>
      </c>
      <c r="L11" s="19">
        <f t="shared" si="10"/>
        <v>1499</v>
      </c>
      <c r="M11" s="19">
        <f t="shared" si="0"/>
        <v>410</v>
      </c>
      <c r="N11" s="19">
        <f t="shared" si="1"/>
        <v>819</v>
      </c>
      <c r="O11" s="21">
        <f t="shared" si="2"/>
        <v>94</v>
      </c>
      <c r="P11" s="21">
        <f t="shared" si="3"/>
        <v>26</v>
      </c>
      <c r="Q11" s="21">
        <f t="shared" si="4"/>
        <v>52</v>
      </c>
      <c r="R11" s="20">
        <f t="shared" si="11"/>
        <v>172</v>
      </c>
      <c r="S11" s="25">
        <f>+Brigada_tamano!H11</f>
        <v>4</v>
      </c>
      <c r="T11" s="25">
        <f t="shared" si="12"/>
        <v>688</v>
      </c>
      <c r="U11" s="31">
        <f t="shared" si="13"/>
        <v>6101872</v>
      </c>
      <c r="V11" s="27">
        <f t="shared" si="5"/>
        <v>338400</v>
      </c>
      <c r="W11" s="27">
        <f t="shared" si="6"/>
        <v>135300</v>
      </c>
      <c r="X11" s="28">
        <f t="shared" si="7"/>
        <v>270270</v>
      </c>
      <c r="Y11" s="27">
        <f t="shared" si="8"/>
        <v>632320</v>
      </c>
      <c r="Z11" s="27">
        <f t="shared" si="9"/>
        <v>1264640</v>
      </c>
      <c r="AA11" s="27">
        <f t="shared" si="14"/>
        <v>2640930</v>
      </c>
      <c r="AB11" s="33">
        <f t="shared" si="15"/>
        <v>8742802</v>
      </c>
      <c r="AC11" s="33">
        <f t="shared" si="16"/>
        <v>3204.8394428152492</v>
      </c>
    </row>
    <row r="12" spans="1:29" x14ac:dyDescent="0.2">
      <c r="A12" s="4">
        <v>15</v>
      </c>
      <c r="B12" s="4">
        <v>53</v>
      </c>
      <c r="C12" s="4">
        <v>29.52</v>
      </c>
      <c r="D12" s="4">
        <v>2716</v>
      </c>
      <c r="E12" s="4">
        <v>40742</v>
      </c>
      <c r="F12" s="4">
        <v>143545</v>
      </c>
      <c r="G12" s="4">
        <v>2778697</v>
      </c>
      <c r="H12" s="4">
        <v>33350</v>
      </c>
      <c r="I12" s="4">
        <v>0.55000000000000004</v>
      </c>
      <c r="J12" s="4">
        <v>0.23055707405305439</v>
      </c>
      <c r="L12" s="19">
        <f t="shared" si="10"/>
        <v>1493</v>
      </c>
      <c r="M12" s="19">
        <f t="shared" si="0"/>
        <v>408</v>
      </c>
      <c r="N12" s="19">
        <f t="shared" si="1"/>
        <v>815</v>
      </c>
      <c r="O12" s="21">
        <f t="shared" si="2"/>
        <v>94</v>
      </c>
      <c r="P12" s="21">
        <f t="shared" si="3"/>
        <v>26</v>
      </c>
      <c r="Q12" s="21">
        <f t="shared" si="4"/>
        <v>51</v>
      </c>
      <c r="R12" s="20">
        <f t="shared" si="11"/>
        <v>171</v>
      </c>
      <c r="S12" s="25">
        <f>+Brigada_tamano!H12</f>
        <v>5</v>
      </c>
      <c r="T12" s="25">
        <f t="shared" si="12"/>
        <v>855</v>
      </c>
      <c r="U12" s="31">
        <f t="shared" si="13"/>
        <v>7582482</v>
      </c>
      <c r="V12" s="27">
        <f t="shared" si="5"/>
        <v>423000</v>
      </c>
      <c r="W12" s="27">
        <f t="shared" si="6"/>
        <v>134640</v>
      </c>
      <c r="X12" s="28">
        <f t="shared" si="7"/>
        <v>268950</v>
      </c>
      <c r="Y12" s="27">
        <f t="shared" si="8"/>
        <v>790400</v>
      </c>
      <c r="Z12" s="27">
        <f t="shared" si="9"/>
        <v>1550400</v>
      </c>
      <c r="AA12" s="27">
        <f t="shared" si="14"/>
        <v>3167390</v>
      </c>
      <c r="AB12" s="33">
        <f t="shared" si="15"/>
        <v>10749872</v>
      </c>
      <c r="AC12" s="33">
        <f t="shared" si="16"/>
        <v>3957.9793814432992</v>
      </c>
    </row>
    <row r="13" spans="1:29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si="10"/>
        <v>594</v>
      </c>
      <c r="M13" s="55">
        <f t="shared" si="0"/>
        <v>162</v>
      </c>
      <c r="N13" s="55">
        <f t="shared" si="1"/>
        <v>324</v>
      </c>
      <c r="O13" s="55">
        <f t="shared" si="2"/>
        <v>38</v>
      </c>
      <c r="P13" s="55">
        <f t="shared" si="3"/>
        <v>11</v>
      </c>
      <c r="Q13" s="55">
        <f t="shared" si="4"/>
        <v>21</v>
      </c>
      <c r="R13" s="55">
        <f t="shared" si="11"/>
        <v>70</v>
      </c>
      <c r="S13" s="55">
        <v>4</v>
      </c>
      <c r="T13" s="55">
        <f t="shared" si="12"/>
        <v>280</v>
      </c>
      <c r="U13" s="56">
        <f t="shared" si="13"/>
        <v>2483320</v>
      </c>
      <c r="V13" s="39">
        <f t="shared" si="5"/>
        <v>136800</v>
      </c>
      <c r="W13" s="56">
        <f t="shared" si="6"/>
        <v>53460</v>
      </c>
      <c r="X13" s="59">
        <f t="shared" si="7"/>
        <v>106920</v>
      </c>
      <c r="Y13" s="39">
        <f t="shared" si="8"/>
        <v>267520</v>
      </c>
      <c r="Z13" s="39">
        <f t="shared" si="9"/>
        <v>510720</v>
      </c>
      <c r="AA13" s="56">
        <f t="shared" ref="AA13" si="17">SUM(V13:Z13)</f>
        <v>1075420</v>
      </c>
      <c r="AB13" s="60">
        <f t="shared" si="15"/>
        <v>3558740</v>
      </c>
      <c r="AC13" s="60">
        <f t="shared" si="16"/>
        <v>3295.1296296296296</v>
      </c>
    </row>
    <row r="14" spans="1:29" x14ac:dyDescent="0.2">
      <c r="A14" s="18" t="s">
        <v>55</v>
      </c>
    </row>
    <row r="15" spans="1:29" x14ac:dyDescent="0.2">
      <c r="A15" s="9" t="s">
        <v>52</v>
      </c>
      <c r="B15" s="17">
        <v>0.55000000000000004</v>
      </c>
    </row>
    <row r="16" spans="1:29" x14ac:dyDescent="0.2">
      <c r="A16" s="9" t="s">
        <v>53</v>
      </c>
      <c r="B16" s="17">
        <v>0.15</v>
      </c>
    </row>
    <row r="17" spans="1:2" x14ac:dyDescent="0.2">
      <c r="A17" s="9" t="s">
        <v>54</v>
      </c>
      <c r="B17" s="17">
        <v>0.3</v>
      </c>
    </row>
    <row r="19" spans="1:2" x14ac:dyDescent="0.2">
      <c r="A19" s="18" t="s">
        <v>57</v>
      </c>
    </row>
    <row r="20" spans="1:2" x14ac:dyDescent="0.2">
      <c r="A20" s="9" t="s">
        <v>56</v>
      </c>
      <c r="B20" s="14">
        <v>2</v>
      </c>
    </row>
    <row r="22" spans="1:2" x14ac:dyDescent="0.2">
      <c r="A22" s="18" t="s">
        <v>58</v>
      </c>
    </row>
    <row r="23" spans="1:2" x14ac:dyDescent="0.2">
      <c r="A23" s="9" t="s">
        <v>59</v>
      </c>
      <c r="B23" s="14">
        <v>8</v>
      </c>
    </row>
    <row r="25" spans="1:2" x14ac:dyDescent="0.2">
      <c r="A25" s="18" t="s">
        <v>66</v>
      </c>
    </row>
    <row r="26" spans="1:2" x14ac:dyDescent="0.2">
      <c r="A26" s="9" t="s">
        <v>64</v>
      </c>
      <c r="B26" s="14">
        <v>20</v>
      </c>
    </row>
    <row r="27" spans="1:2" x14ac:dyDescent="0.2">
      <c r="A27" s="9" t="s">
        <v>65</v>
      </c>
      <c r="B27" s="61">
        <v>160</v>
      </c>
    </row>
    <row r="28" spans="1:2" x14ac:dyDescent="0.2">
      <c r="A28" s="9"/>
      <c r="B28" s="9"/>
    </row>
    <row r="29" spans="1:2" x14ac:dyDescent="0.2">
      <c r="A29" s="9" t="s">
        <v>67</v>
      </c>
      <c r="B29" s="9">
        <f>ROUNDUP(88*3.74,0)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9"/>
  <sheetViews>
    <sheetView zoomScale="140" zoomScaleNormal="140" workbookViewId="0">
      <pane xSplit="4" ySplit="1" topLeftCell="S2" activePane="bottomRight" state="frozen"/>
      <selection activeCell="U1" sqref="U1:AC1048576"/>
      <selection pane="topRight" activeCell="U1" sqref="U1:AC1048576"/>
      <selection pane="bottomLeft" activeCell="U1" sqref="U1:AC1048576"/>
      <selection pane="bottomRight" activeCell="AC2" sqref="AC2"/>
    </sheetView>
  </sheetViews>
  <sheetFormatPr baseColWidth="10" defaultRowHeight="15" x14ac:dyDescent="0.2"/>
  <cols>
    <col min="1" max="1" width="18.6640625" customWidth="1"/>
    <col min="2" max="2" width="14.5" bestFit="1" customWidth="1"/>
    <col min="3" max="3" width="5.33203125" bestFit="1" customWidth="1"/>
    <col min="4" max="4" width="12.83203125" bestFit="1" customWidth="1"/>
    <col min="5" max="5" width="19.83203125" bestFit="1" customWidth="1"/>
    <col min="6" max="6" width="16.5" bestFit="1" customWidth="1"/>
    <col min="11" max="11" width="1.6640625" customWidth="1"/>
    <col min="12" max="20" width="10.6640625" customWidth="1"/>
    <col min="21" max="21" width="13.6640625" bestFit="1" customWidth="1"/>
    <col min="22" max="22" width="12.5" bestFit="1" customWidth="1"/>
    <col min="23" max="23" width="11" bestFit="1" customWidth="1"/>
    <col min="24" max="25" width="12.5" bestFit="1" customWidth="1"/>
    <col min="26" max="28" width="13.6640625" bestFit="1" customWidth="1"/>
    <col min="29" max="29" width="10.83203125" bestFit="1" customWidth="1"/>
  </cols>
  <sheetData>
    <row r="1" spans="1:29" s="5" customFormat="1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1">
        <v>5</v>
      </c>
      <c r="B2" s="1">
        <v>8</v>
      </c>
      <c r="C2" s="1">
        <v>1.1399999999999999</v>
      </c>
      <c r="D2" s="1">
        <v>15611</v>
      </c>
      <c r="E2" s="1">
        <v>78054</v>
      </c>
      <c r="F2" s="1">
        <v>125697</v>
      </c>
      <c r="G2" s="1">
        <v>4474755</v>
      </c>
      <c r="H2" s="1">
        <v>103791</v>
      </c>
      <c r="I2" s="1">
        <v>0.02</v>
      </c>
      <c r="J2" s="1">
        <v>1.337548089224997E-2</v>
      </c>
      <c r="K2" s="1"/>
      <c r="L2" s="19">
        <f>+D2-M2-N2</f>
        <v>8585</v>
      </c>
      <c r="M2" s="19">
        <f t="shared" ref="M2:M13" si="0">ROUNDUP(D2*$B$16,0)</f>
        <v>2342</v>
      </c>
      <c r="N2" s="19">
        <f t="shared" ref="N2:N13" si="1">ROUNDUP(D2*$B$17,0)</f>
        <v>4684</v>
      </c>
      <c r="O2" s="21">
        <f t="shared" ref="O2:O13" si="2">ROUNDUP(L2/($B$20*$B$23),0)</f>
        <v>537</v>
      </c>
      <c r="P2" s="21">
        <f t="shared" ref="P2:P13" si="3">ROUNDUP(M2/($B$20*$B$23),0)</f>
        <v>147</v>
      </c>
      <c r="Q2" s="21">
        <f t="shared" ref="Q2:Q13" si="4">ROUNDUP(N2/($B$20*$B$23),0)</f>
        <v>293</v>
      </c>
      <c r="R2" s="20">
        <f>SUM(O2:Q2)</f>
        <v>977</v>
      </c>
      <c r="S2" s="25">
        <f>+Brigada_tamano!H2</f>
        <v>2</v>
      </c>
      <c r="T2" s="25">
        <f>+R2*S2</f>
        <v>1954</v>
      </c>
      <c r="U2" s="31">
        <f>(((S2-1)*4433)+(4439))*R2*2</f>
        <v>17335888</v>
      </c>
      <c r="V2" s="27">
        <f t="shared" ref="V2:V13" si="5">+O2*S2*$B$26*45</f>
        <v>966600</v>
      </c>
      <c r="W2" s="27">
        <f t="shared" ref="W2:W13" si="6">(M2*$B$29)</f>
        <v>772860</v>
      </c>
      <c r="X2" s="28">
        <f t="shared" ref="X2:X13" si="7">(N2*$B$29)</f>
        <v>1545720</v>
      </c>
      <c r="Y2" s="27">
        <f t="shared" ref="Y2:Y13" si="8">(P2*$B$27*S2*38)</f>
        <v>1787520</v>
      </c>
      <c r="Z2" s="27">
        <f t="shared" ref="Z2:Z13" si="9">(Q2*$B$27*S2*38)</f>
        <v>3562880</v>
      </c>
      <c r="AA2" s="27">
        <f>SUM(V2:Z2)</f>
        <v>8635580</v>
      </c>
      <c r="AB2" s="33">
        <f>+U2+AA2</f>
        <v>25971468</v>
      </c>
      <c r="AC2" s="33">
        <f>+AB2/D2</f>
        <v>1663.6645954775479</v>
      </c>
    </row>
    <row r="3" spans="1:29" x14ac:dyDescent="0.2">
      <c r="A3" s="1">
        <v>6</v>
      </c>
      <c r="B3" s="1">
        <v>10</v>
      </c>
      <c r="C3" s="1">
        <v>1.17</v>
      </c>
      <c r="D3" s="1">
        <v>13366</v>
      </c>
      <c r="E3" s="1">
        <v>80194</v>
      </c>
      <c r="F3" s="1">
        <v>129143</v>
      </c>
      <c r="G3" s="1">
        <v>4474755</v>
      </c>
      <c r="H3" s="1">
        <v>103791</v>
      </c>
      <c r="I3" s="1">
        <v>0.02</v>
      </c>
      <c r="J3" s="1">
        <v>1.337548089224997E-2</v>
      </c>
      <c r="K3" s="1"/>
      <c r="L3" s="19">
        <f t="shared" ref="L3:L13" si="10">+D3-M3-N3</f>
        <v>7351</v>
      </c>
      <c r="M3" s="19">
        <f t="shared" si="0"/>
        <v>2005</v>
      </c>
      <c r="N3" s="19">
        <f t="shared" si="1"/>
        <v>4010</v>
      </c>
      <c r="O3" s="21">
        <f t="shared" si="2"/>
        <v>460</v>
      </c>
      <c r="P3" s="21">
        <f t="shared" si="3"/>
        <v>126</v>
      </c>
      <c r="Q3" s="21">
        <f t="shared" si="4"/>
        <v>251</v>
      </c>
      <c r="R3" s="20">
        <f t="shared" ref="R3:R13" si="11">SUM(O3:Q3)</f>
        <v>837</v>
      </c>
      <c r="S3" s="25">
        <f>+Brigada_tamano!H3</f>
        <v>2</v>
      </c>
      <c r="T3" s="25">
        <f t="shared" ref="T3:T13" si="12">+R3*S3</f>
        <v>1674</v>
      </c>
      <c r="U3" s="31">
        <f t="shared" ref="U3:U13" si="13">(((S3-1)*4433)+(4439))*R3*2</f>
        <v>14851728</v>
      </c>
      <c r="V3" s="27">
        <f t="shared" si="5"/>
        <v>828000</v>
      </c>
      <c r="W3" s="27">
        <f t="shared" si="6"/>
        <v>661650</v>
      </c>
      <c r="X3" s="28">
        <f t="shared" si="7"/>
        <v>1323300</v>
      </c>
      <c r="Y3" s="27">
        <f t="shared" si="8"/>
        <v>1532160</v>
      </c>
      <c r="Z3" s="27">
        <f t="shared" si="9"/>
        <v>3052160</v>
      </c>
      <c r="AA3" s="27">
        <f t="shared" ref="AA3:AA12" si="14">SUM(V3:Z3)</f>
        <v>7397270</v>
      </c>
      <c r="AB3" s="33">
        <f t="shared" ref="AB3:AB13" si="15">+U3+AA3</f>
        <v>22248998</v>
      </c>
      <c r="AC3" s="33">
        <f t="shared" ref="AC3:AC13" si="16">+AB3/D3</f>
        <v>1664.5965883585216</v>
      </c>
    </row>
    <row r="4" spans="1:29" x14ac:dyDescent="0.2">
      <c r="A4" s="1">
        <v>7</v>
      </c>
      <c r="B4" s="1">
        <v>11</v>
      </c>
      <c r="C4" s="1">
        <v>1.21</v>
      </c>
      <c r="D4" s="1">
        <v>11761</v>
      </c>
      <c r="E4" s="1">
        <v>82330</v>
      </c>
      <c r="F4" s="1">
        <v>132583</v>
      </c>
      <c r="G4" s="1">
        <v>4474755</v>
      </c>
      <c r="H4" s="1">
        <v>103791</v>
      </c>
      <c r="I4" s="1">
        <v>0.02</v>
      </c>
      <c r="J4" s="1">
        <v>1.337548089224997E-2</v>
      </c>
      <c r="K4" s="1"/>
      <c r="L4" s="19">
        <f t="shared" si="10"/>
        <v>6467</v>
      </c>
      <c r="M4" s="19">
        <f t="shared" si="0"/>
        <v>1765</v>
      </c>
      <c r="N4" s="19">
        <f t="shared" si="1"/>
        <v>3529</v>
      </c>
      <c r="O4" s="21">
        <f t="shared" si="2"/>
        <v>405</v>
      </c>
      <c r="P4" s="21">
        <f t="shared" si="3"/>
        <v>111</v>
      </c>
      <c r="Q4" s="21">
        <f t="shared" si="4"/>
        <v>221</v>
      </c>
      <c r="R4" s="20">
        <f t="shared" si="11"/>
        <v>737</v>
      </c>
      <c r="S4" s="25">
        <f>+Brigada_tamano!H4</f>
        <v>3</v>
      </c>
      <c r="T4" s="25">
        <f t="shared" si="12"/>
        <v>2211</v>
      </c>
      <c r="U4" s="31">
        <f t="shared" si="13"/>
        <v>19611570</v>
      </c>
      <c r="V4" s="27">
        <f t="shared" si="5"/>
        <v>1093500</v>
      </c>
      <c r="W4" s="27">
        <f t="shared" si="6"/>
        <v>582450</v>
      </c>
      <c r="X4" s="28">
        <f t="shared" si="7"/>
        <v>1164570</v>
      </c>
      <c r="Y4" s="27">
        <f t="shared" si="8"/>
        <v>2024640</v>
      </c>
      <c r="Z4" s="27">
        <f t="shared" si="9"/>
        <v>4031040</v>
      </c>
      <c r="AA4" s="27">
        <f t="shared" si="14"/>
        <v>8896200</v>
      </c>
      <c r="AB4" s="33">
        <f t="shared" si="15"/>
        <v>28507770</v>
      </c>
      <c r="AC4" s="33">
        <f t="shared" si="16"/>
        <v>2423.9239860556077</v>
      </c>
    </row>
    <row r="5" spans="1:29" x14ac:dyDescent="0.2">
      <c r="A5" s="1">
        <v>8</v>
      </c>
      <c r="B5" s="1">
        <v>13</v>
      </c>
      <c r="C5" s="1">
        <v>1.24</v>
      </c>
      <c r="D5" s="1">
        <v>10558</v>
      </c>
      <c r="E5" s="1">
        <v>84463</v>
      </c>
      <c r="F5" s="1">
        <v>136018</v>
      </c>
      <c r="G5" s="1">
        <v>4474755</v>
      </c>
      <c r="H5" s="1">
        <v>103791</v>
      </c>
      <c r="I5" s="1">
        <v>0.02</v>
      </c>
      <c r="J5" s="1">
        <v>1.337548089224997E-2</v>
      </c>
      <c r="K5" s="1"/>
      <c r="L5" s="19">
        <f t="shared" si="10"/>
        <v>5806</v>
      </c>
      <c r="M5" s="19">
        <f t="shared" si="0"/>
        <v>1584</v>
      </c>
      <c r="N5" s="19">
        <f t="shared" si="1"/>
        <v>3168</v>
      </c>
      <c r="O5" s="21">
        <f t="shared" si="2"/>
        <v>363</v>
      </c>
      <c r="P5" s="21">
        <f t="shared" si="3"/>
        <v>99</v>
      </c>
      <c r="Q5" s="21">
        <f t="shared" si="4"/>
        <v>198</v>
      </c>
      <c r="R5" s="20">
        <f t="shared" si="11"/>
        <v>660</v>
      </c>
      <c r="S5" s="25">
        <f>+Brigada_tamano!H5</f>
        <v>3</v>
      </c>
      <c r="T5" s="25">
        <f t="shared" si="12"/>
        <v>1980</v>
      </c>
      <c r="U5" s="31">
        <f t="shared" si="13"/>
        <v>17562600</v>
      </c>
      <c r="V5" s="27">
        <f t="shared" si="5"/>
        <v>980100</v>
      </c>
      <c r="W5" s="27">
        <f t="shared" si="6"/>
        <v>522720</v>
      </c>
      <c r="X5" s="28">
        <f t="shared" si="7"/>
        <v>1045440</v>
      </c>
      <c r="Y5" s="27">
        <f t="shared" si="8"/>
        <v>1805760</v>
      </c>
      <c r="Z5" s="27">
        <f t="shared" si="9"/>
        <v>3611520</v>
      </c>
      <c r="AA5" s="27">
        <f t="shared" si="14"/>
        <v>7965540</v>
      </c>
      <c r="AB5" s="33">
        <f t="shared" si="15"/>
        <v>25528140</v>
      </c>
      <c r="AC5" s="33">
        <f t="shared" si="16"/>
        <v>2417.8954347414283</v>
      </c>
    </row>
    <row r="6" spans="1:29" x14ac:dyDescent="0.2">
      <c r="A6" s="1">
        <v>9</v>
      </c>
      <c r="B6" s="1">
        <v>14</v>
      </c>
      <c r="C6" s="1">
        <v>1.27</v>
      </c>
      <c r="D6" s="1">
        <v>9621</v>
      </c>
      <c r="E6" s="1">
        <v>86593</v>
      </c>
      <c r="F6" s="1">
        <v>139447</v>
      </c>
      <c r="G6" s="1">
        <v>4474755</v>
      </c>
      <c r="H6" s="1">
        <v>103791</v>
      </c>
      <c r="I6" s="1">
        <v>0.02</v>
      </c>
      <c r="J6" s="1">
        <v>1.337548089224997E-2</v>
      </c>
      <c r="K6" s="1"/>
      <c r="L6" s="19">
        <f t="shared" si="10"/>
        <v>5290</v>
      </c>
      <c r="M6" s="19">
        <f t="shared" si="0"/>
        <v>1444</v>
      </c>
      <c r="N6" s="19">
        <f t="shared" si="1"/>
        <v>2887</v>
      </c>
      <c r="O6" s="21">
        <f t="shared" si="2"/>
        <v>331</v>
      </c>
      <c r="P6" s="21">
        <f t="shared" si="3"/>
        <v>91</v>
      </c>
      <c r="Q6" s="21">
        <f t="shared" si="4"/>
        <v>181</v>
      </c>
      <c r="R6" s="20">
        <f t="shared" si="11"/>
        <v>603</v>
      </c>
      <c r="S6" s="25">
        <f>+Brigada_tamano!H6</f>
        <v>3</v>
      </c>
      <c r="T6" s="25">
        <f t="shared" si="12"/>
        <v>1809</v>
      </c>
      <c r="U6" s="31">
        <f t="shared" si="13"/>
        <v>16045830</v>
      </c>
      <c r="V6" s="27">
        <f t="shared" si="5"/>
        <v>893700</v>
      </c>
      <c r="W6" s="27">
        <f t="shared" si="6"/>
        <v>476520</v>
      </c>
      <c r="X6" s="28">
        <f t="shared" si="7"/>
        <v>952710</v>
      </c>
      <c r="Y6" s="27">
        <f t="shared" si="8"/>
        <v>1659840</v>
      </c>
      <c r="Z6" s="27">
        <f t="shared" si="9"/>
        <v>3301440</v>
      </c>
      <c r="AA6" s="27">
        <f t="shared" si="14"/>
        <v>7284210</v>
      </c>
      <c r="AB6" s="33">
        <f t="shared" si="15"/>
        <v>23330040</v>
      </c>
      <c r="AC6" s="33">
        <f t="shared" si="16"/>
        <v>2424.9080137199876</v>
      </c>
    </row>
    <row r="7" spans="1:29" x14ac:dyDescent="0.2">
      <c r="A7" s="1">
        <v>10</v>
      </c>
      <c r="B7" s="1">
        <v>16</v>
      </c>
      <c r="C7" s="1">
        <v>1.3</v>
      </c>
      <c r="D7" s="1">
        <v>8872</v>
      </c>
      <c r="E7" s="1">
        <v>88719</v>
      </c>
      <c r="F7" s="1">
        <v>142871</v>
      </c>
      <c r="G7" s="1">
        <v>4474755</v>
      </c>
      <c r="H7" s="1">
        <v>103791</v>
      </c>
      <c r="I7" s="1">
        <v>0.02</v>
      </c>
      <c r="J7" s="1">
        <v>1.337548089224997E-2</v>
      </c>
      <c r="K7" s="1"/>
      <c r="L7" s="19">
        <f t="shared" si="10"/>
        <v>4879</v>
      </c>
      <c r="M7" s="19">
        <f t="shared" si="0"/>
        <v>1331</v>
      </c>
      <c r="N7" s="19">
        <f t="shared" si="1"/>
        <v>2662</v>
      </c>
      <c r="O7" s="21">
        <f t="shared" si="2"/>
        <v>305</v>
      </c>
      <c r="P7" s="21">
        <f t="shared" si="3"/>
        <v>84</v>
      </c>
      <c r="Q7" s="21">
        <f t="shared" si="4"/>
        <v>167</v>
      </c>
      <c r="R7" s="20">
        <f t="shared" si="11"/>
        <v>556</v>
      </c>
      <c r="S7" s="25">
        <f>+Brigada_tamano!H7</f>
        <v>3</v>
      </c>
      <c r="T7" s="25">
        <f t="shared" si="12"/>
        <v>1668</v>
      </c>
      <c r="U7" s="31">
        <f t="shared" si="13"/>
        <v>14795160</v>
      </c>
      <c r="V7" s="27">
        <f t="shared" si="5"/>
        <v>823500</v>
      </c>
      <c r="W7" s="27">
        <f t="shared" si="6"/>
        <v>439230</v>
      </c>
      <c r="X7" s="28">
        <f t="shared" si="7"/>
        <v>878460</v>
      </c>
      <c r="Y7" s="27">
        <f t="shared" si="8"/>
        <v>1532160</v>
      </c>
      <c r="Z7" s="27">
        <f t="shared" si="9"/>
        <v>3046080</v>
      </c>
      <c r="AA7" s="27">
        <f t="shared" si="14"/>
        <v>6719430</v>
      </c>
      <c r="AB7" s="33">
        <f t="shared" si="15"/>
        <v>21514590</v>
      </c>
      <c r="AC7" s="33">
        <f t="shared" si="16"/>
        <v>2424.9988728584312</v>
      </c>
    </row>
    <row r="8" spans="1:29" x14ac:dyDescent="0.2">
      <c r="A8" s="1">
        <v>11</v>
      </c>
      <c r="B8" s="1">
        <v>18</v>
      </c>
      <c r="C8" s="1">
        <v>1.33</v>
      </c>
      <c r="D8" s="1">
        <v>8258</v>
      </c>
      <c r="E8" s="1">
        <v>90841</v>
      </c>
      <c r="F8" s="1">
        <v>146289</v>
      </c>
      <c r="G8" s="1">
        <v>4474755</v>
      </c>
      <c r="H8" s="1">
        <v>103791</v>
      </c>
      <c r="I8" s="1">
        <v>0.02</v>
      </c>
      <c r="J8" s="1">
        <v>1.337548089224997E-2</v>
      </c>
      <c r="K8" s="1"/>
      <c r="L8" s="19">
        <f t="shared" si="10"/>
        <v>4541</v>
      </c>
      <c r="M8" s="19">
        <f t="shared" si="0"/>
        <v>1239</v>
      </c>
      <c r="N8" s="19">
        <f t="shared" si="1"/>
        <v>2478</v>
      </c>
      <c r="O8" s="21">
        <f t="shared" si="2"/>
        <v>284</v>
      </c>
      <c r="P8" s="21">
        <f t="shared" si="3"/>
        <v>78</v>
      </c>
      <c r="Q8" s="21">
        <f t="shared" si="4"/>
        <v>155</v>
      </c>
      <c r="R8" s="20">
        <f t="shared" si="11"/>
        <v>517</v>
      </c>
      <c r="S8" s="25">
        <f>+Brigada_tamano!H8</f>
        <v>4</v>
      </c>
      <c r="T8" s="25">
        <f t="shared" si="12"/>
        <v>2068</v>
      </c>
      <c r="U8" s="31">
        <f t="shared" si="13"/>
        <v>18341092</v>
      </c>
      <c r="V8" s="27">
        <f t="shared" si="5"/>
        <v>1022400</v>
      </c>
      <c r="W8" s="27">
        <f t="shared" si="6"/>
        <v>408870</v>
      </c>
      <c r="X8" s="28">
        <f t="shared" si="7"/>
        <v>817740</v>
      </c>
      <c r="Y8" s="27">
        <f t="shared" si="8"/>
        <v>1896960</v>
      </c>
      <c r="Z8" s="27">
        <f t="shared" si="9"/>
        <v>3769600</v>
      </c>
      <c r="AA8" s="27">
        <f t="shared" si="14"/>
        <v>7915570</v>
      </c>
      <c r="AB8" s="33">
        <f t="shared" si="15"/>
        <v>26256662</v>
      </c>
      <c r="AC8" s="33">
        <f t="shared" si="16"/>
        <v>3179.5425042383145</v>
      </c>
    </row>
    <row r="9" spans="1:29" s="44" customFormat="1" x14ac:dyDescent="0.2">
      <c r="A9" s="43">
        <v>12</v>
      </c>
      <c r="B9" s="43">
        <v>19</v>
      </c>
      <c r="C9" s="43">
        <v>1.37</v>
      </c>
      <c r="D9" s="43">
        <v>7747</v>
      </c>
      <c r="E9" s="43">
        <v>92961</v>
      </c>
      <c r="F9" s="43">
        <v>149702</v>
      </c>
      <c r="G9" s="43">
        <v>4474755</v>
      </c>
      <c r="H9" s="43">
        <v>103791</v>
      </c>
      <c r="I9" s="43">
        <v>0.02</v>
      </c>
      <c r="J9" s="43">
        <v>1.337548089224997E-2</v>
      </c>
      <c r="K9" s="43"/>
      <c r="L9" s="35">
        <f t="shared" si="10"/>
        <v>4259</v>
      </c>
      <c r="M9" s="35">
        <f t="shared" si="0"/>
        <v>1163</v>
      </c>
      <c r="N9" s="35">
        <f t="shared" si="1"/>
        <v>2325</v>
      </c>
      <c r="O9" s="36">
        <f t="shared" si="2"/>
        <v>267</v>
      </c>
      <c r="P9" s="36">
        <f t="shared" si="3"/>
        <v>73</v>
      </c>
      <c r="Q9" s="36">
        <f t="shared" si="4"/>
        <v>146</v>
      </c>
      <c r="R9" s="37">
        <f t="shared" si="11"/>
        <v>486</v>
      </c>
      <c r="S9" s="38">
        <f>+Brigada_tamano!H9</f>
        <v>4</v>
      </c>
      <c r="T9" s="25">
        <f t="shared" si="12"/>
        <v>1944</v>
      </c>
      <c r="U9" s="39">
        <f t="shared" si="13"/>
        <v>17241336</v>
      </c>
      <c r="V9" s="27">
        <f t="shared" si="5"/>
        <v>961200</v>
      </c>
      <c r="W9" s="40">
        <f t="shared" si="6"/>
        <v>383790</v>
      </c>
      <c r="X9" s="41">
        <f t="shared" si="7"/>
        <v>767250</v>
      </c>
      <c r="Y9" s="27">
        <f t="shared" si="8"/>
        <v>1775360</v>
      </c>
      <c r="Z9" s="27">
        <f t="shared" si="9"/>
        <v>3550720</v>
      </c>
      <c r="AA9" s="40">
        <f t="shared" si="14"/>
        <v>7438320</v>
      </c>
      <c r="AB9" s="42">
        <f t="shared" si="15"/>
        <v>24679656</v>
      </c>
      <c r="AC9" s="33">
        <f t="shared" si="16"/>
        <v>3185.7049180327867</v>
      </c>
    </row>
    <row r="10" spans="1:29" x14ac:dyDescent="0.2">
      <c r="A10" s="1">
        <v>13</v>
      </c>
      <c r="B10" s="1">
        <v>21</v>
      </c>
      <c r="C10" s="1">
        <v>1.4</v>
      </c>
      <c r="D10" s="1">
        <v>7314</v>
      </c>
      <c r="E10" s="1">
        <v>95077</v>
      </c>
      <c r="F10" s="1">
        <v>153110</v>
      </c>
      <c r="G10" s="1">
        <v>4474755</v>
      </c>
      <c r="H10" s="1">
        <v>103791</v>
      </c>
      <c r="I10" s="1">
        <v>0.02</v>
      </c>
      <c r="J10" s="1">
        <v>1.337548089224997E-2</v>
      </c>
      <c r="K10" s="1"/>
      <c r="L10" s="19">
        <f t="shared" si="10"/>
        <v>4021</v>
      </c>
      <c r="M10" s="19">
        <f t="shared" si="0"/>
        <v>1098</v>
      </c>
      <c r="N10" s="19">
        <f t="shared" si="1"/>
        <v>2195</v>
      </c>
      <c r="O10" s="21">
        <f t="shared" si="2"/>
        <v>252</v>
      </c>
      <c r="P10" s="21">
        <f t="shared" si="3"/>
        <v>69</v>
      </c>
      <c r="Q10" s="21">
        <f t="shared" si="4"/>
        <v>138</v>
      </c>
      <c r="R10" s="20">
        <f t="shared" si="11"/>
        <v>459</v>
      </c>
      <c r="S10" s="25">
        <f>+Brigada_tamano!H10</f>
        <v>4</v>
      </c>
      <c r="T10" s="25">
        <f t="shared" si="12"/>
        <v>1836</v>
      </c>
      <c r="U10" s="31">
        <f t="shared" si="13"/>
        <v>16283484</v>
      </c>
      <c r="V10" s="27">
        <f t="shared" si="5"/>
        <v>907200</v>
      </c>
      <c r="W10" s="27">
        <f t="shared" si="6"/>
        <v>362340</v>
      </c>
      <c r="X10" s="28">
        <f t="shared" si="7"/>
        <v>724350</v>
      </c>
      <c r="Y10" s="27">
        <f t="shared" si="8"/>
        <v>1678080</v>
      </c>
      <c r="Z10" s="27">
        <f t="shared" si="9"/>
        <v>3356160</v>
      </c>
      <c r="AA10" s="27">
        <f t="shared" si="14"/>
        <v>7028130</v>
      </c>
      <c r="AB10" s="33">
        <f t="shared" si="15"/>
        <v>23311614</v>
      </c>
      <c r="AC10" s="33">
        <f t="shared" si="16"/>
        <v>3187.259228876128</v>
      </c>
    </row>
    <row r="11" spans="1:29" x14ac:dyDescent="0.2">
      <c r="A11" s="1">
        <v>14</v>
      </c>
      <c r="B11" s="1">
        <v>23</v>
      </c>
      <c r="C11" s="1">
        <v>1.43</v>
      </c>
      <c r="D11" s="1">
        <v>6942</v>
      </c>
      <c r="E11" s="1">
        <v>97190</v>
      </c>
      <c r="F11" s="1">
        <v>156512</v>
      </c>
      <c r="G11" s="1">
        <v>4474755</v>
      </c>
      <c r="H11" s="1">
        <v>103791</v>
      </c>
      <c r="I11" s="1">
        <v>0.02</v>
      </c>
      <c r="J11" s="1">
        <v>1.337548089224997E-2</v>
      </c>
      <c r="K11" s="1"/>
      <c r="L11" s="19">
        <f t="shared" si="10"/>
        <v>3817</v>
      </c>
      <c r="M11" s="19">
        <f t="shared" si="0"/>
        <v>1042</v>
      </c>
      <c r="N11" s="19">
        <f t="shared" si="1"/>
        <v>2083</v>
      </c>
      <c r="O11" s="21">
        <f t="shared" si="2"/>
        <v>239</v>
      </c>
      <c r="P11" s="21">
        <f t="shared" si="3"/>
        <v>66</v>
      </c>
      <c r="Q11" s="21">
        <f t="shared" si="4"/>
        <v>131</v>
      </c>
      <c r="R11" s="20">
        <f t="shared" si="11"/>
        <v>436</v>
      </c>
      <c r="S11" s="25">
        <f>+Brigada_tamano!H11</f>
        <v>4</v>
      </c>
      <c r="T11" s="25">
        <f t="shared" si="12"/>
        <v>1744</v>
      </c>
      <c r="U11" s="31">
        <f t="shared" si="13"/>
        <v>15467536</v>
      </c>
      <c r="V11" s="27">
        <f t="shared" si="5"/>
        <v>860400</v>
      </c>
      <c r="W11" s="27">
        <f t="shared" si="6"/>
        <v>343860</v>
      </c>
      <c r="X11" s="28">
        <f t="shared" si="7"/>
        <v>687390</v>
      </c>
      <c r="Y11" s="27">
        <f t="shared" si="8"/>
        <v>1605120</v>
      </c>
      <c r="Z11" s="27">
        <f t="shared" si="9"/>
        <v>3185920</v>
      </c>
      <c r="AA11" s="27">
        <f t="shared" si="14"/>
        <v>6682690</v>
      </c>
      <c r="AB11" s="33">
        <f t="shared" si="15"/>
        <v>22150226</v>
      </c>
      <c r="AC11" s="33">
        <f t="shared" si="16"/>
        <v>3190.7556900028812</v>
      </c>
    </row>
    <row r="12" spans="1:29" x14ac:dyDescent="0.2">
      <c r="A12" s="1">
        <v>15</v>
      </c>
      <c r="B12" s="1">
        <v>24</v>
      </c>
      <c r="C12" s="1">
        <v>1.46</v>
      </c>
      <c r="D12" s="1">
        <v>6620</v>
      </c>
      <c r="E12" s="1">
        <v>99299</v>
      </c>
      <c r="F12" s="1">
        <v>159909</v>
      </c>
      <c r="G12" s="1">
        <v>4474755</v>
      </c>
      <c r="H12" s="1">
        <v>103791</v>
      </c>
      <c r="I12" s="1">
        <v>0.02</v>
      </c>
      <c r="J12" s="1">
        <v>1.337548089224997E-2</v>
      </c>
      <c r="K12" s="1"/>
      <c r="L12" s="19">
        <f t="shared" si="10"/>
        <v>3641</v>
      </c>
      <c r="M12" s="19">
        <f t="shared" si="0"/>
        <v>993</v>
      </c>
      <c r="N12" s="19">
        <f t="shared" si="1"/>
        <v>1986</v>
      </c>
      <c r="O12" s="21">
        <f t="shared" si="2"/>
        <v>228</v>
      </c>
      <c r="P12" s="21">
        <f t="shared" si="3"/>
        <v>63</v>
      </c>
      <c r="Q12" s="21">
        <f t="shared" si="4"/>
        <v>125</v>
      </c>
      <c r="R12" s="20">
        <f t="shared" si="11"/>
        <v>416</v>
      </c>
      <c r="S12" s="25">
        <f>+Brigada_tamano!H12</f>
        <v>5</v>
      </c>
      <c r="T12" s="25">
        <f t="shared" si="12"/>
        <v>2080</v>
      </c>
      <c r="U12" s="31">
        <f t="shared" si="13"/>
        <v>18446272</v>
      </c>
      <c r="V12" s="27">
        <f t="shared" si="5"/>
        <v>1026000</v>
      </c>
      <c r="W12" s="27">
        <f t="shared" si="6"/>
        <v>327690</v>
      </c>
      <c r="X12" s="28">
        <f t="shared" si="7"/>
        <v>655380</v>
      </c>
      <c r="Y12" s="27">
        <f t="shared" si="8"/>
        <v>1915200</v>
      </c>
      <c r="Z12" s="27">
        <f t="shared" si="9"/>
        <v>3800000</v>
      </c>
      <c r="AA12" s="27">
        <f t="shared" si="14"/>
        <v>7724270</v>
      </c>
      <c r="AB12" s="33">
        <f t="shared" si="15"/>
        <v>26170542</v>
      </c>
      <c r="AC12" s="33">
        <f t="shared" si="16"/>
        <v>3953.2540785498491</v>
      </c>
    </row>
    <row r="13" spans="1:29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si="10"/>
        <v>594</v>
      </c>
      <c r="M13" s="55">
        <f t="shared" si="0"/>
        <v>162</v>
      </c>
      <c r="N13" s="55">
        <f t="shared" si="1"/>
        <v>324</v>
      </c>
      <c r="O13" s="55">
        <f t="shared" si="2"/>
        <v>38</v>
      </c>
      <c r="P13" s="55">
        <f t="shared" si="3"/>
        <v>11</v>
      </c>
      <c r="Q13" s="55">
        <f t="shared" si="4"/>
        <v>21</v>
      </c>
      <c r="R13" s="55">
        <f t="shared" si="11"/>
        <v>70</v>
      </c>
      <c r="S13" s="55">
        <v>4</v>
      </c>
      <c r="T13" s="55">
        <f t="shared" si="12"/>
        <v>280</v>
      </c>
      <c r="U13" s="56">
        <f t="shared" si="13"/>
        <v>2483320</v>
      </c>
      <c r="V13" s="39">
        <f t="shared" si="5"/>
        <v>136800</v>
      </c>
      <c r="W13" s="56">
        <f t="shared" si="6"/>
        <v>53460</v>
      </c>
      <c r="X13" s="59">
        <f t="shared" si="7"/>
        <v>106920</v>
      </c>
      <c r="Y13" s="39">
        <f t="shared" si="8"/>
        <v>267520</v>
      </c>
      <c r="Z13" s="39">
        <f t="shared" si="9"/>
        <v>510720</v>
      </c>
      <c r="AA13" s="56">
        <f t="shared" ref="AA13" si="17">SUM(V13:Z13)</f>
        <v>1075420</v>
      </c>
      <c r="AB13" s="60">
        <f t="shared" si="15"/>
        <v>3558740</v>
      </c>
      <c r="AC13" s="60">
        <f t="shared" si="16"/>
        <v>3295.1296296296296</v>
      </c>
    </row>
    <row r="14" spans="1:29" x14ac:dyDescent="0.2">
      <c r="A14" s="18" t="s">
        <v>55</v>
      </c>
      <c r="B14" s="4"/>
      <c r="C14" s="4"/>
      <c r="D14" s="4"/>
    </row>
    <row r="15" spans="1:29" x14ac:dyDescent="0.2">
      <c r="A15" s="9" t="s">
        <v>52</v>
      </c>
      <c r="B15" s="17">
        <v>0.55000000000000004</v>
      </c>
      <c r="C15" s="4"/>
      <c r="D15" s="4"/>
    </row>
    <row r="16" spans="1:29" x14ac:dyDescent="0.2">
      <c r="A16" s="9" t="s">
        <v>53</v>
      </c>
      <c r="B16" s="17">
        <v>0.15</v>
      </c>
      <c r="C16" s="4"/>
      <c r="D16" s="4"/>
    </row>
    <row r="17" spans="1:4" x14ac:dyDescent="0.2">
      <c r="A17" s="9" t="s">
        <v>54</v>
      </c>
      <c r="B17" s="17">
        <v>0.3</v>
      </c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18" t="s">
        <v>57</v>
      </c>
      <c r="B19" s="4"/>
      <c r="C19" s="4"/>
      <c r="D19" s="4"/>
    </row>
    <row r="20" spans="1:4" x14ac:dyDescent="0.2">
      <c r="A20" s="9" t="s">
        <v>56</v>
      </c>
      <c r="B20" s="14">
        <v>2</v>
      </c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18" t="s">
        <v>58</v>
      </c>
      <c r="B22" s="4"/>
      <c r="C22" s="4"/>
      <c r="D22" s="4"/>
    </row>
    <row r="23" spans="1:4" x14ac:dyDescent="0.2">
      <c r="A23" s="9" t="s">
        <v>59</v>
      </c>
      <c r="B23" s="14">
        <v>8</v>
      </c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18" t="s">
        <v>66</v>
      </c>
      <c r="B25" s="4"/>
      <c r="C25" s="4"/>
      <c r="D25" s="4"/>
    </row>
    <row r="26" spans="1:4" x14ac:dyDescent="0.2">
      <c r="A26" s="9" t="s">
        <v>64</v>
      </c>
      <c r="B26" s="14">
        <v>20</v>
      </c>
      <c r="C26" s="4"/>
      <c r="D26" s="4"/>
    </row>
    <row r="27" spans="1:4" x14ac:dyDescent="0.2">
      <c r="A27" s="9" t="s">
        <v>65</v>
      </c>
      <c r="B27" s="61">
        <v>160</v>
      </c>
      <c r="C27" s="4"/>
      <c r="D27" s="4"/>
    </row>
    <row r="28" spans="1:4" x14ac:dyDescent="0.2">
      <c r="A28" s="9"/>
      <c r="B28" s="9"/>
      <c r="C28" s="4"/>
      <c r="D28" s="4"/>
    </row>
    <row r="29" spans="1:4" x14ac:dyDescent="0.2">
      <c r="A29" s="9" t="s">
        <v>67</v>
      </c>
      <c r="B29" s="9">
        <f>ROUNDUP(88*3.74,0)</f>
        <v>330</v>
      </c>
      <c r="C29" s="4"/>
      <c r="D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9"/>
  <sheetViews>
    <sheetView zoomScale="140" zoomScaleNormal="140" workbookViewId="0">
      <pane xSplit="4" ySplit="1" topLeftCell="S2" activePane="bottomRight" state="frozen"/>
      <selection activeCell="U1" sqref="U1:AC1048576"/>
      <selection pane="topRight" activeCell="U1" sqref="U1:AC1048576"/>
      <selection pane="bottomLeft" activeCell="U1" sqref="U1:AC1048576"/>
      <selection pane="bottomRight" activeCell="AC2" sqref="AC2"/>
    </sheetView>
  </sheetViews>
  <sheetFormatPr baseColWidth="10" defaultRowHeight="15" x14ac:dyDescent="0.2"/>
  <cols>
    <col min="1" max="1" width="18.6640625" customWidth="1"/>
    <col min="2" max="2" width="14.5" bestFit="1" customWidth="1"/>
    <col min="3" max="3" width="5.33203125" bestFit="1" customWidth="1"/>
    <col min="4" max="4" width="12.83203125" bestFit="1" customWidth="1"/>
    <col min="5" max="5" width="19.83203125" bestFit="1" customWidth="1"/>
    <col min="6" max="6" width="16.5" bestFit="1" customWidth="1"/>
    <col min="11" max="11" width="1.6640625" customWidth="1"/>
    <col min="12" max="20" width="10.6640625" customWidth="1"/>
    <col min="21" max="21" width="13.6640625" bestFit="1" customWidth="1"/>
    <col min="22" max="22" width="12.5" bestFit="1" customWidth="1"/>
    <col min="23" max="23" width="11" bestFit="1" customWidth="1"/>
    <col min="24" max="25" width="12.5" bestFit="1" customWidth="1"/>
    <col min="26" max="28" width="13.6640625" bestFit="1" customWidth="1"/>
    <col min="29" max="29" width="10.83203125" bestFit="1" customWidth="1"/>
  </cols>
  <sheetData>
    <row r="1" spans="1:29" s="5" customFormat="1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1">
        <v>5</v>
      </c>
      <c r="B2" s="1">
        <v>8</v>
      </c>
      <c r="C2" s="1">
        <v>1.1399999999999999</v>
      </c>
      <c r="D2" s="1">
        <v>15611</v>
      </c>
      <c r="E2" s="1">
        <v>78054</v>
      </c>
      <c r="F2" s="1">
        <v>125697</v>
      </c>
      <c r="G2" s="1">
        <v>4474755</v>
      </c>
      <c r="H2" s="1">
        <v>64793</v>
      </c>
      <c r="I2" s="1">
        <v>0.02</v>
      </c>
      <c r="J2" s="1">
        <v>1.337548089224997E-2</v>
      </c>
      <c r="K2" s="1"/>
      <c r="L2" s="19">
        <f>+D2-M2-N2</f>
        <v>8585</v>
      </c>
      <c r="M2" s="19">
        <f t="shared" ref="M2:M13" si="0">ROUNDUP(D2*$B$16,0)</f>
        <v>2342</v>
      </c>
      <c r="N2" s="19">
        <f t="shared" ref="N2:N13" si="1">ROUNDUP(D2*$B$17,0)</f>
        <v>4684</v>
      </c>
      <c r="O2" s="21">
        <f t="shared" ref="O2:O13" si="2">ROUNDUP(L2/($B$20*$B$23),0)</f>
        <v>537</v>
      </c>
      <c r="P2" s="21">
        <f t="shared" ref="P2:P13" si="3">ROUNDUP(M2/($B$20*$B$23),0)</f>
        <v>147</v>
      </c>
      <c r="Q2" s="21">
        <f t="shared" ref="Q2:Q13" si="4">ROUNDUP(N2/($B$20*$B$23),0)</f>
        <v>293</v>
      </c>
      <c r="R2" s="20">
        <f>SUM(O2:Q2)</f>
        <v>977</v>
      </c>
      <c r="S2" s="25">
        <f>+Brigada_tamano!H2</f>
        <v>2</v>
      </c>
      <c r="T2" s="25">
        <f>+R2*S2</f>
        <v>1954</v>
      </c>
      <c r="U2" s="31">
        <f>(((S2-1)*4433)+(4439))*R2*2</f>
        <v>17335888</v>
      </c>
      <c r="V2" s="27">
        <f t="shared" ref="V2:V13" si="5">+O2*S2*$B$26*45</f>
        <v>966600</v>
      </c>
      <c r="W2" s="27">
        <f t="shared" ref="W2:W13" si="6">(M2*$B$29)</f>
        <v>772860</v>
      </c>
      <c r="X2" s="28">
        <f t="shared" ref="X2:X13" si="7">(N2*$B$29)</f>
        <v>1545720</v>
      </c>
      <c r="Y2" s="27">
        <f t="shared" ref="Y2:Y13" si="8">(P2*$B$27*S2*38)</f>
        <v>1787520</v>
      </c>
      <c r="Z2" s="27">
        <f t="shared" ref="Z2:Z13" si="9">(Q2*$B$27*S2*38)</f>
        <v>3562880</v>
      </c>
      <c r="AA2" s="27">
        <f>SUM(V2:Z2)</f>
        <v>8635580</v>
      </c>
      <c r="AB2" s="33">
        <f>+U2+AA2</f>
        <v>25971468</v>
      </c>
      <c r="AC2" s="33">
        <f>+AB2/D2</f>
        <v>1663.6645954775479</v>
      </c>
    </row>
    <row r="3" spans="1:29" x14ac:dyDescent="0.2">
      <c r="A3" s="1">
        <v>6</v>
      </c>
      <c r="B3" s="1">
        <v>10</v>
      </c>
      <c r="C3" s="1">
        <v>1.17</v>
      </c>
      <c r="D3" s="1">
        <v>13366</v>
      </c>
      <c r="E3" s="1">
        <v>80194</v>
      </c>
      <c r="F3" s="1">
        <v>129143</v>
      </c>
      <c r="G3" s="1">
        <v>4474755</v>
      </c>
      <c r="H3" s="1">
        <v>64793</v>
      </c>
      <c r="I3" s="1">
        <v>0.02</v>
      </c>
      <c r="J3" s="1">
        <v>1.337548089224997E-2</v>
      </c>
      <c r="K3" s="1"/>
      <c r="L3" s="19">
        <f t="shared" ref="L3:L13" si="10">+D3-M3-N3</f>
        <v>7351</v>
      </c>
      <c r="M3" s="19">
        <f t="shared" si="0"/>
        <v>2005</v>
      </c>
      <c r="N3" s="19">
        <f t="shared" si="1"/>
        <v>4010</v>
      </c>
      <c r="O3" s="21">
        <f t="shared" si="2"/>
        <v>460</v>
      </c>
      <c r="P3" s="21">
        <f t="shared" si="3"/>
        <v>126</v>
      </c>
      <c r="Q3" s="21">
        <f t="shared" si="4"/>
        <v>251</v>
      </c>
      <c r="R3" s="20">
        <f t="shared" ref="R3:R13" si="11">SUM(O3:Q3)</f>
        <v>837</v>
      </c>
      <c r="S3" s="25">
        <f>+Brigada_tamano!H3</f>
        <v>2</v>
      </c>
      <c r="T3" s="25">
        <f t="shared" ref="T3:T13" si="12">+R3*S3</f>
        <v>1674</v>
      </c>
      <c r="U3" s="31">
        <f t="shared" ref="U3:U13" si="13">(((S3-1)*4433)+(4439))*R3*2</f>
        <v>14851728</v>
      </c>
      <c r="V3" s="27">
        <f t="shared" si="5"/>
        <v>828000</v>
      </c>
      <c r="W3" s="27">
        <f t="shared" si="6"/>
        <v>661650</v>
      </c>
      <c r="X3" s="28">
        <f t="shared" si="7"/>
        <v>1323300</v>
      </c>
      <c r="Y3" s="27">
        <f t="shared" si="8"/>
        <v>1532160</v>
      </c>
      <c r="Z3" s="27">
        <f t="shared" si="9"/>
        <v>3052160</v>
      </c>
      <c r="AA3" s="27">
        <f t="shared" ref="AA3:AA12" si="14">SUM(V3:Z3)</f>
        <v>7397270</v>
      </c>
      <c r="AB3" s="33">
        <f t="shared" ref="AB3:AB13" si="15">+U3+AA3</f>
        <v>22248998</v>
      </c>
      <c r="AC3" s="33">
        <f t="shared" ref="AC3:AC13" si="16">+AB3/D3</f>
        <v>1664.5965883585216</v>
      </c>
    </row>
    <row r="4" spans="1:29" x14ac:dyDescent="0.2">
      <c r="A4" s="1">
        <v>7</v>
      </c>
      <c r="B4" s="1">
        <v>11</v>
      </c>
      <c r="C4" s="1">
        <v>1.21</v>
      </c>
      <c r="D4" s="1">
        <v>11761</v>
      </c>
      <c r="E4" s="1">
        <v>82330</v>
      </c>
      <c r="F4" s="1">
        <v>132583</v>
      </c>
      <c r="G4" s="1">
        <v>4474755</v>
      </c>
      <c r="H4" s="1">
        <v>64793</v>
      </c>
      <c r="I4" s="1">
        <v>0.02</v>
      </c>
      <c r="J4" s="1">
        <v>1.337548089224997E-2</v>
      </c>
      <c r="K4" s="1"/>
      <c r="L4" s="19">
        <f t="shared" si="10"/>
        <v>6467</v>
      </c>
      <c r="M4" s="19">
        <f t="shared" si="0"/>
        <v>1765</v>
      </c>
      <c r="N4" s="19">
        <f t="shared" si="1"/>
        <v>3529</v>
      </c>
      <c r="O4" s="21">
        <f t="shared" si="2"/>
        <v>405</v>
      </c>
      <c r="P4" s="21">
        <f t="shared" si="3"/>
        <v>111</v>
      </c>
      <c r="Q4" s="21">
        <f t="shared" si="4"/>
        <v>221</v>
      </c>
      <c r="R4" s="20">
        <f t="shared" si="11"/>
        <v>737</v>
      </c>
      <c r="S4" s="25">
        <f>+Brigada_tamano!H4</f>
        <v>3</v>
      </c>
      <c r="T4" s="25">
        <f t="shared" si="12"/>
        <v>2211</v>
      </c>
      <c r="U4" s="31">
        <f t="shared" si="13"/>
        <v>19611570</v>
      </c>
      <c r="V4" s="27">
        <f t="shared" si="5"/>
        <v>1093500</v>
      </c>
      <c r="W4" s="27">
        <f t="shared" si="6"/>
        <v>582450</v>
      </c>
      <c r="X4" s="28">
        <f t="shared" si="7"/>
        <v>1164570</v>
      </c>
      <c r="Y4" s="27">
        <f t="shared" si="8"/>
        <v>2024640</v>
      </c>
      <c r="Z4" s="27">
        <f t="shared" si="9"/>
        <v>4031040</v>
      </c>
      <c r="AA4" s="27">
        <f t="shared" si="14"/>
        <v>8896200</v>
      </c>
      <c r="AB4" s="33">
        <f t="shared" si="15"/>
        <v>28507770</v>
      </c>
      <c r="AC4" s="33">
        <f t="shared" si="16"/>
        <v>2423.9239860556077</v>
      </c>
    </row>
    <row r="5" spans="1:29" x14ac:dyDescent="0.2">
      <c r="A5" s="1">
        <v>8</v>
      </c>
      <c r="B5" s="1">
        <v>13</v>
      </c>
      <c r="C5" s="1">
        <v>1.24</v>
      </c>
      <c r="D5" s="1">
        <v>10558</v>
      </c>
      <c r="E5" s="1">
        <v>84463</v>
      </c>
      <c r="F5" s="1">
        <v>136018</v>
      </c>
      <c r="G5" s="1">
        <v>4474755</v>
      </c>
      <c r="H5" s="1">
        <v>64793</v>
      </c>
      <c r="I5" s="1">
        <v>0.02</v>
      </c>
      <c r="J5" s="1">
        <v>1.337548089224997E-2</v>
      </c>
      <c r="K5" s="1"/>
      <c r="L5" s="19">
        <f t="shared" si="10"/>
        <v>5806</v>
      </c>
      <c r="M5" s="19">
        <f t="shared" si="0"/>
        <v>1584</v>
      </c>
      <c r="N5" s="19">
        <f t="shared" si="1"/>
        <v>3168</v>
      </c>
      <c r="O5" s="21">
        <f t="shared" si="2"/>
        <v>363</v>
      </c>
      <c r="P5" s="21">
        <f t="shared" si="3"/>
        <v>99</v>
      </c>
      <c r="Q5" s="21">
        <f t="shared" si="4"/>
        <v>198</v>
      </c>
      <c r="R5" s="20">
        <f t="shared" si="11"/>
        <v>660</v>
      </c>
      <c r="S5" s="25">
        <f>+Brigada_tamano!H5</f>
        <v>3</v>
      </c>
      <c r="T5" s="25">
        <f t="shared" si="12"/>
        <v>1980</v>
      </c>
      <c r="U5" s="31">
        <f t="shared" si="13"/>
        <v>17562600</v>
      </c>
      <c r="V5" s="27">
        <f t="shared" si="5"/>
        <v>980100</v>
      </c>
      <c r="W5" s="27">
        <f t="shared" si="6"/>
        <v>522720</v>
      </c>
      <c r="X5" s="28">
        <f t="shared" si="7"/>
        <v>1045440</v>
      </c>
      <c r="Y5" s="27">
        <f t="shared" si="8"/>
        <v>1805760</v>
      </c>
      <c r="Z5" s="27">
        <f t="shared" si="9"/>
        <v>3611520</v>
      </c>
      <c r="AA5" s="27">
        <f t="shared" si="14"/>
        <v>7965540</v>
      </c>
      <c r="AB5" s="33">
        <f t="shared" si="15"/>
        <v>25528140</v>
      </c>
      <c r="AC5" s="33">
        <f t="shared" si="16"/>
        <v>2417.8954347414283</v>
      </c>
    </row>
    <row r="6" spans="1:29" x14ac:dyDescent="0.2">
      <c r="A6" s="1">
        <v>9</v>
      </c>
      <c r="B6" s="1">
        <v>14</v>
      </c>
      <c r="C6" s="1">
        <v>1.27</v>
      </c>
      <c r="D6" s="1">
        <v>9621</v>
      </c>
      <c r="E6" s="1">
        <v>86593</v>
      </c>
      <c r="F6" s="1">
        <v>139447</v>
      </c>
      <c r="G6" s="1">
        <v>4474755</v>
      </c>
      <c r="H6" s="1">
        <v>64793</v>
      </c>
      <c r="I6" s="1">
        <v>0.02</v>
      </c>
      <c r="J6" s="1">
        <v>1.337548089224997E-2</v>
      </c>
      <c r="K6" s="1"/>
      <c r="L6" s="19">
        <f t="shared" si="10"/>
        <v>5290</v>
      </c>
      <c r="M6" s="19">
        <f t="shared" si="0"/>
        <v>1444</v>
      </c>
      <c r="N6" s="19">
        <f t="shared" si="1"/>
        <v>2887</v>
      </c>
      <c r="O6" s="21">
        <f t="shared" si="2"/>
        <v>331</v>
      </c>
      <c r="P6" s="21">
        <f t="shared" si="3"/>
        <v>91</v>
      </c>
      <c r="Q6" s="21">
        <f t="shared" si="4"/>
        <v>181</v>
      </c>
      <c r="R6" s="20">
        <f t="shared" si="11"/>
        <v>603</v>
      </c>
      <c r="S6" s="25">
        <f>+Brigada_tamano!H6</f>
        <v>3</v>
      </c>
      <c r="T6" s="25">
        <f t="shared" si="12"/>
        <v>1809</v>
      </c>
      <c r="U6" s="31">
        <f t="shared" si="13"/>
        <v>16045830</v>
      </c>
      <c r="V6" s="27">
        <f t="shared" si="5"/>
        <v>893700</v>
      </c>
      <c r="W6" s="27">
        <f t="shared" si="6"/>
        <v>476520</v>
      </c>
      <c r="X6" s="28">
        <f t="shared" si="7"/>
        <v>952710</v>
      </c>
      <c r="Y6" s="27">
        <f t="shared" si="8"/>
        <v>1659840</v>
      </c>
      <c r="Z6" s="27">
        <f t="shared" si="9"/>
        <v>3301440</v>
      </c>
      <c r="AA6" s="27">
        <f t="shared" si="14"/>
        <v>7284210</v>
      </c>
      <c r="AB6" s="33">
        <f t="shared" si="15"/>
        <v>23330040</v>
      </c>
      <c r="AC6" s="33">
        <f t="shared" si="16"/>
        <v>2424.9080137199876</v>
      </c>
    </row>
    <row r="7" spans="1:29" x14ac:dyDescent="0.2">
      <c r="A7" s="1">
        <v>10</v>
      </c>
      <c r="B7" s="1">
        <v>16</v>
      </c>
      <c r="C7" s="1">
        <v>1.3</v>
      </c>
      <c r="D7" s="1">
        <v>8872</v>
      </c>
      <c r="E7" s="1">
        <v>88719</v>
      </c>
      <c r="F7" s="1">
        <v>142871</v>
      </c>
      <c r="G7" s="1">
        <v>4474755</v>
      </c>
      <c r="H7" s="1">
        <v>64793</v>
      </c>
      <c r="I7" s="1">
        <v>0.02</v>
      </c>
      <c r="J7" s="1">
        <v>1.337548089224997E-2</v>
      </c>
      <c r="K7" s="1"/>
      <c r="L7" s="19">
        <f t="shared" si="10"/>
        <v>4879</v>
      </c>
      <c r="M7" s="19">
        <f t="shared" si="0"/>
        <v>1331</v>
      </c>
      <c r="N7" s="19">
        <f t="shared" si="1"/>
        <v>2662</v>
      </c>
      <c r="O7" s="21">
        <f t="shared" si="2"/>
        <v>305</v>
      </c>
      <c r="P7" s="21">
        <f t="shared" si="3"/>
        <v>84</v>
      </c>
      <c r="Q7" s="21">
        <f t="shared" si="4"/>
        <v>167</v>
      </c>
      <c r="R7" s="20">
        <f t="shared" si="11"/>
        <v>556</v>
      </c>
      <c r="S7" s="25">
        <f>+Brigada_tamano!H7</f>
        <v>3</v>
      </c>
      <c r="T7" s="25">
        <f t="shared" si="12"/>
        <v>1668</v>
      </c>
      <c r="U7" s="31">
        <f t="shared" si="13"/>
        <v>14795160</v>
      </c>
      <c r="V7" s="27">
        <f t="shared" si="5"/>
        <v>823500</v>
      </c>
      <c r="W7" s="27">
        <f t="shared" si="6"/>
        <v>439230</v>
      </c>
      <c r="X7" s="28">
        <f t="shared" si="7"/>
        <v>878460</v>
      </c>
      <c r="Y7" s="27">
        <f t="shared" si="8"/>
        <v>1532160</v>
      </c>
      <c r="Z7" s="27">
        <f t="shared" si="9"/>
        <v>3046080</v>
      </c>
      <c r="AA7" s="27">
        <f t="shared" si="14"/>
        <v>6719430</v>
      </c>
      <c r="AB7" s="33">
        <f t="shared" si="15"/>
        <v>21514590</v>
      </c>
      <c r="AC7" s="33">
        <f t="shared" si="16"/>
        <v>2424.9988728584312</v>
      </c>
    </row>
    <row r="8" spans="1:29" x14ac:dyDescent="0.2">
      <c r="A8" s="1">
        <v>11</v>
      </c>
      <c r="B8" s="1">
        <v>18</v>
      </c>
      <c r="C8" s="1">
        <v>1.33</v>
      </c>
      <c r="D8" s="1">
        <v>8258</v>
      </c>
      <c r="E8" s="1">
        <v>90841</v>
      </c>
      <c r="F8" s="1">
        <v>146289</v>
      </c>
      <c r="G8" s="1">
        <v>4474755</v>
      </c>
      <c r="H8" s="1">
        <v>64793</v>
      </c>
      <c r="I8" s="1">
        <v>0.02</v>
      </c>
      <c r="J8" s="1">
        <v>1.337548089224997E-2</v>
      </c>
      <c r="K8" s="1"/>
      <c r="L8" s="19">
        <f t="shared" si="10"/>
        <v>4541</v>
      </c>
      <c r="M8" s="19">
        <f t="shared" si="0"/>
        <v>1239</v>
      </c>
      <c r="N8" s="19">
        <f t="shared" si="1"/>
        <v>2478</v>
      </c>
      <c r="O8" s="21">
        <f t="shared" si="2"/>
        <v>284</v>
      </c>
      <c r="P8" s="21">
        <f t="shared" si="3"/>
        <v>78</v>
      </c>
      <c r="Q8" s="21">
        <f t="shared" si="4"/>
        <v>155</v>
      </c>
      <c r="R8" s="20">
        <f t="shared" si="11"/>
        <v>517</v>
      </c>
      <c r="S8" s="25">
        <f>+Brigada_tamano!H8</f>
        <v>4</v>
      </c>
      <c r="T8" s="25">
        <f t="shared" si="12"/>
        <v>2068</v>
      </c>
      <c r="U8" s="31">
        <f t="shared" si="13"/>
        <v>18341092</v>
      </c>
      <c r="V8" s="27">
        <f t="shared" si="5"/>
        <v>1022400</v>
      </c>
      <c r="W8" s="27">
        <f t="shared" si="6"/>
        <v>408870</v>
      </c>
      <c r="X8" s="28">
        <f t="shared" si="7"/>
        <v>817740</v>
      </c>
      <c r="Y8" s="27">
        <f t="shared" si="8"/>
        <v>1896960</v>
      </c>
      <c r="Z8" s="27">
        <f t="shared" si="9"/>
        <v>3769600</v>
      </c>
      <c r="AA8" s="27">
        <f t="shared" si="14"/>
        <v>7915570</v>
      </c>
      <c r="AB8" s="33">
        <f t="shared" si="15"/>
        <v>26256662</v>
      </c>
      <c r="AC8" s="33">
        <f t="shared" si="16"/>
        <v>3179.5425042383145</v>
      </c>
    </row>
    <row r="9" spans="1:29" s="44" customFormat="1" x14ac:dyDescent="0.2">
      <c r="A9" s="43">
        <v>12</v>
      </c>
      <c r="B9" s="43">
        <v>19</v>
      </c>
      <c r="C9" s="43">
        <v>1.37</v>
      </c>
      <c r="D9" s="43">
        <v>7747</v>
      </c>
      <c r="E9" s="43">
        <v>92961</v>
      </c>
      <c r="F9" s="43">
        <v>149702</v>
      </c>
      <c r="G9" s="43">
        <v>4474755</v>
      </c>
      <c r="H9" s="43">
        <v>64793</v>
      </c>
      <c r="I9" s="43">
        <v>0.02</v>
      </c>
      <c r="J9" s="43">
        <v>1.337548089224997E-2</v>
      </c>
      <c r="K9" s="43"/>
      <c r="L9" s="35">
        <f t="shared" si="10"/>
        <v>4259</v>
      </c>
      <c r="M9" s="35">
        <f t="shared" si="0"/>
        <v>1163</v>
      </c>
      <c r="N9" s="35">
        <f t="shared" si="1"/>
        <v>2325</v>
      </c>
      <c r="O9" s="36">
        <f t="shared" si="2"/>
        <v>267</v>
      </c>
      <c r="P9" s="36">
        <f t="shared" si="3"/>
        <v>73</v>
      </c>
      <c r="Q9" s="36">
        <f t="shared" si="4"/>
        <v>146</v>
      </c>
      <c r="R9" s="37">
        <f t="shared" si="11"/>
        <v>486</v>
      </c>
      <c r="S9" s="38">
        <f>+Brigada_tamano!H9</f>
        <v>4</v>
      </c>
      <c r="T9" s="25">
        <f t="shared" si="12"/>
        <v>1944</v>
      </c>
      <c r="U9" s="39">
        <f t="shared" si="13"/>
        <v>17241336</v>
      </c>
      <c r="V9" s="27">
        <f t="shared" si="5"/>
        <v>961200</v>
      </c>
      <c r="W9" s="40">
        <f t="shared" si="6"/>
        <v>383790</v>
      </c>
      <c r="X9" s="41">
        <f t="shared" si="7"/>
        <v>767250</v>
      </c>
      <c r="Y9" s="27">
        <f t="shared" si="8"/>
        <v>1775360</v>
      </c>
      <c r="Z9" s="27">
        <f t="shared" si="9"/>
        <v>3550720</v>
      </c>
      <c r="AA9" s="40">
        <f t="shared" si="14"/>
        <v>7438320</v>
      </c>
      <c r="AB9" s="42">
        <f t="shared" si="15"/>
        <v>24679656</v>
      </c>
      <c r="AC9" s="33">
        <f t="shared" si="16"/>
        <v>3185.7049180327867</v>
      </c>
    </row>
    <row r="10" spans="1:29" x14ac:dyDescent="0.2">
      <c r="A10" s="1">
        <v>13</v>
      </c>
      <c r="B10" s="1">
        <v>21</v>
      </c>
      <c r="C10" s="1">
        <v>1.4</v>
      </c>
      <c r="D10" s="1">
        <v>7314</v>
      </c>
      <c r="E10" s="1">
        <v>95077</v>
      </c>
      <c r="F10" s="1">
        <v>153110</v>
      </c>
      <c r="G10" s="1">
        <v>4474755</v>
      </c>
      <c r="H10" s="1">
        <v>64793</v>
      </c>
      <c r="I10" s="1">
        <v>0.02</v>
      </c>
      <c r="J10" s="1">
        <v>1.337548089224997E-2</v>
      </c>
      <c r="K10" s="1"/>
      <c r="L10" s="19">
        <f t="shared" si="10"/>
        <v>4021</v>
      </c>
      <c r="M10" s="19">
        <f t="shared" si="0"/>
        <v>1098</v>
      </c>
      <c r="N10" s="19">
        <f t="shared" si="1"/>
        <v>2195</v>
      </c>
      <c r="O10" s="21">
        <f t="shared" si="2"/>
        <v>252</v>
      </c>
      <c r="P10" s="21">
        <f t="shared" si="3"/>
        <v>69</v>
      </c>
      <c r="Q10" s="21">
        <f t="shared" si="4"/>
        <v>138</v>
      </c>
      <c r="R10" s="20">
        <f t="shared" si="11"/>
        <v>459</v>
      </c>
      <c r="S10" s="25">
        <f>+Brigada_tamano!H10</f>
        <v>4</v>
      </c>
      <c r="T10" s="25">
        <f t="shared" si="12"/>
        <v>1836</v>
      </c>
      <c r="U10" s="31">
        <f t="shared" si="13"/>
        <v>16283484</v>
      </c>
      <c r="V10" s="27">
        <f t="shared" si="5"/>
        <v>907200</v>
      </c>
      <c r="W10" s="27">
        <f t="shared" si="6"/>
        <v>362340</v>
      </c>
      <c r="X10" s="28">
        <f t="shared" si="7"/>
        <v>724350</v>
      </c>
      <c r="Y10" s="27">
        <f t="shared" si="8"/>
        <v>1678080</v>
      </c>
      <c r="Z10" s="27">
        <f t="shared" si="9"/>
        <v>3356160</v>
      </c>
      <c r="AA10" s="27">
        <f t="shared" si="14"/>
        <v>7028130</v>
      </c>
      <c r="AB10" s="33">
        <f t="shared" si="15"/>
        <v>23311614</v>
      </c>
      <c r="AC10" s="33">
        <f t="shared" si="16"/>
        <v>3187.259228876128</v>
      </c>
    </row>
    <row r="11" spans="1:29" x14ac:dyDescent="0.2">
      <c r="A11" s="1">
        <v>14</v>
      </c>
      <c r="B11" s="1">
        <v>23</v>
      </c>
      <c r="C11" s="1">
        <v>1.43</v>
      </c>
      <c r="D11" s="1">
        <v>6942</v>
      </c>
      <c r="E11" s="1">
        <v>97190</v>
      </c>
      <c r="F11" s="1">
        <v>156512</v>
      </c>
      <c r="G11" s="1">
        <v>4474755</v>
      </c>
      <c r="H11" s="1">
        <v>64793</v>
      </c>
      <c r="I11" s="1">
        <v>0.02</v>
      </c>
      <c r="J11" s="1">
        <v>1.337548089224997E-2</v>
      </c>
      <c r="K11" s="1"/>
      <c r="L11" s="19">
        <f t="shared" si="10"/>
        <v>3817</v>
      </c>
      <c r="M11" s="19">
        <f t="shared" si="0"/>
        <v>1042</v>
      </c>
      <c r="N11" s="19">
        <f t="shared" si="1"/>
        <v>2083</v>
      </c>
      <c r="O11" s="21">
        <f t="shared" si="2"/>
        <v>239</v>
      </c>
      <c r="P11" s="21">
        <f t="shared" si="3"/>
        <v>66</v>
      </c>
      <c r="Q11" s="21">
        <f t="shared" si="4"/>
        <v>131</v>
      </c>
      <c r="R11" s="20">
        <f t="shared" si="11"/>
        <v>436</v>
      </c>
      <c r="S11" s="25">
        <f>+Brigada_tamano!H11</f>
        <v>4</v>
      </c>
      <c r="T11" s="25">
        <f t="shared" si="12"/>
        <v>1744</v>
      </c>
      <c r="U11" s="31">
        <f t="shared" si="13"/>
        <v>15467536</v>
      </c>
      <c r="V11" s="27">
        <f t="shared" si="5"/>
        <v>860400</v>
      </c>
      <c r="W11" s="27">
        <f t="shared" si="6"/>
        <v>343860</v>
      </c>
      <c r="X11" s="28">
        <f t="shared" si="7"/>
        <v>687390</v>
      </c>
      <c r="Y11" s="27">
        <f t="shared" si="8"/>
        <v>1605120</v>
      </c>
      <c r="Z11" s="27">
        <f t="shared" si="9"/>
        <v>3185920</v>
      </c>
      <c r="AA11" s="27">
        <f t="shared" si="14"/>
        <v>6682690</v>
      </c>
      <c r="AB11" s="33">
        <f t="shared" si="15"/>
        <v>22150226</v>
      </c>
      <c r="AC11" s="33">
        <f t="shared" si="16"/>
        <v>3190.7556900028812</v>
      </c>
    </row>
    <row r="12" spans="1:29" x14ac:dyDescent="0.2">
      <c r="A12" s="1">
        <v>15</v>
      </c>
      <c r="B12" s="1">
        <v>24</v>
      </c>
      <c r="C12" s="1">
        <v>1.46</v>
      </c>
      <c r="D12" s="1">
        <v>6620</v>
      </c>
      <c r="E12" s="1">
        <v>99299</v>
      </c>
      <c r="F12" s="1">
        <v>159909</v>
      </c>
      <c r="G12" s="1">
        <v>4474755</v>
      </c>
      <c r="H12" s="1">
        <v>64793</v>
      </c>
      <c r="I12" s="1">
        <v>0.02</v>
      </c>
      <c r="J12" s="1">
        <v>1.337548089224997E-2</v>
      </c>
      <c r="K12" s="1"/>
      <c r="L12" s="19">
        <f t="shared" si="10"/>
        <v>3641</v>
      </c>
      <c r="M12" s="19">
        <f t="shared" si="0"/>
        <v>993</v>
      </c>
      <c r="N12" s="19">
        <f t="shared" si="1"/>
        <v>1986</v>
      </c>
      <c r="O12" s="21">
        <f t="shared" si="2"/>
        <v>228</v>
      </c>
      <c r="P12" s="21">
        <f t="shared" si="3"/>
        <v>63</v>
      </c>
      <c r="Q12" s="21">
        <f t="shared" si="4"/>
        <v>125</v>
      </c>
      <c r="R12" s="20">
        <f t="shared" si="11"/>
        <v>416</v>
      </c>
      <c r="S12" s="25">
        <f>+Brigada_tamano!H12</f>
        <v>5</v>
      </c>
      <c r="T12" s="25">
        <f t="shared" si="12"/>
        <v>2080</v>
      </c>
      <c r="U12" s="31">
        <f t="shared" si="13"/>
        <v>18446272</v>
      </c>
      <c r="V12" s="27">
        <f t="shared" si="5"/>
        <v>1026000</v>
      </c>
      <c r="W12" s="27">
        <f t="shared" si="6"/>
        <v>327690</v>
      </c>
      <c r="X12" s="28">
        <f t="shared" si="7"/>
        <v>655380</v>
      </c>
      <c r="Y12" s="27">
        <f t="shared" si="8"/>
        <v>1915200</v>
      </c>
      <c r="Z12" s="27">
        <f t="shared" si="9"/>
        <v>3800000</v>
      </c>
      <c r="AA12" s="27">
        <f t="shared" si="14"/>
        <v>7724270</v>
      </c>
      <c r="AB12" s="33">
        <f t="shared" si="15"/>
        <v>26170542</v>
      </c>
      <c r="AC12" s="33">
        <f t="shared" si="16"/>
        <v>3953.2540785498491</v>
      </c>
    </row>
    <row r="13" spans="1:29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si="10"/>
        <v>594</v>
      </c>
      <c r="M13" s="55">
        <f t="shared" si="0"/>
        <v>162</v>
      </c>
      <c r="N13" s="55">
        <f t="shared" si="1"/>
        <v>324</v>
      </c>
      <c r="O13" s="55">
        <f t="shared" si="2"/>
        <v>38</v>
      </c>
      <c r="P13" s="55">
        <f t="shared" si="3"/>
        <v>11</v>
      </c>
      <c r="Q13" s="55">
        <f t="shared" si="4"/>
        <v>21</v>
      </c>
      <c r="R13" s="55">
        <f t="shared" si="11"/>
        <v>70</v>
      </c>
      <c r="S13" s="55">
        <v>4</v>
      </c>
      <c r="T13" s="55">
        <f t="shared" si="12"/>
        <v>280</v>
      </c>
      <c r="U13" s="56">
        <f t="shared" si="13"/>
        <v>2483320</v>
      </c>
      <c r="V13" s="39">
        <f t="shared" si="5"/>
        <v>136800</v>
      </c>
      <c r="W13" s="56">
        <f t="shared" si="6"/>
        <v>53460</v>
      </c>
      <c r="X13" s="59">
        <f t="shared" si="7"/>
        <v>106920</v>
      </c>
      <c r="Y13" s="39">
        <f t="shared" si="8"/>
        <v>267520</v>
      </c>
      <c r="Z13" s="39">
        <f t="shared" si="9"/>
        <v>510720</v>
      </c>
      <c r="AA13" s="56">
        <f t="shared" ref="AA13" si="17">SUM(V13:Z13)</f>
        <v>1075420</v>
      </c>
      <c r="AB13" s="60">
        <f t="shared" si="15"/>
        <v>3558740</v>
      </c>
      <c r="AC13" s="60">
        <f t="shared" si="16"/>
        <v>3295.1296296296296</v>
      </c>
    </row>
    <row r="14" spans="1:29" x14ac:dyDescent="0.2">
      <c r="A14" s="18" t="s">
        <v>55</v>
      </c>
      <c r="B14" s="4"/>
      <c r="C14" s="4"/>
      <c r="D14" s="4"/>
    </row>
    <row r="15" spans="1:29" x14ac:dyDescent="0.2">
      <c r="A15" s="9" t="s">
        <v>52</v>
      </c>
      <c r="B15" s="17">
        <v>0.55000000000000004</v>
      </c>
      <c r="C15" s="4"/>
      <c r="D15" s="4"/>
    </row>
    <row r="16" spans="1:29" x14ac:dyDescent="0.2">
      <c r="A16" s="9" t="s">
        <v>53</v>
      </c>
      <c r="B16" s="17">
        <v>0.15</v>
      </c>
      <c r="C16" s="4"/>
      <c r="D16" s="4"/>
    </row>
    <row r="17" spans="1:4" x14ac:dyDescent="0.2">
      <c r="A17" s="9" t="s">
        <v>54</v>
      </c>
      <c r="B17" s="17">
        <v>0.3</v>
      </c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18" t="s">
        <v>57</v>
      </c>
      <c r="B19" s="4"/>
      <c r="C19" s="4"/>
      <c r="D19" s="4"/>
    </row>
    <row r="20" spans="1:4" x14ac:dyDescent="0.2">
      <c r="A20" s="9" t="s">
        <v>56</v>
      </c>
      <c r="B20" s="14">
        <v>2</v>
      </c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18" t="s">
        <v>58</v>
      </c>
      <c r="B22" s="4"/>
      <c r="C22" s="4"/>
      <c r="D22" s="4"/>
    </row>
    <row r="23" spans="1:4" x14ac:dyDescent="0.2">
      <c r="A23" s="9" t="s">
        <v>59</v>
      </c>
      <c r="B23" s="14">
        <v>8</v>
      </c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18" t="s">
        <v>66</v>
      </c>
      <c r="B25" s="4"/>
      <c r="C25" s="4"/>
      <c r="D25" s="4"/>
    </row>
    <row r="26" spans="1:4" x14ac:dyDescent="0.2">
      <c r="A26" s="9" t="s">
        <v>64</v>
      </c>
      <c r="B26" s="14">
        <v>20</v>
      </c>
      <c r="C26" s="4"/>
      <c r="D26" s="4"/>
    </row>
    <row r="27" spans="1:4" x14ac:dyDescent="0.2">
      <c r="A27" s="9" t="s">
        <v>65</v>
      </c>
      <c r="B27" s="61">
        <v>160</v>
      </c>
      <c r="C27" s="4"/>
      <c r="D27" s="4"/>
    </row>
    <row r="28" spans="1:4" x14ac:dyDescent="0.2">
      <c r="A28" s="9"/>
      <c r="B28" s="9"/>
      <c r="C28" s="4"/>
      <c r="D28" s="4"/>
    </row>
    <row r="29" spans="1:4" x14ac:dyDescent="0.2">
      <c r="A29" s="9" t="s">
        <v>67</v>
      </c>
      <c r="B29" s="9">
        <f>ROUNDUP(88*3.74,0)</f>
        <v>330</v>
      </c>
      <c r="C29" s="4"/>
      <c r="D2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9"/>
  <sheetViews>
    <sheetView zoomScale="140" zoomScaleNormal="140" workbookViewId="0">
      <pane xSplit="4" ySplit="1" topLeftCell="S2" activePane="bottomRight" state="frozen"/>
      <selection activeCell="U1" sqref="U1:AC1048576"/>
      <selection pane="topRight" activeCell="U1" sqref="U1:AC1048576"/>
      <selection pane="bottomLeft" activeCell="U1" sqref="U1:AC1048576"/>
      <selection pane="bottomRight" activeCell="AC2" sqref="AC2"/>
    </sheetView>
  </sheetViews>
  <sheetFormatPr baseColWidth="10" defaultRowHeight="15" x14ac:dyDescent="0.2"/>
  <cols>
    <col min="1" max="1" width="18.6640625" customWidth="1"/>
    <col min="2" max="2" width="14.5" bestFit="1" customWidth="1"/>
    <col min="3" max="3" width="5.33203125" bestFit="1" customWidth="1"/>
    <col min="4" max="4" width="12.83203125" bestFit="1" customWidth="1"/>
    <col min="5" max="5" width="19.83203125" bestFit="1" customWidth="1"/>
    <col min="6" max="6" width="16.5" bestFit="1" customWidth="1"/>
    <col min="11" max="11" width="1.6640625" customWidth="1"/>
    <col min="12" max="20" width="10.6640625" customWidth="1"/>
    <col min="21" max="21" width="13.6640625" bestFit="1" customWidth="1"/>
    <col min="22" max="22" width="12.5" bestFit="1" customWidth="1"/>
    <col min="23" max="23" width="11" bestFit="1" customWidth="1"/>
    <col min="24" max="25" width="12.5" bestFit="1" customWidth="1"/>
    <col min="26" max="28" width="13.6640625" bestFit="1" customWidth="1"/>
    <col min="29" max="29" width="10.83203125" bestFit="1" customWidth="1"/>
  </cols>
  <sheetData>
    <row r="1" spans="1:29" s="5" customFormat="1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3" t="s">
        <v>49</v>
      </c>
      <c r="M1" s="23" t="s">
        <v>50</v>
      </c>
      <c r="N1" s="23" t="s">
        <v>51</v>
      </c>
      <c r="O1" s="24" t="s">
        <v>60</v>
      </c>
      <c r="P1" s="24" t="s">
        <v>61</v>
      </c>
      <c r="Q1" s="24" t="s">
        <v>62</v>
      </c>
      <c r="R1" s="24" t="s">
        <v>63</v>
      </c>
      <c r="S1" s="22" t="str">
        <f>+Brigada_tamano!H1</f>
        <v>Tamaño Brigada</v>
      </c>
      <c r="T1" s="22" t="s">
        <v>77</v>
      </c>
      <c r="U1" s="22" t="s">
        <v>68</v>
      </c>
      <c r="V1" s="26" t="s">
        <v>72</v>
      </c>
      <c r="W1" s="26" t="s">
        <v>73</v>
      </c>
      <c r="X1" s="26" t="s">
        <v>74</v>
      </c>
      <c r="Y1" s="26" t="s">
        <v>69</v>
      </c>
      <c r="Z1" s="26" t="s">
        <v>70</v>
      </c>
      <c r="AA1" s="26" t="s">
        <v>75</v>
      </c>
      <c r="AB1" s="32" t="s">
        <v>71</v>
      </c>
      <c r="AC1" s="32" t="s">
        <v>76</v>
      </c>
    </row>
    <row r="2" spans="1:29" x14ac:dyDescent="0.2">
      <c r="A2" s="1">
        <v>5</v>
      </c>
      <c r="B2" s="1">
        <v>8</v>
      </c>
      <c r="C2" s="1">
        <v>1.07</v>
      </c>
      <c r="D2" s="1">
        <v>14672</v>
      </c>
      <c r="E2" s="1">
        <v>73358</v>
      </c>
      <c r="F2" s="1">
        <v>118134</v>
      </c>
      <c r="G2" s="1">
        <v>4474755</v>
      </c>
      <c r="H2" s="1">
        <v>33350</v>
      </c>
      <c r="I2" s="1">
        <v>0.01</v>
      </c>
      <c r="J2" s="1">
        <v>1.337548089224997E-2</v>
      </c>
      <c r="K2" s="1"/>
      <c r="L2" s="19">
        <f>+D2-M2-N2</f>
        <v>8069</v>
      </c>
      <c r="M2" s="19">
        <f t="shared" ref="M2:M13" si="0">ROUNDUP(D2*$B$16,0)</f>
        <v>2201</v>
      </c>
      <c r="N2" s="19">
        <f t="shared" ref="N2:N13" si="1">ROUNDUP(D2*$B$17,0)</f>
        <v>4402</v>
      </c>
      <c r="O2" s="21">
        <f t="shared" ref="O2:O13" si="2">ROUNDUP(L2/($B$20*$B$23),0)</f>
        <v>505</v>
      </c>
      <c r="P2" s="21">
        <f t="shared" ref="P2:P13" si="3">ROUNDUP(M2/($B$20*$B$23),0)</f>
        <v>138</v>
      </c>
      <c r="Q2" s="21">
        <f t="shared" ref="Q2:Q13" si="4">ROUNDUP(N2/($B$20*$B$23),0)</f>
        <v>276</v>
      </c>
      <c r="R2" s="20">
        <f>SUM(O2:Q2)</f>
        <v>919</v>
      </c>
      <c r="S2" s="25">
        <f>+Brigada_tamano!H2</f>
        <v>2</v>
      </c>
      <c r="T2" s="25">
        <f>+R2*S2</f>
        <v>1838</v>
      </c>
      <c r="U2" s="31">
        <f>(((S2-1)*4433)+(4439))*R2*2</f>
        <v>16306736</v>
      </c>
      <c r="V2" s="27">
        <f t="shared" ref="V2:V13" si="5">+O2*S2*$B$26*45</f>
        <v>909000</v>
      </c>
      <c r="W2" s="27">
        <f t="shared" ref="W2:W13" si="6">(M2*$B$29)</f>
        <v>726330</v>
      </c>
      <c r="X2" s="28">
        <f t="shared" ref="X2:X13" si="7">(N2*$B$29)</f>
        <v>1452660</v>
      </c>
      <c r="Y2" s="27">
        <f t="shared" ref="Y2:Y13" si="8">(P2*$B$27*S2*38)</f>
        <v>1678080</v>
      </c>
      <c r="Z2" s="27">
        <f t="shared" ref="Z2:Z13" si="9">(Q2*$B$27*S2*38)</f>
        <v>3356160</v>
      </c>
      <c r="AA2" s="27">
        <f>SUM(V2:Z2)</f>
        <v>8122230</v>
      </c>
      <c r="AB2" s="33">
        <f>+U2+AA2</f>
        <v>24428966</v>
      </c>
      <c r="AC2" s="33">
        <f>+AB2/D2</f>
        <v>1665.0058615049072</v>
      </c>
    </row>
    <row r="3" spans="1:29" x14ac:dyDescent="0.2">
      <c r="A3" s="1">
        <v>6</v>
      </c>
      <c r="B3" s="1">
        <v>10</v>
      </c>
      <c r="C3" s="1">
        <v>1.0900000000000001</v>
      </c>
      <c r="D3" s="1">
        <v>12405</v>
      </c>
      <c r="E3" s="1">
        <v>74432</v>
      </c>
      <c r="F3" s="1">
        <v>119864</v>
      </c>
      <c r="G3" s="1">
        <v>4474755</v>
      </c>
      <c r="H3" s="1">
        <v>33350</v>
      </c>
      <c r="I3" s="1">
        <v>0.01</v>
      </c>
      <c r="J3" s="1">
        <v>1.337548089224997E-2</v>
      </c>
      <c r="K3" s="1"/>
      <c r="L3" s="19">
        <f t="shared" ref="L3:L13" si="10">+D3-M3-N3</f>
        <v>6822</v>
      </c>
      <c r="M3" s="19">
        <f t="shared" si="0"/>
        <v>1861</v>
      </c>
      <c r="N3" s="19">
        <f t="shared" si="1"/>
        <v>3722</v>
      </c>
      <c r="O3" s="21">
        <f t="shared" si="2"/>
        <v>427</v>
      </c>
      <c r="P3" s="21">
        <f t="shared" si="3"/>
        <v>117</v>
      </c>
      <c r="Q3" s="21">
        <f t="shared" si="4"/>
        <v>233</v>
      </c>
      <c r="R3" s="20">
        <f t="shared" ref="R3:R13" si="11">SUM(O3:Q3)</f>
        <v>777</v>
      </c>
      <c r="S3" s="25">
        <f>+Brigada_tamano!H3</f>
        <v>2</v>
      </c>
      <c r="T3" s="25">
        <f t="shared" ref="T3:T13" si="12">+R3*S3</f>
        <v>1554</v>
      </c>
      <c r="U3" s="31">
        <f t="shared" ref="U3:U13" si="13">(((S3-1)*4433)+(4439))*R3*2</f>
        <v>13787088</v>
      </c>
      <c r="V3" s="27">
        <f t="shared" si="5"/>
        <v>768600</v>
      </c>
      <c r="W3" s="27">
        <f t="shared" si="6"/>
        <v>614130</v>
      </c>
      <c r="X3" s="28">
        <f t="shared" si="7"/>
        <v>1228260</v>
      </c>
      <c r="Y3" s="27">
        <f t="shared" si="8"/>
        <v>1422720</v>
      </c>
      <c r="Z3" s="27">
        <f t="shared" si="9"/>
        <v>2833280</v>
      </c>
      <c r="AA3" s="27">
        <f t="shared" ref="AA3:AA12" si="14">SUM(V3:Z3)</f>
        <v>6866990</v>
      </c>
      <c r="AB3" s="33">
        <f t="shared" ref="AB3:AB13" si="15">+U3+AA3</f>
        <v>20654078</v>
      </c>
      <c r="AC3" s="33">
        <f t="shared" ref="AC3:AC13" si="16">+AB3/D3</f>
        <v>1664.9800886739217</v>
      </c>
    </row>
    <row r="4" spans="1:29" x14ac:dyDescent="0.2">
      <c r="A4" s="1">
        <v>7</v>
      </c>
      <c r="B4" s="1">
        <v>11</v>
      </c>
      <c r="C4" s="1">
        <v>1.1000000000000001</v>
      </c>
      <c r="D4" s="1">
        <v>10786</v>
      </c>
      <c r="E4" s="1">
        <v>75505</v>
      </c>
      <c r="F4" s="1">
        <v>121592</v>
      </c>
      <c r="G4" s="1">
        <v>4474755</v>
      </c>
      <c r="H4" s="1">
        <v>33350</v>
      </c>
      <c r="I4" s="1">
        <v>0.01</v>
      </c>
      <c r="J4" s="1">
        <v>1.337548089224997E-2</v>
      </c>
      <c r="K4" s="1"/>
      <c r="L4" s="19">
        <f t="shared" si="10"/>
        <v>5932</v>
      </c>
      <c r="M4" s="19">
        <f t="shared" si="0"/>
        <v>1618</v>
      </c>
      <c r="N4" s="19">
        <f t="shared" si="1"/>
        <v>3236</v>
      </c>
      <c r="O4" s="21">
        <f t="shared" si="2"/>
        <v>371</v>
      </c>
      <c r="P4" s="21">
        <f t="shared" si="3"/>
        <v>102</v>
      </c>
      <c r="Q4" s="21">
        <f t="shared" si="4"/>
        <v>203</v>
      </c>
      <c r="R4" s="20">
        <f t="shared" si="11"/>
        <v>676</v>
      </c>
      <c r="S4" s="25">
        <f>+Brigada_tamano!H4</f>
        <v>3</v>
      </c>
      <c r="T4" s="25">
        <f t="shared" si="12"/>
        <v>2028</v>
      </c>
      <c r="U4" s="31">
        <f t="shared" si="13"/>
        <v>17988360</v>
      </c>
      <c r="V4" s="27">
        <f t="shared" si="5"/>
        <v>1001700</v>
      </c>
      <c r="W4" s="27">
        <f t="shared" si="6"/>
        <v>533940</v>
      </c>
      <c r="X4" s="28">
        <f t="shared" si="7"/>
        <v>1067880</v>
      </c>
      <c r="Y4" s="27">
        <f t="shared" si="8"/>
        <v>1860480</v>
      </c>
      <c r="Z4" s="27">
        <f t="shared" si="9"/>
        <v>3702720</v>
      </c>
      <c r="AA4" s="27">
        <f t="shared" si="14"/>
        <v>8166720</v>
      </c>
      <c r="AB4" s="33">
        <f t="shared" si="15"/>
        <v>26155080</v>
      </c>
      <c r="AC4" s="33">
        <f t="shared" si="16"/>
        <v>2424.9100686074539</v>
      </c>
    </row>
    <row r="5" spans="1:29" x14ac:dyDescent="0.2">
      <c r="A5" s="1">
        <v>8</v>
      </c>
      <c r="B5" s="1">
        <v>13</v>
      </c>
      <c r="C5" s="1">
        <v>1.1200000000000001</v>
      </c>
      <c r="D5" s="1">
        <v>9572</v>
      </c>
      <c r="E5" s="1">
        <v>76577</v>
      </c>
      <c r="F5" s="1">
        <v>123318</v>
      </c>
      <c r="G5" s="1">
        <v>4474755</v>
      </c>
      <c r="H5" s="1">
        <v>33350</v>
      </c>
      <c r="I5" s="1">
        <v>0.01</v>
      </c>
      <c r="J5" s="1">
        <v>1.337548089224997E-2</v>
      </c>
      <c r="K5" s="1"/>
      <c r="L5" s="19">
        <f t="shared" si="10"/>
        <v>5264</v>
      </c>
      <c r="M5" s="19">
        <f t="shared" si="0"/>
        <v>1436</v>
      </c>
      <c r="N5" s="19">
        <f t="shared" si="1"/>
        <v>2872</v>
      </c>
      <c r="O5" s="21">
        <f t="shared" si="2"/>
        <v>329</v>
      </c>
      <c r="P5" s="21">
        <f t="shared" si="3"/>
        <v>90</v>
      </c>
      <c r="Q5" s="21">
        <f t="shared" si="4"/>
        <v>180</v>
      </c>
      <c r="R5" s="20">
        <f t="shared" si="11"/>
        <v>599</v>
      </c>
      <c r="S5" s="25">
        <f>+Brigada_tamano!H5</f>
        <v>3</v>
      </c>
      <c r="T5" s="25">
        <f t="shared" si="12"/>
        <v>1797</v>
      </c>
      <c r="U5" s="31">
        <f t="shared" si="13"/>
        <v>15939390</v>
      </c>
      <c r="V5" s="27">
        <f t="shared" si="5"/>
        <v>888300</v>
      </c>
      <c r="W5" s="27">
        <f t="shared" si="6"/>
        <v>473880</v>
      </c>
      <c r="X5" s="28">
        <f t="shared" si="7"/>
        <v>947760</v>
      </c>
      <c r="Y5" s="27">
        <f t="shared" si="8"/>
        <v>1641600</v>
      </c>
      <c r="Z5" s="27">
        <f t="shared" si="9"/>
        <v>3283200</v>
      </c>
      <c r="AA5" s="27">
        <f t="shared" si="14"/>
        <v>7234740</v>
      </c>
      <c r="AB5" s="33">
        <f t="shared" si="15"/>
        <v>23174130</v>
      </c>
      <c r="AC5" s="33">
        <f t="shared" si="16"/>
        <v>2421.0332218972003</v>
      </c>
    </row>
    <row r="6" spans="1:29" x14ac:dyDescent="0.2">
      <c r="A6" s="1">
        <v>9</v>
      </c>
      <c r="B6" s="1">
        <v>14</v>
      </c>
      <c r="C6" s="1">
        <v>1.1299999999999999</v>
      </c>
      <c r="D6" s="1">
        <v>8628</v>
      </c>
      <c r="E6" s="1">
        <v>77649</v>
      </c>
      <c r="F6" s="1">
        <v>125044</v>
      </c>
      <c r="G6" s="1">
        <v>4474755</v>
      </c>
      <c r="H6" s="1">
        <v>33350</v>
      </c>
      <c r="I6" s="1">
        <v>0.01</v>
      </c>
      <c r="J6" s="1">
        <v>1.337548089224997E-2</v>
      </c>
      <c r="K6" s="1"/>
      <c r="L6" s="19">
        <f t="shared" si="10"/>
        <v>4744</v>
      </c>
      <c r="M6" s="19">
        <f t="shared" si="0"/>
        <v>1295</v>
      </c>
      <c r="N6" s="19">
        <f t="shared" si="1"/>
        <v>2589</v>
      </c>
      <c r="O6" s="21">
        <f t="shared" si="2"/>
        <v>297</v>
      </c>
      <c r="P6" s="21">
        <f t="shared" si="3"/>
        <v>81</v>
      </c>
      <c r="Q6" s="21">
        <f t="shared" si="4"/>
        <v>162</v>
      </c>
      <c r="R6" s="20">
        <f t="shared" si="11"/>
        <v>540</v>
      </c>
      <c r="S6" s="25">
        <f>+Brigada_tamano!H6</f>
        <v>3</v>
      </c>
      <c r="T6" s="25">
        <f t="shared" si="12"/>
        <v>1620</v>
      </c>
      <c r="U6" s="31">
        <f t="shared" si="13"/>
        <v>14369400</v>
      </c>
      <c r="V6" s="27">
        <f t="shared" si="5"/>
        <v>801900</v>
      </c>
      <c r="W6" s="27">
        <f t="shared" si="6"/>
        <v>427350</v>
      </c>
      <c r="X6" s="28">
        <f t="shared" si="7"/>
        <v>854370</v>
      </c>
      <c r="Y6" s="27">
        <f t="shared" si="8"/>
        <v>1477440</v>
      </c>
      <c r="Z6" s="27">
        <f t="shared" si="9"/>
        <v>2954880</v>
      </c>
      <c r="AA6" s="27">
        <f t="shared" si="14"/>
        <v>6515940</v>
      </c>
      <c r="AB6" s="33">
        <f t="shared" si="15"/>
        <v>20885340</v>
      </c>
      <c r="AC6" s="33">
        <f t="shared" si="16"/>
        <v>2420.6467315716272</v>
      </c>
    </row>
    <row r="7" spans="1:29" x14ac:dyDescent="0.2">
      <c r="A7" s="1">
        <v>10</v>
      </c>
      <c r="B7" s="1">
        <v>16</v>
      </c>
      <c r="C7" s="1">
        <v>1.1499999999999999</v>
      </c>
      <c r="D7" s="1">
        <v>7872</v>
      </c>
      <c r="E7" s="1">
        <v>78719</v>
      </c>
      <c r="F7" s="1">
        <v>126768</v>
      </c>
      <c r="G7" s="1">
        <v>4474755</v>
      </c>
      <c r="H7" s="1">
        <v>33350</v>
      </c>
      <c r="I7" s="1">
        <v>0.01</v>
      </c>
      <c r="J7" s="1">
        <v>1.337548089224997E-2</v>
      </c>
      <c r="K7" s="1"/>
      <c r="L7" s="19">
        <f t="shared" si="10"/>
        <v>4329</v>
      </c>
      <c r="M7" s="19">
        <f t="shared" si="0"/>
        <v>1181</v>
      </c>
      <c r="N7" s="19">
        <f t="shared" si="1"/>
        <v>2362</v>
      </c>
      <c r="O7" s="21">
        <f t="shared" si="2"/>
        <v>271</v>
      </c>
      <c r="P7" s="21">
        <f t="shared" si="3"/>
        <v>74</v>
      </c>
      <c r="Q7" s="21">
        <f t="shared" si="4"/>
        <v>148</v>
      </c>
      <c r="R7" s="20">
        <f t="shared" si="11"/>
        <v>493</v>
      </c>
      <c r="S7" s="25">
        <f>+Brigada_tamano!H7</f>
        <v>3</v>
      </c>
      <c r="T7" s="25">
        <f t="shared" si="12"/>
        <v>1479</v>
      </c>
      <c r="U7" s="31">
        <f t="shared" si="13"/>
        <v>13118730</v>
      </c>
      <c r="V7" s="27">
        <f t="shared" si="5"/>
        <v>731700</v>
      </c>
      <c r="W7" s="27">
        <f t="shared" si="6"/>
        <v>389730</v>
      </c>
      <c r="X7" s="28">
        <f t="shared" si="7"/>
        <v>779460</v>
      </c>
      <c r="Y7" s="27">
        <f t="shared" si="8"/>
        <v>1349760</v>
      </c>
      <c r="Z7" s="27">
        <f t="shared" si="9"/>
        <v>2699520</v>
      </c>
      <c r="AA7" s="27">
        <f t="shared" si="14"/>
        <v>5950170</v>
      </c>
      <c r="AB7" s="33">
        <f t="shared" si="15"/>
        <v>19068900</v>
      </c>
      <c r="AC7" s="33">
        <f t="shared" si="16"/>
        <v>2422.3704268292681</v>
      </c>
    </row>
    <row r="8" spans="1:29" x14ac:dyDescent="0.2">
      <c r="A8" s="1">
        <v>11</v>
      </c>
      <c r="B8" s="1">
        <v>18</v>
      </c>
      <c r="C8" s="1">
        <v>1.17</v>
      </c>
      <c r="D8" s="1">
        <v>7254</v>
      </c>
      <c r="E8" s="1">
        <v>79789</v>
      </c>
      <c r="F8" s="1">
        <v>128490</v>
      </c>
      <c r="G8" s="1">
        <v>4474755</v>
      </c>
      <c r="H8" s="1">
        <v>33350</v>
      </c>
      <c r="I8" s="1">
        <v>0.01</v>
      </c>
      <c r="J8" s="1">
        <v>1.337548089224997E-2</v>
      </c>
      <c r="K8" s="1"/>
      <c r="L8" s="19">
        <f t="shared" si="10"/>
        <v>3988</v>
      </c>
      <c r="M8" s="19">
        <f t="shared" si="0"/>
        <v>1089</v>
      </c>
      <c r="N8" s="19">
        <f t="shared" si="1"/>
        <v>2177</v>
      </c>
      <c r="O8" s="21">
        <f t="shared" si="2"/>
        <v>250</v>
      </c>
      <c r="P8" s="21">
        <f t="shared" si="3"/>
        <v>69</v>
      </c>
      <c r="Q8" s="21">
        <f t="shared" si="4"/>
        <v>137</v>
      </c>
      <c r="R8" s="20">
        <f t="shared" si="11"/>
        <v>456</v>
      </c>
      <c r="S8" s="25">
        <f>+Brigada_tamano!H8</f>
        <v>4</v>
      </c>
      <c r="T8" s="25">
        <f t="shared" si="12"/>
        <v>1824</v>
      </c>
      <c r="U8" s="31">
        <f t="shared" si="13"/>
        <v>16177056</v>
      </c>
      <c r="V8" s="27">
        <f t="shared" si="5"/>
        <v>900000</v>
      </c>
      <c r="W8" s="27">
        <f t="shared" si="6"/>
        <v>359370</v>
      </c>
      <c r="X8" s="28">
        <f t="shared" si="7"/>
        <v>718410</v>
      </c>
      <c r="Y8" s="27">
        <f t="shared" si="8"/>
        <v>1678080</v>
      </c>
      <c r="Z8" s="27">
        <f t="shared" si="9"/>
        <v>3331840</v>
      </c>
      <c r="AA8" s="27">
        <f t="shared" si="14"/>
        <v>6987700</v>
      </c>
      <c r="AB8" s="33">
        <f t="shared" si="15"/>
        <v>23164756</v>
      </c>
      <c r="AC8" s="33">
        <f t="shared" si="16"/>
        <v>3193.3768955059277</v>
      </c>
    </row>
    <row r="9" spans="1:29" s="44" customFormat="1" x14ac:dyDescent="0.2">
      <c r="A9" s="43">
        <v>12</v>
      </c>
      <c r="B9" s="43">
        <v>19</v>
      </c>
      <c r="C9" s="43">
        <v>1.18</v>
      </c>
      <c r="D9" s="43">
        <v>6738</v>
      </c>
      <c r="E9" s="43">
        <v>80858</v>
      </c>
      <c r="F9" s="43">
        <v>130212</v>
      </c>
      <c r="G9" s="43">
        <v>4474755</v>
      </c>
      <c r="H9" s="43">
        <v>33350</v>
      </c>
      <c r="I9" s="43">
        <v>0.01</v>
      </c>
      <c r="J9" s="43">
        <v>1.337548089224997E-2</v>
      </c>
      <c r="K9" s="43"/>
      <c r="L9" s="35">
        <f t="shared" si="10"/>
        <v>3705</v>
      </c>
      <c r="M9" s="35">
        <f t="shared" si="0"/>
        <v>1011</v>
      </c>
      <c r="N9" s="35">
        <f t="shared" si="1"/>
        <v>2022</v>
      </c>
      <c r="O9" s="36">
        <f t="shared" si="2"/>
        <v>232</v>
      </c>
      <c r="P9" s="36">
        <f t="shared" si="3"/>
        <v>64</v>
      </c>
      <c r="Q9" s="36">
        <f t="shared" si="4"/>
        <v>127</v>
      </c>
      <c r="R9" s="37">
        <f t="shared" si="11"/>
        <v>423</v>
      </c>
      <c r="S9" s="38">
        <f>+Brigada_tamano!H9</f>
        <v>4</v>
      </c>
      <c r="T9" s="25">
        <f t="shared" si="12"/>
        <v>1692</v>
      </c>
      <c r="U9" s="39">
        <f t="shared" si="13"/>
        <v>15006348</v>
      </c>
      <c r="V9" s="27">
        <f t="shared" si="5"/>
        <v>835200</v>
      </c>
      <c r="W9" s="40">
        <f t="shared" si="6"/>
        <v>333630</v>
      </c>
      <c r="X9" s="41">
        <f t="shared" si="7"/>
        <v>667260</v>
      </c>
      <c r="Y9" s="27">
        <f t="shared" si="8"/>
        <v>1556480</v>
      </c>
      <c r="Z9" s="27">
        <f t="shared" si="9"/>
        <v>3088640</v>
      </c>
      <c r="AA9" s="40">
        <f t="shared" si="14"/>
        <v>6481210</v>
      </c>
      <c r="AB9" s="42">
        <f t="shared" si="15"/>
        <v>21487558</v>
      </c>
      <c r="AC9" s="33">
        <f t="shared" si="16"/>
        <v>3189.0112793113685</v>
      </c>
    </row>
    <row r="10" spans="1:29" x14ac:dyDescent="0.2">
      <c r="A10" s="1">
        <v>13</v>
      </c>
      <c r="B10" s="1">
        <v>21</v>
      </c>
      <c r="C10" s="1">
        <v>1.2</v>
      </c>
      <c r="D10" s="1">
        <v>6302</v>
      </c>
      <c r="E10" s="1">
        <v>81926</v>
      </c>
      <c r="F10" s="1">
        <v>131932</v>
      </c>
      <c r="G10" s="1">
        <v>4474755</v>
      </c>
      <c r="H10" s="1">
        <v>33350</v>
      </c>
      <c r="I10" s="1">
        <v>0.01</v>
      </c>
      <c r="J10" s="1">
        <v>1.337548089224997E-2</v>
      </c>
      <c r="K10" s="1"/>
      <c r="L10" s="19">
        <f t="shared" si="10"/>
        <v>3465</v>
      </c>
      <c r="M10" s="19">
        <f t="shared" si="0"/>
        <v>946</v>
      </c>
      <c r="N10" s="19">
        <f t="shared" si="1"/>
        <v>1891</v>
      </c>
      <c r="O10" s="21">
        <f t="shared" si="2"/>
        <v>217</v>
      </c>
      <c r="P10" s="21">
        <f t="shared" si="3"/>
        <v>60</v>
      </c>
      <c r="Q10" s="21">
        <f t="shared" si="4"/>
        <v>119</v>
      </c>
      <c r="R10" s="20">
        <f t="shared" si="11"/>
        <v>396</v>
      </c>
      <c r="S10" s="25">
        <f>+Brigada_tamano!H10</f>
        <v>4</v>
      </c>
      <c r="T10" s="25">
        <f t="shared" si="12"/>
        <v>1584</v>
      </c>
      <c r="U10" s="31">
        <f t="shared" si="13"/>
        <v>14048496</v>
      </c>
      <c r="V10" s="27">
        <f t="shared" si="5"/>
        <v>781200</v>
      </c>
      <c r="W10" s="27">
        <f t="shared" si="6"/>
        <v>312180</v>
      </c>
      <c r="X10" s="28">
        <f t="shared" si="7"/>
        <v>624030</v>
      </c>
      <c r="Y10" s="27">
        <f t="shared" si="8"/>
        <v>1459200</v>
      </c>
      <c r="Z10" s="27">
        <f t="shared" si="9"/>
        <v>2894080</v>
      </c>
      <c r="AA10" s="27">
        <f t="shared" si="14"/>
        <v>6070690</v>
      </c>
      <c r="AB10" s="33">
        <f t="shared" si="15"/>
        <v>20119186</v>
      </c>
      <c r="AC10" s="33">
        <f t="shared" si="16"/>
        <v>3192.5080926689939</v>
      </c>
    </row>
    <row r="11" spans="1:29" x14ac:dyDescent="0.2">
      <c r="A11" s="1">
        <v>14</v>
      </c>
      <c r="B11" s="1">
        <v>23</v>
      </c>
      <c r="C11" s="1">
        <v>1.22</v>
      </c>
      <c r="D11" s="1">
        <v>5928</v>
      </c>
      <c r="E11" s="1">
        <v>82993</v>
      </c>
      <c r="F11" s="1">
        <v>133650</v>
      </c>
      <c r="G11" s="1">
        <v>4474755</v>
      </c>
      <c r="H11" s="1">
        <v>33350</v>
      </c>
      <c r="I11" s="1">
        <v>0.01</v>
      </c>
      <c r="J11" s="1">
        <v>1.337548089224997E-2</v>
      </c>
      <c r="K11" s="1"/>
      <c r="L11" s="19">
        <f t="shared" si="10"/>
        <v>3259</v>
      </c>
      <c r="M11" s="19">
        <f t="shared" si="0"/>
        <v>890</v>
      </c>
      <c r="N11" s="19">
        <f t="shared" si="1"/>
        <v>1779</v>
      </c>
      <c r="O11" s="21">
        <f t="shared" si="2"/>
        <v>204</v>
      </c>
      <c r="P11" s="21">
        <f t="shared" si="3"/>
        <v>56</v>
      </c>
      <c r="Q11" s="21">
        <f t="shared" si="4"/>
        <v>112</v>
      </c>
      <c r="R11" s="20">
        <f t="shared" si="11"/>
        <v>372</v>
      </c>
      <c r="S11" s="25">
        <f>+Brigada_tamano!H11</f>
        <v>4</v>
      </c>
      <c r="T11" s="25">
        <f t="shared" si="12"/>
        <v>1488</v>
      </c>
      <c r="U11" s="31">
        <f t="shared" si="13"/>
        <v>13197072</v>
      </c>
      <c r="V11" s="27">
        <f t="shared" si="5"/>
        <v>734400</v>
      </c>
      <c r="W11" s="27">
        <f t="shared" si="6"/>
        <v>293700</v>
      </c>
      <c r="X11" s="28">
        <f t="shared" si="7"/>
        <v>587070</v>
      </c>
      <c r="Y11" s="27">
        <f t="shared" si="8"/>
        <v>1361920</v>
      </c>
      <c r="Z11" s="27">
        <f t="shared" si="9"/>
        <v>2723840</v>
      </c>
      <c r="AA11" s="27">
        <f t="shared" si="14"/>
        <v>5700930</v>
      </c>
      <c r="AB11" s="33">
        <f t="shared" si="15"/>
        <v>18898002</v>
      </c>
      <c r="AC11" s="33">
        <f t="shared" si="16"/>
        <v>3187.9220647773282</v>
      </c>
    </row>
    <row r="12" spans="1:29" x14ac:dyDescent="0.2">
      <c r="A12" s="1">
        <v>15</v>
      </c>
      <c r="B12" s="1">
        <v>24</v>
      </c>
      <c r="C12" s="1">
        <v>1.23</v>
      </c>
      <c r="D12" s="1">
        <v>5604</v>
      </c>
      <c r="E12" s="1">
        <v>84059</v>
      </c>
      <c r="F12" s="1">
        <v>135367</v>
      </c>
      <c r="G12" s="1">
        <v>4474755</v>
      </c>
      <c r="H12" s="1">
        <v>33350</v>
      </c>
      <c r="I12" s="1">
        <v>0.01</v>
      </c>
      <c r="J12" s="1">
        <v>1.337548089224997E-2</v>
      </c>
      <c r="K12" s="1"/>
      <c r="L12" s="19">
        <f t="shared" si="10"/>
        <v>3081</v>
      </c>
      <c r="M12" s="19">
        <f t="shared" si="0"/>
        <v>841</v>
      </c>
      <c r="N12" s="19">
        <f t="shared" si="1"/>
        <v>1682</v>
      </c>
      <c r="O12" s="21">
        <f t="shared" si="2"/>
        <v>193</v>
      </c>
      <c r="P12" s="21">
        <f t="shared" si="3"/>
        <v>53</v>
      </c>
      <c r="Q12" s="21">
        <f t="shared" si="4"/>
        <v>106</v>
      </c>
      <c r="R12" s="20">
        <f t="shared" si="11"/>
        <v>352</v>
      </c>
      <c r="S12" s="25">
        <f>+Brigada_tamano!H12</f>
        <v>5</v>
      </c>
      <c r="T12" s="25">
        <f t="shared" si="12"/>
        <v>1760</v>
      </c>
      <c r="U12" s="31">
        <f t="shared" si="13"/>
        <v>15608384</v>
      </c>
      <c r="V12" s="27">
        <f t="shared" si="5"/>
        <v>868500</v>
      </c>
      <c r="W12" s="27">
        <f t="shared" si="6"/>
        <v>277530</v>
      </c>
      <c r="X12" s="28">
        <f t="shared" si="7"/>
        <v>555060</v>
      </c>
      <c r="Y12" s="27">
        <f t="shared" si="8"/>
        <v>1611200</v>
      </c>
      <c r="Z12" s="27">
        <f t="shared" si="9"/>
        <v>3222400</v>
      </c>
      <c r="AA12" s="27">
        <f t="shared" si="14"/>
        <v>6534690</v>
      </c>
      <c r="AB12" s="33">
        <f t="shared" si="15"/>
        <v>22143074</v>
      </c>
      <c r="AC12" s="33">
        <f t="shared" si="16"/>
        <v>3951.2980014275518</v>
      </c>
    </row>
    <row r="13" spans="1:29" x14ac:dyDescent="0.2">
      <c r="A13" s="55" t="s">
        <v>100</v>
      </c>
      <c r="B13" s="55"/>
      <c r="C13" s="55"/>
      <c r="D13" s="55">
        <v>1080</v>
      </c>
      <c r="E13" s="55"/>
      <c r="F13" s="55"/>
      <c r="G13" s="55"/>
      <c r="H13" s="55"/>
      <c r="I13" s="55"/>
      <c r="J13" s="55"/>
      <c r="K13" s="58"/>
      <c r="L13" s="55">
        <f t="shared" si="10"/>
        <v>594</v>
      </c>
      <c r="M13" s="55">
        <f t="shared" si="0"/>
        <v>162</v>
      </c>
      <c r="N13" s="55">
        <f t="shared" si="1"/>
        <v>324</v>
      </c>
      <c r="O13" s="55">
        <f t="shared" si="2"/>
        <v>38</v>
      </c>
      <c r="P13" s="55">
        <f t="shared" si="3"/>
        <v>11</v>
      </c>
      <c r="Q13" s="55">
        <f t="shared" si="4"/>
        <v>21</v>
      </c>
      <c r="R13" s="55">
        <f t="shared" si="11"/>
        <v>70</v>
      </c>
      <c r="S13" s="55">
        <v>4</v>
      </c>
      <c r="T13" s="55">
        <f t="shared" si="12"/>
        <v>280</v>
      </c>
      <c r="U13" s="56">
        <f t="shared" si="13"/>
        <v>2483320</v>
      </c>
      <c r="V13" s="39">
        <f t="shared" si="5"/>
        <v>136800</v>
      </c>
      <c r="W13" s="56">
        <f t="shared" si="6"/>
        <v>53460</v>
      </c>
      <c r="X13" s="59">
        <f t="shared" si="7"/>
        <v>106920</v>
      </c>
      <c r="Y13" s="39">
        <f t="shared" si="8"/>
        <v>267520</v>
      </c>
      <c r="Z13" s="39">
        <f t="shared" si="9"/>
        <v>510720</v>
      </c>
      <c r="AA13" s="56">
        <f t="shared" ref="AA13" si="17">SUM(V13:Z13)</f>
        <v>1075420</v>
      </c>
      <c r="AB13" s="60">
        <f t="shared" si="15"/>
        <v>3558740</v>
      </c>
      <c r="AC13" s="60">
        <f t="shared" si="16"/>
        <v>3295.1296296296296</v>
      </c>
    </row>
    <row r="14" spans="1:29" x14ac:dyDescent="0.2">
      <c r="A14" s="18" t="s">
        <v>55</v>
      </c>
      <c r="B14" s="4"/>
      <c r="C14" s="4"/>
      <c r="D14" s="4"/>
    </row>
    <row r="15" spans="1:29" x14ac:dyDescent="0.2">
      <c r="A15" s="9" t="s">
        <v>52</v>
      </c>
      <c r="B15" s="17">
        <v>0.55000000000000004</v>
      </c>
      <c r="C15" s="4"/>
      <c r="D15" s="4"/>
    </row>
    <row r="16" spans="1:29" x14ac:dyDescent="0.2">
      <c r="A16" s="9" t="s">
        <v>53</v>
      </c>
      <c r="B16" s="17">
        <v>0.15</v>
      </c>
      <c r="C16" s="4"/>
      <c r="D16" s="4"/>
    </row>
    <row r="17" spans="1:4" x14ac:dyDescent="0.2">
      <c r="A17" s="9" t="s">
        <v>54</v>
      </c>
      <c r="B17" s="17">
        <v>0.3</v>
      </c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18" t="s">
        <v>57</v>
      </c>
      <c r="B19" s="4"/>
      <c r="C19" s="4"/>
      <c r="D19" s="4"/>
    </row>
    <row r="20" spans="1:4" x14ac:dyDescent="0.2">
      <c r="A20" s="9" t="s">
        <v>56</v>
      </c>
      <c r="B20" s="14">
        <v>2</v>
      </c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18" t="s">
        <v>58</v>
      </c>
      <c r="B22" s="4"/>
      <c r="C22" s="4"/>
      <c r="D22" s="4"/>
    </row>
    <row r="23" spans="1:4" x14ac:dyDescent="0.2">
      <c r="A23" s="9" t="s">
        <v>59</v>
      </c>
      <c r="B23" s="14">
        <v>8</v>
      </c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18" t="s">
        <v>66</v>
      </c>
      <c r="B25" s="4"/>
      <c r="C25" s="4"/>
      <c r="D25" s="4"/>
    </row>
    <row r="26" spans="1:4" x14ac:dyDescent="0.2">
      <c r="A26" s="9" t="s">
        <v>64</v>
      </c>
      <c r="B26" s="14">
        <v>20</v>
      </c>
      <c r="C26" s="4"/>
      <c r="D26" s="4"/>
    </row>
    <row r="27" spans="1:4" x14ac:dyDescent="0.2">
      <c r="A27" s="9" t="s">
        <v>65</v>
      </c>
      <c r="B27" s="61">
        <v>160</v>
      </c>
      <c r="C27" s="4"/>
      <c r="D27" s="4"/>
    </row>
    <row r="28" spans="1:4" x14ac:dyDescent="0.2">
      <c r="A28" s="9"/>
      <c r="B28" s="9"/>
      <c r="C28" s="4"/>
      <c r="D28" s="4"/>
    </row>
    <row r="29" spans="1:4" x14ac:dyDescent="0.2">
      <c r="A29" s="9" t="s">
        <v>67</v>
      </c>
      <c r="B29" s="9">
        <f>ROUNDUP(88*3.74,0)</f>
        <v>330</v>
      </c>
      <c r="C29" s="4"/>
      <c r="D2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zoomScale="145" zoomScaleNormal="145" workbookViewId="0">
      <selection activeCell="A6" sqref="A6:XFD7"/>
    </sheetView>
  </sheetViews>
  <sheetFormatPr baseColWidth="10" defaultColWidth="11.5" defaultRowHeight="15" x14ac:dyDescent="0.2"/>
  <cols>
    <col min="1" max="1" width="18.1640625" style="5" bestFit="1" customWidth="1"/>
    <col min="2" max="6" width="11.5" style="5"/>
    <col min="7" max="7" width="15.5" style="5" customWidth="1"/>
    <col min="8" max="16384" width="11.5" style="5"/>
  </cols>
  <sheetData>
    <row r="1" spans="1:8" ht="32" x14ac:dyDescent="0.2">
      <c r="A1" s="3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2" t="s">
        <v>15</v>
      </c>
      <c r="H1" s="2" t="s">
        <v>16</v>
      </c>
    </row>
    <row r="2" spans="1:8" x14ac:dyDescent="0.2">
      <c r="A2" s="4">
        <v>5</v>
      </c>
      <c r="B2" s="4">
        <v>1</v>
      </c>
      <c r="C2" s="4">
        <v>4</v>
      </c>
      <c r="D2" s="4"/>
      <c r="E2" s="4"/>
      <c r="F2" s="4"/>
      <c r="G2" s="4">
        <f>SUM(B2:F2)</f>
        <v>5</v>
      </c>
      <c r="H2" s="4">
        <v>2</v>
      </c>
    </row>
    <row r="3" spans="1:8" x14ac:dyDescent="0.2">
      <c r="A3" s="4">
        <v>6</v>
      </c>
      <c r="B3" s="4">
        <v>2</v>
      </c>
      <c r="C3" s="4">
        <v>4</v>
      </c>
      <c r="D3" s="4"/>
      <c r="E3" s="4"/>
      <c r="F3" s="4"/>
      <c r="G3" s="4">
        <f t="shared" ref="G3:G12" si="0">SUM(B3:F3)</f>
        <v>6</v>
      </c>
      <c r="H3" s="4">
        <v>2</v>
      </c>
    </row>
    <row r="4" spans="1:8" x14ac:dyDescent="0.2">
      <c r="A4" s="4">
        <v>7</v>
      </c>
      <c r="B4" s="4">
        <v>0</v>
      </c>
      <c r="C4" s="4">
        <v>4</v>
      </c>
      <c r="D4" s="4">
        <v>3</v>
      </c>
      <c r="E4" s="4"/>
      <c r="F4" s="4"/>
      <c r="G4" s="4">
        <f t="shared" si="0"/>
        <v>7</v>
      </c>
      <c r="H4" s="4">
        <v>3</v>
      </c>
    </row>
    <row r="5" spans="1:8" x14ac:dyDescent="0.2">
      <c r="A5" s="4">
        <v>8</v>
      </c>
      <c r="B5" s="4">
        <v>0</v>
      </c>
      <c r="C5" s="4">
        <v>4</v>
      </c>
      <c r="D5" s="4">
        <v>4</v>
      </c>
      <c r="E5" s="4"/>
      <c r="F5" s="4"/>
      <c r="G5" s="4">
        <f t="shared" si="0"/>
        <v>8</v>
      </c>
      <c r="H5" s="4">
        <v>3</v>
      </c>
    </row>
    <row r="6" spans="1:8" x14ac:dyDescent="0.2">
      <c r="A6" s="4">
        <v>9</v>
      </c>
      <c r="B6" s="4">
        <v>1</v>
      </c>
      <c r="C6" s="4">
        <v>4</v>
      </c>
      <c r="D6" s="4">
        <v>4</v>
      </c>
      <c r="E6" s="4"/>
      <c r="F6" s="4"/>
      <c r="G6" s="4">
        <f t="shared" si="0"/>
        <v>9</v>
      </c>
      <c r="H6" s="4">
        <v>3</v>
      </c>
    </row>
    <row r="7" spans="1:8" x14ac:dyDescent="0.2">
      <c r="A7" s="4">
        <v>10</v>
      </c>
      <c r="B7" s="4">
        <v>2</v>
      </c>
      <c r="C7" s="4">
        <v>4</v>
      </c>
      <c r="D7" s="4">
        <v>4</v>
      </c>
      <c r="E7" s="4"/>
      <c r="F7" s="4"/>
      <c r="G7" s="4">
        <f t="shared" si="0"/>
        <v>10</v>
      </c>
      <c r="H7" s="4">
        <v>3</v>
      </c>
    </row>
    <row r="8" spans="1:8" x14ac:dyDescent="0.2">
      <c r="A8" s="4">
        <v>11</v>
      </c>
      <c r="B8" s="4">
        <v>0</v>
      </c>
      <c r="C8" s="4">
        <v>4</v>
      </c>
      <c r="D8" s="4">
        <v>4</v>
      </c>
      <c r="E8" s="4">
        <v>3</v>
      </c>
      <c r="F8" s="4"/>
      <c r="G8" s="4">
        <f t="shared" si="0"/>
        <v>11</v>
      </c>
      <c r="H8" s="4">
        <v>4</v>
      </c>
    </row>
    <row r="9" spans="1:8" x14ac:dyDescent="0.2">
      <c r="A9" s="4">
        <v>12</v>
      </c>
      <c r="B9" s="4">
        <v>0</v>
      </c>
      <c r="C9" s="4">
        <v>4</v>
      </c>
      <c r="D9" s="4">
        <v>4</v>
      </c>
      <c r="E9" s="4">
        <v>4</v>
      </c>
      <c r="F9" s="4"/>
      <c r="G9" s="4">
        <f t="shared" si="0"/>
        <v>12</v>
      </c>
      <c r="H9" s="4">
        <v>4</v>
      </c>
    </row>
    <row r="10" spans="1:8" x14ac:dyDescent="0.2">
      <c r="A10" s="4">
        <v>13</v>
      </c>
      <c r="B10" s="4">
        <v>1</v>
      </c>
      <c r="C10" s="4">
        <v>4</v>
      </c>
      <c r="D10" s="4">
        <v>4</v>
      </c>
      <c r="E10" s="4">
        <v>4</v>
      </c>
      <c r="F10" s="4"/>
      <c r="G10" s="4">
        <f t="shared" si="0"/>
        <v>13</v>
      </c>
      <c r="H10" s="4">
        <v>4</v>
      </c>
    </row>
    <row r="11" spans="1:8" x14ac:dyDescent="0.2">
      <c r="A11" s="4">
        <v>14</v>
      </c>
      <c r="B11" s="4">
        <v>2</v>
      </c>
      <c r="C11" s="4">
        <v>4</v>
      </c>
      <c r="D11" s="4">
        <v>4</v>
      </c>
      <c r="E11" s="4">
        <v>4</v>
      </c>
      <c r="F11" s="4"/>
      <c r="G11" s="4">
        <f t="shared" si="0"/>
        <v>14</v>
      </c>
      <c r="H11" s="4">
        <v>4</v>
      </c>
    </row>
    <row r="12" spans="1:8" x14ac:dyDescent="0.2">
      <c r="A12" s="6">
        <v>15</v>
      </c>
      <c r="B12" s="6">
        <v>0</v>
      </c>
      <c r="C12" s="6">
        <v>4</v>
      </c>
      <c r="D12" s="6">
        <v>4</v>
      </c>
      <c r="E12" s="6">
        <v>4</v>
      </c>
      <c r="F12" s="6">
        <v>3</v>
      </c>
      <c r="G12" s="6">
        <f t="shared" si="0"/>
        <v>15</v>
      </c>
      <c r="H12" s="6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sqref="A1:K1"/>
    </sheetView>
  </sheetViews>
  <sheetFormatPr baseColWidth="10" defaultColWidth="11.5" defaultRowHeight="15" x14ac:dyDescent="0.2"/>
  <cols>
    <col min="1" max="1" width="15.33203125" style="5" customWidth="1"/>
    <col min="2" max="2" width="4.5" style="5" customWidth="1"/>
    <col min="3" max="9" width="4.33203125" style="5" customWidth="1"/>
    <col min="10" max="10" width="13.33203125" style="5" customWidth="1"/>
    <col min="11" max="16384" width="11.5" style="5"/>
  </cols>
  <sheetData>
    <row r="1" spans="1:12" ht="24.75" customHeight="1" x14ac:dyDescent="0.2">
      <c r="A1" s="82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x14ac:dyDescent="0.2">
      <c r="C2" s="12" t="s">
        <v>18</v>
      </c>
    </row>
    <row r="3" spans="1:12" x14ac:dyDescent="0.2">
      <c r="D3" s="5">
        <v>1</v>
      </c>
      <c r="E3" s="5" t="s">
        <v>19</v>
      </c>
    </row>
    <row r="4" spans="1:12" x14ac:dyDescent="0.2">
      <c r="D4" s="5">
        <v>3</v>
      </c>
      <c r="E4" s="5" t="s">
        <v>20</v>
      </c>
    </row>
    <row r="5" spans="1:12" x14ac:dyDescent="0.2">
      <c r="D5" s="12">
        <f>SUM(D3:D4)</f>
        <v>4</v>
      </c>
      <c r="E5" s="5" t="s">
        <v>21</v>
      </c>
    </row>
    <row r="7" spans="1:12" x14ac:dyDescent="0.2">
      <c r="C7" s="12" t="s">
        <v>18</v>
      </c>
    </row>
    <row r="8" spans="1:12" x14ac:dyDescent="0.2">
      <c r="D8" s="5">
        <v>1</v>
      </c>
      <c r="E8" s="5" t="s">
        <v>22</v>
      </c>
    </row>
    <row r="9" spans="1:12" x14ac:dyDescent="0.2">
      <c r="D9" s="5">
        <v>3</v>
      </c>
      <c r="E9" s="5" t="s">
        <v>20</v>
      </c>
    </row>
    <row r="10" spans="1:12" x14ac:dyDescent="0.2">
      <c r="D10" s="5">
        <v>1</v>
      </c>
      <c r="E10" s="5" t="s">
        <v>23</v>
      </c>
    </row>
    <row r="11" spans="1:12" x14ac:dyDescent="0.2">
      <c r="D11" s="12">
        <f>SUM(D8:D10)</f>
        <v>5</v>
      </c>
      <c r="E11" s="5" t="s">
        <v>24</v>
      </c>
    </row>
    <row r="13" spans="1:12" hidden="1" x14ac:dyDescent="0.2"/>
    <row r="14" spans="1:12" hidden="1" x14ac:dyDescent="0.2"/>
    <row r="16" spans="1:12" ht="19.5" customHeight="1" x14ac:dyDescent="0.2">
      <c r="B16" s="13"/>
      <c r="C16" s="83" t="s">
        <v>25</v>
      </c>
      <c r="D16" s="84"/>
      <c r="E16" s="84"/>
      <c r="F16" s="84"/>
      <c r="G16" s="84"/>
      <c r="H16" s="84"/>
      <c r="I16" s="84"/>
      <c r="J16" s="84"/>
      <c r="K16" s="84"/>
      <c r="L16" s="85"/>
    </row>
    <row r="17" spans="1:12" x14ac:dyDescent="0.2">
      <c r="A17" s="75" t="s">
        <v>26</v>
      </c>
      <c r="B17" s="75"/>
      <c r="C17" s="9" t="s">
        <v>27</v>
      </c>
      <c r="D17" s="9" t="s">
        <v>7</v>
      </c>
      <c r="E17" s="9" t="s">
        <v>7</v>
      </c>
      <c r="F17" s="9" t="s">
        <v>28</v>
      </c>
      <c r="G17" s="9" t="s">
        <v>29</v>
      </c>
      <c r="H17" s="9" t="s">
        <v>30</v>
      </c>
      <c r="I17" s="9" t="s">
        <v>31</v>
      </c>
      <c r="J17" s="86" t="s">
        <v>32</v>
      </c>
      <c r="K17" s="89" t="s">
        <v>33</v>
      </c>
      <c r="L17" s="89" t="s">
        <v>34</v>
      </c>
    </row>
    <row r="18" spans="1:12" x14ac:dyDescent="0.2">
      <c r="A18" s="75"/>
      <c r="B18" s="75"/>
      <c r="C18" s="9">
        <v>1</v>
      </c>
      <c r="D18" s="9">
        <v>2</v>
      </c>
      <c r="E18" s="9">
        <v>3</v>
      </c>
      <c r="F18" s="9">
        <v>4</v>
      </c>
      <c r="G18" s="9">
        <v>5</v>
      </c>
      <c r="H18" s="9">
        <v>6</v>
      </c>
      <c r="I18" s="9">
        <v>7</v>
      </c>
      <c r="J18" s="87"/>
      <c r="K18" s="89"/>
      <c r="L18" s="89"/>
    </row>
    <row r="19" spans="1:12" ht="17.25" customHeight="1" x14ac:dyDescent="0.2">
      <c r="A19" s="75"/>
      <c r="B19" s="75"/>
      <c r="C19" s="77" t="s">
        <v>35</v>
      </c>
      <c r="D19" s="77"/>
      <c r="E19" s="77"/>
      <c r="F19" s="77" t="s">
        <v>36</v>
      </c>
      <c r="G19" s="77"/>
      <c r="H19" s="77"/>
      <c r="I19" s="8"/>
      <c r="J19" s="88"/>
      <c r="K19" s="89"/>
      <c r="L19" s="89"/>
    </row>
    <row r="20" spans="1:12" ht="20.25" customHeight="1" x14ac:dyDescent="0.2">
      <c r="A20" s="77" t="s">
        <v>37</v>
      </c>
      <c r="B20" s="77"/>
      <c r="C20" s="9" t="s">
        <v>27</v>
      </c>
      <c r="D20" s="9" t="s">
        <v>38</v>
      </c>
      <c r="E20" s="9" t="s">
        <v>38</v>
      </c>
      <c r="F20" s="9" t="s">
        <v>27</v>
      </c>
      <c r="G20" s="9" t="s">
        <v>38</v>
      </c>
      <c r="H20" s="9" t="s">
        <v>38</v>
      </c>
      <c r="I20" s="9" t="s">
        <v>39</v>
      </c>
      <c r="J20" s="90">
        <v>20</v>
      </c>
      <c r="K20" s="91">
        <v>4</v>
      </c>
      <c r="L20" s="90">
        <f>+J20*H21*K20</f>
        <v>480</v>
      </c>
    </row>
    <row r="21" spans="1:12" ht="21.75" customHeight="1" x14ac:dyDescent="0.2">
      <c r="A21" s="75" t="s">
        <v>40</v>
      </c>
      <c r="B21" s="75"/>
      <c r="C21" s="8">
        <v>1</v>
      </c>
      <c r="D21" s="8">
        <v>2</v>
      </c>
      <c r="E21" s="8">
        <v>3</v>
      </c>
      <c r="F21" s="8">
        <v>4</v>
      </c>
      <c r="G21" s="8">
        <v>5</v>
      </c>
      <c r="H21" s="8">
        <v>6</v>
      </c>
      <c r="I21" s="8"/>
      <c r="J21" s="90"/>
      <c r="K21" s="91"/>
      <c r="L21" s="90"/>
    </row>
    <row r="22" spans="1:12" x14ac:dyDescent="0.2">
      <c r="A22" s="15"/>
      <c r="B22" s="15"/>
      <c r="J22" s="7"/>
      <c r="K22" s="7"/>
      <c r="L22" s="7"/>
    </row>
    <row r="23" spans="1:12" x14ac:dyDescent="0.2">
      <c r="A23" s="15"/>
      <c r="B23" s="15"/>
      <c r="J23" s="7"/>
      <c r="K23" s="7"/>
      <c r="L23" s="7"/>
    </row>
    <row r="24" spans="1:12" ht="21" customHeight="1" x14ac:dyDescent="0.2">
      <c r="C24" s="81" t="s">
        <v>41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12" x14ac:dyDescent="0.2">
      <c r="A25" s="75" t="s">
        <v>42</v>
      </c>
      <c r="B25" s="75"/>
      <c r="C25" s="9" t="s">
        <v>27</v>
      </c>
      <c r="D25" s="9" t="s">
        <v>7</v>
      </c>
      <c r="E25" s="9" t="s">
        <v>7</v>
      </c>
      <c r="F25" s="9" t="s">
        <v>28</v>
      </c>
      <c r="G25" s="9" t="s">
        <v>29</v>
      </c>
      <c r="H25" s="9" t="s">
        <v>30</v>
      </c>
      <c r="I25" s="9" t="s">
        <v>31</v>
      </c>
      <c r="J25" s="76" t="s">
        <v>43</v>
      </c>
      <c r="K25" s="76" t="s">
        <v>33</v>
      </c>
      <c r="L25" s="76" t="s">
        <v>34</v>
      </c>
    </row>
    <row r="26" spans="1:12" x14ac:dyDescent="0.2">
      <c r="A26" s="75"/>
      <c r="B26" s="75"/>
      <c r="C26" s="16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76"/>
      <c r="K26" s="76"/>
      <c r="L26" s="76"/>
    </row>
    <row r="27" spans="1:12" ht="18" customHeight="1" x14ac:dyDescent="0.2">
      <c r="A27" s="75"/>
      <c r="B27" s="75"/>
      <c r="C27" s="77" t="s">
        <v>35</v>
      </c>
      <c r="D27" s="77"/>
      <c r="E27" s="77"/>
      <c r="F27" s="78" t="s">
        <v>36</v>
      </c>
      <c r="G27" s="79"/>
      <c r="H27" s="79"/>
      <c r="I27" s="80"/>
      <c r="J27" s="76"/>
      <c r="K27" s="76"/>
      <c r="L27" s="76"/>
    </row>
    <row r="28" spans="1:12" ht="22.5" customHeight="1" x14ac:dyDescent="0.2">
      <c r="A28" s="69" t="s">
        <v>37</v>
      </c>
      <c r="B28" s="70"/>
      <c r="C28" s="9" t="s">
        <v>44</v>
      </c>
      <c r="D28" s="9" t="s">
        <v>27</v>
      </c>
      <c r="E28" s="9" t="s">
        <v>38</v>
      </c>
      <c r="F28" s="9" t="s">
        <v>44</v>
      </c>
      <c r="G28" s="9" t="s">
        <v>27</v>
      </c>
      <c r="H28" s="9" t="s">
        <v>38</v>
      </c>
      <c r="I28" s="9" t="s">
        <v>44</v>
      </c>
      <c r="J28" s="71">
        <v>160</v>
      </c>
      <c r="K28" s="73">
        <v>5</v>
      </c>
      <c r="L28" s="71">
        <f>+J28*K28*I29</f>
        <v>5600</v>
      </c>
    </row>
    <row r="29" spans="1:12" ht="21" customHeight="1" x14ac:dyDescent="0.2">
      <c r="A29" s="69" t="s">
        <v>45</v>
      </c>
      <c r="B29" s="70"/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J29" s="72"/>
      <c r="K29" s="74"/>
      <c r="L29" s="72"/>
    </row>
    <row r="30" spans="1:12" ht="25.5" customHeight="1" x14ac:dyDescent="0.2">
      <c r="A30" s="8" t="s">
        <v>46</v>
      </c>
      <c r="B30" s="8" t="s">
        <v>47</v>
      </c>
      <c r="C30" s="9">
        <v>25</v>
      </c>
      <c r="D30" s="9">
        <v>25</v>
      </c>
      <c r="E30" s="9">
        <v>25</v>
      </c>
      <c r="F30" s="9">
        <v>25</v>
      </c>
      <c r="G30" s="9">
        <v>25</v>
      </c>
      <c r="H30" s="9">
        <v>25</v>
      </c>
      <c r="I30" s="9">
        <v>25</v>
      </c>
      <c r="J30" s="10">
        <v>3.74</v>
      </c>
      <c r="K30" s="11">
        <v>1</v>
      </c>
      <c r="L30" s="10">
        <f>+J30*I30*7</f>
        <v>654.5</v>
      </c>
    </row>
    <row r="31" spans="1:12" ht="22.5" customHeight="1" x14ac:dyDescent="0.2">
      <c r="K31" s="9" t="s">
        <v>48</v>
      </c>
      <c r="L31" s="10">
        <f>SUM(L28:L30)</f>
        <v>6254.5</v>
      </c>
    </row>
  </sheetData>
  <mergeCells count="25">
    <mergeCell ref="C24:L24"/>
    <mergeCell ref="A1:K1"/>
    <mergeCell ref="C16:L16"/>
    <mergeCell ref="A17:B19"/>
    <mergeCell ref="J17:J19"/>
    <mergeCell ref="K17:K19"/>
    <mergeCell ref="L17:L19"/>
    <mergeCell ref="C19:E19"/>
    <mergeCell ref="F19:H19"/>
    <mergeCell ref="A20:B20"/>
    <mergeCell ref="J20:J21"/>
    <mergeCell ref="K20:K21"/>
    <mergeCell ref="L20:L21"/>
    <mergeCell ref="A21:B21"/>
    <mergeCell ref="A25:B27"/>
    <mergeCell ref="J25:J27"/>
    <mergeCell ref="K25:K27"/>
    <mergeCell ref="L25:L27"/>
    <mergeCell ref="C27:E27"/>
    <mergeCell ref="F27:I27"/>
    <mergeCell ref="A28:B28"/>
    <mergeCell ref="J28:J29"/>
    <mergeCell ref="K28:K29"/>
    <mergeCell ref="L28:L29"/>
    <mergeCell ref="A29:B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Referencias</vt:lpstr>
      <vt:lpstr>NBI  UPM tam Originales</vt:lpstr>
      <vt:lpstr>NBI UPM tam 50</vt:lpstr>
      <vt:lpstr>NBI UPM tam 100</vt:lpstr>
      <vt:lpstr>Descoupados UPM originales</vt:lpstr>
      <vt:lpstr>Desocupados UPM tam 50</vt:lpstr>
      <vt:lpstr>Desocupados UPM tam 100</vt:lpstr>
      <vt:lpstr>Brigada_tamano</vt:lpstr>
      <vt:lpstr>Brigada_costo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</dc:creator>
  <cp:lastModifiedBy>Andres Gutierrez Rojas</cp:lastModifiedBy>
  <dcterms:created xsi:type="dcterms:W3CDTF">2022-03-01T13:07:54Z</dcterms:created>
  <dcterms:modified xsi:type="dcterms:W3CDTF">2022-03-10T14:51:34Z</dcterms:modified>
</cp:coreProperties>
</file>