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PycharmProjects\LVAIC Data\"/>
    </mc:Choice>
  </mc:AlternateContent>
  <bookViews>
    <workbookView xWindow="0" yWindow="0" windowWidth="23040" windowHeight="10428" activeTab="7"/>
  </bookViews>
  <sheets>
    <sheet name="Contact Log Info" sheetId="12" r:id="rId1"/>
    <sheet name="Sheet1" sheetId="1" state="hidden" r:id="rId2"/>
    <sheet name="Sheet3" sheetId="3" state="hidden" r:id="rId3"/>
    <sheet name="Lookup" sheetId="2" state="hidden" r:id="rId4"/>
    <sheet name="Full" sheetId="4" state="hidden" r:id="rId5"/>
    <sheet name="All Clients" sheetId="6" state="hidden" r:id="rId6"/>
    <sheet name="All Info You Have" sheetId="8" state="hidden" r:id="rId7"/>
    <sheet name="Test" sheetId="13" r:id="rId8"/>
    <sheet name="Ref" sheetId="14" r:id="rId9"/>
    <sheet name="All" sheetId="10" state="hidden" r:id="rId10"/>
    <sheet name="Demographics" sheetId="9" state="hidden" r:id="rId11"/>
    <sheet name="Housing" sheetId="11" state="hidden" r:id="rId12"/>
    <sheet name="Services All" sheetId="7" state="hidden" r:id="rId13"/>
    <sheet name="Side Info" sheetId="5" state="hidden" r:id="rId14"/>
  </sheets>
  <definedNames>
    <definedName name="_xlnm._FilterDatabase" localSheetId="9" hidden="1">All!$A$1:$B$227</definedName>
    <definedName name="_xlnm._FilterDatabase" localSheetId="0" hidden="1">'Contact Log Info'!$A$1:$E$1320</definedName>
    <definedName name="_xlnm._FilterDatabase" localSheetId="8" hidden="1">Ref!$A$1:$N$167</definedName>
    <definedName name="_xlnm._FilterDatabase" localSheetId="12" hidden="1">'Services All'!$A$1:$E$145</definedName>
    <definedName name="_xlnm._FilterDatabase" localSheetId="1" hidden="1">Sheet1!$A$1:$N$156</definedName>
    <definedName name="_xlnm._FilterDatabase" localSheetId="7" hidden="1">Test!$A$1:$N$167</definedName>
    <definedName name="All" localSheetId="8">Ref!$A$1:$N$167</definedName>
    <definedName name="All" localSheetId="7">Test!$A$1:$N$167</definedName>
    <definedName name="All">All!$A$1:$N$227</definedName>
    <definedName name="allInfo">'All Info You Have'!$A$1:$O$61</definedName>
    <definedName name="demographicLookups">Demographics!$A$1:$L$111</definedName>
    <definedName name="fullDemoLookup">Full!$A$1:$K$61</definedName>
    <definedName name="housing">Housing!$A$1:$B$43</definedName>
    <definedName name="lookup">Lookup!$A$1:$B$145</definedName>
    <definedName name="professions">'All Clients'!$A$2:$F$145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7" i="14" l="1"/>
  <c r="O158" i="14"/>
  <c r="O159" i="14"/>
  <c r="O160" i="14"/>
  <c r="O161" i="14"/>
  <c r="O162" i="14"/>
  <c r="O163" i="14"/>
  <c r="O164" i="14"/>
  <c r="O165" i="14"/>
  <c r="O166" i="14"/>
  <c r="O167" i="14"/>
  <c r="O154" i="14"/>
  <c r="O155" i="14"/>
  <c r="O156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11" i="14"/>
  <c r="O112" i="14"/>
  <c r="O113" i="14"/>
  <c r="O114" i="14"/>
  <c r="O115" i="14"/>
  <c r="O116" i="14"/>
  <c r="O117" i="14"/>
  <c r="O118" i="14"/>
  <c r="O11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55" i="14"/>
  <c r="O56" i="14"/>
  <c r="O57" i="14"/>
  <c r="O58" i="14"/>
  <c r="O59" i="14"/>
  <c r="O48" i="14"/>
  <c r="O49" i="14"/>
  <c r="O50" i="14"/>
  <c r="O51" i="14"/>
  <c r="O52" i="14"/>
  <c r="O53" i="14"/>
  <c r="O54" i="14"/>
  <c r="O43" i="14"/>
  <c r="O44" i="14"/>
  <c r="O45" i="14"/>
  <c r="O46" i="14"/>
  <c r="O47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24" i="14"/>
  <c r="O25" i="14"/>
  <c r="O26" i="14"/>
  <c r="O27" i="14"/>
  <c r="O28" i="14"/>
  <c r="O29" i="14"/>
  <c r="O16" i="14"/>
  <c r="O17" i="14"/>
  <c r="O18" i="14"/>
  <c r="O19" i="14"/>
  <c r="O20" i="14"/>
  <c r="O21" i="14"/>
  <c r="O22" i="14"/>
  <c r="O23" i="14"/>
  <c r="O7" i="14"/>
  <c r="O8" i="14"/>
  <c r="O9" i="14"/>
  <c r="O10" i="14"/>
  <c r="O11" i="14"/>
  <c r="O12" i="14"/>
  <c r="O13" i="14"/>
  <c r="O14" i="14"/>
  <c r="O15" i="14"/>
  <c r="O3" i="14"/>
  <c r="O4" i="14"/>
  <c r="O5" i="14"/>
  <c r="O6" i="14"/>
  <c r="O2" i="14"/>
  <c r="K167" i="13" l="1"/>
  <c r="J167" i="13"/>
  <c r="I167" i="13"/>
  <c r="H167" i="13"/>
  <c r="G167" i="13"/>
  <c r="F167" i="13"/>
  <c r="E167" i="13"/>
  <c r="B167" i="13"/>
  <c r="K166" i="13"/>
  <c r="J166" i="13"/>
  <c r="I166" i="13"/>
  <c r="H166" i="13"/>
  <c r="G166" i="13"/>
  <c r="F166" i="13"/>
  <c r="E166" i="13"/>
  <c r="B166" i="13"/>
  <c r="K165" i="13"/>
  <c r="J165" i="13"/>
  <c r="I165" i="13"/>
  <c r="H165" i="13"/>
  <c r="G165" i="13"/>
  <c r="F165" i="13"/>
  <c r="E165" i="13"/>
  <c r="B165" i="13"/>
  <c r="K164" i="13"/>
  <c r="J164" i="13"/>
  <c r="I164" i="13"/>
  <c r="H164" i="13"/>
  <c r="G164" i="13"/>
  <c r="F164" i="13"/>
  <c r="E164" i="13"/>
  <c r="B164" i="13"/>
  <c r="K163" i="13"/>
  <c r="J163" i="13"/>
  <c r="I163" i="13"/>
  <c r="H163" i="13"/>
  <c r="G163" i="13"/>
  <c r="F163" i="13"/>
  <c r="E163" i="13"/>
  <c r="B163" i="13"/>
  <c r="K162" i="13"/>
  <c r="J162" i="13"/>
  <c r="I162" i="13"/>
  <c r="H162" i="13"/>
  <c r="G162" i="13"/>
  <c r="F162" i="13"/>
  <c r="E162" i="13"/>
  <c r="B162" i="13"/>
  <c r="K161" i="13"/>
  <c r="J161" i="13"/>
  <c r="I161" i="13"/>
  <c r="H161" i="13"/>
  <c r="G161" i="13"/>
  <c r="F161" i="13"/>
  <c r="E161" i="13"/>
  <c r="B161" i="13"/>
  <c r="K160" i="13"/>
  <c r="J160" i="13"/>
  <c r="I160" i="13"/>
  <c r="H160" i="13"/>
  <c r="G160" i="13"/>
  <c r="F160" i="13"/>
  <c r="E160" i="13"/>
  <c r="B160" i="13"/>
  <c r="K159" i="13"/>
  <c r="J159" i="13"/>
  <c r="I159" i="13"/>
  <c r="H159" i="13"/>
  <c r="G159" i="13"/>
  <c r="F159" i="13"/>
  <c r="E159" i="13"/>
  <c r="B159" i="13"/>
  <c r="K157" i="13"/>
  <c r="J157" i="13"/>
  <c r="I157" i="13"/>
  <c r="H157" i="13"/>
  <c r="G157" i="13"/>
  <c r="F157" i="13"/>
  <c r="E157" i="13"/>
  <c r="B157" i="13"/>
  <c r="K158" i="13"/>
  <c r="J158" i="13"/>
  <c r="I158" i="13"/>
  <c r="H158" i="13"/>
  <c r="G158" i="13"/>
  <c r="F158" i="13"/>
  <c r="E158" i="13"/>
  <c r="B158" i="13"/>
  <c r="K156" i="13"/>
  <c r="J156" i="13"/>
  <c r="I156" i="13"/>
  <c r="H156" i="13"/>
  <c r="G156" i="13"/>
  <c r="F156" i="13"/>
  <c r="E156" i="13"/>
  <c r="B156" i="13"/>
  <c r="K155" i="13"/>
  <c r="J155" i="13"/>
  <c r="I155" i="13"/>
  <c r="H155" i="13"/>
  <c r="G155" i="13"/>
  <c r="F155" i="13"/>
  <c r="E155" i="13"/>
  <c r="B155" i="13"/>
  <c r="K154" i="13"/>
  <c r="J154" i="13"/>
  <c r="I154" i="13"/>
  <c r="H154" i="13"/>
  <c r="G154" i="13"/>
  <c r="F154" i="13"/>
  <c r="E154" i="13"/>
  <c r="B154" i="13"/>
  <c r="K153" i="13"/>
  <c r="J153" i="13"/>
  <c r="I153" i="13"/>
  <c r="H153" i="13"/>
  <c r="G153" i="13"/>
  <c r="F153" i="13"/>
  <c r="E153" i="13"/>
  <c r="B153" i="13"/>
  <c r="K152" i="13"/>
  <c r="J152" i="13"/>
  <c r="I152" i="13"/>
  <c r="H152" i="13"/>
  <c r="G152" i="13"/>
  <c r="F152" i="13"/>
  <c r="E152" i="13"/>
  <c r="B152" i="13"/>
  <c r="K151" i="13"/>
  <c r="J151" i="13"/>
  <c r="I151" i="13"/>
  <c r="H151" i="13"/>
  <c r="G151" i="13"/>
  <c r="F151" i="13"/>
  <c r="E151" i="13"/>
  <c r="B151" i="13"/>
  <c r="K150" i="13"/>
  <c r="J150" i="13"/>
  <c r="I150" i="13"/>
  <c r="H150" i="13"/>
  <c r="G150" i="13"/>
  <c r="F150" i="13"/>
  <c r="E150" i="13"/>
  <c r="B150" i="13"/>
  <c r="K149" i="13"/>
  <c r="J149" i="13"/>
  <c r="I149" i="13"/>
  <c r="H149" i="13"/>
  <c r="G149" i="13"/>
  <c r="F149" i="13"/>
  <c r="E149" i="13"/>
  <c r="B149" i="13"/>
  <c r="K147" i="13"/>
  <c r="J147" i="13"/>
  <c r="I147" i="13"/>
  <c r="H147" i="13"/>
  <c r="G147" i="13"/>
  <c r="F147" i="13"/>
  <c r="E147" i="13"/>
  <c r="B147" i="13"/>
  <c r="K148" i="13"/>
  <c r="J148" i="13"/>
  <c r="I148" i="13"/>
  <c r="H148" i="13"/>
  <c r="G148" i="13"/>
  <c r="F148" i="13"/>
  <c r="E148" i="13"/>
  <c r="B148" i="13"/>
  <c r="K146" i="13"/>
  <c r="J146" i="13"/>
  <c r="I146" i="13"/>
  <c r="H146" i="13"/>
  <c r="G146" i="13"/>
  <c r="F146" i="13"/>
  <c r="E146" i="13"/>
  <c r="B146" i="13"/>
  <c r="K145" i="13"/>
  <c r="J145" i="13"/>
  <c r="I145" i="13"/>
  <c r="H145" i="13"/>
  <c r="G145" i="13"/>
  <c r="F145" i="13"/>
  <c r="E145" i="13"/>
  <c r="B145" i="13"/>
  <c r="K144" i="13"/>
  <c r="J144" i="13"/>
  <c r="I144" i="13"/>
  <c r="H144" i="13"/>
  <c r="G144" i="13"/>
  <c r="F144" i="13"/>
  <c r="E144" i="13"/>
  <c r="B144" i="13"/>
  <c r="K143" i="13"/>
  <c r="J143" i="13"/>
  <c r="I143" i="13"/>
  <c r="H143" i="13"/>
  <c r="G143" i="13"/>
  <c r="F143" i="13"/>
  <c r="E143" i="13"/>
  <c r="B143" i="13"/>
  <c r="K142" i="13"/>
  <c r="J142" i="13"/>
  <c r="I142" i="13"/>
  <c r="H142" i="13"/>
  <c r="G142" i="13"/>
  <c r="F142" i="13"/>
  <c r="E142" i="13"/>
  <c r="B142" i="13"/>
  <c r="K141" i="13"/>
  <c r="J141" i="13"/>
  <c r="I141" i="13"/>
  <c r="H141" i="13"/>
  <c r="G141" i="13"/>
  <c r="F141" i="13"/>
  <c r="E141" i="13"/>
  <c r="B141" i="13"/>
  <c r="K140" i="13"/>
  <c r="J140" i="13"/>
  <c r="I140" i="13"/>
  <c r="H140" i="13"/>
  <c r="G140" i="13"/>
  <c r="F140" i="13"/>
  <c r="E140" i="13"/>
  <c r="B140" i="13"/>
  <c r="K139" i="13"/>
  <c r="J139" i="13"/>
  <c r="I139" i="13"/>
  <c r="H139" i="13"/>
  <c r="G139" i="13"/>
  <c r="F139" i="13"/>
  <c r="E139" i="13"/>
  <c r="B139" i="13"/>
  <c r="K138" i="13"/>
  <c r="J138" i="13"/>
  <c r="I138" i="13"/>
  <c r="H138" i="13"/>
  <c r="G138" i="13"/>
  <c r="F138" i="13"/>
  <c r="E138" i="13"/>
  <c r="B138" i="13"/>
  <c r="K137" i="13"/>
  <c r="J137" i="13"/>
  <c r="I137" i="13"/>
  <c r="H137" i="13"/>
  <c r="G137" i="13"/>
  <c r="F137" i="13"/>
  <c r="E137" i="13"/>
  <c r="B137" i="13"/>
  <c r="K136" i="13"/>
  <c r="J136" i="13"/>
  <c r="I136" i="13"/>
  <c r="H136" i="13"/>
  <c r="G136" i="13"/>
  <c r="F136" i="13"/>
  <c r="E136" i="13"/>
  <c r="B136" i="13"/>
  <c r="K135" i="13"/>
  <c r="J135" i="13"/>
  <c r="I135" i="13"/>
  <c r="H135" i="13"/>
  <c r="G135" i="13"/>
  <c r="F135" i="13"/>
  <c r="E135" i="13"/>
  <c r="B135" i="13"/>
  <c r="K134" i="13"/>
  <c r="J134" i="13"/>
  <c r="I134" i="13"/>
  <c r="H134" i="13"/>
  <c r="G134" i="13"/>
  <c r="F134" i="13"/>
  <c r="E134" i="13"/>
  <c r="B134" i="13"/>
  <c r="K133" i="13"/>
  <c r="J133" i="13"/>
  <c r="I133" i="13"/>
  <c r="H133" i="13"/>
  <c r="G133" i="13"/>
  <c r="F133" i="13"/>
  <c r="E133" i="13"/>
  <c r="B133" i="13"/>
  <c r="K132" i="13"/>
  <c r="J132" i="13"/>
  <c r="I132" i="13"/>
  <c r="H132" i="13"/>
  <c r="G132" i="13"/>
  <c r="F132" i="13"/>
  <c r="E132" i="13"/>
  <c r="B132" i="13"/>
  <c r="K131" i="13"/>
  <c r="J131" i="13"/>
  <c r="I131" i="13"/>
  <c r="H131" i="13"/>
  <c r="G131" i="13"/>
  <c r="F131" i="13"/>
  <c r="E131" i="13"/>
  <c r="B131" i="13"/>
  <c r="K130" i="13"/>
  <c r="J130" i="13"/>
  <c r="I130" i="13"/>
  <c r="H130" i="13"/>
  <c r="G130" i="13"/>
  <c r="F130" i="13"/>
  <c r="E130" i="13"/>
  <c r="B130" i="13"/>
  <c r="K129" i="13"/>
  <c r="J129" i="13"/>
  <c r="I129" i="13"/>
  <c r="H129" i="13"/>
  <c r="G129" i="13"/>
  <c r="F129" i="13"/>
  <c r="E129" i="13"/>
  <c r="B129" i="13"/>
  <c r="K128" i="13"/>
  <c r="J128" i="13"/>
  <c r="I128" i="13"/>
  <c r="H128" i="13"/>
  <c r="G128" i="13"/>
  <c r="F128" i="13"/>
  <c r="E128" i="13"/>
  <c r="B128" i="13"/>
  <c r="K127" i="13"/>
  <c r="J127" i="13"/>
  <c r="I127" i="13"/>
  <c r="H127" i="13"/>
  <c r="G127" i="13"/>
  <c r="F127" i="13"/>
  <c r="E127" i="13"/>
  <c r="B127" i="13"/>
  <c r="K126" i="13"/>
  <c r="J126" i="13"/>
  <c r="I126" i="13"/>
  <c r="H126" i="13"/>
  <c r="G126" i="13"/>
  <c r="F126" i="13"/>
  <c r="E126" i="13"/>
  <c r="B126" i="13"/>
  <c r="K125" i="13"/>
  <c r="J125" i="13"/>
  <c r="I125" i="13"/>
  <c r="H125" i="13"/>
  <c r="G125" i="13"/>
  <c r="F125" i="13"/>
  <c r="E125" i="13"/>
  <c r="B125" i="13"/>
  <c r="K124" i="13"/>
  <c r="J124" i="13"/>
  <c r="I124" i="13"/>
  <c r="H124" i="13"/>
  <c r="G124" i="13"/>
  <c r="F124" i="13"/>
  <c r="E124" i="13"/>
  <c r="B124" i="13"/>
  <c r="K123" i="13"/>
  <c r="J123" i="13"/>
  <c r="I123" i="13"/>
  <c r="H123" i="13"/>
  <c r="G123" i="13"/>
  <c r="F123" i="13"/>
  <c r="E123" i="13"/>
  <c r="B123" i="13"/>
  <c r="K122" i="13"/>
  <c r="J122" i="13"/>
  <c r="I122" i="13"/>
  <c r="H122" i="13"/>
  <c r="G122" i="13"/>
  <c r="F122" i="13"/>
  <c r="E122" i="13"/>
  <c r="B122" i="13"/>
  <c r="K120" i="13"/>
  <c r="J120" i="13"/>
  <c r="I120" i="13"/>
  <c r="H120" i="13"/>
  <c r="G120" i="13"/>
  <c r="F120" i="13"/>
  <c r="E120" i="13"/>
  <c r="B120" i="13"/>
  <c r="K121" i="13"/>
  <c r="J121" i="13"/>
  <c r="I121" i="13"/>
  <c r="H121" i="13"/>
  <c r="G121" i="13"/>
  <c r="F121" i="13"/>
  <c r="E121" i="13"/>
  <c r="B121" i="13"/>
  <c r="K119" i="13"/>
  <c r="J119" i="13"/>
  <c r="I119" i="13"/>
  <c r="H119" i="13"/>
  <c r="G119" i="13"/>
  <c r="F119" i="13"/>
  <c r="E119" i="13"/>
  <c r="B119" i="13"/>
  <c r="K118" i="13"/>
  <c r="J118" i="13"/>
  <c r="I118" i="13"/>
  <c r="H118" i="13"/>
  <c r="G118" i="13"/>
  <c r="F118" i="13"/>
  <c r="E118" i="13"/>
  <c r="B118" i="13"/>
  <c r="K117" i="13"/>
  <c r="J117" i="13"/>
  <c r="I117" i="13"/>
  <c r="H117" i="13"/>
  <c r="G117" i="13"/>
  <c r="F117" i="13"/>
  <c r="E117" i="13"/>
  <c r="B117" i="13"/>
  <c r="K116" i="13"/>
  <c r="J116" i="13"/>
  <c r="I116" i="13"/>
  <c r="H116" i="13"/>
  <c r="G116" i="13"/>
  <c r="F116" i="13"/>
  <c r="E116" i="13"/>
  <c r="B116" i="13"/>
  <c r="K115" i="13"/>
  <c r="J115" i="13"/>
  <c r="I115" i="13"/>
  <c r="H115" i="13"/>
  <c r="G115" i="13"/>
  <c r="F115" i="13"/>
  <c r="E115" i="13"/>
  <c r="B115" i="13"/>
  <c r="K114" i="13"/>
  <c r="J114" i="13"/>
  <c r="I114" i="13"/>
  <c r="H114" i="13"/>
  <c r="G114" i="13"/>
  <c r="F114" i="13"/>
  <c r="E114" i="13"/>
  <c r="B114" i="13"/>
  <c r="K113" i="13"/>
  <c r="J113" i="13"/>
  <c r="I113" i="13"/>
  <c r="H113" i="13"/>
  <c r="G113" i="13"/>
  <c r="F113" i="13"/>
  <c r="E113" i="13"/>
  <c r="B113" i="13"/>
  <c r="K112" i="13"/>
  <c r="J112" i="13"/>
  <c r="I112" i="13"/>
  <c r="H112" i="13"/>
  <c r="G112" i="13"/>
  <c r="F112" i="13"/>
  <c r="E112" i="13"/>
  <c r="B112" i="13"/>
  <c r="K111" i="13"/>
  <c r="J111" i="13"/>
  <c r="I111" i="13"/>
  <c r="H111" i="13"/>
  <c r="G111" i="13"/>
  <c r="F111" i="13"/>
  <c r="E111" i="13"/>
  <c r="B111" i="13"/>
  <c r="K109" i="13"/>
  <c r="J109" i="13"/>
  <c r="I109" i="13"/>
  <c r="H109" i="13"/>
  <c r="G109" i="13"/>
  <c r="F109" i="13"/>
  <c r="E109" i="13"/>
  <c r="B109" i="13"/>
  <c r="K110" i="13"/>
  <c r="J110" i="13"/>
  <c r="I110" i="13"/>
  <c r="H110" i="13"/>
  <c r="G110" i="13"/>
  <c r="F110" i="13"/>
  <c r="E110" i="13"/>
  <c r="B110" i="13"/>
  <c r="K108" i="13"/>
  <c r="J108" i="13"/>
  <c r="I108" i="13"/>
  <c r="H108" i="13"/>
  <c r="G108" i="13"/>
  <c r="F108" i="13"/>
  <c r="E108" i="13"/>
  <c r="B108" i="13"/>
  <c r="K107" i="13"/>
  <c r="J107" i="13"/>
  <c r="I107" i="13"/>
  <c r="H107" i="13"/>
  <c r="G107" i="13"/>
  <c r="F107" i="13"/>
  <c r="E107" i="13"/>
  <c r="B107" i="13"/>
  <c r="K106" i="13"/>
  <c r="J106" i="13"/>
  <c r="I106" i="13"/>
  <c r="H106" i="13"/>
  <c r="G106" i="13"/>
  <c r="F106" i="13"/>
  <c r="E106" i="13"/>
  <c r="B106" i="13"/>
  <c r="K105" i="13"/>
  <c r="J105" i="13"/>
  <c r="I105" i="13"/>
  <c r="H105" i="13"/>
  <c r="G105" i="13"/>
  <c r="F105" i="13"/>
  <c r="E105" i="13"/>
  <c r="B105" i="13"/>
  <c r="K104" i="13"/>
  <c r="J104" i="13"/>
  <c r="I104" i="13"/>
  <c r="H104" i="13"/>
  <c r="G104" i="13"/>
  <c r="F104" i="13"/>
  <c r="E104" i="13"/>
  <c r="B104" i="13"/>
  <c r="K103" i="13"/>
  <c r="J103" i="13"/>
  <c r="I103" i="13"/>
  <c r="H103" i="13"/>
  <c r="G103" i="13"/>
  <c r="F103" i="13"/>
  <c r="E103" i="13"/>
  <c r="B103" i="13"/>
  <c r="K102" i="13"/>
  <c r="J102" i="13"/>
  <c r="I102" i="13"/>
  <c r="H102" i="13"/>
  <c r="G102" i="13"/>
  <c r="F102" i="13"/>
  <c r="E102" i="13"/>
  <c r="B102" i="13"/>
  <c r="K101" i="13"/>
  <c r="J101" i="13"/>
  <c r="I101" i="13"/>
  <c r="H101" i="13"/>
  <c r="G101" i="13"/>
  <c r="F101" i="13"/>
  <c r="E101" i="13"/>
  <c r="B101" i="13"/>
  <c r="K99" i="13"/>
  <c r="J99" i="13"/>
  <c r="I99" i="13"/>
  <c r="H99" i="13"/>
  <c r="G99" i="13"/>
  <c r="F99" i="13"/>
  <c r="E99" i="13"/>
  <c r="B99" i="13"/>
  <c r="K100" i="13"/>
  <c r="J100" i="13"/>
  <c r="I100" i="13"/>
  <c r="H100" i="13"/>
  <c r="G100" i="13"/>
  <c r="F100" i="13"/>
  <c r="E100" i="13"/>
  <c r="B100" i="13"/>
  <c r="K98" i="13"/>
  <c r="J98" i="13"/>
  <c r="I98" i="13"/>
  <c r="H98" i="13"/>
  <c r="G98" i="13"/>
  <c r="F98" i="13"/>
  <c r="E98" i="13"/>
  <c r="B98" i="13"/>
  <c r="K97" i="13"/>
  <c r="J97" i="13"/>
  <c r="I97" i="13"/>
  <c r="H97" i="13"/>
  <c r="G97" i="13"/>
  <c r="F97" i="13"/>
  <c r="E97" i="13"/>
  <c r="B97" i="13"/>
  <c r="K96" i="13"/>
  <c r="J96" i="13"/>
  <c r="I96" i="13"/>
  <c r="H96" i="13"/>
  <c r="G96" i="13"/>
  <c r="F96" i="13"/>
  <c r="E96" i="13"/>
  <c r="B96" i="13"/>
  <c r="K94" i="13"/>
  <c r="J94" i="13"/>
  <c r="I94" i="13"/>
  <c r="H94" i="13"/>
  <c r="G94" i="13"/>
  <c r="F94" i="13"/>
  <c r="E94" i="13"/>
  <c r="B94" i="13"/>
  <c r="K95" i="13"/>
  <c r="J95" i="13"/>
  <c r="I95" i="13"/>
  <c r="H95" i="13"/>
  <c r="G95" i="13"/>
  <c r="F95" i="13"/>
  <c r="E95" i="13"/>
  <c r="B95" i="13"/>
  <c r="K93" i="13"/>
  <c r="J93" i="13"/>
  <c r="I93" i="13"/>
  <c r="H93" i="13"/>
  <c r="G93" i="13"/>
  <c r="F93" i="13"/>
  <c r="E93" i="13"/>
  <c r="B93" i="13"/>
  <c r="K92" i="13"/>
  <c r="J92" i="13"/>
  <c r="I92" i="13"/>
  <c r="H92" i="13"/>
  <c r="G92" i="13"/>
  <c r="F92" i="13"/>
  <c r="E92" i="13"/>
  <c r="B92" i="13"/>
  <c r="K91" i="13"/>
  <c r="J91" i="13"/>
  <c r="I91" i="13"/>
  <c r="H91" i="13"/>
  <c r="G91" i="13"/>
  <c r="F91" i="13"/>
  <c r="E91" i="13"/>
  <c r="B91" i="13"/>
  <c r="K90" i="13"/>
  <c r="J90" i="13"/>
  <c r="I90" i="13"/>
  <c r="H90" i="13"/>
  <c r="G90" i="13"/>
  <c r="F90" i="13"/>
  <c r="E90" i="13"/>
  <c r="B90" i="13"/>
  <c r="K89" i="13"/>
  <c r="J89" i="13"/>
  <c r="I89" i="13"/>
  <c r="H89" i="13"/>
  <c r="G89" i="13"/>
  <c r="F89" i="13"/>
  <c r="E89" i="13"/>
  <c r="B89" i="13"/>
  <c r="K88" i="13"/>
  <c r="J88" i="13"/>
  <c r="I88" i="13"/>
  <c r="H88" i="13"/>
  <c r="G88" i="13"/>
  <c r="F88" i="13"/>
  <c r="E88" i="13"/>
  <c r="B88" i="13"/>
  <c r="K87" i="13"/>
  <c r="J87" i="13"/>
  <c r="I87" i="13"/>
  <c r="H87" i="13"/>
  <c r="G87" i="13"/>
  <c r="F87" i="13"/>
  <c r="E87" i="13"/>
  <c r="B87" i="13"/>
  <c r="K86" i="13"/>
  <c r="J86" i="13"/>
  <c r="I86" i="13"/>
  <c r="H86" i="13"/>
  <c r="G86" i="13"/>
  <c r="F86" i="13"/>
  <c r="E86" i="13"/>
  <c r="B86" i="13"/>
  <c r="K85" i="13"/>
  <c r="J85" i="13"/>
  <c r="I85" i="13"/>
  <c r="H85" i="13"/>
  <c r="G85" i="13"/>
  <c r="F85" i="13"/>
  <c r="E85" i="13"/>
  <c r="B85" i="13"/>
  <c r="K84" i="13"/>
  <c r="J84" i="13"/>
  <c r="I84" i="13"/>
  <c r="H84" i="13"/>
  <c r="G84" i="13"/>
  <c r="F84" i="13"/>
  <c r="E84" i="13"/>
  <c r="B84" i="13"/>
  <c r="K83" i="13"/>
  <c r="J83" i="13"/>
  <c r="I83" i="13"/>
  <c r="H83" i="13"/>
  <c r="G83" i="13"/>
  <c r="F83" i="13"/>
  <c r="E83" i="13"/>
  <c r="B83" i="13"/>
  <c r="K82" i="13"/>
  <c r="J82" i="13"/>
  <c r="I82" i="13"/>
  <c r="H82" i="13"/>
  <c r="G82" i="13"/>
  <c r="F82" i="13"/>
  <c r="E82" i="13"/>
  <c r="B82" i="13"/>
  <c r="K81" i="13"/>
  <c r="J81" i="13"/>
  <c r="I81" i="13"/>
  <c r="H81" i="13"/>
  <c r="G81" i="13"/>
  <c r="F81" i="13"/>
  <c r="E81" i="13"/>
  <c r="B81" i="13"/>
  <c r="K80" i="13"/>
  <c r="J80" i="13"/>
  <c r="I80" i="13"/>
  <c r="H80" i="13"/>
  <c r="G80" i="13"/>
  <c r="F80" i="13"/>
  <c r="E80" i="13"/>
  <c r="B80" i="13"/>
  <c r="K79" i="13"/>
  <c r="J79" i="13"/>
  <c r="I79" i="13"/>
  <c r="H79" i="13"/>
  <c r="G79" i="13"/>
  <c r="F79" i="13"/>
  <c r="E79" i="13"/>
  <c r="B79" i="13"/>
  <c r="K77" i="13"/>
  <c r="J77" i="13"/>
  <c r="I77" i="13"/>
  <c r="H77" i="13"/>
  <c r="G77" i="13"/>
  <c r="F77" i="13"/>
  <c r="E77" i="13"/>
  <c r="B77" i="13"/>
  <c r="K78" i="13"/>
  <c r="J78" i="13"/>
  <c r="I78" i="13"/>
  <c r="H78" i="13"/>
  <c r="G78" i="13"/>
  <c r="F78" i="13"/>
  <c r="E78" i="13"/>
  <c r="B78" i="13"/>
  <c r="K76" i="13"/>
  <c r="J76" i="13"/>
  <c r="I76" i="13"/>
  <c r="H76" i="13"/>
  <c r="G76" i="13"/>
  <c r="F76" i="13"/>
  <c r="E76" i="13"/>
  <c r="B76" i="13"/>
  <c r="K75" i="13"/>
  <c r="J75" i="13"/>
  <c r="I75" i="13"/>
  <c r="H75" i="13"/>
  <c r="G75" i="13"/>
  <c r="F75" i="13"/>
  <c r="E75" i="13"/>
  <c r="B75" i="13"/>
  <c r="K74" i="13"/>
  <c r="J74" i="13"/>
  <c r="I74" i="13"/>
  <c r="H74" i="13"/>
  <c r="G74" i="13"/>
  <c r="F74" i="13"/>
  <c r="E74" i="13"/>
  <c r="B74" i="13"/>
  <c r="K73" i="13"/>
  <c r="J73" i="13"/>
  <c r="I73" i="13"/>
  <c r="H73" i="13"/>
  <c r="G73" i="13"/>
  <c r="F73" i="13"/>
  <c r="E73" i="13"/>
  <c r="B73" i="13"/>
  <c r="K72" i="13"/>
  <c r="J72" i="13"/>
  <c r="I72" i="13"/>
  <c r="H72" i="13"/>
  <c r="G72" i="13"/>
  <c r="F72" i="13"/>
  <c r="E72" i="13"/>
  <c r="B72" i="13"/>
  <c r="K71" i="13"/>
  <c r="J71" i="13"/>
  <c r="I71" i="13"/>
  <c r="H71" i="13"/>
  <c r="G71" i="13"/>
  <c r="F71" i="13"/>
  <c r="E71" i="13"/>
  <c r="B71" i="13"/>
  <c r="K70" i="13"/>
  <c r="J70" i="13"/>
  <c r="I70" i="13"/>
  <c r="H70" i="13"/>
  <c r="G70" i="13"/>
  <c r="F70" i="13"/>
  <c r="E70" i="13"/>
  <c r="B70" i="13"/>
  <c r="K69" i="13"/>
  <c r="J69" i="13"/>
  <c r="I69" i="13"/>
  <c r="H69" i="13"/>
  <c r="G69" i="13"/>
  <c r="F69" i="13"/>
  <c r="E69" i="13"/>
  <c r="B69" i="13"/>
  <c r="K68" i="13"/>
  <c r="J68" i="13"/>
  <c r="I68" i="13"/>
  <c r="H68" i="13"/>
  <c r="G68" i="13"/>
  <c r="F68" i="13"/>
  <c r="E68" i="13"/>
  <c r="B68" i="13"/>
  <c r="K67" i="13"/>
  <c r="J67" i="13"/>
  <c r="I67" i="13"/>
  <c r="H67" i="13"/>
  <c r="G67" i="13"/>
  <c r="F67" i="13"/>
  <c r="E67" i="13"/>
  <c r="B67" i="13"/>
  <c r="K66" i="13"/>
  <c r="J66" i="13"/>
  <c r="I66" i="13"/>
  <c r="H66" i="13"/>
  <c r="G66" i="13"/>
  <c r="F66" i="13"/>
  <c r="E66" i="13"/>
  <c r="B66" i="13"/>
  <c r="K65" i="13"/>
  <c r="J65" i="13"/>
  <c r="I65" i="13"/>
  <c r="H65" i="13"/>
  <c r="G65" i="13"/>
  <c r="F65" i="13"/>
  <c r="E65" i="13"/>
  <c r="B65" i="13"/>
  <c r="K64" i="13"/>
  <c r="J64" i="13"/>
  <c r="I64" i="13"/>
  <c r="H64" i="13"/>
  <c r="G64" i="13"/>
  <c r="F64" i="13"/>
  <c r="E64" i="13"/>
  <c r="B64" i="13"/>
  <c r="K63" i="13"/>
  <c r="J63" i="13"/>
  <c r="I63" i="13"/>
  <c r="H63" i="13"/>
  <c r="G63" i="13"/>
  <c r="F63" i="13"/>
  <c r="E63" i="13"/>
  <c r="B63" i="13"/>
  <c r="K62" i="13"/>
  <c r="J62" i="13"/>
  <c r="I62" i="13"/>
  <c r="H62" i="13"/>
  <c r="G62" i="13"/>
  <c r="F62" i="13"/>
  <c r="E62" i="13"/>
  <c r="B62" i="13"/>
  <c r="K61" i="13"/>
  <c r="J61" i="13"/>
  <c r="I61" i="13"/>
  <c r="H61" i="13"/>
  <c r="G61" i="13"/>
  <c r="F61" i="13"/>
  <c r="E61" i="13"/>
  <c r="B61" i="13"/>
  <c r="K60" i="13"/>
  <c r="J60" i="13"/>
  <c r="I60" i="13"/>
  <c r="H60" i="13"/>
  <c r="G60" i="13"/>
  <c r="F60" i="13"/>
  <c r="E60" i="13"/>
  <c r="B60" i="13"/>
  <c r="K59" i="13"/>
  <c r="J59" i="13"/>
  <c r="I59" i="13"/>
  <c r="H59" i="13"/>
  <c r="G59" i="13"/>
  <c r="F59" i="13"/>
  <c r="E59" i="13"/>
  <c r="B59" i="13"/>
  <c r="K58" i="13"/>
  <c r="J58" i="13"/>
  <c r="I58" i="13"/>
  <c r="H58" i="13"/>
  <c r="G58" i="13"/>
  <c r="F58" i="13"/>
  <c r="E58" i="13"/>
  <c r="B58" i="13"/>
  <c r="K57" i="13"/>
  <c r="J57" i="13"/>
  <c r="I57" i="13"/>
  <c r="H57" i="13"/>
  <c r="G57" i="13"/>
  <c r="F57" i="13"/>
  <c r="E57" i="13"/>
  <c r="B57" i="13"/>
  <c r="K56" i="13"/>
  <c r="J56" i="13"/>
  <c r="I56" i="13"/>
  <c r="H56" i="13"/>
  <c r="G56" i="13"/>
  <c r="F56" i="13"/>
  <c r="E56" i="13"/>
  <c r="B56" i="13"/>
  <c r="K55" i="13"/>
  <c r="J55" i="13"/>
  <c r="I55" i="13"/>
  <c r="H55" i="13"/>
  <c r="G55" i="13"/>
  <c r="F55" i="13"/>
  <c r="E55" i="13"/>
  <c r="B55" i="13"/>
  <c r="K54" i="13"/>
  <c r="J54" i="13"/>
  <c r="I54" i="13"/>
  <c r="H54" i="13"/>
  <c r="G54" i="13"/>
  <c r="F54" i="13"/>
  <c r="E54" i="13"/>
  <c r="B54" i="13"/>
  <c r="K53" i="13"/>
  <c r="J53" i="13"/>
  <c r="I53" i="13"/>
  <c r="H53" i="13"/>
  <c r="G53" i="13"/>
  <c r="F53" i="13"/>
  <c r="E53" i="13"/>
  <c r="B53" i="13"/>
  <c r="K52" i="13"/>
  <c r="J52" i="13"/>
  <c r="I52" i="13"/>
  <c r="H52" i="13"/>
  <c r="G52" i="13"/>
  <c r="F52" i="13"/>
  <c r="E52" i="13"/>
  <c r="B52" i="13"/>
  <c r="K51" i="13"/>
  <c r="J51" i="13"/>
  <c r="I51" i="13"/>
  <c r="H51" i="13"/>
  <c r="G51" i="13"/>
  <c r="F51" i="13"/>
  <c r="E51" i="13"/>
  <c r="B51" i="13"/>
  <c r="K50" i="13"/>
  <c r="J50" i="13"/>
  <c r="I50" i="13"/>
  <c r="H50" i="13"/>
  <c r="G50" i="13"/>
  <c r="F50" i="13"/>
  <c r="E50" i="13"/>
  <c r="B50" i="13"/>
  <c r="K49" i="13"/>
  <c r="J49" i="13"/>
  <c r="I49" i="13"/>
  <c r="H49" i="13"/>
  <c r="G49" i="13"/>
  <c r="F49" i="13"/>
  <c r="E49" i="13"/>
  <c r="B49" i="13"/>
  <c r="K48" i="13"/>
  <c r="J48" i="13"/>
  <c r="I48" i="13"/>
  <c r="H48" i="13"/>
  <c r="G48" i="13"/>
  <c r="F48" i="13"/>
  <c r="E48" i="13"/>
  <c r="B48" i="13"/>
  <c r="K46" i="13"/>
  <c r="J46" i="13"/>
  <c r="I46" i="13"/>
  <c r="H46" i="13"/>
  <c r="G46" i="13"/>
  <c r="F46" i="13"/>
  <c r="E46" i="13"/>
  <c r="B46" i="13"/>
  <c r="K47" i="13"/>
  <c r="J47" i="13"/>
  <c r="I47" i="13"/>
  <c r="H47" i="13"/>
  <c r="G47" i="13"/>
  <c r="F47" i="13"/>
  <c r="E47" i="13"/>
  <c r="B47" i="13"/>
  <c r="K45" i="13"/>
  <c r="J45" i="13"/>
  <c r="I45" i="13"/>
  <c r="H45" i="13"/>
  <c r="G45" i="13"/>
  <c r="F45" i="13"/>
  <c r="E45" i="13"/>
  <c r="B45" i="13"/>
  <c r="K44" i="13"/>
  <c r="J44" i="13"/>
  <c r="I44" i="13"/>
  <c r="H44" i="13"/>
  <c r="G44" i="13"/>
  <c r="F44" i="13"/>
  <c r="E44" i="13"/>
  <c r="B44" i="13"/>
  <c r="K43" i="13"/>
  <c r="J43" i="13"/>
  <c r="I43" i="13"/>
  <c r="H43" i="13"/>
  <c r="G43" i="13"/>
  <c r="F43" i="13"/>
  <c r="E43" i="13"/>
  <c r="B43" i="13"/>
  <c r="K42" i="13"/>
  <c r="J42" i="13"/>
  <c r="I42" i="13"/>
  <c r="H42" i="13"/>
  <c r="G42" i="13"/>
  <c r="F42" i="13"/>
  <c r="E42" i="13"/>
  <c r="B42" i="13"/>
  <c r="K41" i="13"/>
  <c r="J41" i="13"/>
  <c r="I41" i="13"/>
  <c r="H41" i="13"/>
  <c r="G41" i="13"/>
  <c r="F41" i="13"/>
  <c r="E41" i="13"/>
  <c r="B41" i="13"/>
  <c r="K40" i="13"/>
  <c r="J40" i="13"/>
  <c r="I40" i="13"/>
  <c r="H40" i="13"/>
  <c r="G40" i="13"/>
  <c r="F40" i="13"/>
  <c r="E40" i="13"/>
  <c r="B40" i="13"/>
  <c r="K38" i="13"/>
  <c r="J38" i="13"/>
  <c r="I38" i="13"/>
  <c r="H38" i="13"/>
  <c r="G38" i="13"/>
  <c r="F38" i="13"/>
  <c r="E38" i="13"/>
  <c r="B38" i="13"/>
  <c r="K39" i="13"/>
  <c r="J39" i="13"/>
  <c r="I39" i="13"/>
  <c r="H39" i="13"/>
  <c r="G39" i="13"/>
  <c r="F39" i="13"/>
  <c r="E39" i="13"/>
  <c r="B39" i="13"/>
  <c r="K37" i="13"/>
  <c r="J37" i="13"/>
  <c r="I37" i="13"/>
  <c r="H37" i="13"/>
  <c r="G37" i="13"/>
  <c r="F37" i="13"/>
  <c r="E37" i="13"/>
  <c r="B37" i="13"/>
  <c r="K36" i="13"/>
  <c r="J36" i="13"/>
  <c r="I36" i="13"/>
  <c r="H36" i="13"/>
  <c r="G36" i="13"/>
  <c r="F36" i="13"/>
  <c r="E36" i="13"/>
  <c r="B36" i="13"/>
  <c r="K35" i="13"/>
  <c r="J35" i="13"/>
  <c r="I35" i="13"/>
  <c r="H35" i="13"/>
  <c r="G35" i="13"/>
  <c r="F35" i="13"/>
  <c r="E35" i="13"/>
  <c r="B35" i="13"/>
  <c r="K34" i="13"/>
  <c r="J34" i="13"/>
  <c r="I34" i="13"/>
  <c r="H34" i="13"/>
  <c r="G34" i="13"/>
  <c r="F34" i="13"/>
  <c r="E34" i="13"/>
  <c r="B34" i="13"/>
  <c r="K33" i="13"/>
  <c r="J33" i="13"/>
  <c r="I33" i="13"/>
  <c r="H33" i="13"/>
  <c r="G33" i="13"/>
  <c r="F33" i="13"/>
  <c r="E33" i="13"/>
  <c r="B33" i="13"/>
  <c r="K32" i="13"/>
  <c r="J32" i="13"/>
  <c r="I32" i="13"/>
  <c r="H32" i="13"/>
  <c r="G32" i="13"/>
  <c r="F32" i="13"/>
  <c r="E32" i="13"/>
  <c r="B32" i="13"/>
  <c r="K31" i="13"/>
  <c r="J31" i="13"/>
  <c r="I31" i="13"/>
  <c r="H31" i="13"/>
  <c r="G31" i="13"/>
  <c r="F31" i="13"/>
  <c r="E31" i="13"/>
  <c r="B31" i="13"/>
  <c r="K30" i="13"/>
  <c r="J30" i="13"/>
  <c r="I30" i="13"/>
  <c r="H30" i="13"/>
  <c r="G30" i="13"/>
  <c r="F30" i="13"/>
  <c r="E30" i="13"/>
  <c r="B30" i="13"/>
  <c r="K29" i="13"/>
  <c r="J29" i="13"/>
  <c r="I29" i="13"/>
  <c r="H29" i="13"/>
  <c r="G29" i="13"/>
  <c r="F29" i="13"/>
  <c r="E29" i="13"/>
  <c r="B29" i="13"/>
  <c r="K28" i="13"/>
  <c r="J28" i="13"/>
  <c r="I28" i="13"/>
  <c r="H28" i="13"/>
  <c r="G28" i="13"/>
  <c r="F28" i="13"/>
  <c r="E28" i="13"/>
  <c r="B28" i="13"/>
  <c r="K27" i="13"/>
  <c r="J27" i="13"/>
  <c r="I27" i="13"/>
  <c r="H27" i="13"/>
  <c r="G27" i="13"/>
  <c r="F27" i="13"/>
  <c r="E27" i="13"/>
  <c r="B27" i="13"/>
  <c r="K26" i="13"/>
  <c r="J26" i="13"/>
  <c r="I26" i="13"/>
  <c r="H26" i="13"/>
  <c r="G26" i="13"/>
  <c r="F26" i="13"/>
  <c r="E26" i="13"/>
  <c r="B26" i="13"/>
  <c r="K25" i="13"/>
  <c r="J25" i="13"/>
  <c r="I25" i="13"/>
  <c r="H25" i="13"/>
  <c r="F25" i="13"/>
  <c r="E25" i="13"/>
  <c r="B25" i="13"/>
  <c r="K24" i="13"/>
  <c r="J24" i="13"/>
  <c r="I24" i="13"/>
  <c r="H24" i="13"/>
  <c r="F24" i="13"/>
  <c r="E24" i="13"/>
  <c r="B24" i="13"/>
  <c r="K23" i="13"/>
  <c r="J23" i="13"/>
  <c r="I23" i="13"/>
  <c r="H23" i="13"/>
  <c r="G23" i="13"/>
  <c r="F23" i="13"/>
  <c r="E23" i="13"/>
  <c r="B23" i="13"/>
  <c r="K22" i="13"/>
  <c r="J22" i="13"/>
  <c r="I22" i="13"/>
  <c r="H22" i="13"/>
  <c r="B22" i="13"/>
  <c r="K21" i="13"/>
  <c r="J21" i="13"/>
  <c r="I21" i="13"/>
  <c r="H21" i="13"/>
  <c r="B21" i="13"/>
  <c r="K20" i="13"/>
  <c r="J20" i="13"/>
  <c r="I20" i="13"/>
  <c r="H20" i="13"/>
  <c r="G20" i="13"/>
  <c r="F20" i="13"/>
  <c r="E20" i="13"/>
  <c r="B20" i="13"/>
  <c r="K18" i="13"/>
  <c r="G18" i="13"/>
  <c r="F18" i="13"/>
  <c r="E18" i="13"/>
  <c r="B18" i="13"/>
  <c r="K19" i="13"/>
  <c r="G19" i="13"/>
  <c r="F19" i="13"/>
  <c r="E19" i="13"/>
  <c r="B19" i="13"/>
  <c r="K17" i="13"/>
  <c r="G17" i="13"/>
  <c r="F17" i="13"/>
  <c r="E17" i="13"/>
  <c r="B17" i="13"/>
  <c r="K16" i="13"/>
  <c r="G16" i="13"/>
  <c r="F16" i="13"/>
  <c r="E16" i="13"/>
  <c r="B16" i="13"/>
  <c r="K15" i="13"/>
  <c r="G15" i="13"/>
  <c r="F15" i="13"/>
  <c r="E15" i="13"/>
  <c r="B15" i="13"/>
  <c r="K14" i="13"/>
  <c r="J14" i="13"/>
  <c r="I14" i="13"/>
  <c r="H14" i="13"/>
  <c r="G14" i="13"/>
  <c r="F14" i="13"/>
  <c r="E14" i="13"/>
  <c r="B14" i="13"/>
  <c r="K13" i="13"/>
  <c r="J13" i="13"/>
  <c r="I13" i="13"/>
  <c r="H13" i="13"/>
  <c r="G13" i="13"/>
  <c r="F13" i="13"/>
  <c r="E13" i="13"/>
  <c r="B13" i="13"/>
  <c r="K12" i="13"/>
  <c r="J12" i="13"/>
  <c r="I12" i="13"/>
  <c r="H12" i="13"/>
  <c r="G12" i="13"/>
  <c r="F12" i="13"/>
  <c r="B12" i="13"/>
  <c r="K11" i="13"/>
  <c r="J11" i="13"/>
  <c r="I11" i="13"/>
  <c r="H11" i="13"/>
  <c r="G11" i="13"/>
  <c r="F11" i="13"/>
  <c r="E11" i="13"/>
  <c r="B11" i="13"/>
  <c r="K10" i="13"/>
  <c r="J10" i="13"/>
  <c r="I10" i="13"/>
  <c r="H10" i="13"/>
  <c r="G10" i="13"/>
  <c r="F10" i="13"/>
  <c r="E10" i="13"/>
  <c r="B10" i="13"/>
  <c r="K9" i="13"/>
  <c r="J9" i="13"/>
  <c r="G9" i="13"/>
  <c r="F9" i="13"/>
  <c r="E9" i="13"/>
  <c r="B9" i="13"/>
  <c r="K8" i="13"/>
  <c r="J8" i="13"/>
  <c r="I8" i="13"/>
  <c r="H8" i="13"/>
  <c r="G8" i="13"/>
  <c r="F8" i="13"/>
  <c r="E8" i="13"/>
  <c r="B8" i="13"/>
  <c r="K7" i="13"/>
  <c r="H7" i="13"/>
  <c r="G7" i="13"/>
  <c r="F7" i="13"/>
  <c r="E7" i="13"/>
  <c r="B7" i="13"/>
  <c r="K6" i="13"/>
  <c r="G6" i="13"/>
  <c r="F6" i="13"/>
  <c r="E6" i="13"/>
  <c r="B6" i="13"/>
  <c r="K5" i="13"/>
  <c r="J5" i="13"/>
  <c r="I5" i="13"/>
  <c r="G5" i="13"/>
  <c r="F5" i="13"/>
  <c r="E5" i="13"/>
  <c r="B5" i="13"/>
  <c r="K4" i="13"/>
  <c r="J4" i="13"/>
  <c r="I4" i="13"/>
  <c r="H4" i="13"/>
  <c r="G4" i="13"/>
  <c r="F4" i="13"/>
  <c r="E4" i="13"/>
  <c r="B4" i="13"/>
  <c r="K3" i="13"/>
  <c r="J3" i="13"/>
  <c r="I3" i="13"/>
  <c r="H3" i="13"/>
  <c r="G3" i="13"/>
  <c r="F3" i="13"/>
  <c r="E3" i="13"/>
  <c r="B3" i="13"/>
  <c r="K2" i="13"/>
  <c r="J2" i="13"/>
  <c r="I2" i="13"/>
  <c r="H2" i="13"/>
  <c r="G2" i="13"/>
  <c r="F2" i="13"/>
  <c r="E2" i="13"/>
  <c r="B2" i="13"/>
  <c r="M85" i="10" l="1"/>
  <c r="K85" i="10"/>
  <c r="J85" i="10"/>
  <c r="I85" i="10"/>
  <c r="H85" i="10"/>
  <c r="F85" i="10"/>
  <c r="E85" i="10"/>
  <c r="B85" i="10"/>
  <c r="M84" i="10"/>
  <c r="K84" i="10"/>
  <c r="J84" i="10"/>
  <c r="I84" i="10"/>
  <c r="H84" i="10"/>
  <c r="F84" i="10"/>
  <c r="E84" i="10"/>
  <c r="B84" i="10"/>
  <c r="M83" i="10"/>
  <c r="K83" i="10"/>
  <c r="J83" i="10"/>
  <c r="I83" i="10"/>
  <c r="H83" i="10"/>
  <c r="F83" i="10"/>
  <c r="E83" i="10"/>
  <c r="B83" i="10"/>
  <c r="M82" i="10"/>
  <c r="K82" i="10"/>
  <c r="J82" i="10"/>
  <c r="I82" i="10"/>
  <c r="H82" i="10"/>
  <c r="F82" i="10"/>
  <c r="E82" i="10"/>
  <c r="B82" i="10"/>
  <c r="M81" i="10"/>
  <c r="K81" i="10"/>
  <c r="J81" i="10"/>
  <c r="I81" i="10"/>
  <c r="H81" i="10"/>
  <c r="F81" i="10"/>
  <c r="E81" i="10"/>
  <c r="B81" i="10"/>
  <c r="M80" i="10"/>
  <c r="K79" i="10"/>
  <c r="J79" i="10"/>
  <c r="I79" i="10"/>
  <c r="H79" i="10"/>
  <c r="F79" i="10"/>
  <c r="E79" i="10"/>
  <c r="B79" i="10"/>
  <c r="M78" i="10"/>
  <c r="K78" i="10"/>
  <c r="J78" i="10"/>
  <c r="I78" i="10"/>
  <c r="H78" i="10"/>
  <c r="F78" i="10"/>
  <c r="E78" i="10"/>
  <c r="B78" i="10"/>
  <c r="M77" i="10"/>
  <c r="K77" i="10"/>
  <c r="J77" i="10"/>
  <c r="I77" i="10"/>
  <c r="H77" i="10"/>
  <c r="F77" i="10"/>
  <c r="E77" i="10"/>
  <c r="B77" i="10"/>
  <c r="M76" i="10"/>
  <c r="K76" i="10"/>
  <c r="J76" i="10"/>
  <c r="I76" i="10"/>
  <c r="H76" i="10"/>
  <c r="F76" i="10"/>
  <c r="E76" i="10"/>
  <c r="B76" i="10"/>
  <c r="K75" i="10"/>
  <c r="J75" i="10"/>
  <c r="I75" i="10"/>
  <c r="H75" i="10"/>
  <c r="F75" i="10"/>
  <c r="E75" i="10"/>
  <c r="B75" i="10"/>
  <c r="M74" i="10"/>
  <c r="K74" i="10"/>
  <c r="J74" i="10"/>
  <c r="I74" i="10"/>
  <c r="H74" i="10"/>
  <c r="F74" i="10"/>
  <c r="E74" i="10"/>
  <c r="B74" i="10"/>
  <c r="M73" i="10"/>
  <c r="M72" i="10" l="1"/>
  <c r="M69" i="10"/>
  <c r="K72" i="10"/>
  <c r="J72" i="10"/>
  <c r="I72" i="10"/>
  <c r="H72" i="10"/>
  <c r="G72" i="10"/>
  <c r="F72" i="10"/>
  <c r="E72" i="10"/>
  <c r="B72" i="10"/>
  <c r="M71" i="10"/>
  <c r="K71" i="10"/>
  <c r="J71" i="10"/>
  <c r="I71" i="10"/>
  <c r="H71" i="10"/>
  <c r="G71" i="10"/>
  <c r="F71" i="10"/>
  <c r="E71" i="10"/>
  <c r="B71" i="10"/>
  <c r="K70" i="10"/>
  <c r="J70" i="10"/>
  <c r="I70" i="10"/>
  <c r="H70" i="10"/>
  <c r="G70" i="10"/>
  <c r="F70" i="10"/>
  <c r="E70" i="10"/>
  <c r="B70" i="10"/>
  <c r="K69" i="10"/>
  <c r="J69" i="10"/>
  <c r="I69" i="10"/>
  <c r="H69" i="10"/>
  <c r="G69" i="10"/>
  <c r="F69" i="10"/>
  <c r="E69" i="10"/>
  <c r="B69" i="10"/>
  <c r="M68" i="10"/>
  <c r="K68" i="10"/>
  <c r="J68" i="10"/>
  <c r="I68" i="10"/>
  <c r="H68" i="10"/>
  <c r="G68" i="10"/>
  <c r="F68" i="10"/>
  <c r="E68" i="10"/>
  <c r="B68" i="10"/>
  <c r="M67" i="10"/>
  <c r="M66" i="10"/>
  <c r="K66" i="10"/>
  <c r="J66" i="10"/>
  <c r="I66" i="10"/>
  <c r="H66" i="10"/>
  <c r="B66" i="10"/>
  <c r="M64" i="10"/>
  <c r="K64" i="10"/>
  <c r="J64" i="10"/>
  <c r="I64" i="10"/>
  <c r="H64" i="10"/>
  <c r="B64" i="10"/>
  <c r="M63" i="10"/>
  <c r="K63" i="10"/>
  <c r="J63" i="10"/>
  <c r="I63" i="10"/>
  <c r="H63" i="10"/>
  <c r="B63" i="10"/>
  <c r="M62" i="10"/>
  <c r="K62" i="10"/>
  <c r="J62" i="10"/>
  <c r="I62" i="10"/>
  <c r="H62" i="10"/>
  <c r="B62" i="10"/>
  <c r="M61" i="10"/>
  <c r="M65" i="10"/>
  <c r="M60" i="10"/>
  <c r="K61" i="10"/>
  <c r="J61" i="10"/>
  <c r="I61" i="10"/>
  <c r="H61" i="10"/>
  <c r="B61" i="10"/>
  <c r="M59" i="10" l="1"/>
  <c r="K59" i="10"/>
  <c r="J59" i="10"/>
  <c r="I59" i="10"/>
  <c r="H59" i="10"/>
  <c r="G59" i="10"/>
  <c r="F59" i="10"/>
  <c r="E59" i="10"/>
  <c r="B59" i="10"/>
  <c r="M58" i="10"/>
  <c r="K58" i="10"/>
  <c r="J58" i="10"/>
  <c r="I58" i="10"/>
  <c r="H58" i="10"/>
  <c r="G58" i="10"/>
  <c r="F58" i="10"/>
  <c r="E58" i="10"/>
  <c r="B58" i="10"/>
  <c r="M57" i="10"/>
  <c r="K57" i="10"/>
  <c r="J57" i="10"/>
  <c r="I57" i="10"/>
  <c r="H57" i="10"/>
  <c r="G57" i="10"/>
  <c r="F57" i="10"/>
  <c r="E57" i="10"/>
  <c r="B57" i="10"/>
  <c r="M56" i="10"/>
  <c r="K56" i="10"/>
  <c r="J56" i="10"/>
  <c r="I56" i="10"/>
  <c r="H56" i="10"/>
  <c r="G56" i="10"/>
  <c r="F56" i="10"/>
  <c r="E56" i="10"/>
  <c r="B56" i="10"/>
  <c r="M55" i="10"/>
  <c r="K55" i="10"/>
  <c r="J55" i="10"/>
  <c r="I55" i="10"/>
  <c r="H55" i="10"/>
  <c r="G55" i="10"/>
  <c r="F55" i="10"/>
  <c r="E55" i="10"/>
  <c r="B55" i="10"/>
  <c r="M54" i="10"/>
  <c r="M53" i="10"/>
  <c r="K54" i="10"/>
  <c r="J54" i="10"/>
  <c r="I54" i="10"/>
  <c r="H54" i="10"/>
  <c r="G54" i="10"/>
  <c r="F54" i="10"/>
  <c r="E54" i="10"/>
  <c r="B54" i="10"/>
  <c r="M51" i="10"/>
  <c r="K51" i="10"/>
  <c r="G51" i="10"/>
  <c r="F51" i="10"/>
  <c r="E51" i="10"/>
  <c r="B51" i="10"/>
  <c r="M52" i="10"/>
  <c r="M50" i="10"/>
  <c r="M44" i="10"/>
  <c r="K44" i="10"/>
  <c r="G44" i="10"/>
  <c r="F44" i="10"/>
  <c r="E44" i="10"/>
  <c r="B44" i="10"/>
  <c r="M43" i="10"/>
  <c r="K43" i="10"/>
  <c r="G43" i="10"/>
  <c r="F43" i="10"/>
  <c r="E43" i="10"/>
  <c r="B43" i="10"/>
  <c r="K49" i="10"/>
  <c r="G49" i="10"/>
  <c r="F49" i="10"/>
  <c r="E49" i="10"/>
  <c r="B49" i="10"/>
  <c r="M48" i="10"/>
  <c r="K48" i="10"/>
  <c r="G48" i="10"/>
  <c r="F48" i="10"/>
  <c r="E48" i="10"/>
  <c r="B48" i="10"/>
  <c r="M47" i="10"/>
  <c r="K47" i="10"/>
  <c r="G47" i="10"/>
  <c r="F47" i="10"/>
  <c r="E47" i="10"/>
  <c r="B47" i="10"/>
  <c r="M46" i="10"/>
  <c r="K46" i="10"/>
  <c r="G46" i="10"/>
  <c r="F46" i="10"/>
  <c r="E46" i="10"/>
  <c r="B46" i="10"/>
  <c r="M45" i="10"/>
  <c r="K45" i="10"/>
  <c r="G45" i="10"/>
  <c r="F45" i="10"/>
  <c r="E45" i="10"/>
  <c r="B45" i="10"/>
  <c r="M41" i="10"/>
  <c r="M42" i="10"/>
  <c r="M40" i="10"/>
  <c r="K40" i="10"/>
  <c r="G40" i="10"/>
  <c r="F40" i="10"/>
  <c r="E40" i="10"/>
  <c r="B40" i="10"/>
  <c r="M39" i="10"/>
  <c r="K39" i="10"/>
  <c r="G39" i="10"/>
  <c r="F39" i="10"/>
  <c r="E39" i="10"/>
  <c r="B39" i="10"/>
  <c r="M38" i="10"/>
  <c r="K38" i="10"/>
  <c r="G38" i="10"/>
  <c r="F38" i="10"/>
  <c r="E38" i="10"/>
  <c r="B38" i="10"/>
  <c r="M37" i="10"/>
  <c r="K37" i="10" l="1"/>
  <c r="G37" i="10"/>
  <c r="F37" i="10"/>
  <c r="E37" i="10"/>
  <c r="B37" i="10"/>
  <c r="M35" i="10"/>
  <c r="K35" i="10"/>
  <c r="J35" i="10"/>
  <c r="I35" i="10"/>
  <c r="H35" i="10"/>
  <c r="G35" i="10"/>
  <c r="F35" i="10"/>
  <c r="E35" i="10"/>
  <c r="B35" i="10"/>
  <c r="M34" i="10"/>
  <c r="K34" i="10"/>
  <c r="J34" i="10"/>
  <c r="I34" i="10"/>
  <c r="H34" i="10"/>
  <c r="G34" i="10"/>
  <c r="F34" i="10"/>
  <c r="E34" i="10"/>
  <c r="B34" i="10"/>
  <c r="M33" i="10"/>
  <c r="K33" i="10"/>
  <c r="J33" i="10"/>
  <c r="I33" i="10"/>
  <c r="H33" i="10"/>
  <c r="G33" i="10"/>
  <c r="F33" i="10"/>
  <c r="E33" i="10"/>
  <c r="B33" i="10"/>
  <c r="M32" i="10"/>
  <c r="K32" i="10"/>
  <c r="J32" i="10"/>
  <c r="I32" i="10"/>
  <c r="H32" i="10"/>
  <c r="G32" i="10"/>
  <c r="F32" i="10"/>
  <c r="E32" i="10"/>
  <c r="B32" i="10"/>
  <c r="M31" i="10"/>
  <c r="M30" i="10"/>
  <c r="K31" i="10"/>
  <c r="J31" i="10"/>
  <c r="I31" i="10"/>
  <c r="H31" i="10"/>
  <c r="G31" i="10"/>
  <c r="F31" i="10"/>
  <c r="E31" i="10"/>
  <c r="B31" i="10"/>
  <c r="M27" i="10"/>
  <c r="M28" i="10"/>
  <c r="K28" i="10"/>
  <c r="J28" i="10"/>
  <c r="I28" i="10"/>
  <c r="H28" i="10"/>
  <c r="G28" i="10"/>
  <c r="F28" i="10"/>
  <c r="B28" i="10"/>
  <c r="K27" i="10"/>
  <c r="J27" i="10"/>
  <c r="I27" i="10"/>
  <c r="H27" i="10"/>
  <c r="G27" i="10"/>
  <c r="F27" i="10"/>
  <c r="B27" i="10"/>
  <c r="M26" i="10"/>
  <c r="K26" i="10"/>
  <c r="M25" i="10"/>
  <c r="J26" i="10"/>
  <c r="I26" i="10"/>
  <c r="H26" i="10"/>
  <c r="G26" i="10"/>
  <c r="F26" i="10"/>
  <c r="B26" i="10"/>
  <c r="M24" i="10"/>
  <c r="K24" i="10"/>
  <c r="J24" i="10"/>
  <c r="I24" i="10"/>
  <c r="H24" i="10"/>
  <c r="G24" i="10"/>
  <c r="F24" i="10"/>
  <c r="E24" i="10"/>
  <c r="B24" i="10"/>
  <c r="M23" i="10"/>
  <c r="M22" i="10"/>
  <c r="M21" i="10"/>
  <c r="M20" i="10"/>
  <c r="M19" i="10"/>
  <c r="K19" i="10"/>
  <c r="G19" i="10"/>
  <c r="F19" i="10"/>
  <c r="E19" i="10"/>
  <c r="B19" i="10"/>
  <c r="M18" i="10"/>
  <c r="K18" i="10"/>
  <c r="G18" i="10"/>
  <c r="F18" i="10"/>
  <c r="E18" i="10"/>
  <c r="B18" i="10"/>
  <c r="B17" i="10"/>
  <c r="K17" i="10"/>
  <c r="G17" i="10"/>
  <c r="F17" i="10"/>
  <c r="E17" i="10"/>
  <c r="M16" i="10"/>
  <c r="M8" i="10" l="1"/>
  <c r="K8" i="10"/>
  <c r="J8" i="10"/>
  <c r="I8" i="10"/>
  <c r="H8" i="10"/>
  <c r="G8" i="10"/>
  <c r="F8" i="10"/>
  <c r="E8" i="10"/>
  <c r="B8" i="10"/>
  <c r="M13" i="10"/>
  <c r="J13" i="10"/>
  <c r="I13" i="10"/>
  <c r="H13" i="10"/>
  <c r="F13" i="10"/>
  <c r="B13" i="10"/>
  <c r="M7" i="10"/>
  <c r="M5" i="10"/>
  <c r="K5" i="10"/>
  <c r="J5" i="10"/>
  <c r="I5" i="10"/>
  <c r="H5" i="10"/>
  <c r="G5" i="10"/>
  <c r="F5" i="10"/>
  <c r="E5" i="10"/>
  <c r="B5" i="10"/>
  <c r="M4" i="10"/>
  <c r="M3" i="10"/>
  <c r="K3" i="10"/>
  <c r="J3" i="10"/>
  <c r="I3" i="10"/>
  <c r="H3" i="10"/>
  <c r="G3" i="10"/>
  <c r="F3" i="10"/>
  <c r="E3" i="10"/>
  <c r="B3" i="10"/>
  <c r="K7" i="10"/>
  <c r="J7" i="10"/>
  <c r="I7" i="10"/>
  <c r="H7" i="10"/>
  <c r="G7" i="10"/>
  <c r="F7" i="10"/>
  <c r="E7" i="10"/>
  <c r="B7" i="10"/>
  <c r="M12" i="10"/>
  <c r="M10" i="10"/>
  <c r="K6" i="10"/>
  <c r="J6" i="10"/>
  <c r="I6" i="10"/>
  <c r="H6" i="10"/>
  <c r="G6" i="10"/>
  <c r="F6" i="10"/>
  <c r="E6" i="10"/>
  <c r="B6" i="10"/>
  <c r="J12" i="10"/>
  <c r="I12" i="10"/>
  <c r="H12" i="10"/>
  <c r="F12" i="10"/>
  <c r="B12" i="10"/>
  <c r="M11" i="10"/>
  <c r="J11" i="10"/>
  <c r="I11" i="10"/>
  <c r="H11" i="10"/>
  <c r="F11" i="10"/>
  <c r="B11" i="10"/>
  <c r="K4" i="10"/>
  <c r="J4" i="10"/>
  <c r="I4" i="10"/>
  <c r="H4" i="10"/>
  <c r="G4" i="10"/>
  <c r="F4" i="10"/>
  <c r="E4" i="10"/>
  <c r="B4" i="10"/>
  <c r="J10" i="10"/>
  <c r="I10" i="10"/>
  <c r="H10" i="10"/>
  <c r="F10" i="10"/>
  <c r="B10" i="10"/>
  <c r="K227" i="10"/>
  <c r="K65" i="10"/>
  <c r="K67" i="10"/>
  <c r="K73" i="10"/>
  <c r="K80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9" i="10"/>
  <c r="K14" i="10"/>
  <c r="K15" i="10"/>
  <c r="K16" i="10"/>
  <c r="K20" i="10"/>
  <c r="K21" i="10"/>
  <c r="K22" i="10"/>
  <c r="K23" i="10"/>
  <c r="K25" i="10"/>
  <c r="K29" i="10"/>
  <c r="K30" i="10"/>
  <c r="K36" i="10"/>
  <c r="K41" i="10"/>
  <c r="K42" i="10"/>
  <c r="K50" i="10"/>
  <c r="K52" i="10"/>
  <c r="K53" i="10"/>
  <c r="K60" i="10"/>
  <c r="K2" i="10"/>
  <c r="J25" i="10"/>
  <c r="J29" i="10"/>
  <c r="J30" i="10"/>
  <c r="J53" i="10"/>
  <c r="J60" i="10"/>
  <c r="J65" i="10"/>
  <c r="J67" i="10"/>
  <c r="J73" i="10"/>
  <c r="J80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9" i="10"/>
  <c r="J14" i="10"/>
  <c r="J15" i="10"/>
  <c r="J21" i="10"/>
  <c r="J22" i="10"/>
  <c r="J23" i="10"/>
  <c r="I9" i="10"/>
  <c r="I14" i="10"/>
  <c r="I15" i="10"/>
  <c r="I21" i="10"/>
  <c r="I23" i="10"/>
  <c r="I25" i="10"/>
  <c r="I29" i="10"/>
  <c r="I2" i="10"/>
  <c r="J2" i="10"/>
  <c r="I53" i="10"/>
  <c r="I60" i="10"/>
  <c r="I65" i="10"/>
  <c r="I67" i="10"/>
  <c r="I73" i="10"/>
  <c r="I80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30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2" i="9"/>
  <c r="H9" i="10"/>
  <c r="H14" i="10"/>
  <c r="H20" i="10"/>
  <c r="H21" i="10"/>
  <c r="H23" i="10"/>
  <c r="H25" i="10"/>
  <c r="H29" i="10"/>
  <c r="H30" i="10"/>
  <c r="H53" i="10"/>
  <c r="H60" i="10"/>
  <c r="H65" i="10"/>
  <c r="H67" i="10"/>
  <c r="H73" i="10"/>
  <c r="H80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25" i="10"/>
  <c r="G29" i="10"/>
  <c r="G30" i="10"/>
  <c r="G36" i="10"/>
  <c r="G41" i="10"/>
  <c r="G42" i="10"/>
  <c r="G50" i="10"/>
  <c r="G52" i="10"/>
  <c r="G53" i="10"/>
  <c r="G67" i="10"/>
  <c r="G9" i="10"/>
  <c r="G14" i="10"/>
  <c r="G15" i="10"/>
  <c r="G16" i="10"/>
  <c r="G20" i="10"/>
  <c r="G21" i="10"/>
  <c r="G22" i="10"/>
  <c r="G23" i="10"/>
  <c r="G2" i="10"/>
  <c r="F9" i="10"/>
  <c r="F14" i="10"/>
  <c r="F15" i="10"/>
  <c r="F16" i="10"/>
  <c r="F20" i="10"/>
  <c r="F21" i="10"/>
  <c r="F22" i="10"/>
  <c r="F23" i="10"/>
  <c r="F25" i="10"/>
  <c r="F29" i="10"/>
  <c r="F30" i="10"/>
  <c r="F36" i="10"/>
  <c r="F41" i="10"/>
  <c r="F42" i="10"/>
  <c r="F50" i="10"/>
  <c r="F52" i="10"/>
  <c r="F53" i="10"/>
  <c r="F67" i="10"/>
  <c r="F73" i="10"/>
  <c r="F80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" i="10"/>
  <c r="E67" i="10"/>
  <c r="E73" i="10"/>
  <c r="E80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9" i="10"/>
  <c r="E14" i="10"/>
  <c r="E15" i="10"/>
  <c r="E16" i="10"/>
  <c r="E20" i="10"/>
  <c r="E21" i="10"/>
  <c r="E22" i="10"/>
  <c r="E23" i="10"/>
  <c r="E29" i="10"/>
  <c r="E30" i="10"/>
  <c r="E36" i="10"/>
  <c r="E41" i="10"/>
  <c r="E42" i="10"/>
  <c r="E50" i="10"/>
  <c r="E52" i="10"/>
  <c r="E53" i="10"/>
  <c r="E2" i="10"/>
  <c r="E2" i="6"/>
  <c r="B9" i="10"/>
  <c r="B14" i="10"/>
  <c r="B15" i="10"/>
  <c r="B16" i="10"/>
  <c r="B20" i="10"/>
  <c r="B21" i="10"/>
  <c r="B22" i="10"/>
  <c r="B23" i="10"/>
  <c r="B25" i="10"/>
  <c r="B29" i="10"/>
  <c r="B30" i="10"/>
  <c r="B36" i="10"/>
  <c r="B41" i="10"/>
  <c r="B42" i="10"/>
  <c r="B50" i="10"/>
  <c r="B52" i="10"/>
  <c r="B53" i="10"/>
  <c r="B60" i="10"/>
  <c r="B65" i="10"/>
  <c r="B67" i="10"/>
  <c r="B73" i="10"/>
  <c r="B80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" i="10"/>
  <c r="E140" i="6"/>
  <c r="E141" i="6"/>
  <c r="E142" i="6"/>
  <c r="E143" i="6"/>
  <c r="E144" i="6"/>
  <c r="E145" i="6"/>
  <c r="E134" i="6"/>
  <c r="E135" i="6"/>
  <c r="E136" i="6"/>
  <c r="E137" i="6"/>
  <c r="E138" i="6"/>
  <c r="E139" i="6"/>
  <c r="E126" i="6"/>
  <c r="E127" i="6"/>
  <c r="E128" i="6"/>
  <c r="E129" i="6"/>
  <c r="E130" i="6"/>
  <c r="E131" i="6"/>
  <c r="E132" i="6"/>
  <c r="E133" i="6"/>
  <c r="E118" i="6"/>
  <c r="E119" i="6"/>
  <c r="E120" i="6"/>
  <c r="E121" i="6"/>
  <c r="E122" i="6"/>
  <c r="E123" i="6"/>
  <c r="E124" i="6"/>
  <c r="E125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89" i="6"/>
  <c r="E90" i="6"/>
  <c r="E91" i="6"/>
  <c r="E92" i="6"/>
  <c r="E93" i="6"/>
  <c r="E94" i="6"/>
  <c r="E95" i="6"/>
  <c r="E96" i="6"/>
  <c r="E97" i="6"/>
  <c r="E98" i="6"/>
  <c r="E99" i="6"/>
  <c r="E100" i="6"/>
  <c r="E82" i="6"/>
  <c r="E83" i="6"/>
  <c r="E84" i="6"/>
  <c r="E85" i="6"/>
  <c r="E86" i="6"/>
  <c r="E87" i="6"/>
  <c r="E88" i="6"/>
  <c r="E73" i="6"/>
  <c r="E74" i="6"/>
  <c r="E75" i="6"/>
  <c r="E76" i="6"/>
  <c r="E77" i="6"/>
  <c r="E78" i="6"/>
  <c r="E79" i="6"/>
  <c r="E80" i="6"/>
  <c r="E81" i="6"/>
  <c r="E67" i="6"/>
  <c r="E68" i="6"/>
  <c r="E69" i="6"/>
  <c r="E70" i="6"/>
  <c r="E71" i="6"/>
  <c r="E72" i="6"/>
  <c r="E60" i="6"/>
  <c r="E61" i="6"/>
  <c r="E62" i="6"/>
  <c r="E63" i="6"/>
  <c r="E64" i="6"/>
  <c r="E65" i="6"/>
  <c r="E66" i="6"/>
  <c r="E53" i="6"/>
  <c r="E54" i="6"/>
  <c r="E55" i="6"/>
  <c r="E56" i="6"/>
  <c r="E57" i="6"/>
  <c r="E58" i="6"/>
  <c r="E59" i="6"/>
  <c r="E49" i="6"/>
  <c r="E50" i="6"/>
  <c r="E51" i="6"/>
  <c r="E52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11" i="6"/>
  <c r="E12" i="6"/>
  <c r="E13" i="6"/>
  <c r="E14" i="6"/>
  <c r="E15" i="6"/>
  <c r="E16" i="6"/>
  <c r="E7" i="6"/>
  <c r="E8" i="6"/>
  <c r="E9" i="6"/>
  <c r="E10" i="6"/>
  <c r="E3" i="6"/>
  <c r="E4" i="6"/>
  <c r="E5" i="6"/>
  <c r="E6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2" i="6"/>
  <c r="E3" i="1" l="1"/>
  <c r="E4" i="1"/>
  <c r="E5" i="1"/>
  <c r="E6" i="1"/>
  <c r="E2" i="1"/>
  <c r="B154" i="1"/>
  <c r="B155" i="1"/>
  <c r="B156" i="1"/>
  <c r="B149" i="1"/>
  <c r="B150" i="1"/>
  <c r="B151" i="1"/>
  <c r="B152" i="1"/>
  <c r="B153" i="1"/>
  <c r="B143" i="1"/>
  <c r="B144" i="1"/>
  <c r="B145" i="1"/>
  <c r="B146" i="1"/>
  <c r="B147" i="1"/>
  <c r="B148" i="1"/>
  <c r="B136" i="1"/>
  <c r="B137" i="1"/>
  <c r="B138" i="1"/>
  <c r="B139" i="1"/>
  <c r="B140" i="1"/>
  <c r="B141" i="1"/>
  <c r="B142" i="1"/>
  <c r="B131" i="1"/>
  <c r="B132" i="1"/>
  <c r="B133" i="1"/>
  <c r="B134" i="1"/>
  <c r="B135" i="1"/>
  <c r="B127" i="1"/>
  <c r="B128" i="1"/>
  <c r="B129" i="1"/>
  <c r="B130" i="1"/>
  <c r="B122" i="1"/>
  <c r="B123" i="1"/>
  <c r="B124" i="1"/>
  <c r="B125" i="1"/>
  <c r="B126" i="1"/>
  <c r="B119" i="1"/>
  <c r="B120" i="1"/>
  <c r="B121" i="1"/>
  <c r="B117" i="1"/>
  <c r="B118" i="1"/>
  <c r="B112" i="1"/>
  <c r="B113" i="1"/>
  <c r="B114" i="1"/>
  <c r="B115" i="1"/>
  <c r="B116" i="1"/>
  <c r="B111" i="1"/>
  <c r="B100" i="1"/>
  <c r="B101" i="1"/>
  <c r="B102" i="1"/>
  <c r="B96" i="1"/>
  <c r="B97" i="1"/>
  <c r="B98" i="1"/>
  <c r="B99" i="1"/>
  <c r="B95" i="1"/>
  <c r="B94" i="1"/>
  <c r="B87" i="1"/>
  <c r="B88" i="1"/>
  <c r="B89" i="1"/>
  <c r="B90" i="1"/>
  <c r="B91" i="1"/>
  <c r="B84" i="1"/>
  <c r="B85" i="1"/>
  <c r="B86" i="1"/>
  <c r="B78" i="1"/>
  <c r="B79" i="1"/>
  <c r="B80" i="1"/>
  <c r="B81" i="1"/>
  <c r="B82" i="1"/>
  <c r="B83" i="1"/>
  <c r="B75" i="1"/>
  <c r="B76" i="1"/>
  <c r="B77" i="1"/>
  <c r="B70" i="1"/>
  <c r="B71" i="1"/>
  <c r="B72" i="1"/>
  <c r="B73" i="1"/>
  <c r="B74" i="1"/>
  <c r="B65" i="1"/>
  <c r="B66" i="1"/>
  <c r="B67" i="1"/>
  <c r="B68" i="1"/>
  <c r="B69" i="1"/>
  <c r="B58" i="1"/>
  <c r="B59" i="1"/>
  <c r="B60" i="1"/>
  <c r="B61" i="1"/>
  <c r="B62" i="1"/>
  <c r="B63" i="1"/>
  <c r="B64" i="1"/>
  <c r="B52" i="1"/>
  <c r="B53" i="1"/>
  <c r="B54" i="1"/>
  <c r="B55" i="1"/>
  <c r="B56" i="1"/>
  <c r="B57" i="1"/>
  <c r="B49" i="1"/>
  <c r="B50" i="1"/>
  <c r="B51" i="1"/>
  <c r="B47" i="1"/>
  <c r="B48" i="1"/>
  <c r="B45" i="1"/>
  <c r="B46" i="1"/>
  <c r="B43" i="1"/>
  <c r="B44" i="1"/>
  <c r="B42" i="1"/>
  <c r="B41" i="1"/>
  <c r="B29" i="1"/>
  <c r="B30" i="1"/>
  <c r="B31" i="1"/>
  <c r="B32" i="1"/>
  <c r="B33" i="1"/>
  <c r="B34" i="1"/>
  <c r="B35" i="1"/>
  <c r="B36" i="1"/>
  <c r="B37" i="1"/>
  <c r="B38" i="1"/>
  <c r="B28" i="1"/>
</calcChain>
</file>

<file path=xl/sharedStrings.xml><?xml version="1.0" encoding="utf-8"?>
<sst xmlns="http://schemas.openxmlformats.org/spreadsheetml/2006/main" count="9441" uniqueCount="527">
  <si>
    <t>Client ID</t>
  </si>
  <si>
    <t>Employer (Customer)</t>
  </si>
  <si>
    <t>Service</t>
  </si>
  <si>
    <t>Intake Date</t>
  </si>
  <si>
    <t>Age</t>
  </si>
  <si>
    <t>Profession</t>
  </si>
  <si>
    <t>State/Country of Origin</t>
  </si>
  <si>
    <t>Ethnicity</t>
  </si>
  <si>
    <t>Demographic Groups</t>
  </si>
  <si>
    <t>Family Composition</t>
  </si>
  <si>
    <t>Rent/Own</t>
  </si>
  <si>
    <t>Staff Member</t>
  </si>
  <si>
    <t>Hours</t>
  </si>
  <si>
    <t>Service Category</t>
  </si>
  <si>
    <t>ClientID</t>
  </si>
  <si>
    <t>Organization Name of Customer</t>
  </si>
  <si>
    <t>ServiceType</t>
  </si>
  <si>
    <t>Employee_AgeGroup</t>
  </si>
  <si>
    <t>Employee Position Title</t>
  </si>
  <si>
    <t>Country Relocating From:</t>
  </si>
  <si>
    <t>State Relocating From</t>
  </si>
  <si>
    <t>Employee_Ethnicity</t>
  </si>
  <si>
    <t>Pre-School Aged Children</t>
  </si>
  <si>
    <t>Older School-Aged Children</t>
  </si>
  <si>
    <t>DINKs (Double Income No Kids/Empty Nesters)</t>
  </si>
  <si>
    <t>Stay-at-Home/Retired Partner</t>
  </si>
  <si>
    <t>Prefer to Rent or Own</t>
  </si>
  <si>
    <t>Paul</t>
  </si>
  <si>
    <t>Muhlenberg College</t>
  </si>
  <si>
    <t>Dual Career Support</t>
  </si>
  <si>
    <t/>
  </si>
  <si>
    <t>Eastern European</t>
  </si>
  <si>
    <t>Family</t>
  </si>
  <si>
    <t>Sun</t>
  </si>
  <si>
    <t>Air Products, Inc.</t>
  </si>
  <si>
    <t>Sr Pr Scientist</t>
  </si>
  <si>
    <t>Community Transition</t>
  </si>
  <si>
    <t>Lehigh University, Provost</t>
  </si>
  <si>
    <t>Braverman</t>
  </si>
  <si>
    <t>Lutron Electronics Co., Inc.</t>
  </si>
  <si>
    <t>Exec. Dir., Talent Management</t>
  </si>
  <si>
    <t>Adrienne</t>
  </si>
  <si>
    <t>Washington</t>
  </si>
  <si>
    <t>Assistant Vice President</t>
  </si>
  <si>
    <t>Victaulic</t>
  </si>
  <si>
    <t>Product Engineer</t>
  </si>
  <si>
    <t>Harris</t>
  </si>
  <si>
    <t>Northampton Community College</t>
  </si>
  <si>
    <t>Vice President</t>
  </si>
  <si>
    <t>Assistant Professor</t>
  </si>
  <si>
    <t>CT 6</t>
  </si>
  <si>
    <t>PPL Corporation</t>
  </si>
  <si>
    <t>Senior Engineer</t>
  </si>
  <si>
    <t>Rent</t>
  </si>
  <si>
    <t>Baumer</t>
  </si>
  <si>
    <t>Faculty - Computer Sci and Engineering</t>
  </si>
  <si>
    <t>CT Add-on</t>
  </si>
  <si>
    <t>David</t>
  </si>
  <si>
    <t>Renting</t>
  </si>
  <si>
    <t>Assistant Professor-Latino Ctr.</t>
  </si>
  <si>
    <t>Own</t>
  </si>
  <si>
    <t>Sliwa</t>
  </si>
  <si>
    <t>Moravian College</t>
  </si>
  <si>
    <t>Dean</t>
  </si>
  <si>
    <t>Garrett</t>
  </si>
  <si>
    <t>Lafayette College</t>
  </si>
  <si>
    <t>Head Football Coach</t>
  </si>
  <si>
    <t>St. Luke's University Hospital</t>
  </si>
  <si>
    <t>Relocation Assistance</t>
  </si>
  <si>
    <t>Resident</t>
  </si>
  <si>
    <t>Rent to start</t>
  </si>
  <si>
    <t>(Diane) Kristi</t>
  </si>
  <si>
    <t>Mathus</t>
  </si>
  <si>
    <t>Director</t>
  </si>
  <si>
    <t>Instructor of Health Psychology</t>
  </si>
  <si>
    <t>Tue Thi Duc</t>
  </si>
  <si>
    <t>Te</t>
  </si>
  <si>
    <t>Rent short term 11 lb dog</t>
  </si>
  <si>
    <t>Ying</t>
  </si>
  <si>
    <t>Lightweight Manufacturing</t>
  </si>
  <si>
    <t>Structural Engineer</t>
  </si>
  <si>
    <t>B. Braun Medical Inc.</t>
  </si>
  <si>
    <t>Engineer</t>
  </si>
  <si>
    <t>rent to start</t>
  </si>
  <si>
    <t>Faculty</t>
  </si>
  <si>
    <t>St. Luke's Hospital - Warren Campus</t>
  </si>
  <si>
    <t>PGY-4 Cardiovascular Fellow</t>
  </si>
  <si>
    <t>Frankie</t>
  </si>
  <si>
    <t>Davis</t>
  </si>
  <si>
    <t>Project Coordinator</t>
  </si>
  <si>
    <t>PhD Student</t>
  </si>
  <si>
    <t>Rent - Jane Schiff</t>
  </si>
  <si>
    <t>Wong</t>
  </si>
  <si>
    <t>Director of Strategic Market Pricing</t>
  </si>
  <si>
    <t>Gifford</t>
  </si>
  <si>
    <t>Barnett</t>
  </si>
  <si>
    <t>DeSales University</t>
  </si>
  <si>
    <t>Rent, Have appartment</t>
  </si>
  <si>
    <t>Andrew</t>
  </si>
  <si>
    <t>Brown</t>
  </si>
  <si>
    <t>Personnel Representative</t>
  </si>
  <si>
    <t>rent</t>
  </si>
  <si>
    <t>Tier 1 Pre-Hire Consult</t>
  </si>
  <si>
    <t>DC Add-on</t>
  </si>
  <si>
    <t>Leader</t>
  </si>
  <si>
    <t>Van Esch</t>
  </si>
  <si>
    <t>Instructor of Management</t>
  </si>
  <si>
    <t>Yusuf</t>
  </si>
  <si>
    <t>Dahl</t>
  </si>
  <si>
    <t>IDEAL Center Director</t>
  </si>
  <si>
    <t>Morris</t>
  </si>
  <si>
    <t>Purchasing Clerk</t>
  </si>
  <si>
    <t>In-House Journalist</t>
  </si>
  <si>
    <t>Daniel</t>
  </si>
  <si>
    <t>Lehigh Valley Health Network - Cedar Crest</t>
  </si>
  <si>
    <t>Rachel</t>
  </si>
  <si>
    <t>Connolly</t>
  </si>
  <si>
    <t>Career Development Rotational Program - Engineering</t>
  </si>
  <si>
    <t>Jeffrey</t>
  </si>
  <si>
    <t>Gordon</t>
  </si>
  <si>
    <t>Electrophysiologist</t>
  </si>
  <si>
    <t>40 - 44</t>
  </si>
  <si>
    <t>New York</t>
  </si>
  <si>
    <t>White</t>
  </si>
  <si>
    <t>Single</t>
  </si>
  <si>
    <t>45 - 49</t>
  </si>
  <si>
    <t>Illinois</t>
  </si>
  <si>
    <t>Black or African-American</t>
  </si>
  <si>
    <t>25 - 29</t>
  </si>
  <si>
    <t>United States</t>
  </si>
  <si>
    <t>Delaware</t>
  </si>
  <si>
    <t>30 - 34</t>
  </si>
  <si>
    <t>Couple</t>
  </si>
  <si>
    <t>Oregon</t>
  </si>
  <si>
    <t>Tennessee</t>
  </si>
  <si>
    <t>Louisiana</t>
  </si>
  <si>
    <t>California</t>
  </si>
  <si>
    <t>Asian</t>
  </si>
  <si>
    <t>50 - 54</t>
  </si>
  <si>
    <t>Kentucky</t>
  </si>
  <si>
    <t>Virginia</t>
  </si>
  <si>
    <t>Maryland</t>
  </si>
  <si>
    <t>Dominican Republic</t>
  </si>
  <si>
    <t>Hispanic or Latino</t>
  </si>
  <si>
    <t>Massachusetts</t>
  </si>
  <si>
    <t>Georgia</t>
  </si>
  <si>
    <t>35 - 39</t>
  </si>
  <si>
    <t>Indian</t>
  </si>
  <si>
    <t>North Carolina</t>
  </si>
  <si>
    <t>Pennsylvania</t>
  </si>
  <si>
    <t>United Kingdom</t>
  </si>
  <si>
    <t>Ohio</t>
  </si>
  <si>
    <t>South Asian</t>
  </si>
  <si>
    <t>Texas</t>
  </si>
  <si>
    <t>Michigan</t>
  </si>
  <si>
    <t>European</t>
  </si>
  <si>
    <t>Australia</t>
  </si>
  <si>
    <t>20 - 24</t>
  </si>
  <si>
    <t>Minnesota</t>
  </si>
  <si>
    <t>Vermont</t>
  </si>
  <si>
    <t>New Jersey</t>
  </si>
  <si>
    <t>Alabama</t>
  </si>
  <si>
    <t>55+</t>
  </si>
  <si>
    <t>Caribbean</t>
  </si>
  <si>
    <t>Mixed/Multi-racial</t>
  </si>
  <si>
    <t>Iowa</t>
  </si>
  <si>
    <t>Missouri</t>
  </si>
  <si>
    <t>Arizona</t>
  </si>
  <si>
    <t>Florida</t>
  </si>
  <si>
    <t>China</t>
  </si>
  <si>
    <t>Client Intake Date</t>
  </si>
  <si>
    <t>relocatingFrom</t>
  </si>
  <si>
    <t xml:space="preserve">Older School-Aged Children; </t>
  </si>
  <si>
    <t xml:space="preserve">Pre-School Aged Children; </t>
  </si>
  <si>
    <t xml:space="preserve">Double Income No Kids/Empty Nesters; </t>
  </si>
  <si>
    <t xml:space="preserve">Pre-School Aged Children; Older School-Aged Children; Stay-at-home/Retired Partner; </t>
  </si>
  <si>
    <t>Tier 2 Pre-Hire Consult</t>
  </si>
  <si>
    <t>Tier 3 Pre-Hire Consult</t>
  </si>
  <si>
    <t>Orasure Technologies</t>
  </si>
  <si>
    <t>Orasure Technologies, Inc.</t>
  </si>
  <si>
    <t>Just Born, Inc.</t>
  </si>
  <si>
    <t>Boston Beer Company</t>
  </si>
  <si>
    <t>Trifecta Technologies</t>
  </si>
  <si>
    <t>Crayola, LLC</t>
  </si>
  <si>
    <t>Greater Lehigh Valley YMCA</t>
  </si>
  <si>
    <t>International_Relocation</t>
  </si>
  <si>
    <t>Relocating From</t>
  </si>
  <si>
    <t>Pre-School Aged Children; Older School-Aged Children; Stay-at-home/Retired Partner</t>
  </si>
  <si>
    <t>Spouse Partner First Name</t>
  </si>
  <si>
    <t>Spouse Partner Last Name</t>
  </si>
  <si>
    <t>Customer</t>
  </si>
  <si>
    <t>Marija</t>
  </si>
  <si>
    <t>Baltrusaitiene</t>
  </si>
  <si>
    <t>MB</t>
  </si>
  <si>
    <t>Jun</t>
  </si>
  <si>
    <t>Chen</t>
  </si>
  <si>
    <t>Natanya</t>
  </si>
  <si>
    <t>Duncan</t>
  </si>
  <si>
    <t>Roseline</t>
  </si>
  <si>
    <t>Okigbo</t>
  </si>
  <si>
    <t>Intern</t>
  </si>
  <si>
    <t>Priscilla</t>
  </si>
  <si>
    <t>Vigh</t>
  </si>
  <si>
    <t>Jacob</t>
  </si>
  <si>
    <t>Sanchez</t>
  </si>
  <si>
    <t>Assistant Professor of African History</t>
  </si>
  <si>
    <t>Tommy</t>
  </si>
  <si>
    <t>Pashuck</t>
  </si>
  <si>
    <t>Brian</t>
  </si>
  <si>
    <t>Smith</t>
  </si>
  <si>
    <t>Mariah</t>
  </si>
  <si>
    <t>Helen</t>
  </si>
  <si>
    <t>Myers</t>
  </si>
  <si>
    <t>Paula</t>
  </si>
  <si>
    <t>Burch</t>
  </si>
  <si>
    <t>Associate Professor, Biology</t>
  </si>
  <si>
    <t>Jason</t>
  </si>
  <si>
    <t>Swails</t>
  </si>
  <si>
    <t>Assistant Professor of Chemistry</t>
  </si>
  <si>
    <t>Lindsay</t>
  </si>
  <si>
    <t>Cardenas</t>
  </si>
  <si>
    <t>Elsa</t>
  </si>
  <si>
    <t>Montoya</t>
  </si>
  <si>
    <t>Doctor</t>
  </si>
  <si>
    <t>Jian</t>
  </si>
  <si>
    <t>SM</t>
  </si>
  <si>
    <t>Xiaonan "Elsa"</t>
  </si>
  <si>
    <t>Zhao</t>
  </si>
  <si>
    <t>Hadiyah</t>
  </si>
  <si>
    <t>Charles</t>
  </si>
  <si>
    <t>Government and External Affairs Manager</t>
  </si>
  <si>
    <t>Steven</t>
  </si>
  <si>
    <t>Wilson</t>
  </si>
  <si>
    <t>Carrie</t>
  </si>
  <si>
    <t>Stephen</t>
  </si>
  <si>
    <t>Bacchi</t>
  </si>
  <si>
    <t>Physician</t>
  </si>
  <si>
    <t>Tika</t>
  </si>
  <si>
    <t>Reid</t>
  </si>
  <si>
    <t>Director of Procurement</t>
  </si>
  <si>
    <t>James</t>
  </si>
  <si>
    <t>James, III</t>
  </si>
  <si>
    <t>Maria</t>
  </si>
  <si>
    <t>Takacova</t>
  </si>
  <si>
    <t>Esther</t>
  </si>
  <si>
    <t>Peasah</t>
  </si>
  <si>
    <t>Assistant Professor of Accounting</t>
  </si>
  <si>
    <t>Cheri Silverstein</t>
  </si>
  <si>
    <t>Fadlon</t>
  </si>
  <si>
    <t>Associate Professor</t>
  </si>
  <si>
    <t>Patty</t>
  </si>
  <si>
    <t>Piotrowski</t>
  </si>
  <si>
    <t>Giuseppe</t>
  </si>
  <si>
    <t>Guglielmello, D.O.</t>
  </si>
  <si>
    <t>Physician - Adult Psychiatrist</t>
  </si>
  <si>
    <t>Margaret</t>
  </si>
  <si>
    <t>Murray</t>
  </si>
  <si>
    <t>Professor</t>
  </si>
  <si>
    <t>Kuroki M.</t>
  </si>
  <si>
    <t>Gonzales</t>
  </si>
  <si>
    <t>Joanna</t>
  </si>
  <si>
    <t>Manager, Business Services</t>
  </si>
  <si>
    <t>Catherine</t>
  </si>
  <si>
    <t>Lynch</t>
  </si>
  <si>
    <t>VP - HR/CHRO</t>
  </si>
  <si>
    <t>Zeeshan</t>
  </si>
  <si>
    <t>Javid</t>
  </si>
  <si>
    <t>hematologist-oncologist</t>
  </si>
  <si>
    <t>Alex</t>
  </si>
  <si>
    <t>Quay</t>
  </si>
  <si>
    <t>Hunter</t>
  </si>
  <si>
    <t>Murdock</t>
  </si>
  <si>
    <t>Cecyl</t>
  </si>
  <si>
    <t>Aldrete</t>
  </si>
  <si>
    <t>Accounting Manager</t>
  </si>
  <si>
    <t>Hyesook</t>
  </si>
  <si>
    <t>Cho</t>
  </si>
  <si>
    <t>Katherine</t>
  </si>
  <si>
    <t>Kaiser</t>
  </si>
  <si>
    <t>Jemma</t>
  </si>
  <si>
    <t>Vasilyan</t>
  </si>
  <si>
    <t>Valerie</t>
  </si>
  <si>
    <t>DeWeerth</t>
  </si>
  <si>
    <t>Natasha</t>
  </si>
  <si>
    <t>Juan-Visbal Santos</t>
  </si>
  <si>
    <t>Liam</t>
  </si>
  <si>
    <t>Lipham</t>
  </si>
  <si>
    <t>Project Manager</t>
  </si>
  <si>
    <t>Thornton</t>
  </si>
  <si>
    <t>Global Sourcing Specialist</t>
  </si>
  <si>
    <t>Amanda "Dani"</t>
  </si>
  <si>
    <t>Rappenecker</t>
  </si>
  <si>
    <t>Project Engineer</t>
  </si>
  <si>
    <t>Eli</t>
  </si>
  <si>
    <t>Stillson</t>
  </si>
  <si>
    <t>Tomoko</t>
  </si>
  <si>
    <t>Kristy</t>
  </si>
  <si>
    <t>Simms</t>
  </si>
  <si>
    <t>Instruction Technologist</t>
  </si>
  <si>
    <t>Kim</t>
  </si>
  <si>
    <t>Kuhlman</t>
  </si>
  <si>
    <t>Product Security Consultant</t>
  </si>
  <si>
    <t>Kelly</t>
  </si>
  <si>
    <t>Karen</t>
  </si>
  <si>
    <t>Manager, International Trade Compliance</t>
  </si>
  <si>
    <t>Linda</t>
  </si>
  <si>
    <t>Candace</t>
  </si>
  <si>
    <t>Crosen</t>
  </si>
  <si>
    <t>First Year General Surgery Resident</t>
  </si>
  <si>
    <t>Marcus</t>
  </si>
  <si>
    <t>Hayden</t>
  </si>
  <si>
    <t>Chief Information Officer</t>
  </si>
  <si>
    <t>Greene</t>
  </si>
  <si>
    <t>Andrea</t>
  </si>
  <si>
    <t>Assistant Professor, Programs in Environmental Studies and Sciences</t>
  </si>
  <si>
    <t>Briggs</t>
  </si>
  <si>
    <t>Kellen</t>
  </si>
  <si>
    <t>McCormick</t>
  </si>
  <si>
    <t>Chemical Engineer</t>
  </si>
  <si>
    <t>Patricia</t>
  </si>
  <si>
    <t>Bryant</t>
  </si>
  <si>
    <t>Director of Operations</t>
  </si>
  <si>
    <t>Mari</t>
  </si>
  <si>
    <t>Norman</t>
  </si>
  <si>
    <t>Altrim</t>
  </si>
  <si>
    <t>Vinca</t>
  </si>
  <si>
    <t>Sales Associate</t>
  </si>
  <si>
    <t>Courtney</t>
  </si>
  <si>
    <t>Associate Director</t>
  </si>
  <si>
    <t>Surbhi</t>
  </si>
  <si>
    <t>Kumar</t>
  </si>
  <si>
    <t>Product Design Engikneer</t>
  </si>
  <si>
    <t>Mrs.</t>
  </si>
  <si>
    <t>Aftab</t>
  </si>
  <si>
    <t>SAP Analyst</t>
  </si>
  <si>
    <t>Toral</t>
  </si>
  <si>
    <t>Zaveri</t>
  </si>
  <si>
    <t>Vice Provost, Director</t>
  </si>
  <si>
    <t>Jim</t>
  </si>
  <si>
    <t>Bearce</t>
  </si>
  <si>
    <t>Associate Vice President for Academic Affairs</t>
  </si>
  <si>
    <t>Kin</t>
  </si>
  <si>
    <t>Cheung</t>
  </si>
  <si>
    <t>Instructor</t>
  </si>
  <si>
    <t>Jamica</t>
  </si>
  <si>
    <t>Charalampos</t>
  </si>
  <si>
    <t>Lyssikatos, MD</t>
  </si>
  <si>
    <t>Medicine</t>
  </si>
  <si>
    <t>Endocrinologist</t>
  </si>
  <si>
    <t>Alexandra</t>
  </si>
  <si>
    <t>Mills</t>
  </si>
  <si>
    <t>Representative</t>
  </si>
  <si>
    <t>Ion</t>
  </si>
  <si>
    <t>Cociu</t>
  </si>
  <si>
    <t>Joseph</t>
  </si>
  <si>
    <t>Bates</t>
  </si>
  <si>
    <t>Bush</t>
  </si>
  <si>
    <t>Jon</t>
  </si>
  <si>
    <t>Ambler</t>
  </si>
  <si>
    <t>CT</t>
  </si>
  <si>
    <t>Matt</t>
  </si>
  <si>
    <t>Insco</t>
  </si>
  <si>
    <t>Mark</t>
  </si>
  <si>
    <t>Collier</t>
  </si>
  <si>
    <t>Senior Chemist</t>
  </si>
  <si>
    <t>Nhi</t>
  </si>
  <si>
    <t>Ly</t>
  </si>
  <si>
    <t>Naeem</t>
  </si>
  <si>
    <t>Hashmi</t>
  </si>
  <si>
    <t>Student</t>
  </si>
  <si>
    <t>Vincent</t>
  </si>
  <si>
    <t>Confalone</t>
  </si>
  <si>
    <t>Accelerated Student</t>
  </si>
  <si>
    <t>Melissa</t>
  </si>
  <si>
    <t>Perry</t>
  </si>
  <si>
    <t>Physician Assistant Student</t>
  </si>
  <si>
    <t>Zamzow</t>
  </si>
  <si>
    <t>Nga</t>
  </si>
  <si>
    <t>Fagerstrom</t>
  </si>
  <si>
    <t>CEO, Greater Valley YMCA</t>
  </si>
  <si>
    <t>Honor</t>
  </si>
  <si>
    <t>Miki</t>
  </si>
  <si>
    <t>Sankary</t>
  </si>
  <si>
    <t>Subhasree</t>
  </si>
  <si>
    <t>Basu</t>
  </si>
  <si>
    <t>Meghan</t>
  </si>
  <si>
    <t>Rosemary</t>
  </si>
  <si>
    <t>Oihus</t>
  </si>
  <si>
    <t>Training Leader</t>
  </si>
  <si>
    <t>Suresh</t>
  </si>
  <si>
    <t>Chelliah</t>
  </si>
  <si>
    <t>Director of Strategic Capital Projects</t>
  </si>
  <si>
    <t>DC</t>
  </si>
  <si>
    <t>Charlene</t>
  </si>
  <si>
    <t>Striebich</t>
  </si>
  <si>
    <t>Stephanie</t>
  </si>
  <si>
    <t>Adrian A.</t>
  </si>
  <si>
    <t>Zanchettin</t>
  </si>
  <si>
    <t>Jennifer</t>
  </si>
  <si>
    <t>Luis</t>
  </si>
  <si>
    <t>Brunstein</t>
  </si>
  <si>
    <t>Byron</t>
  </si>
  <si>
    <t>Masi</t>
  </si>
  <si>
    <t>Sarah</t>
  </si>
  <si>
    <t>Gardner</t>
  </si>
  <si>
    <t>Zhou</t>
  </si>
  <si>
    <t>Claudia</t>
  </si>
  <si>
    <t>Gutierrez</t>
  </si>
  <si>
    <t>Communication Manager</t>
  </si>
  <si>
    <t>Kline</t>
  </si>
  <si>
    <t>Joshua</t>
  </si>
  <si>
    <t>Kahn</t>
  </si>
  <si>
    <t>Associate Research Professor</t>
  </si>
  <si>
    <t>Proud</t>
  </si>
  <si>
    <t>Dan</t>
  </si>
  <si>
    <t>Uncles</t>
  </si>
  <si>
    <t>Wanda</t>
  </si>
  <si>
    <t>Opitz</t>
  </si>
  <si>
    <t>Albert</t>
  </si>
  <si>
    <t>Morgan</t>
  </si>
  <si>
    <t>Cardiac Thoracic Surgeon</t>
  </si>
  <si>
    <t>Hall</t>
  </si>
  <si>
    <t>Vice Provost for Student Affairs</t>
  </si>
  <si>
    <t>Henna</t>
  </si>
  <si>
    <t>Shah</t>
  </si>
  <si>
    <t>Katie</t>
  </si>
  <si>
    <t>Clement</t>
  </si>
  <si>
    <t>Beck</t>
  </si>
  <si>
    <t>Vivek</t>
  </si>
  <si>
    <t>Vyas</t>
  </si>
  <si>
    <t>Videhi</t>
  </si>
  <si>
    <t>Patel</t>
  </si>
  <si>
    <t>Lori</t>
  </si>
  <si>
    <t>Gilmore</t>
  </si>
  <si>
    <t>Itkin</t>
  </si>
  <si>
    <t>Jill</t>
  </si>
  <si>
    <t>Zimmermann</t>
  </si>
  <si>
    <t>Irons</t>
  </si>
  <si>
    <t>Iris</t>
  </si>
  <si>
    <t>Brito</t>
  </si>
  <si>
    <t>Kyle</t>
  </si>
  <si>
    <t>Brousseau</t>
  </si>
  <si>
    <t>Afraz Ahamed</t>
  </si>
  <si>
    <t>Shaik</t>
  </si>
  <si>
    <t>Megan</t>
  </si>
  <si>
    <t>Aviles</t>
  </si>
  <si>
    <t>Vice Provost</t>
  </si>
  <si>
    <t>Luca</t>
  </si>
  <si>
    <t>Giordano</t>
  </si>
  <si>
    <t>Frednicia</t>
  </si>
  <si>
    <t>Kimberly</t>
  </si>
  <si>
    <t>Anderson</t>
  </si>
  <si>
    <t>Rosa</t>
  </si>
  <si>
    <t>Zheng</t>
  </si>
  <si>
    <t>Department Chair</t>
  </si>
  <si>
    <t>Hildebrand</t>
  </si>
  <si>
    <t>Fred</t>
  </si>
  <si>
    <t>Gerner, Jr.</t>
  </si>
  <si>
    <t>Edwin</t>
  </si>
  <si>
    <t>Taliaferro</t>
  </si>
  <si>
    <t>O'Keefe</t>
  </si>
  <si>
    <t>Small</t>
  </si>
  <si>
    <t>Judith</t>
  </si>
  <si>
    <t>Ruppert</t>
  </si>
  <si>
    <t>Percent</t>
  </si>
  <si>
    <t>Carmen</t>
  </si>
  <si>
    <t>Lusch</t>
  </si>
  <si>
    <t>Professor of Practice</t>
  </si>
  <si>
    <t>Michael</t>
  </si>
  <si>
    <t>Millo</t>
  </si>
  <si>
    <t>Gitika</t>
  </si>
  <si>
    <t>Gupta</t>
  </si>
  <si>
    <t>Adelbert</t>
  </si>
  <si>
    <t>Acevedo</t>
  </si>
  <si>
    <t>OB/GYN</t>
  </si>
  <si>
    <t>Tracy</t>
  </si>
  <si>
    <t>Spann</t>
  </si>
  <si>
    <t>Lina "Gina"</t>
  </si>
  <si>
    <t>Plant Manager</t>
  </si>
  <si>
    <t>Madhu</t>
  </si>
  <si>
    <t>Gowda</t>
  </si>
  <si>
    <t>Liz</t>
  </si>
  <si>
    <t>Summers</t>
  </si>
  <si>
    <t>Damiano-Stahler</t>
  </si>
  <si>
    <t>Client Age</t>
  </si>
  <si>
    <t>Groups</t>
  </si>
  <si>
    <t>Rent v. Own</t>
  </si>
  <si>
    <t>Category</t>
  </si>
  <si>
    <t>CT &amp; DC</t>
  </si>
  <si>
    <t>Administration</t>
  </si>
  <si>
    <t>Intake</t>
  </si>
  <si>
    <t>Monthly Check-In</t>
  </si>
  <si>
    <t>Job Search Documents</t>
  </si>
  <si>
    <t>BB</t>
  </si>
  <si>
    <t>Resources - Events</t>
  </si>
  <si>
    <t>PS</t>
  </si>
  <si>
    <t>SS</t>
  </si>
  <si>
    <t>CT Research</t>
  </si>
  <si>
    <t>Resources - Individual Connections</t>
  </si>
  <si>
    <t>SC</t>
  </si>
  <si>
    <t>Binder Delivery</t>
  </si>
  <si>
    <t>Welcome Basket Delivery</t>
  </si>
  <si>
    <t>DC/SM</t>
  </si>
  <si>
    <t>Resources - Job Search</t>
  </si>
  <si>
    <t>Informational Interviews</t>
  </si>
  <si>
    <t>Resources - Coaching</t>
  </si>
  <si>
    <t>DC-SM</t>
  </si>
  <si>
    <t>MB-SM</t>
  </si>
  <si>
    <t>SM-DC</t>
  </si>
  <si>
    <t>PS-MB</t>
  </si>
  <si>
    <t>MB-DC</t>
  </si>
  <si>
    <t>SM-MB</t>
  </si>
  <si>
    <t>dc</t>
  </si>
  <si>
    <t>Mandy</t>
  </si>
  <si>
    <t>10</t>
  </si>
  <si>
    <t>MB-SS</t>
  </si>
  <si>
    <t>RA</t>
  </si>
  <si>
    <t>Dc</t>
  </si>
  <si>
    <t>sm</t>
  </si>
  <si>
    <t>Monthly Check-in</t>
  </si>
  <si>
    <t>Pre-School Aged Children;</t>
  </si>
  <si>
    <t xml:space="preserve">Double Income No Kids/Empty-nesters; </t>
  </si>
  <si>
    <t xml:space="preserve">Pre-School Aged Children; Stay-at-home/Retired Partner; </t>
  </si>
  <si>
    <t>Vice Provost of International Affairs</t>
  </si>
  <si>
    <t>Oklahoma</t>
  </si>
  <si>
    <t xml:space="preserve">Pre-School Aged Children; Older School-Aged Children; </t>
  </si>
  <si>
    <t>Multiple?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</si>
</sst>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4" fillId="0" borderId="3" xfId="1" applyFont="1" applyFill="1" applyBorder="1" applyAlignment="1">
      <alignment horizontal="right" wrapText="1"/>
    </xf>
    <xf numFmtId="0" fontId="4" fillId="0" borderId="3" xfId="1" applyFont="1" applyFill="1" applyBorder="1" applyAlignment="1">
      <alignment wrapText="1"/>
    </xf>
    <xf numFmtId="14" fontId="4" fillId="0" borderId="3" xfId="1" applyNumberFormat="1" applyFont="1" applyFill="1" applyBorder="1" applyAlignment="1">
      <alignment horizontal="right" wrapText="1"/>
    </xf>
    <xf numFmtId="0" fontId="0" fillId="0" borderId="3" xfId="0" applyBorder="1" applyAlignment="1">
      <alignment wrapText="1"/>
    </xf>
    <xf numFmtId="0" fontId="4" fillId="0" borderId="0" xfId="1" applyFont="1" applyFill="1" applyBorder="1" applyAlignment="1">
      <alignment wrapText="1"/>
    </xf>
    <xf numFmtId="14" fontId="4" fillId="0" borderId="0" xfId="1" applyNumberFormat="1" applyFont="1" applyFill="1" applyBorder="1" applyAlignment="1">
      <alignment horizontal="right" wrapText="1"/>
    </xf>
    <xf numFmtId="0" fontId="4" fillId="2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right" wrapText="1"/>
    </xf>
    <xf numFmtId="0" fontId="4" fillId="0" borderId="3" xfId="2" applyFont="1" applyFill="1" applyBorder="1" applyAlignment="1">
      <alignment wrapText="1"/>
    </xf>
    <xf numFmtId="0" fontId="4" fillId="2" borderId="2" xfId="3" applyFont="1" applyFill="1" applyBorder="1" applyAlignment="1">
      <alignment horizontal="center"/>
    </xf>
    <xf numFmtId="0" fontId="4" fillId="0" borderId="3" xfId="3" applyFont="1" applyFill="1" applyBorder="1" applyAlignment="1">
      <alignment horizontal="right" wrapText="1"/>
    </xf>
    <xf numFmtId="0" fontId="4" fillId="0" borderId="3" xfId="3" applyFont="1" applyFill="1" applyBorder="1" applyAlignment="1">
      <alignment wrapText="1"/>
    </xf>
    <xf numFmtId="14" fontId="4" fillId="0" borderId="3" xfId="3" applyNumberFormat="1" applyFont="1" applyFill="1" applyBorder="1" applyAlignment="1">
      <alignment horizontal="right" wrapText="1"/>
    </xf>
    <xf numFmtId="0" fontId="4" fillId="2" borderId="2" xfId="4" applyFont="1" applyFill="1" applyBorder="1" applyAlignment="1">
      <alignment horizontal="center"/>
    </xf>
    <xf numFmtId="0" fontId="4" fillId="0" borderId="3" xfId="4" applyFont="1" applyFill="1" applyBorder="1" applyAlignment="1">
      <alignment horizontal="right" wrapText="1"/>
    </xf>
    <xf numFmtId="0" fontId="4" fillId="0" borderId="3" xfId="4" applyFont="1" applyFill="1" applyBorder="1" applyAlignment="1">
      <alignment wrapText="1"/>
    </xf>
    <xf numFmtId="14" fontId="4" fillId="0" borderId="3" xfId="4" applyNumberFormat="1" applyFont="1" applyFill="1" applyBorder="1" applyAlignment="1">
      <alignment horizontal="right" wrapText="1"/>
    </xf>
    <xf numFmtId="0" fontId="4" fillId="2" borderId="2" xfId="5" applyFont="1" applyFill="1" applyBorder="1" applyAlignment="1">
      <alignment horizontal="center"/>
    </xf>
    <xf numFmtId="0" fontId="4" fillId="0" borderId="3" xfId="5" applyFont="1" applyFill="1" applyBorder="1" applyAlignment="1">
      <alignment horizontal="right" wrapText="1"/>
    </xf>
    <xf numFmtId="14" fontId="4" fillId="0" borderId="3" xfId="5" applyNumberFormat="1" applyFont="1" applyFill="1" applyBorder="1" applyAlignment="1">
      <alignment horizontal="right" wrapText="1"/>
    </xf>
    <xf numFmtId="0" fontId="4" fillId="0" borderId="3" xfId="5" applyFont="1" applyFill="1" applyBorder="1" applyAlignment="1">
      <alignment wrapText="1"/>
    </xf>
    <xf numFmtId="0" fontId="4" fillId="2" borderId="2" xfId="6" applyFont="1" applyFill="1" applyBorder="1" applyAlignment="1">
      <alignment horizontal="center"/>
    </xf>
    <xf numFmtId="0" fontId="4" fillId="2" borderId="4" xfId="4" applyFont="1" applyFill="1" applyBorder="1" applyAlignment="1">
      <alignment horizontal="center"/>
    </xf>
    <xf numFmtId="0" fontId="2" fillId="2" borderId="2" xfId="7" applyFont="1" applyFill="1" applyBorder="1" applyAlignment="1">
      <alignment horizontal="center"/>
    </xf>
    <xf numFmtId="0" fontId="2" fillId="0" borderId="3" xfId="7" applyFont="1" applyFill="1" applyBorder="1" applyAlignment="1">
      <alignment horizontal="right" wrapText="1"/>
    </xf>
    <xf numFmtId="0" fontId="2" fillId="0" borderId="3" xfId="7" applyFont="1" applyFill="1" applyBorder="1" applyAlignment="1">
      <alignment wrapText="1"/>
    </xf>
    <xf numFmtId="0" fontId="2" fillId="0" borderId="3" xfId="8" applyFont="1" applyFill="1" applyBorder="1" applyAlignment="1">
      <alignment horizontal="right" wrapText="1"/>
    </xf>
    <xf numFmtId="0" fontId="2" fillId="0" borderId="3" xfId="8" applyFont="1" applyFill="1" applyBorder="1" applyAlignment="1">
      <alignment wrapText="1"/>
    </xf>
    <xf numFmtId="0" fontId="4" fillId="2" borderId="2" xfId="4" applyFont="1" applyFill="1" applyBorder="1" applyAlignment="1">
      <alignment horizontal="center" wrapText="1"/>
    </xf>
    <xf numFmtId="0" fontId="4" fillId="2" borderId="4" xfId="4" applyFont="1" applyFill="1" applyBorder="1" applyAlignment="1">
      <alignment horizontal="center" wrapText="1"/>
    </xf>
    <xf numFmtId="0" fontId="2" fillId="2" borderId="4" xfId="7" applyFont="1" applyFill="1" applyBorder="1" applyAlignment="1">
      <alignment horizontal="center"/>
    </xf>
    <xf numFmtId="0" fontId="2" fillId="2" borderId="2" xfId="9" applyFont="1" applyFill="1" applyBorder="1" applyAlignment="1">
      <alignment horizontal="center"/>
    </xf>
    <xf numFmtId="0" fontId="2" fillId="0" borderId="3" xfId="9" applyFont="1" applyFill="1" applyBorder="1" applyAlignment="1">
      <alignment horizontal="right" wrapText="1"/>
    </xf>
    <xf numFmtId="0" fontId="2" fillId="0" borderId="3" xfId="9" applyFont="1" applyFill="1" applyBorder="1" applyAlignment="1">
      <alignment wrapText="1"/>
    </xf>
    <xf numFmtId="0" fontId="2" fillId="0" borderId="3" xfId="10" applyFont="1" applyFill="1" applyBorder="1" applyAlignment="1">
      <alignment horizontal="right" wrapText="1"/>
    </xf>
    <xf numFmtId="0" fontId="2" fillId="0" borderId="3" xfId="10" applyFont="1" applyFill="1" applyBorder="1" applyAlignment="1">
      <alignment wrapText="1"/>
    </xf>
    <xf numFmtId="0" fontId="4" fillId="2" borderId="5" xfId="4" applyFont="1" applyFill="1" applyBorder="1" applyAlignment="1">
      <alignment horizontal="center" wrapText="1"/>
    </xf>
    <xf numFmtId="0" fontId="4" fillId="2" borderId="1" xfId="4" applyFont="1" applyFill="1" applyBorder="1" applyAlignment="1">
      <alignment horizontal="center" wrapText="1"/>
    </xf>
    <xf numFmtId="0" fontId="2" fillId="2" borderId="1" xfId="4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2" fillId="0" borderId="6" xfId="10" applyFont="1" applyFill="1" applyBorder="1" applyAlignment="1">
      <alignment wrapText="1"/>
    </xf>
    <xf numFmtId="0" fontId="2" fillId="2" borderId="2" xfId="10" applyFont="1" applyFill="1" applyBorder="1" applyAlignment="1">
      <alignment horizontal="center" wrapText="1"/>
    </xf>
    <xf numFmtId="0" fontId="4" fillId="0" borderId="3" xfId="6" applyFont="1" applyFill="1" applyBorder="1" applyAlignment="1">
      <alignment horizontal="right"/>
    </xf>
    <xf numFmtId="0" fontId="4" fillId="0" borderId="3" xfId="6" applyFont="1" applyFill="1" applyBorder="1" applyAlignment="1"/>
    <xf numFmtId="14" fontId="4" fillId="0" borderId="3" xfId="6" applyNumberFormat="1" applyFont="1" applyFill="1" applyBorder="1" applyAlignment="1">
      <alignment horizontal="right"/>
    </xf>
    <xf numFmtId="0" fontId="2" fillId="2" borderId="7" xfId="4" applyFont="1" applyFill="1" applyBorder="1" applyAlignment="1">
      <alignment horizontal="center" wrapText="1"/>
    </xf>
  </cellXfs>
  <cellStyles count="11">
    <cellStyle name="Normal" xfId="0" builtinId="0"/>
    <cellStyle name="Normal_All Clients" xfId="4"/>
    <cellStyle name="Normal_All Info You Have" xfId="6"/>
    <cellStyle name="Normal_All Services" xfId="8"/>
    <cellStyle name="Normal_Contact Log Info" xfId="10"/>
    <cellStyle name="Normal_Demographics" xfId="7"/>
    <cellStyle name="Normal_Full" xfId="3"/>
    <cellStyle name="Normal_Housing" xfId="9"/>
    <cellStyle name="Normal_Lookup" xfId="2"/>
    <cellStyle name="Normal_Services All" xfId="5"/>
    <cellStyle name="Normal_Sheet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0"/>
  <sheetViews>
    <sheetView workbookViewId="0">
      <selection activeCell="D1" sqref="D1"/>
    </sheetView>
  </sheetViews>
  <sheetFormatPr defaultRowHeight="14.4" x14ac:dyDescent="0.3"/>
  <sheetData>
    <row r="1" spans="1:5" ht="28.8" x14ac:dyDescent="0.3">
      <c r="A1" s="45" t="s">
        <v>14</v>
      </c>
      <c r="B1" s="45" t="s">
        <v>11</v>
      </c>
      <c r="C1" s="45" t="s">
        <v>12</v>
      </c>
      <c r="D1" s="45" t="s">
        <v>2</v>
      </c>
      <c r="E1" s="45" t="s">
        <v>487</v>
      </c>
    </row>
    <row r="2" spans="1:5" ht="28.8" x14ac:dyDescent="0.3">
      <c r="A2" s="37">
        <v>1</v>
      </c>
      <c r="B2" s="38" t="s">
        <v>30</v>
      </c>
      <c r="C2" s="37">
        <v>0.16666666666666666</v>
      </c>
      <c r="D2" s="38" t="s">
        <v>488</v>
      </c>
      <c r="E2" s="38" t="s">
        <v>489</v>
      </c>
    </row>
    <row r="3" spans="1:5" x14ac:dyDescent="0.3">
      <c r="A3" s="37">
        <v>1</v>
      </c>
      <c r="B3" s="38" t="s">
        <v>30</v>
      </c>
      <c r="C3" s="37">
        <v>1</v>
      </c>
      <c r="D3" s="38" t="s">
        <v>488</v>
      </c>
      <c r="E3" s="38" t="s">
        <v>490</v>
      </c>
    </row>
    <row r="4" spans="1:5" ht="28.8" x14ac:dyDescent="0.3">
      <c r="A4" s="37">
        <v>1</v>
      </c>
      <c r="B4" s="38" t="s">
        <v>30</v>
      </c>
      <c r="C4" s="37">
        <v>0.5</v>
      </c>
      <c r="D4" s="38" t="s">
        <v>488</v>
      </c>
      <c r="E4" s="38" t="s">
        <v>491</v>
      </c>
    </row>
    <row r="5" spans="1:5" ht="57.6" x14ac:dyDescent="0.3">
      <c r="A5" s="37">
        <v>1</v>
      </c>
      <c r="B5" s="38" t="s">
        <v>30</v>
      </c>
      <c r="C5" s="37">
        <v>1.8333333333333333</v>
      </c>
      <c r="D5" s="38" t="s">
        <v>392</v>
      </c>
      <c r="E5" s="38" t="s">
        <v>492</v>
      </c>
    </row>
    <row r="6" spans="1:5" ht="28.8" x14ac:dyDescent="0.3">
      <c r="A6" s="37">
        <v>1</v>
      </c>
      <c r="B6" s="38" t="s">
        <v>30</v>
      </c>
      <c r="C6" s="37">
        <v>1</v>
      </c>
      <c r="D6" s="38" t="s">
        <v>392</v>
      </c>
      <c r="E6" s="38" t="s">
        <v>491</v>
      </c>
    </row>
    <row r="7" spans="1:5" x14ac:dyDescent="0.3">
      <c r="A7" s="37">
        <v>1</v>
      </c>
      <c r="B7" s="38" t="s">
        <v>493</v>
      </c>
      <c r="C7" s="37">
        <v>0.16666666666666666</v>
      </c>
      <c r="D7" s="38" t="s">
        <v>392</v>
      </c>
      <c r="E7" s="38" t="s">
        <v>30</v>
      </c>
    </row>
    <row r="8" spans="1:5" ht="28.8" x14ac:dyDescent="0.3">
      <c r="A8" s="37">
        <v>1</v>
      </c>
      <c r="B8" s="38" t="s">
        <v>392</v>
      </c>
      <c r="C8" s="37">
        <v>1</v>
      </c>
      <c r="D8" s="38" t="s">
        <v>488</v>
      </c>
      <c r="E8" s="38" t="s">
        <v>489</v>
      </c>
    </row>
    <row r="9" spans="1:5" ht="28.8" x14ac:dyDescent="0.3">
      <c r="A9" s="37">
        <v>1</v>
      </c>
      <c r="B9" s="38" t="s">
        <v>392</v>
      </c>
      <c r="C9" s="37">
        <v>0.66666666666666663</v>
      </c>
      <c r="D9" s="38" t="s">
        <v>488</v>
      </c>
      <c r="E9" s="38" t="s">
        <v>491</v>
      </c>
    </row>
    <row r="10" spans="1:5" ht="28.8" x14ac:dyDescent="0.3">
      <c r="A10" s="37">
        <v>1</v>
      </c>
      <c r="B10" s="38" t="s">
        <v>392</v>
      </c>
      <c r="C10" s="37">
        <v>0.16666666666666666</v>
      </c>
      <c r="D10" s="38" t="s">
        <v>392</v>
      </c>
      <c r="E10" s="38" t="s">
        <v>489</v>
      </c>
    </row>
    <row r="11" spans="1:5" ht="28.8" x14ac:dyDescent="0.3">
      <c r="A11" s="37">
        <v>1</v>
      </c>
      <c r="B11" s="38" t="s">
        <v>392</v>
      </c>
      <c r="C11" s="37">
        <v>0.5</v>
      </c>
      <c r="D11" s="38" t="s">
        <v>392</v>
      </c>
      <c r="E11" s="38" t="s">
        <v>491</v>
      </c>
    </row>
    <row r="12" spans="1:5" ht="28.8" x14ac:dyDescent="0.3">
      <c r="A12" s="37">
        <v>1</v>
      </c>
      <c r="B12" s="38" t="s">
        <v>193</v>
      </c>
      <c r="C12" s="37">
        <v>0.83333333333333337</v>
      </c>
      <c r="D12" s="38" t="s">
        <v>359</v>
      </c>
      <c r="E12" s="38" t="s">
        <v>489</v>
      </c>
    </row>
    <row r="13" spans="1:5" ht="28.8" x14ac:dyDescent="0.3">
      <c r="A13" s="37">
        <v>1</v>
      </c>
      <c r="B13" s="38" t="s">
        <v>193</v>
      </c>
      <c r="C13" s="37">
        <v>4.833333333333333</v>
      </c>
      <c r="D13" s="38" t="s">
        <v>359</v>
      </c>
      <c r="E13" s="38" t="s">
        <v>491</v>
      </c>
    </row>
    <row r="14" spans="1:5" ht="28.8" x14ac:dyDescent="0.3">
      <c r="A14" s="37">
        <v>1</v>
      </c>
      <c r="B14" s="38" t="s">
        <v>193</v>
      </c>
      <c r="C14" s="37">
        <v>1.5</v>
      </c>
      <c r="D14" s="38" t="s">
        <v>359</v>
      </c>
      <c r="E14" s="38" t="s">
        <v>494</v>
      </c>
    </row>
    <row r="15" spans="1:5" ht="28.8" x14ac:dyDescent="0.3">
      <c r="A15" s="37">
        <v>1</v>
      </c>
      <c r="B15" s="38" t="s">
        <v>193</v>
      </c>
      <c r="C15" s="37">
        <v>0.16666666666666666</v>
      </c>
      <c r="D15" s="38" t="s">
        <v>488</v>
      </c>
      <c r="E15" s="38" t="s">
        <v>489</v>
      </c>
    </row>
    <row r="16" spans="1:5" ht="28.8" x14ac:dyDescent="0.3">
      <c r="A16" s="37">
        <v>1</v>
      </c>
      <c r="B16" s="38" t="s">
        <v>495</v>
      </c>
      <c r="C16" s="37">
        <v>0.16666666666666666</v>
      </c>
      <c r="D16" s="38" t="s">
        <v>488</v>
      </c>
      <c r="E16" s="38" t="s">
        <v>489</v>
      </c>
    </row>
    <row r="17" spans="1:5" ht="28.8" x14ac:dyDescent="0.3">
      <c r="A17" s="37">
        <v>1</v>
      </c>
      <c r="B17" s="38" t="s">
        <v>225</v>
      </c>
      <c r="C17" s="37">
        <v>0.16666666666666666</v>
      </c>
      <c r="D17" s="38" t="s">
        <v>392</v>
      </c>
      <c r="E17" s="38" t="s">
        <v>489</v>
      </c>
    </row>
    <row r="18" spans="1:5" ht="28.8" x14ac:dyDescent="0.3">
      <c r="A18" s="37">
        <v>1</v>
      </c>
      <c r="B18" s="38" t="s">
        <v>496</v>
      </c>
      <c r="C18" s="37">
        <v>0.16666666666666666</v>
      </c>
      <c r="D18" s="38" t="s">
        <v>359</v>
      </c>
      <c r="E18" s="38" t="s">
        <v>494</v>
      </c>
    </row>
    <row r="19" spans="1:5" x14ac:dyDescent="0.3">
      <c r="A19" s="37">
        <v>5</v>
      </c>
      <c r="B19" s="38" t="s">
        <v>30</v>
      </c>
      <c r="C19" s="37">
        <v>8</v>
      </c>
      <c r="D19" s="38" t="s">
        <v>359</v>
      </c>
      <c r="E19" s="38" t="s">
        <v>30</v>
      </c>
    </row>
    <row r="20" spans="1:5" ht="28.8" x14ac:dyDescent="0.3">
      <c r="A20" s="37">
        <v>5</v>
      </c>
      <c r="B20" s="44" t="s">
        <v>193</v>
      </c>
      <c r="C20" s="37">
        <v>0.16666666666666666</v>
      </c>
      <c r="D20" s="38" t="s">
        <v>359</v>
      </c>
      <c r="E20" s="38" t="s">
        <v>489</v>
      </c>
    </row>
    <row r="21" spans="1:5" x14ac:dyDescent="0.3">
      <c r="A21" s="37">
        <v>6</v>
      </c>
      <c r="B21" s="44" t="s">
        <v>193</v>
      </c>
      <c r="C21" s="37">
        <v>17.166666666666668</v>
      </c>
      <c r="D21" s="38" t="s">
        <v>359</v>
      </c>
      <c r="E21" s="38" t="s">
        <v>30</v>
      </c>
    </row>
    <row r="22" spans="1:5" ht="28.8" x14ac:dyDescent="0.3">
      <c r="A22" s="37">
        <v>6</v>
      </c>
      <c r="B22" s="44" t="s">
        <v>193</v>
      </c>
      <c r="C22" s="37">
        <v>0.16666666666666666</v>
      </c>
      <c r="D22" s="38" t="s">
        <v>488</v>
      </c>
      <c r="E22" s="38" t="s">
        <v>491</v>
      </c>
    </row>
    <row r="23" spans="1:5" ht="28.8" x14ac:dyDescent="0.3">
      <c r="A23" s="37">
        <v>7</v>
      </c>
      <c r="B23" s="44" t="s">
        <v>193</v>
      </c>
      <c r="C23" s="37">
        <v>0.16666666666666666</v>
      </c>
      <c r="D23" s="38" t="s">
        <v>488</v>
      </c>
      <c r="E23" s="38" t="s">
        <v>491</v>
      </c>
    </row>
    <row r="24" spans="1:5" x14ac:dyDescent="0.3">
      <c r="A24" s="37">
        <v>7</v>
      </c>
      <c r="B24" s="44" t="s">
        <v>193</v>
      </c>
      <c r="C24" s="37">
        <v>29.95</v>
      </c>
      <c r="D24" s="38" t="s">
        <v>392</v>
      </c>
      <c r="E24" s="38" t="s">
        <v>30</v>
      </c>
    </row>
    <row r="25" spans="1:5" x14ac:dyDescent="0.3">
      <c r="A25" s="37">
        <v>8</v>
      </c>
      <c r="B25" s="44" t="s">
        <v>193</v>
      </c>
      <c r="C25" s="37">
        <v>0.66666666666666663</v>
      </c>
      <c r="D25" s="38" t="s">
        <v>392</v>
      </c>
      <c r="E25" s="38" t="s">
        <v>30</v>
      </c>
    </row>
    <row r="26" spans="1:5" x14ac:dyDescent="0.3">
      <c r="A26" s="37">
        <v>9</v>
      </c>
      <c r="B26" s="44" t="s">
        <v>193</v>
      </c>
      <c r="C26" s="37">
        <v>9.9166666666666661</v>
      </c>
      <c r="D26" s="38" t="s">
        <v>392</v>
      </c>
      <c r="E26" s="38" t="s">
        <v>30</v>
      </c>
    </row>
    <row r="27" spans="1:5" ht="28.8" x14ac:dyDescent="0.3">
      <c r="A27" s="37">
        <v>10</v>
      </c>
      <c r="B27" s="44" t="s">
        <v>193</v>
      </c>
      <c r="C27" s="37">
        <v>0.16666666666666666</v>
      </c>
      <c r="D27" s="38" t="s">
        <v>488</v>
      </c>
      <c r="E27" s="38" t="s">
        <v>491</v>
      </c>
    </row>
    <row r="28" spans="1:5" x14ac:dyDescent="0.3">
      <c r="A28" s="37">
        <v>10</v>
      </c>
      <c r="B28" s="44" t="s">
        <v>193</v>
      </c>
      <c r="C28" s="37">
        <v>20.666666666666668</v>
      </c>
      <c r="D28" s="38" t="s">
        <v>392</v>
      </c>
      <c r="E28" s="38" t="s">
        <v>30</v>
      </c>
    </row>
    <row r="29" spans="1:5" ht="28.8" x14ac:dyDescent="0.3">
      <c r="A29" s="37">
        <v>10</v>
      </c>
      <c r="B29" s="44" t="s">
        <v>193</v>
      </c>
      <c r="C29" s="37">
        <v>0.16666666666666666</v>
      </c>
      <c r="D29" s="38" t="s">
        <v>359</v>
      </c>
      <c r="E29" s="38" t="s">
        <v>497</v>
      </c>
    </row>
    <row r="30" spans="1:5" x14ac:dyDescent="0.3">
      <c r="A30" s="37">
        <v>11</v>
      </c>
      <c r="B30" s="44" t="s">
        <v>193</v>
      </c>
      <c r="C30" s="37">
        <v>6.5</v>
      </c>
      <c r="D30" s="38" t="s">
        <v>359</v>
      </c>
      <c r="E30" s="38" t="s">
        <v>30</v>
      </c>
    </row>
    <row r="31" spans="1:5" ht="28.8" x14ac:dyDescent="0.3">
      <c r="A31" s="37">
        <v>11</v>
      </c>
      <c r="B31" s="44" t="s">
        <v>193</v>
      </c>
      <c r="C31" s="37">
        <v>0.16666666666666666</v>
      </c>
      <c r="D31" s="38" t="s">
        <v>488</v>
      </c>
      <c r="E31" s="38" t="s">
        <v>491</v>
      </c>
    </row>
    <row r="32" spans="1:5" ht="28.8" x14ac:dyDescent="0.3">
      <c r="A32" s="37">
        <v>11</v>
      </c>
      <c r="B32" s="44" t="s">
        <v>193</v>
      </c>
      <c r="C32" s="37">
        <v>0.33333333333333331</v>
      </c>
      <c r="D32" s="38" t="s">
        <v>359</v>
      </c>
      <c r="E32" s="38" t="s">
        <v>489</v>
      </c>
    </row>
    <row r="33" spans="1:5" ht="28.8" x14ac:dyDescent="0.3">
      <c r="A33" s="37">
        <v>11</v>
      </c>
      <c r="B33" s="44" t="s">
        <v>193</v>
      </c>
      <c r="C33" s="37">
        <v>0.16666666666666666</v>
      </c>
      <c r="D33" s="38" t="s">
        <v>359</v>
      </c>
      <c r="E33" s="38" t="s">
        <v>497</v>
      </c>
    </row>
    <row r="34" spans="1:5" ht="28.8" x14ac:dyDescent="0.3">
      <c r="A34" s="37">
        <v>11</v>
      </c>
      <c r="B34" s="44" t="s">
        <v>193</v>
      </c>
      <c r="C34" s="37">
        <v>2.6666666666666665</v>
      </c>
      <c r="D34" s="38" t="s">
        <v>359</v>
      </c>
      <c r="E34" s="38" t="s">
        <v>491</v>
      </c>
    </row>
    <row r="35" spans="1:5" ht="28.8" x14ac:dyDescent="0.3">
      <c r="A35" s="37">
        <v>11</v>
      </c>
      <c r="B35" s="44" t="s">
        <v>193</v>
      </c>
      <c r="C35" s="37">
        <v>1.1666666666666667</v>
      </c>
      <c r="D35" s="38" t="s">
        <v>359</v>
      </c>
      <c r="E35" s="38" t="s">
        <v>494</v>
      </c>
    </row>
    <row r="36" spans="1:5" ht="28.8" x14ac:dyDescent="0.3">
      <c r="A36" s="37">
        <v>11</v>
      </c>
      <c r="B36" s="44" t="s">
        <v>193</v>
      </c>
      <c r="C36" s="37">
        <v>0.16666666666666666</v>
      </c>
      <c r="D36" s="38" t="s">
        <v>359</v>
      </c>
      <c r="E36" s="38" t="s">
        <v>491</v>
      </c>
    </row>
    <row r="37" spans="1:5" ht="28.8" x14ac:dyDescent="0.3">
      <c r="A37" s="37">
        <v>12</v>
      </c>
      <c r="B37" s="44" t="s">
        <v>193</v>
      </c>
      <c r="C37" s="37">
        <v>0.16666666666666666</v>
      </c>
      <c r="D37" s="38" t="s">
        <v>488</v>
      </c>
      <c r="E37" s="38" t="s">
        <v>491</v>
      </c>
    </row>
    <row r="38" spans="1:5" ht="28.8" x14ac:dyDescent="0.3">
      <c r="A38" s="37">
        <v>13</v>
      </c>
      <c r="B38" s="44" t="s">
        <v>193</v>
      </c>
      <c r="C38" s="37">
        <v>0.16666666666666666</v>
      </c>
      <c r="D38" s="38" t="s">
        <v>359</v>
      </c>
      <c r="E38" s="38" t="s">
        <v>494</v>
      </c>
    </row>
    <row r="39" spans="1:5" ht="28.8" x14ac:dyDescent="0.3">
      <c r="A39" s="37">
        <v>13</v>
      </c>
      <c r="B39" s="44" t="s">
        <v>193</v>
      </c>
      <c r="C39" s="37">
        <v>0.16666666666666666</v>
      </c>
      <c r="D39" s="38" t="s">
        <v>488</v>
      </c>
      <c r="E39" s="38" t="s">
        <v>491</v>
      </c>
    </row>
    <row r="40" spans="1:5" ht="28.8" x14ac:dyDescent="0.3">
      <c r="A40" s="37">
        <v>13</v>
      </c>
      <c r="B40" s="44" t="s">
        <v>193</v>
      </c>
      <c r="C40" s="37">
        <v>0.33333333333333331</v>
      </c>
      <c r="D40" s="38" t="s">
        <v>359</v>
      </c>
      <c r="E40" s="38" t="s">
        <v>491</v>
      </c>
    </row>
    <row r="41" spans="1:5" ht="28.8" x14ac:dyDescent="0.3">
      <c r="A41" s="37">
        <v>13</v>
      </c>
      <c r="B41" s="44" t="s">
        <v>193</v>
      </c>
      <c r="C41" s="37">
        <v>4.5</v>
      </c>
      <c r="D41" s="38" t="s">
        <v>359</v>
      </c>
      <c r="E41" s="38" t="s">
        <v>494</v>
      </c>
    </row>
    <row r="42" spans="1:5" ht="72" x14ac:dyDescent="0.3">
      <c r="A42" s="37">
        <v>13</v>
      </c>
      <c r="B42" s="44" t="s">
        <v>193</v>
      </c>
      <c r="C42" s="37">
        <v>0.83333333333333337</v>
      </c>
      <c r="D42" s="38" t="s">
        <v>359</v>
      </c>
      <c r="E42" s="38" t="s">
        <v>498</v>
      </c>
    </row>
    <row r="43" spans="1:5" ht="28.8" x14ac:dyDescent="0.3">
      <c r="A43" s="37">
        <v>13</v>
      </c>
      <c r="B43" s="44" t="s">
        <v>193</v>
      </c>
      <c r="C43" s="37">
        <v>1.8333333333333333</v>
      </c>
      <c r="D43" s="38" t="s">
        <v>359</v>
      </c>
      <c r="E43" s="38" t="s">
        <v>489</v>
      </c>
    </row>
    <row r="44" spans="1:5" ht="28.8" x14ac:dyDescent="0.3">
      <c r="A44" s="37">
        <v>13</v>
      </c>
      <c r="B44" s="44" t="s">
        <v>193</v>
      </c>
      <c r="C44" s="37">
        <v>2.1666666666666665</v>
      </c>
      <c r="D44" s="38" t="s">
        <v>359</v>
      </c>
      <c r="E44" s="38" t="s">
        <v>491</v>
      </c>
    </row>
    <row r="45" spans="1:5" ht="28.8" x14ac:dyDescent="0.3">
      <c r="A45" s="37">
        <v>13</v>
      </c>
      <c r="B45" s="44" t="s">
        <v>193</v>
      </c>
      <c r="C45" s="37">
        <v>2.1666666666666665</v>
      </c>
      <c r="D45" s="38" t="s">
        <v>359</v>
      </c>
      <c r="E45" s="38" t="s">
        <v>494</v>
      </c>
    </row>
    <row r="46" spans="1:5" x14ac:dyDescent="0.3">
      <c r="A46" s="37">
        <v>14</v>
      </c>
      <c r="B46" s="44" t="s">
        <v>193</v>
      </c>
      <c r="C46" s="37">
        <v>9</v>
      </c>
      <c r="D46" s="38" t="s">
        <v>359</v>
      </c>
      <c r="E46" s="38" t="s">
        <v>30</v>
      </c>
    </row>
    <row r="47" spans="1:5" ht="28.8" x14ac:dyDescent="0.3">
      <c r="A47" s="37">
        <v>14</v>
      </c>
      <c r="B47" s="44" t="s">
        <v>193</v>
      </c>
      <c r="C47" s="37">
        <v>0.16666666666666666</v>
      </c>
      <c r="D47" s="38" t="s">
        <v>359</v>
      </c>
      <c r="E47" s="38" t="s">
        <v>489</v>
      </c>
    </row>
    <row r="48" spans="1:5" x14ac:dyDescent="0.3">
      <c r="A48" s="37">
        <v>15</v>
      </c>
      <c r="B48" s="44" t="s">
        <v>193</v>
      </c>
      <c r="C48" s="37">
        <v>2.9166666666666665</v>
      </c>
      <c r="D48" s="38" t="s">
        <v>359</v>
      </c>
      <c r="E48" s="38" t="s">
        <v>30</v>
      </c>
    </row>
    <row r="49" spans="1:5" ht="28.8" x14ac:dyDescent="0.3">
      <c r="A49" s="37">
        <v>15</v>
      </c>
      <c r="B49" s="44" t="s">
        <v>193</v>
      </c>
      <c r="C49" s="37">
        <v>0.16666666666666666</v>
      </c>
      <c r="D49" s="38" t="s">
        <v>488</v>
      </c>
      <c r="E49" s="38" t="s">
        <v>491</v>
      </c>
    </row>
    <row r="50" spans="1:5" x14ac:dyDescent="0.3">
      <c r="A50" s="37">
        <v>15</v>
      </c>
      <c r="B50" s="44" t="s">
        <v>193</v>
      </c>
      <c r="C50" s="37">
        <v>8.8333333333333339</v>
      </c>
      <c r="D50" s="38" t="s">
        <v>392</v>
      </c>
      <c r="E50" s="38" t="s">
        <v>30</v>
      </c>
    </row>
    <row r="51" spans="1:5" ht="28.8" x14ac:dyDescent="0.3">
      <c r="A51" s="37">
        <v>15</v>
      </c>
      <c r="B51" s="44" t="s">
        <v>193</v>
      </c>
      <c r="C51" s="37">
        <v>0.16666666666666666</v>
      </c>
      <c r="D51" s="38" t="s">
        <v>392</v>
      </c>
      <c r="E51" s="38" t="s">
        <v>489</v>
      </c>
    </row>
    <row r="52" spans="1:5" x14ac:dyDescent="0.3">
      <c r="A52" s="37">
        <v>16</v>
      </c>
      <c r="B52" s="44" t="s">
        <v>193</v>
      </c>
      <c r="C52" s="37">
        <v>3.6666666666666665</v>
      </c>
      <c r="D52" s="38" t="s">
        <v>359</v>
      </c>
      <c r="E52" s="38" t="s">
        <v>30</v>
      </c>
    </row>
    <row r="53" spans="1:5" x14ac:dyDescent="0.3">
      <c r="A53" s="37">
        <v>16</v>
      </c>
      <c r="B53" s="44" t="s">
        <v>193</v>
      </c>
      <c r="C53" s="37">
        <v>1.5</v>
      </c>
      <c r="D53" s="38" t="s">
        <v>392</v>
      </c>
      <c r="E53" s="38" t="s">
        <v>30</v>
      </c>
    </row>
    <row r="54" spans="1:5" ht="28.8" x14ac:dyDescent="0.3">
      <c r="A54" s="37">
        <v>18</v>
      </c>
      <c r="B54" s="44" t="s">
        <v>193</v>
      </c>
      <c r="C54" s="37">
        <v>0.33333333333333331</v>
      </c>
      <c r="D54" s="38" t="s">
        <v>359</v>
      </c>
      <c r="E54" s="38" t="s">
        <v>497</v>
      </c>
    </row>
    <row r="55" spans="1:5" ht="28.8" x14ac:dyDescent="0.3">
      <c r="A55" s="37">
        <v>18</v>
      </c>
      <c r="B55" s="44" t="s">
        <v>193</v>
      </c>
      <c r="C55" s="37">
        <v>2.6666666666666665</v>
      </c>
      <c r="D55" s="38" t="s">
        <v>359</v>
      </c>
      <c r="E55" s="38" t="s">
        <v>491</v>
      </c>
    </row>
    <row r="56" spans="1:5" ht="28.8" x14ac:dyDescent="0.3">
      <c r="A56" s="37">
        <v>18</v>
      </c>
      <c r="B56" s="44" t="s">
        <v>193</v>
      </c>
      <c r="C56" s="37">
        <v>3.1666666666666665</v>
      </c>
      <c r="D56" s="38" t="s">
        <v>359</v>
      </c>
      <c r="E56" s="38" t="s">
        <v>494</v>
      </c>
    </row>
    <row r="57" spans="1:5" ht="28.8" x14ac:dyDescent="0.3">
      <c r="A57" s="37">
        <v>18</v>
      </c>
      <c r="B57" s="44" t="s">
        <v>193</v>
      </c>
      <c r="C57" s="37">
        <v>0.5</v>
      </c>
      <c r="D57" s="38" t="s">
        <v>359</v>
      </c>
      <c r="E57" s="38" t="s">
        <v>489</v>
      </c>
    </row>
    <row r="58" spans="1:5" ht="28.8" x14ac:dyDescent="0.3">
      <c r="A58" s="37">
        <v>18</v>
      </c>
      <c r="B58" s="44" t="s">
        <v>193</v>
      </c>
      <c r="C58" s="37">
        <v>0.16666666666666666</v>
      </c>
      <c r="D58" s="38" t="s">
        <v>359</v>
      </c>
      <c r="E58" s="38" t="s">
        <v>497</v>
      </c>
    </row>
    <row r="59" spans="1:5" ht="28.8" x14ac:dyDescent="0.3">
      <c r="A59" s="37">
        <v>18</v>
      </c>
      <c r="B59" s="44" t="s">
        <v>193</v>
      </c>
      <c r="C59" s="37">
        <v>0.83333333333333337</v>
      </c>
      <c r="D59" s="38" t="s">
        <v>359</v>
      </c>
      <c r="E59" s="38" t="s">
        <v>491</v>
      </c>
    </row>
    <row r="60" spans="1:5" ht="28.8" x14ac:dyDescent="0.3">
      <c r="A60" s="37">
        <v>18</v>
      </c>
      <c r="B60" s="44" t="s">
        <v>193</v>
      </c>
      <c r="C60" s="37">
        <v>3</v>
      </c>
      <c r="D60" s="38" t="s">
        <v>359</v>
      </c>
      <c r="E60" s="38" t="s">
        <v>494</v>
      </c>
    </row>
    <row r="61" spans="1:5" ht="28.8" x14ac:dyDescent="0.3">
      <c r="A61" s="37">
        <v>18</v>
      </c>
      <c r="B61" s="44" t="s">
        <v>193</v>
      </c>
      <c r="C61" s="37">
        <v>1.3333333333333333</v>
      </c>
      <c r="D61" s="38" t="s">
        <v>359</v>
      </c>
      <c r="E61" s="38" t="s">
        <v>489</v>
      </c>
    </row>
    <row r="62" spans="1:5" ht="28.8" x14ac:dyDescent="0.3">
      <c r="A62" s="37">
        <v>18</v>
      </c>
      <c r="B62" s="44" t="s">
        <v>193</v>
      </c>
      <c r="C62" s="37">
        <v>0.16666666666666666</v>
      </c>
      <c r="D62" s="38" t="s">
        <v>359</v>
      </c>
      <c r="E62" s="38" t="s">
        <v>491</v>
      </c>
    </row>
    <row r="63" spans="1:5" ht="28.8" x14ac:dyDescent="0.3">
      <c r="A63" s="37">
        <v>18</v>
      </c>
      <c r="B63" s="44" t="s">
        <v>193</v>
      </c>
      <c r="C63" s="37">
        <v>0.66666666666666663</v>
      </c>
      <c r="D63" s="38" t="s">
        <v>359</v>
      </c>
      <c r="E63" s="38" t="s">
        <v>494</v>
      </c>
    </row>
    <row r="64" spans="1:5" ht="28.8" x14ac:dyDescent="0.3">
      <c r="A64" s="37">
        <v>18</v>
      </c>
      <c r="B64" s="44" t="s">
        <v>193</v>
      </c>
      <c r="C64" s="37">
        <v>1.1666666666666667</v>
      </c>
      <c r="D64" s="38" t="s">
        <v>359</v>
      </c>
      <c r="E64" s="38" t="s">
        <v>497</v>
      </c>
    </row>
    <row r="65" spans="1:5" x14ac:dyDescent="0.3">
      <c r="A65" s="37">
        <v>20</v>
      </c>
      <c r="B65" s="44" t="s">
        <v>193</v>
      </c>
      <c r="C65" s="37">
        <v>10.5</v>
      </c>
      <c r="D65" s="38" t="s">
        <v>359</v>
      </c>
      <c r="E65" s="38" t="s">
        <v>30</v>
      </c>
    </row>
    <row r="66" spans="1:5" ht="28.8" x14ac:dyDescent="0.3">
      <c r="A66" s="37">
        <v>20</v>
      </c>
      <c r="B66" s="44" t="s">
        <v>193</v>
      </c>
      <c r="C66" s="37">
        <v>0.16666666666666666</v>
      </c>
      <c r="D66" s="38" t="s">
        <v>359</v>
      </c>
      <c r="E66" s="38" t="s">
        <v>491</v>
      </c>
    </row>
    <row r="67" spans="1:5" x14ac:dyDescent="0.3">
      <c r="A67" s="37">
        <v>20</v>
      </c>
      <c r="B67" s="44" t="s">
        <v>193</v>
      </c>
      <c r="C67" s="37">
        <v>7.833333333333333</v>
      </c>
      <c r="D67" s="38" t="s">
        <v>392</v>
      </c>
      <c r="E67" s="38" t="s">
        <v>30</v>
      </c>
    </row>
    <row r="68" spans="1:5" ht="28.8" x14ac:dyDescent="0.3">
      <c r="A68" s="37">
        <v>20</v>
      </c>
      <c r="B68" s="44" t="s">
        <v>193</v>
      </c>
      <c r="C68" s="37">
        <v>0.16666666666666666</v>
      </c>
      <c r="D68" s="38" t="s">
        <v>359</v>
      </c>
      <c r="E68" s="38" t="s">
        <v>494</v>
      </c>
    </row>
    <row r="69" spans="1:5" ht="28.8" x14ac:dyDescent="0.3">
      <c r="A69" s="37">
        <v>20</v>
      </c>
      <c r="B69" s="44" t="s">
        <v>193</v>
      </c>
      <c r="C69" s="37">
        <v>0.33333333333333331</v>
      </c>
      <c r="D69" s="38" t="s">
        <v>359</v>
      </c>
      <c r="E69" s="38" t="s">
        <v>489</v>
      </c>
    </row>
    <row r="70" spans="1:5" ht="28.8" x14ac:dyDescent="0.3">
      <c r="A70" s="37">
        <v>20</v>
      </c>
      <c r="B70" s="44" t="s">
        <v>193</v>
      </c>
      <c r="C70" s="37">
        <v>1</v>
      </c>
      <c r="D70" s="38" t="s">
        <v>359</v>
      </c>
      <c r="E70" s="38" t="s">
        <v>494</v>
      </c>
    </row>
    <row r="71" spans="1:5" ht="72" x14ac:dyDescent="0.3">
      <c r="A71" s="37">
        <v>20</v>
      </c>
      <c r="B71" s="44" t="s">
        <v>193</v>
      </c>
      <c r="C71" s="37">
        <v>0.66666666666666663</v>
      </c>
      <c r="D71" s="38" t="s">
        <v>359</v>
      </c>
      <c r="E71" s="38" t="s">
        <v>498</v>
      </c>
    </row>
    <row r="72" spans="1:5" ht="28.8" x14ac:dyDescent="0.3">
      <c r="A72" s="37">
        <v>20</v>
      </c>
      <c r="B72" s="44" t="s">
        <v>193</v>
      </c>
      <c r="C72" s="37">
        <v>0.33333333333333331</v>
      </c>
      <c r="D72" s="38" t="s">
        <v>359</v>
      </c>
      <c r="E72" s="38" t="s">
        <v>491</v>
      </c>
    </row>
    <row r="73" spans="1:5" ht="28.8" x14ac:dyDescent="0.3">
      <c r="A73" s="37">
        <v>21</v>
      </c>
      <c r="B73" s="44" t="s">
        <v>193</v>
      </c>
      <c r="C73" s="37">
        <v>0.16666666666666666</v>
      </c>
      <c r="D73" s="38" t="s">
        <v>359</v>
      </c>
      <c r="E73" s="38" t="s">
        <v>494</v>
      </c>
    </row>
    <row r="74" spans="1:5" ht="28.8" x14ac:dyDescent="0.3">
      <c r="A74" s="37">
        <v>21</v>
      </c>
      <c r="B74" s="44" t="s">
        <v>193</v>
      </c>
      <c r="C74" s="37">
        <v>0.33333333333333331</v>
      </c>
      <c r="D74" s="38" t="s">
        <v>359</v>
      </c>
      <c r="E74" s="38" t="s">
        <v>491</v>
      </c>
    </row>
    <row r="75" spans="1:5" ht="28.8" x14ac:dyDescent="0.3">
      <c r="A75" s="37">
        <v>21</v>
      </c>
      <c r="B75" s="44" t="s">
        <v>193</v>
      </c>
      <c r="C75" s="37">
        <v>0.5</v>
      </c>
      <c r="D75" s="38" t="s">
        <v>359</v>
      </c>
      <c r="E75" s="38" t="s">
        <v>489</v>
      </c>
    </row>
    <row r="76" spans="1:5" ht="28.8" x14ac:dyDescent="0.3">
      <c r="A76" s="37">
        <v>21</v>
      </c>
      <c r="B76" s="44" t="s">
        <v>193</v>
      </c>
      <c r="C76" s="37">
        <v>2.6666666666666665</v>
      </c>
      <c r="D76" s="38" t="s">
        <v>359</v>
      </c>
      <c r="E76" s="38" t="s">
        <v>500</v>
      </c>
    </row>
    <row r="77" spans="1:5" ht="28.8" x14ac:dyDescent="0.3">
      <c r="A77" s="37">
        <v>21</v>
      </c>
      <c r="B77" s="44" t="s">
        <v>193</v>
      </c>
      <c r="C77" s="37">
        <v>1.8333333333333333</v>
      </c>
      <c r="D77" s="38" t="s">
        <v>359</v>
      </c>
      <c r="E77" s="38" t="s">
        <v>491</v>
      </c>
    </row>
    <row r="78" spans="1:5" ht="28.8" x14ac:dyDescent="0.3">
      <c r="A78" s="37">
        <v>21</v>
      </c>
      <c r="B78" s="44" t="s">
        <v>193</v>
      </c>
      <c r="C78" s="37">
        <v>1</v>
      </c>
      <c r="D78" s="38" t="s">
        <v>359</v>
      </c>
      <c r="E78" s="38" t="s">
        <v>494</v>
      </c>
    </row>
    <row r="79" spans="1:5" ht="43.2" x14ac:dyDescent="0.3">
      <c r="A79" s="37">
        <v>21</v>
      </c>
      <c r="B79" s="44" t="s">
        <v>193</v>
      </c>
      <c r="C79" s="37">
        <v>1.5</v>
      </c>
      <c r="D79" s="38" t="s">
        <v>359</v>
      </c>
      <c r="E79" s="38" t="s">
        <v>501</v>
      </c>
    </row>
    <row r="80" spans="1:5" ht="28.8" x14ac:dyDescent="0.3">
      <c r="A80" s="37">
        <v>21</v>
      </c>
      <c r="B80" s="44" t="s">
        <v>193</v>
      </c>
      <c r="C80" s="37">
        <v>0.16666666666666666</v>
      </c>
      <c r="D80" s="38" t="s">
        <v>488</v>
      </c>
      <c r="E80" s="38" t="s">
        <v>491</v>
      </c>
    </row>
    <row r="81" spans="1:5" ht="28.8" x14ac:dyDescent="0.3">
      <c r="A81" s="37">
        <v>21</v>
      </c>
      <c r="B81" s="44" t="s">
        <v>193</v>
      </c>
      <c r="C81" s="37">
        <v>0.16666666666666666</v>
      </c>
      <c r="D81" s="38" t="s">
        <v>359</v>
      </c>
      <c r="E81" s="38" t="s">
        <v>494</v>
      </c>
    </row>
    <row r="82" spans="1:5" ht="28.8" x14ac:dyDescent="0.3">
      <c r="A82" s="37">
        <v>22</v>
      </c>
      <c r="B82" s="44" t="s">
        <v>193</v>
      </c>
      <c r="C82" s="37">
        <v>0.16666666666666666</v>
      </c>
      <c r="D82" s="38" t="s">
        <v>359</v>
      </c>
      <c r="E82" s="38" t="s">
        <v>489</v>
      </c>
    </row>
    <row r="83" spans="1:5" ht="28.8" x14ac:dyDescent="0.3">
      <c r="A83" s="37">
        <v>22</v>
      </c>
      <c r="B83" s="44" t="s">
        <v>193</v>
      </c>
      <c r="C83" s="37">
        <v>0.16666666666666666</v>
      </c>
      <c r="D83" s="38" t="s">
        <v>488</v>
      </c>
      <c r="E83" s="38" t="s">
        <v>491</v>
      </c>
    </row>
    <row r="84" spans="1:5" ht="28.8" x14ac:dyDescent="0.3">
      <c r="A84" s="37">
        <v>22</v>
      </c>
      <c r="B84" s="44" t="s">
        <v>193</v>
      </c>
      <c r="C84" s="37">
        <v>0.33333333333333331</v>
      </c>
      <c r="D84" s="38" t="s">
        <v>392</v>
      </c>
      <c r="E84" s="38" t="s">
        <v>489</v>
      </c>
    </row>
    <row r="85" spans="1:5" ht="28.8" x14ac:dyDescent="0.3">
      <c r="A85" s="37">
        <v>22</v>
      </c>
      <c r="B85" s="44" t="s">
        <v>193</v>
      </c>
      <c r="C85" s="37">
        <v>0.33333333333333331</v>
      </c>
      <c r="D85" s="38" t="s">
        <v>392</v>
      </c>
      <c r="E85" s="38" t="s">
        <v>489</v>
      </c>
    </row>
    <row r="86" spans="1:5" ht="28.8" x14ac:dyDescent="0.3">
      <c r="A86" s="37">
        <v>22</v>
      </c>
      <c r="B86" s="44" t="s">
        <v>193</v>
      </c>
      <c r="C86" s="37">
        <v>0.16666666666666666</v>
      </c>
      <c r="D86" s="38" t="s">
        <v>359</v>
      </c>
      <c r="E86" s="38" t="s">
        <v>489</v>
      </c>
    </row>
    <row r="87" spans="1:5" ht="28.8" x14ac:dyDescent="0.3">
      <c r="A87" s="37">
        <v>22</v>
      </c>
      <c r="B87" s="44" t="s">
        <v>193</v>
      </c>
      <c r="C87" s="37">
        <v>0.33333333333333331</v>
      </c>
      <c r="D87" s="38" t="s">
        <v>359</v>
      </c>
      <c r="E87" s="38" t="s">
        <v>491</v>
      </c>
    </row>
    <row r="88" spans="1:5" ht="28.8" x14ac:dyDescent="0.3">
      <c r="A88" s="37">
        <v>22</v>
      </c>
      <c r="B88" s="44" t="s">
        <v>193</v>
      </c>
      <c r="C88" s="37">
        <v>2.1666666666666665</v>
      </c>
      <c r="D88" s="38" t="s">
        <v>359</v>
      </c>
      <c r="E88" s="38" t="s">
        <v>494</v>
      </c>
    </row>
    <row r="89" spans="1:5" ht="28.8" x14ac:dyDescent="0.3">
      <c r="A89" s="37">
        <v>22</v>
      </c>
      <c r="B89" s="44" t="s">
        <v>193</v>
      </c>
      <c r="C89" s="37">
        <v>0.16666666666666666</v>
      </c>
      <c r="D89" s="38" t="s">
        <v>359</v>
      </c>
      <c r="E89" s="38" t="s">
        <v>489</v>
      </c>
    </row>
    <row r="90" spans="1:5" ht="28.8" x14ac:dyDescent="0.3">
      <c r="A90" s="37">
        <v>22</v>
      </c>
      <c r="B90" s="44" t="s">
        <v>193</v>
      </c>
      <c r="C90" s="37">
        <v>2.5</v>
      </c>
      <c r="D90" s="38" t="s">
        <v>359</v>
      </c>
      <c r="E90" s="38" t="s">
        <v>500</v>
      </c>
    </row>
    <row r="91" spans="1:5" ht="28.8" x14ac:dyDescent="0.3">
      <c r="A91" s="37">
        <v>22</v>
      </c>
      <c r="B91" s="44" t="s">
        <v>193</v>
      </c>
      <c r="C91" s="37">
        <v>1.0833333333333333</v>
      </c>
      <c r="D91" s="38" t="s">
        <v>359</v>
      </c>
      <c r="E91" s="38" t="s">
        <v>491</v>
      </c>
    </row>
    <row r="92" spans="1:5" ht="28.8" x14ac:dyDescent="0.3">
      <c r="A92" s="37">
        <v>22</v>
      </c>
      <c r="B92" s="44" t="s">
        <v>193</v>
      </c>
      <c r="C92" s="37">
        <v>0.5</v>
      </c>
      <c r="D92" s="38" t="s">
        <v>359</v>
      </c>
      <c r="E92" s="38" t="s">
        <v>494</v>
      </c>
    </row>
    <row r="93" spans="1:5" ht="43.2" x14ac:dyDescent="0.3">
      <c r="A93" s="37">
        <v>22</v>
      </c>
      <c r="B93" s="44" t="s">
        <v>193</v>
      </c>
      <c r="C93" s="37">
        <v>1.3333333333333333</v>
      </c>
      <c r="D93" s="38" t="s">
        <v>359</v>
      </c>
      <c r="E93" s="38" t="s">
        <v>501</v>
      </c>
    </row>
    <row r="94" spans="1:5" ht="43.2" x14ac:dyDescent="0.3">
      <c r="A94" s="37">
        <v>22</v>
      </c>
      <c r="B94" s="44" t="s">
        <v>193</v>
      </c>
      <c r="C94" s="37">
        <v>0.16666666666666666</v>
      </c>
      <c r="D94" s="38" t="s">
        <v>392</v>
      </c>
      <c r="E94" s="38" t="s">
        <v>503</v>
      </c>
    </row>
    <row r="95" spans="1:5" ht="28.8" x14ac:dyDescent="0.3">
      <c r="A95" s="37">
        <v>22</v>
      </c>
      <c r="B95" s="44" t="s">
        <v>193</v>
      </c>
      <c r="C95" s="37">
        <v>0.16666666666666666</v>
      </c>
      <c r="D95" s="38" t="s">
        <v>488</v>
      </c>
      <c r="E95" s="38" t="s">
        <v>489</v>
      </c>
    </row>
    <row r="96" spans="1:5" ht="28.8" x14ac:dyDescent="0.3">
      <c r="A96" s="37">
        <v>22</v>
      </c>
      <c r="B96" s="44" t="s">
        <v>193</v>
      </c>
      <c r="C96" s="37">
        <v>0.16666666666666666</v>
      </c>
      <c r="D96" s="38" t="s">
        <v>359</v>
      </c>
      <c r="E96" s="38" t="s">
        <v>491</v>
      </c>
    </row>
    <row r="97" spans="1:5" ht="28.8" x14ac:dyDescent="0.3">
      <c r="A97" s="37">
        <v>22</v>
      </c>
      <c r="B97" s="44" t="s">
        <v>193</v>
      </c>
      <c r="C97" s="37">
        <v>0.16666666666666666</v>
      </c>
      <c r="D97" s="38" t="s">
        <v>359</v>
      </c>
      <c r="E97" s="38" t="s">
        <v>489</v>
      </c>
    </row>
    <row r="98" spans="1:5" ht="28.8" x14ac:dyDescent="0.3">
      <c r="A98" s="37">
        <v>22</v>
      </c>
      <c r="B98" s="44" t="s">
        <v>193</v>
      </c>
      <c r="C98" s="37">
        <v>0.16666666666666666</v>
      </c>
      <c r="D98" s="38" t="s">
        <v>359</v>
      </c>
      <c r="E98" s="38" t="s">
        <v>494</v>
      </c>
    </row>
    <row r="99" spans="1:5" ht="28.8" x14ac:dyDescent="0.3">
      <c r="A99" s="37">
        <v>22</v>
      </c>
      <c r="B99" s="44" t="s">
        <v>193</v>
      </c>
      <c r="C99" s="37">
        <v>0.16666666666666666</v>
      </c>
      <c r="D99" s="38" t="s">
        <v>488</v>
      </c>
      <c r="E99" s="38" t="s">
        <v>489</v>
      </c>
    </row>
    <row r="100" spans="1:5" x14ac:dyDescent="0.3">
      <c r="A100" s="37">
        <v>22</v>
      </c>
      <c r="B100" s="44" t="s">
        <v>193</v>
      </c>
      <c r="C100" s="37">
        <v>0.16666666666666666</v>
      </c>
      <c r="D100" s="38" t="s">
        <v>392</v>
      </c>
      <c r="E100" s="38" t="s">
        <v>30</v>
      </c>
    </row>
    <row r="101" spans="1:5" ht="28.8" x14ac:dyDescent="0.3">
      <c r="A101" s="37">
        <v>22</v>
      </c>
      <c r="B101" s="44" t="s">
        <v>193</v>
      </c>
      <c r="C101" s="37">
        <v>2.6666666666666665</v>
      </c>
      <c r="D101" s="38" t="s">
        <v>392</v>
      </c>
      <c r="E101" s="38" t="s">
        <v>489</v>
      </c>
    </row>
    <row r="102" spans="1:5" ht="57.6" x14ac:dyDescent="0.3">
      <c r="A102" s="37">
        <v>22</v>
      </c>
      <c r="B102" s="44" t="s">
        <v>193</v>
      </c>
      <c r="C102" s="37">
        <v>2.5</v>
      </c>
      <c r="D102" s="38" t="s">
        <v>392</v>
      </c>
      <c r="E102" s="38" t="s">
        <v>504</v>
      </c>
    </row>
    <row r="103" spans="1:5" x14ac:dyDescent="0.3">
      <c r="A103" s="37">
        <v>22</v>
      </c>
      <c r="B103" s="44" t="s">
        <v>193</v>
      </c>
      <c r="C103" s="37">
        <v>1.5</v>
      </c>
      <c r="D103" s="38" t="s">
        <v>392</v>
      </c>
      <c r="E103" s="38" t="s">
        <v>490</v>
      </c>
    </row>
    <row r="104" spans="1:5" ht="28.8" x14ac:dyDescent="0.3">
      <c r="A104" s="37">
        <v>22</v>
      </c>
      <c r="B104" s="44" t="s">
        <v>193</v>
      </c>
      <c r="C104" s="37">
        <v>0.16666666666666666</v>
      </c>
      <c r="D104" s="38" t="s">
        <v>392</v>
      </c>
      <c r="E104" s="38" t="s">
        <v>491</v>
      </c>
    </row>
    <row r="105" spans="1:5" ht="43.2" x14ac:dyDescent="0.3">
      <c r="A105" s="37">
        <v>22</v>
      </c>
      <c r="B105" s="44" t="s">
        <v>193</v>
      </c>
      <c r="C105" s="37">
        <v>0.16666666666666666</v>
      </c>
      <c r="D105" s="38" t="s">
        <v>392</v>
      </c>
      <c r="E105" s="38" t="s">
        <v>505</v>
      </c>
    </row>
    <row r="106" spans="1:5" ht="43.2" x14ac:dyDescent="0.3">
      <c r="A106" s="37">
        <v>22</v>
      </c>
      <c r="B106" s="44" t="s">
        <v>193</v>
      </c>
      <c r="C106" s="37">
        <v>0.66666666666666663</v>
      </c>
      <c r="D106" s="38" t="s">
        <v>392</v>
      </c>
      <c r="E106" s="38" t="s">
        <v>503</v>
      </c>
    </row>
    <row r="107" spans="1:5" ht="28.8" x14ac:dyDescent="0.3">
      <c r="A107" s="37">
        <v>22</v>
      </c>
      <c r="B107" s="44" t="s">
        <v>193</v>
      </c>
      <c r="C107" s="37">
        <v>0.16666666666666666</v>
      </c>
      <c r="D107" s="38" t="s">
        <v>359</v>
      </c>
      <c r="E107" s="38" t="s">
        <v>494</v>
      </c>
    </row>
    <row r="108" spans="1:5" ht="28.8" x14ac:dyDescent="0.3">
      <c r="A108" s="37">
        <v>23</v>
      </c>
      <c r="B108" s="44" t="s">
        <v>193</v>
      </c>
      <c r="C108" s="37">
        <v>0.16666666666666666</v>
      </c>
      <c r="D108" s="38" t="s">
        <v>488</v>
      </c>
      <c r="E108" s="38" t="s">
        <v>491</v>
      </c>
    </row>
    <row r="109" spans="1:5" ht="28.8" x14ac:dyDescent="0.3">
      <c r="A109" s="37">
        <v>23</v>
      </c>
      <c r="B109" s="44" t="s">
        <v>193</v>
      </c>
      <c r="C109" s="37">
        <v>0.16666666666666666</v>
      </c>
      <c r="D109" s="38" t="s">
        <v>359</v>
      </c>
      <c r="E109" s="38" t="s">
        <v>497</v>
      </c>
    </row>
    <row r="110" spans="1:5" ht="28.8" x14ac:dyDescent="0.3">
      <c r="A110" s="37">
        <v>23</v>
      </c>
      <c r="B110" s="44" t="s">
        <v>193</v>
      </c>
      <c r="C110" s="37">
        <v>0.16666666666666666</v>
      </c>
      <c r="D110" s="38" t="s">
        <v>359</v>
      </c>
      <c r="E110" s="38" t="s">
        <v>494</v>
      </c>
    </row>
    <row r="111" spans="1:5" ht="28.8" x14ac:dyDescent="0.3">
      <c r="A111" s="37">
        <v>23</v>
      </c>
      <c r="B111" s="44" t="s">
        <v>193</v>
      </c>
      <c r="C111" s="37">
        <v>0.66666666666666663</v>
      </c>
      <c r="D111" s="38" t="s">
        <v>359</v>
      </c>
      <c r="E111" s="38" t="s">
        <v>500</v>
      </c>
    </row>
    <row r="112" spans="1:5" ht="28.8" x14ac:dyDescent="0.3">
      <c r="A112" s="37">
        <v>23</v>
      </c>
      <c r="B112" s="44" t="s">
        <v>193</v>
      </c>
      <c r="C112" s="37">
        <v>3</v>
      </c>
      <c r="D112" s="38" t="s">
        <v>359</v>
      </c>
      <c r="E112" s="38" t="s">
        <v>497</v>
      </c>
    </row>
    <row r="113" spans="1:5" ht="28.8" x14ac:dyDescent="0.3">
      <c r="A113" s="37">
        <v>23</v>
      </c>
      <c r="B113" s="44" t="s">
        <v>193</v>
      </c>
      <c r="C113" s="37">
        <v>0.16666666666666666</v>
      </c>
      <c r="D113" s="38" t="s">
        <v>359</v>
      </c>
      <c r="E113" s="38" t="s">
        <v>491</v>
      </c>
    </row>
    <row r="114" spans="1:5" ht="28.8" x14ac:dyDescent="0.3">
      <c r="A114" s="37">
        <v>23</v>
      </c>
      <c r="B114" s="44" t="s">
        <v>193</v>
      </c>
      <c r="C114" s="37">
        <v>1.1666666666666667</v>
      </c>
      <c r="D114" s="38" t="s">
        <v>359</v>
      </c>
      <c r="E114" s="38" t="s">
        <v>494</v>
      </c>
    </row>
    <row r="115" spans="1:5" ht="28.8" x14ac:dyDescent="0.3">
      <c r="A115" s="37">
        <v>23</v>
      </c>
      <c r="B115" s="44" t="s">
        <v>193</v>
      </c>
      <c r="C115" s="37">
        <v>0.33333333333333331</v>
      </c>
      <c r="D115" s="38" t="s">
        <v>359</v>
      </c>
      <c r="E115" s="38" t="s">
        <v>489</v>
      </c>
    </row>
    <row r="116" spans="1:5" x14ac:dyDescent="0.3">
      <c r="A116" s="37">
        <v>24</v>
      </c>
      <c r="B116" s="44" t="s">
        <v>193</v>
      </c>
      <c r="C116" s="37">
        <v>4</v>
      </c>
      <c r="D116" s="38" t="s">
        <v>359</v>
      </c>
      <c r="E116" s="38" t="s">
        <v>30</v>
      </c>
    </row>
    <row r="117" spans="1:5" ht="28.8" x14ac:dyDescent="0.3">
      <c r="A117" s="37">
        <v>24</v>
      </c>
      <c r="B117" s="44" t="s">
        <v>193</v>
      </c>
      <c r="C117" s="37">
        <v>0.16666666666666666</v>
      </c>
      <c r="D117" s="38" t="s">
        <v>488</v>
      </c>
      <c r="E117" s="38" t="s">
        <v>491</v>
      </c>
    </row>
    <row r="118" spans="1:5" x14ac:dyDescent="0.3">
      <c r="A118" s="37">
        <v>24</v>
      </c>
      <c r="B118" s="44" t="s">
        <v>193</v>
      </c>
      <c r="C118" s="37">
        <v>4.25</v>
      </c>
      <c r="D118" s="38" t="s">
        <v>392</v>
      </c>
      <c r="E118" s="38" t="s">
        <v>30</v>
      </c>
    </row>
    <row r="119" spans="1:5" ht="28.8" x14ac:dyDescent="0.3">
      <c r="A119" s="37">
        <v>24</v>
      </c>
      <c r="B119" s="44" t="s">
        <v>193</v>
      </c>
      <c r="C119" s="37">
        <v>2.1666666666666665</v>
      </c>
      <c r="D119" s="38" t="s">
        <v>359</v>
      </c>
      <c r="E119" s="38" t="s">
        <v>494</v>
      </c>
    </row>
    <row r="120" spans="1:5" ht="28.8" x14ac:dyDescent="0.3">
      <c r="A120" s="37">
        <v>26</v>
      </c>
      <c r="B120" s="44" t="s">
        <v>193</v>
      </c>
      <c r="C120" s="37">
        <v>0.16666666666666666</v>
      </c>
      <c r="D120" s="38" t="s">
        <v>488</v>
      </c>
      <c r="E120" s="38" t="s">
        <v>491</v>
      </c>
    </row>
    <row r="121" spans="1:5" ht="28.8" x14ac:dyDescent="0.3">
      <c r="A121" s="37">
        <v>26</v>
      </c>
      <c r="B121" s="44" t="s">
        <v>193</v>
      </c>
      <c r="C121" s="37">
        <v>0.16666666666666666</v>
      </c>
      <c r="D121" s="38" t="s">
        <v>392</v>
      </c>
      <c r="E121" s="38" t="s">
        <v>489</v>
      </c>
    </row>
    <row r="122" spans="1:5" ht="28.8" x14ac:dyDescent="0.3">
      <c r="A122" s="37">
        <v>26</v>
      </c>
      <c r="B122" s="44" t="s">
        <v>193</v>
      </c>
      <c r="C122" s="37">
        <v>0.16666666666666666</v>
      </c>
      <c r="D122" s="38" t="s">
        <v>392</v>
      </c>
      <c r="E122" s="38" t="s">
        <v>489</v>
      </c>
    </row>
    <row r="123" spans="1:5" ht="57.6" x14ac:dyDescent="0.3">
      <c r="A123" s="37">
        <v>26</v>
      </c>
      <c r="B123" s="44" t="s">
        <v>193</v>
      </c>
      <c r="C123" s="37">
        <v>2</v>
      </c>
      <c r="D123" s="38" t="s">
        <v>392</v>
      </c>
      <c r="E123" s="38" t="s">
        <v>492</v>
      </c>
    </row>
    <row r="124" spans="1:5" ht="28.8" x14ac:dyDescent="0.3">
      <c r="A124" s="37">
        <v>26</v>
      </c>
      <c r="B124" s="44" t="s">
        <v>193</v>
      </c>
      <c r="C124" s="37">
        <v>2</v>
      </c>
      <c r="D124" s="38" t="s">
        <v>488</v>
      </c>
      <c r="E124" s="38" t="s">
        <v>489</v>
      </c>
    </row>
    <row r="125" spans="1:5" ht="28.8" x14ac:dyDescent="0.3">
      <c r="A125" s="37">
        <v>26</v>
      </c>
      <c r="B125" s="44" t="s">
        <v>193</v>
      </c>
      <c r="C125" s="37">
        <v>0.5</v>
      </c>
      <c r="D125" s="38" t="s">
        <v>359</v>
      </c>
      <c r="E125" s="38" t="s">
        <v>491</v>
      </c>
    </row>
    <row r="126" spans="1:5" ht="28.8" x14ac:dyDescent="0.3">
      <c r="A126" s="37">
        <v>26</v>
      </c>
      <c r="B126" s="44" t="s">
        <v>193</v>
      </c>
      <c r="C126" s="37">
        <v>0.5</v>
      </c>
      <c r="D126" s="38" t="s">
        <v>359</v>
      </c>
      <c r="E126" s="38" t="s">
        <v>494</v>
      </c>
    </row>
    <row r="127" spans="1:5" ht="28.8" x14ac:dyDescent="0.3">
      <c r="A127" s="37">
        <v>26</v>
      </c>
      <c r="B127" s="44" t="s">
        <v>193</v>
      </c>
      <c r="C127" s="37">
        <v>1</v>
      </c>
      <c r="D127" s="38" t="s">
        <v>488</v>
      </c>
      <c r="E127" s="38" t="s">
        <v>491</v>
      </c>
    </row>
    <row r="128" spans="1:5" ht="28.8" x14ac:dyDescent="0.3">
      <c r="A128" s="37">
        <v>26</v>
      </c>
      <c r="B128" s="44" t="s">
        <v>193</v>
      </c>
      <c r="C128" s="37">
        <v>0.16666666666666666</v>
      </c>
      <c r="D128" s="38" t="s">
        <v>392</v>
      </c>
      <c r="E128" s="38" t="s">
        <v>489</v>
      </c>
    </row>
    <row r="129" spans="1:5" ht="28.8" x14ac:dyDescent="0.3">
      <c r="A129" s="37">
        <v>26</v>
      </c>
      <c r="B129" s="44" t="s">
        <v>193</v>
      </c>
      <c r="C129" s="37">
        <v>0.16666666666666666</v>
      </c>
      <c r="D129" s="38" t="s">
        <v>392</v>
      </c>
      <c r="E129" s="38" t="s">
        <v>494</v>
      </c>
    </row>
    <row r="130" spans="1:5" ht="28.8" x14ac:dyDescent="0.3">
      <c r="A130" s="37">
        <v>26</v>
      </c>
      <c r="B130" s="44" t="s">
        <v>193</v>
      </c>
      <c r="C130" s="37">
        <v>1.3333333333333333</v>
      </c>
      <c r="D130" s="38" t="s">
        <v>359</v>
      </c>
      <c r="E130" s="38" t="s">
        <v>491</v>
      </c>
    </row>
    <row r="131" spans="1:5" ht="28.8" x14ac:dyDescent="0.3">
      <c r="A131" s="37">
        <v>26</v>
      </c>
      <c r="B131" s="44" t="s">
        <v>193</v>
      </c>
      <c r="C131" s="37">
        <v>1.6666666666666667</v>
      </c>
      <c r="D131" s="38" t="s">
        <v>359</v>
      </c>
      <c r="E131" s="38" t="s">
        <v>494</v>
      </c>
    </row>
    <row r="132" spans="1:5" ht="72" x14ac:dyDescent="0.3">
      <c r="A132" s="37">
        <v>26</v>
      </c>
      <c r="B132" s="44" t="s">
        <v>193</v>
      </c>
      <c r="C132" s="37">
        <v>0.16666666666666666</v>
      </c>
      <c r="D132" s="38" t="s">
        <v>359</v>
      </c>
      <c r="E132" s="38" t="s">
        <v>498</v>
      </c>
    </row>
    <row r="133" spans="1:5" ht="28.8" x14ac:dyDescent="0.3">
      <c r="A133" s="37">
        <v>26</v>
      </c>
      <c r="B133" s="44" t="s">
        <v>193</v>
      </c>
      <c r="C133" s="37">
        <v>0.5</v>
      </c>
      <c r="D133" s="38" t="s">
        <v>30</v>
      </c>
      <c r="E133" s="38" t="s">
        <v>489</v>
      </c>
    </row>
    <row r="134" spans="1:5" ht="28.8" x14ac:dyDescent="0.3">
      <c r="A134" s="37">
        <v>26</v>
      </c>
      <c r="B134" s="44" t="s">
        <v>193</v>
      </c>
      <c r="C134" s="37">
        <v>1</v>
      </c>
      <c r="D134" s="38" t="s">
        <v>30</v>
      </c>
      <c r="E134" s="38" t="s">
        <v>500</v>
      </c>
    </row>
    <row r="135" spans="1:5" x14ac:dyDescent="0.3">
      <c r="A135" s="37">
        <v>26</v>
      </c>
      <c r="B135" s="44" t="s">
        <v>193</v>
      </c>
      <c r="C135" s="37">
        <v>1.5</v>
      </c>
      <c r="D135" s="38" t="s">
        <v>30</v>
      </c>
      <c r="E135" s="38" t="s">
        <v>490</v>
      </c>
    </row>
    <row r="136" spans="1:5" ht="28.8" x14ac:dyDescent="0.3">
      <c r="A136" s="37">
        <v>26</v>
      </c>
      <c r="B136" s="44" t="s">
        <v>193</v>
      </c>
      <c r="C136" s="37">
        <v>2</v>
      </c>
      <c r="D136" s="38" t="s">
        <v>30</v>
      </c>
      <c r="E136" s="38" t="s">
        <v>491</v>
      </c>
    </row>
    <row r="137" spans="1:5" ht="28.8" x14ac:dyDescent="0.3">
      <c r="A137" s="37">
        <v>26</v>
      </c>
      <c r="B137" s="44" t="s">
        <v>193</v>
      </c>
      <c r="C137" s="37">
        <v>0.66666666666666663</v>
      </c>
      <c r="D137" s="38" t="s">
        <v>359</v>
      </c>
      <c r="E137" s="38" t="s">
        <v>489</v>
      </c>
    </row>
    <row r="138" spans="1:5" ht="28.8" x14ac:dyDescent="0.3">
      <c r="A138" s="37">
        <v>26</v>
      </c>
      <c r="B138" s="44" t="s">
        <v>193</v>
      </c>
      <c r="C138" s="37">
        <v>2.8333333333333335</v>
      </c>
      <c r="D138" s="38" t="s">
        <v>359</v>
      </c>
      <c r="E138" s="38" t="s">
        <v>494</v>
      </c>
    </row>
    <row r="139" spans="1:5" ht="28.8" x14ac:dyDescent="0.3">
      <c r="A139" s="37">
        <v>26</v>
      </c>
      <c r="B139" s="44" t="s">
        <v>193</v>
      </c>
      <c r="C139" s="37">
        <v>0.25</v>
      </c>
      <c r="D139" s="38" t="s">
        <v>30</v>
      </c>
      <c r="E139" s="38" t="s">
        <v>489</v>
      </c>
    </row>
    <row r="140" spans="1:5" ht="28.8" x14ac:dyDescent="0.3">
      <c r="A140" s="37">
        <v>26</v>
      </c>
      <c r="B140" s="44" t="s">
        <v>193</v>
      </c>
      <c r="C140" s="37">
        <v>0.16666666666666666</v>
      </c>
      <c r="D140" s="38" t="s">
        <v>359</v>
      </c>
      <c r="E140" s="38" t="s">
        <v>491</v>
      </c>
    </row>
    <row r="141" spans="1:5" x14ac:dyDescent="0.3">
      <c r="A141" s="37">
        <v>27</v>
      </c>
      <c r="B141" s="44" t="s">
        <v>193</v>
      </c>
      <c r="C141" s="37">
        <v>6.5</v>
      </c>
      <c r="D141" s="38" t="s">
        <v>30</v>
      </c>
      <c r="E141" s="38" t="s">
        <v>30</v>
      </c>
    </row>
    <row r="142" spans="1:5" ht="28.8" x14ac:dyDescent="0.3">
      <c r="A142" s="37">
        <v>27</v>
      </c>
      <c r="B142" s="44" t="s">
        <v>193</v>
      </c>
      <c r="C142" s="37">
        <v>0.16666666666666666</v>
      </c>
      <c r="D142" s="38" t="s">
        <v>488</v>
      </c>
      <c r="E142" s="38" t="s">
        <v>491</v>
      </c>
    </row>
    <row r="143" spans="1:5" ht="28.8" x14ac:dyDescent="0.3">
      <c r="A143" s="37">
        <v>27</v>
      </c>
      <c r="B143" s="44" t="s">
        <v>193</v>
      </c>
      <c r="C143" s="37">
        <v>0.16666666666666666</v>
      </c>
      <c r="D143" s="38" t="s">
        <v>359</v>
      </c>
      <c r="E143" s="38" t="s">
        <v>497</v>
      </c>
    </row>
    <row r="144" spans="1:5" ht="28.8" x14ac:dyDescent="0.3">
      <c r="A144" s="37">
        <v>27</v>
      </c>
      <c r="B144" s="44" t="s">
        <v>193</v>
      </c>
      <c r="C144" s="37">
        <v>0.33333333333333331</v>
      </c>
      <c r="D144" s="38" t="s">
        <v>359</v>
      </c>
      <c r="E144" s="38" t="s">
        <v>494</v>
      </c>
    </row>
    <row r="145" spans="1:5" ht="28.8" x14ac:dyDescent="0.3">
      <c r="A145" s="37">
        <v>27</v>
      </c>
      <c r="B145" s="44" t="s">
        <v>193</v>
      </c>
      <c r="C145" s="37">
        <v>0.16666666666666666</v>
      </c>
      <c r="D145" s="38" t="s">
        <v>392</v>
      </c>
      <c r="E145" s="38" t="s">
        <v>489</v>
      </c>
    </row>
    <row r="146" spans="1:5" ht="43.2" x14ac:dyDescent="0.3">
      <c r="A146" s="37">
        <v>27</v>
      </c>
      <c r="B146" s="44" t="s">
        <v>193</v>
      </c>
      <c r="C146" s="37">
        <v>1.3333333333333333</v>
      </c>
      <c r="D146" s="38" t="s">
        <v>392</v>
      </c>
      <c r="E146" s="38" t="s">
        <v>503</v>
      </c>
    </row>
    <row r="147" spans="1:5" ht="28.8" x14ac:dyDescent="0.3">
      <c r="A147" s="37">
        <v>28</v>
      </c>
      <c r="B147" s="44" t="s">
        <v>193</v>
      </c>
      <c r="C147" s="37">
        <v>0.16666666666666666</v>
      </c>
      <c r="D147" s="38" t="s">
        <v>392</v>
      </c>
      <c r="E147" s="38" t="s">
        <v>491</v>
      </c>
    </row>
    <row r="148" spans="1:5" ht="28.8" x14ac:dyDescent="0.3">
      <c r="A148" s="37">
        <v>28</v>
      </c>
      <c r="B148" s="44" t="s">
        <v>193</v>
      </c>
      <c r="C148" s="37">
        <v>1.8333333333333333</v>
      </c>
      <c r="D148" s="38" t="s">
        <v>392</v>
      </c>
      <c r="E148" s="38" t="s">
        <v>489</v>
      </c>
    </row>
    <row r="149" spans="1:5" ht="57.6" x14ac:dyDescent="0.3">
      <c r="A149" s="37">
        <v>28</v>
      </c>
      <c r="B149" s="44" t="s">
        <v>193</v>
      </c>
      <c r="C149" s="37">
        <v>0.16666666666666666</v>
      </c>
      <c r="D149" s="38" t="s">
        <v>392</v>
      </c>
      <c r="E149" s="38" t="s">
        <v>504</v>
      </c>
    </row>
    <row r="150" spans="1:5" x14ac:dyDescent="0.3">
      <c r="A150" s="37">
        <v>28</v>
      </c>
      <c r="B150" s="44" t="s">
        <v>193</v>
      </c>
      <c r="C150" s="37">
        <v>1</v>
      </c>
      <c r="D150" s="38" t="s">
        <v>392</v>
      </c>
      <c r="E150" s="38" t="s">
        <v>490</v>
      </c>
    </row>
    <row r="151" spans="1:5" ht="57.6" x14ac:dyDescent="0.3">
      <c r="A151" s="37">
        <v>28</v>
      </c>
      <c r="B151" s="44" t="s">
        <v>193</v>
      </c>
      <c r="C151" s="37">
        <v>1.1666666666666667</v>
      </c>
      <c r="D151" s="38" t="s">
        <v>392</v>
      </c>
      <c r="E151" s="38" t="s">
        <v>492</v>
      </c>
    </row>
    <row r="152" spans="1:5" ht="28.8" x14ac:dyDescent="0.3">
      <c r="A152" s="37">
        <v>28</v>
      </c>
      <c r="B152" s="44" t="s">
        <v>193</v>
      </c>
      <c r="C152" s="37">
        <v>0.33333333333333331</v>
      </c>
      <c r="D152" s="38" t="s">
        <v>392</v>
      </c>
      <c r="E152" s="38" t="s">
        <v>489</v>
      </c>
    </row>
    <row r="153" spans="1:5" ht="28.8" x14ac:dyDescent="0.3">
      <c r="A153" s="37">
        <v>28</v>
      </c>
      <c r="B153" s="44" t="s">
        <v>193</v>
      </c>
      <c r="C153" s="37">
        <v>0.16666666666666666</v>
      </c>
      <c r="D153" s="38" t="s">
        <v>392</v>
      </c>
      <c r="E153" s="38" t="s">
        <v>494</v>
      </c>
    </row>
    <row r="154" spans="1:5" ht="28.8" x14ac:dyDescent="0.3">
      <c r="A154" s="37">
        <v>28</v>
      </c>
      <c r="B154" s="44" t="s">
        <v>193</v>
      </c>
      <c r="C154" s="37">
        <v>0.16666666666666666</v>
      </c>
      <c r="D154" s="38" t="s">
        <v>392</v>
      </c>
      <c r="E154" s="38" t="s">
        <v>489</v>
      </c>
    </row>
    <row r="155" spans="1:5" ht="28.8" x14ac:dyDescent="0.3">
      <c r="A155" s="37">
        <v>28</v>
      </c>
      <c r="B155" s="44" t="s">
        <v>193</v>
      </c>
      <c r="C155" s="37">
        <v>0.16666666666666666</v>
      </c>
      <c r="D155" s="38" t="s">
        <v>392</v>
      </c>
      <c r="E155" s="38" t="s">
        <v>494</v>
      </c>
    </row>
    <row r="156" spans="1:5" ht="72" x14ac:dyDescent="0.3">
      <c r="A156" s="37">
        <v>28</v>
      </c>
      <c r="B156" s="44" t="s">
        <v>193</v>
      </c>
      <c r="C156" s="37">
        <v>0.16666666666666666</v>
      </c>
      <c r="D156" s="38" t="s">
        <v>392</v>
      </c>
      <c r="E156" s="38" t="s">
        <v>498</v>
      </c>
    </row>
    <row r="157" spans="1:5" ht="28.8" x14ac:dyDescent="0.3">
      <c r="A157" s="37">
        <v>28</v>
      </c>
      <c r="B157" s="44" t="s">
        <v>193</v>
      </c>
      <c r="C157" s="37">
        <v>0.16666666666666666</v>
      </c>
      <c r="D157" s="38" t="s">
        <v>392</v>
      </c>
      <c r="E157" s="38" t="s">
        <v>491</v>
      </c>
    </row>
    <row r="158" spans="1:5" ht="28.8" x14ac:dyDescent="0.3">
      <c r="A158" s="37">
        <v>28</v>
      </c>
      <c r="B158" s="44" t="s">
        <v>193</v>
      </c>
      <c r="C158" s="37">
        <v>10.833333333333334</v>
      </c>
      <c r="D158" s="38" t="s">
        <v>392</v>
      </c>
      <c r="E158" s="38" t="s">
        <v>489</v>
      </c>
    </row>
    <row r="159" spans="1:5" ht="57.6" x14ac:dyDescent="0.3">
      <c r="A159" s="37">
        <v>28</v>
      </c>
      <c r="B159" s="44" t="s">
        <v>193</v>
      </c>
      <c r="C159" s="37">
        <v>5</v>
      </c>
      <c r="D159" s="38" t="s">
        <v>392</v>
      </c>
      <c r="E159" s="38" t="s">
        <v>504</v>
      </c>
    </row>
    <row r="160" spans="1:5" ht="28.8" x14ac:dyDescent="0.3">
      <c r="A160" s="37">
        <v>28</v>
      </c>
      <c r="B160" s="44" t="s">
        <v>193</v>
      </c>
      <c r="C160" s="37">
        <v>0.16666666666666666</v>
      </c>
      <c r="D160" s="38" t="s">
        <v>392</v>
      </c>
      <c r="E160" s="38" t="s">
        <v>491</v>
      </c>
    </row>
    <row r="161" spans="1:5" ht="28.8" x14ac:dyDescent="0.3">
      <c r="A161" s="37">
        <v>28</v>
      </c>
      <c r="B161" s="44" t="s">
        <v>193</v>
      </c>
      <c r="C161" s="37">
        <v>0.33333333333333331</v>
      </c>
      <c r="D161" s="38" t="s">
        <v>392</v>
      </c>
      <c r="E161" s="38" t="s">
        <v>494</v>
      </c>
    </row>
    <row r="162" spans="1:5" ht="43.2" x14ac:dyDescent="0.3">
      <c r="A162" s="37">
        <v>28</v>
      </c>
      <c r="B162" s="44" t="s">
        <v>193</v>
      </c>
      <c r="C162" s="37">
        <v>3</v>
      </c>
      <c r="D162" s="38" t="s">
        <v>392</v>
      </c>
      <c r="E162" s="38" t="s">
        <v>503</v>
      </c>
    </row>
    <row r="163" spans="1:5" ht="28.8" x14ac:dyDescent="0.3">
      <c r="A163" s="37">
        <v>29</v>
      </c>
      <c r="B163" s="44" t="s">
        <v>193</v>
      </c>
      <c r="C163" s="37">
        <v>1</v>
      </c>
      <c r="D163" s="38" t="s">
        <v>359</v>
      </c>
      <c r="E163" s="38" t="s">
        <v>494</v>
      </c>
    </row>
    <row r="164" spans="1:5" ht="28.8" x14ac:dyDescent="0.3">
      <c r="A164" s="37">
        <v>29</v>
      </c>
      <c r="B164" s="44" t="s">
        <v>193</v>
      </c>
      <c r="C164" s="37">
        <v>0.16666666666666666</v>
      </c>
      <c r="D164" s="38" t="s">
        <v>488</v>
      </c>
      <c r="E164" s="38" t="s">
        <v>491</v>
      </c>
    </row>
    <row r="165" spans="1:5" ht="28.8" x14ac:dyDescent="0.3">
      <c r="A165" s="37">
        <v>29</v>
      </c>
      <c r="B165" s="44" t="s">
        <v>193</v>
      </c>
      <c r="C165" s="37">
        <v>0.33333333333333331</v>
      </c>
      <c r="D165" s="38" t="s">
        <v>359</v>
      </c>
      <c r="E165" s="38" t="s">
        <v>489</v>
      </c>
    </row>
    <row r="166" spans="1:5" ht="28.8" x14ac:dyDescent="0.3">
      <c r="A166" s="37">
        <v>29</v>
      </c>
      <c r="B166" s="44" t="s">
        <v>193</v>
      </c>
      <c r="C166" s="37">
        <v>0.83333333333333337</v>
      </c>
      <c r="D166" s="38" t="s">
        <v>359</v>
      </c>
      <c r="E166" s="38" t="s">
        <v>497</v>
      </c>
    </row>
    <row r="167" spans="1:5" ht="28.8" x14ac:dyDescent="0.3">
      <c r="A167" s="37">
        <v>29</v>
      </c>
      <c r="B167" s="44" t="s">
        <v>193</v>
      </c>
      <c r="C167" s="37">
        <v>2.5</v>
      </c>
      <c r="D167" s="38" t="s">
        <v>359</v>
      </c>
      <c r="E167" s="38" t="s">
        <v>494</v>
      </c>
    </row>
    <row r="168" spans="1:5" ht="72" x14ac:dyDescent="0.3">
      <c r="A168" s="37">
        <v>29</v>
      </c>
      <c r="B168" s="44" t="s">
        <v>193</v>
      </c>
      <c r="C168" s="37">
        <v>5.333333333333333</v>
      </c>
      <c r="D168" s="38" t="s">
        <v>359</v>
      </c>
      <c r="E168" s="38" t="s">
        <v>498</v>
      </c>
    </row>
    <row r="169" spans="1:5" x14ac:dyDescent="0.3">
      <c r="A169" s="37">
        <v>29</v>
      </c>
      <c r="B169" s="44" t="s">
        <v>193</v>
      </c>
      <c r="C169" s="37">
        <v>2</v>
      </c>
      <c r="D169" s="38" t="s">
        <v>359</v>
      </c>
      <c r="E169" s="38" t="s">
        <v>490</v>
      </c>
    </row>
    <row r="170" spans="1:5" ht="28.8" x14ac:dyDescent="0.3">
      <c r="A170" s="37">
        <v>29</v>
      </c>
      <c r="B170" s="44" t="s">
        <v>193</v>
      </c>
      <c r="C170" s="37">
        <v>0.33333333333333331</v>
      </c>
      <c r="D170" s="38" t="s">
        <v>359</v>
      </c>
      <c r="E170" s="38" t="s">
        <v>489</v>
      </c>
    </row>
    <row r="171" spans="1:5" ht="28.8" x14ac:dyDescent="0.3">
      <c r="A171" s="37">
        <v>29</v>
      </c>
      <c r="B171" s="44" t="s">
        <v>193</v>
      </c>
      <c r="C171" s="37">
        <v>0.16666666666666666</v>
      </c>
      <c r="D171" s="38" t="s">
        <v>359</v>
      </c>
      <c r="E171" s="38" t="s">
        <v>497</v>
      </c>
    </row>
    <row r="172" spans="1:5" ht="28.8" x14ac:dyDescent="0.3">
      <c r="A172" s="37">
        <v>29</v>
      </c>
      <c r="B172" s="44" t="s">
        <v>193</v>
      </c>
      <c r="C172" s="37">
        <v>0.16666666666666666</v>
      </c>
      <c r="D172" s="38" t="s">
        <v>359</v>
      </c>
      <c r="E172" s="38" t="s">
        <v>491</v>
      </c>
    </row>
    <row r="173" spans="1:5" ht="28.8" x14ac:dyDescent="0.3">
      <c r="A173" s="37">
        <v>29</v>
      </c>
      <c r="B173" s="44" t="s">
        <v>193</v>
      </c>
      <c r="C173" s="37">
        <v>0.66666666666666663</v>
      </c>
      <c r="D173" s="38" t="s">
        <v>359</v>
      </c>
      <c r="E173" s="38" t="s">
        <v>494</v>
      </c>
    </row>
    <row r="174" spans="1:5" ht="72" x14ac:dyDescent="0.3">
      <c r="A174" s="37">
        <v>29</v>
      </c>
      <c r="B174" s="44" t="s">
        <v>193</v>
      </c>
      <c r="C174" s="37">
        <v>1.1666666666666667</v>
      </c>
      <c r="D174" s="38" t="s">
        <v>359</v>
      </c>
      <c r="E174" s="38" t="s">
        <v>498</v>
      </c>
    </row>
    <row r="175" spans="1:5" ht="28.8" x14ac:dyDescent="0.3">
      <c r="A175" s="37">
        <v>29</v>
      </c>
      <c r="B175" s="44" t="s">
        <v>193</v>
      </c>
      <c r="C175" s="37">
        <v>2.8333333333333335</v>
      </c>
      <c r="D175" s="38" t="s">
        <v>359</v>
      </c>
      <c r="E175" s="38" t="s">
        <v>489</v>
      </c>
    </row>
    <row r="176" spans="1:5" ht="28.8" x14ac:dyDescent="0.3">
      <c r="A176" s="37">
        <v>29</v>
      </c>
      <c r="B176" s="44" t="s">
        <v>193</v>
      </c>
      <c r="C176" s="37">
        <v>2.6666666666666665</v>
      </c>
      <c r="D176" s="38" t="s">
        <v>359</v>
      </c>
      <c r="E176" s="38" t="s">
        <v>500</v>
      </c>
    </row>
    <row r="177" spans="1:5" ht="28.8" x14ac:dyDescent="0.3">
      <c r="A177" s="37">
        <v>29</v>
      </c>
      <c r="B177" s="44" t="s">
        <v>193</v>
      </c>
      <c r="C177" s="37">
        <v>1.5</v>
      </c>
      <c r="D177" s="38" t="s">
        <v>359</v>
      </c>
      <c r="E177" s="38" t="s">
        <v>491</v>
      </c>
    </row>
    <row r="178" spans="1:5" ht="28.8" x14ac:dyDescent="0.3">
      <c r="A178" s="37">
        <v>29</v>
      </c>
      <c r="B178" s="44" t="s">
        <v>193</v>
      </c>
      <c r="C178" s="37">
        <v>2.3333333333333335</v>
      </c>
      <c r="D178" s="38" t="s">
        <v>359</v>
      </c>
      <c r="E178" s="38" t="s">
        <v>494</v>
      </c>
    </row>
    <row r="179" spans="1:5" ht="72" x14ac:dyDescent="0.3">
      <c r="A179" s="37">
        <v>29</v>
      </c>
      <c r="B179" s="44" t="s">
        <v>193</v>
      </c>
      <c r="C179" s="37">
        <v>0.16666666666666666</v>
      </c>
      <c r="D179" s="38" t="s">
        <v>359</v>
      </c>
      <c r="E179" s="38" t="s">
        <v>498</v>
      </c>
    </row>
    <row r="180" spans="1:5" ht="28.8" x14ac:dyDescent="0.3">
      <c r="A180" s="37">
        <v>29</v>
      </c>
      <c r="B180" s="44" t="s">
        <v>193</v>
      </c>
      <c r="C180" s="37">
        <v>8.3333333333333329E-2</v>
      </c>
      <c r="D180" s="38" t="s">
        <v>359</v>
      </c>
      <c r="E180" s="38" t="s">
        <v>489</v>
      </c>
    </row>
    <row r="181" spans="1:5" ht="28.8" x14ac:dyDescent="0.3">
      <c r="A181" s="37">
        <v>30</v>
      </c>
      <c r="B181" s="44" t="s">
        <v>193</v>
      </c>
      <c r="C181" s="37">
        <v>0.16666666666666666</v>
      </c>
      <c r="D181" s="38" t="s">
        <v>488</v>
      </c>
      <c r="E181" s="38" t="s">
        <v>491</v>
      </c>
    </row>
    <row r="182" spans="1:5" ht="28.8" x14ac:dyDescent="0.3">
      <c r="A182" s="37">
        <v>30</v>
      </c>
      <c r="B182" s="44" t="s">
        <v>193</v>
      </c>
      <c r="C182" s="37">
        <v>0.16666666666666666</v>
      </c>
      <c r="D182" s="38" t="s">
        <v>359</v>
      </c>
      <c r="E182" s="38" t="s">
        <v>491</v>
      </c>
    </row>
    <row r="183" spans="1:5" ht="28.8" x14ac:dyDescent="0.3">
      <c r="A183" s="37">
        <v>30</v>
      </c>
      <c r="B183" s="44" t="s">
        <v>193</v>
      </c>
      <c r="C183" s="37">
        <v>0.66666666666666663</v>
      </c>
      <c r="D183" s="38" t="s">
        <v>359</v>
      </c>
      <c r="E183" s="38" t="s">
        <v>489</v>
      </c>
    </row>
    <row r="184" spans="1:5" ht="28.8" x14ac:dyDescent="0.3">
      <c r="A184" s="37">
        <v>30</v>
      </c>
      <c r="B184" s="44" t="s">
        <v>193</v>
      </c>
      <c r="C184" s="37">
        <v>1.5</v>
      </c>
      <c r="D184" s="38" t="s">
        <v>359</v>
      </c>
      <c r="E184" s="38" t="s">
        <v>497</v>
      </c>
    </row>
    <row r="185" spans="1:5" ht="28.8" x14ac:dyDescent="0.3">
      <c r="A185" s="37">
        <v>30</v>
      </c>
      <c r="B185" s="44" t="s">
        <v>193</v>
      </c>
      <c r="C185" s="37">
        <v>0.5</v>
      </c>
      <c r="D185" s="38" t="s">
        <v>359</v>
      </c>
      <c r="E185" s="38" t="s">
        <v>494</v>
      </c>
    </row>
    <row r="186" spans="1:5" ht="72" x14ac:dyDescent="0.3">
      <c r="A186" s="37">
        <v>30</v>
      </c>
      <c r="B186" s="44" t="s">
        <v>193</v>
      </c>
      <c r="C186" s="37">
        <v>0.66666666666666663</v>
      </c>
      <c r="D186" s="38" t="s">
        <v>359</v>
      </c>
      <c r="E186" s="38" t="s">
        <v>498</v>
      </c>
    </row>
    <row r="187" spans="1:5" ht="28.8" x14ac:dyDescent="0.3">
      <c r="A187" s="37">
        <v>30</v>
      </c>
      <c r="B187" s="44" t="s">
        <v>193</v>
      </c>
      <c r="C187" s="37">
        <v>2</v>
      </c>
      <c r="D187" s="38" t="s">
        <v>359</v>
      </c>
      <c r="E187" s="38" t="s">
        <v>489</v>
      </c>
    </row>
    <row r="188" spans="1:5" ht="28.8" x14ac:dyDescent="0.3">
      <c r="A188" s="37">
        <v>30</v>
      </c>
      <c r="B188" s="44" t="s">
        <v>193</v>
      </c>
      <c r="C188" s="37">
        <v>0.58333333333333337</v>
      </c>
      <c r="D188" s="38" t="s">
        <v>359</v>
      </c>
      <c r="E188" s="38" t="s">
        <v>500</v>
      </c>
    </row>
    <row r="189" spans="1:5" ht="28.8" x14ac:dyDescent="0.3">
      <c r="A189" s="37">
        <v>30</v>
      </c>
      <c r="B189" s="44" t="s">
        <v>193</v>
      </c>
      <c r="C189" s="37">
        <v>0.5</v>
      </c>
      <c r="D189" s="38" t="s">
        <v>359</v>
      </c>
      <c r="E189" s="38" t="s">
        <v>497</v>
      </c>
    </row>
    <row r="190" spans="1:5" x14ac:dyDescent="0.3">
      <c r="A190" s="37">
        <v>30</v>
      </c>
      <c r="B190" s="44" t="s">
        <v>193</v>
      </c>
      <c r="C190" s="37">
        <v>0.5</v>
      </c>
      <c r="D190" s="38" t="s">
        <v>359</v>
      </c>
      <c r="E190" s="38" t="s">
        <v>490</v>
      </c>
    </row>
    <row r="191" spans="1:5" ht="28.8" x14ac:dyDescent="0.3">
      <c r="A191" s="37">
        <v>30</v>
      </c>
      <c r="B191" s="44" t="s">
        <v>193</v>
      </c>
      <c r="C191" s="37">
        <v>1.5</v>
      </c>
      <c r="D191" s="38" t="s">
        <v>359</v>
      </c>
      <c r="E191" s="38" t="s">
        <v>491</v>
      </c>
    </row>
    <row r="192" spans="1:5" ht="28.8" x14ac:dyDescent="0.3">
      <c r="A192" s="37">
        <v>30</v>
      </c>
      <c r="B192" s="44" t="s">
        <v>193</v>
      </c>
      <c r="C192" s="37">
        <v>0.5</v>
      </c>
      <c r="D192" s="38" t="s">
        <v>359</v>
      </c>
      <c r="E192" s="38" t="s">
        <v>494</v>
      </c>
    </row>
    <row r="193" spans="1:5" ht="28.8" x14ac:dyDescent="0.3">
      <c r="A193" s="37">
        <v>30</v>
      </c>
      <c r="B193" s="44" t="s">
        <v>193</v>
      </c>
      <c r="C193" s="37">
        <v>0.33333333333333331</v>
      </c>
      <c r="D193" s="38" t="s">
        <v>359</v>
      </c>
      <c r="E193" s="38" t="s">
        <v>489</v>
      </c>
    </row>
    <row r="194" spans="1:5" ht="28.8" x14ac:dyDescent="0.3">
      <c r="A194" s="37">
        <v>30</v>
      </c>
      <c r="B194" s="44" t="s">
        <v>193</v>
      </c>
      <c r="C194" s="37">
        <v>0.5</v>
      </c>
      <c r="D194" s="38" t="s">
        <v>359</v>
      </c>
      <c r="E194" s="38" t="s">
        <v>500</v>
      </c>
    </row>
    <row r="195" spans="1:5" ht="28.8" x14ac:dyDescent="0.3">
      <c r="A195" s="37">
        <v>30</v>
      </c>
      <c r="B195" s="44" t="s">
        <v>193</v>
      </c>
      <c r="C195" s="37">
        <v>0.16666666666666666</v>
      </c>
      <c r="D195" s="38" t="s">
        <v>359</v>
      </c>
      <c r="E195" s="38" t="s">
        <v>494</v>
      </c>
    </row>
    <row r="196" spans="1:5" ht="43.2" x14ac:dyDescent="0.3">
      <c r="A196" s="37">
        <v>30</v>
      </c>
      <c r="B196" s="44" t="s">
        <v>193</v>
      </c>
      <c r="C196" s="37">
        <v>0.16666666666666666</v>
      </c>
      <c r="D196" s="38" t="s">
        <v>359</v>
      </c>
      <c r="E196" s="38" t="s">
        <v>501</v>
      </c>
    </row>
    <row r="197" spans="1:5" ht="28.8" x14ac:dyDescent="0.3">
      <c r="A197" s="37">
        <v>31</v>
      </c>
      <c r="B197" s="44" t="s">
        <v>193</v>
      </c>
      <c r="C197" s="37">
        <v>0.16666666666666666</v>
      </c>
      <c r="D197" s="38" t="s">
        <v>488</v>
      </c>
      <c r="E197" s="38" t="s">
        <v>491</v>
      </c>
    </row>
    <row r="198" spans="1:5" ht="28.8" x14ac:dyDescent="0.3">
      <c r="A198" s="37">
        <v>31</v>
      </c>
      <c r="B198" s="44" t="s">
        <v>193</v>
      </c>
      <c r="C198" s="37">
        <v>0.16666666666666666</v>
      </c>
      <c r="D198" s="38" t="s">
        <v>359</v>
      </c>
      <c r="E198" s="38" t="s">
        <v>489</v>
      </c>
    </row>
    <row r="199" spans="1:5" ht="28.8" x14ac:dyDescent="0.3">
      <c r="A199" s="37">
        <v>31</v>
      </c>
      <c r="B199" s="44" t="s">
        <v>193</v>
      </c>
      <c r="C199" s="37">
        <v>0.33333333333333331</v>
      </c>
      <c r="D199" s="38" t="s">
        <v>359</v>
      </c>
      <c r="E199" s="38" t="s">
        <v>491</v>
      </c>
    </row>
    <row r="200" spans="1:5" ht="28.8" x14ac:dyDescent="0.3">
      <c r="A200" s="37">
        <v>31</v>
      </c>
      <c r="B200" s="44" t="s">
        <v>193</v>
      </c>
      <c r="C200" s="37">
        <v>1.5</v>
      </c>
      <c r="D200" s="38" t="s">
        <v>359</v>
      </c>
      <c r="E200" s="38" t="s">
        <v>494</v>
      </c>
    </row>
    <row r="201" spans="1:5" ht="28.8" x14ac:dyDescent="0.3">
      <c r="A201" s="37">
        <v>31</v>
      </c>
      <c r="B201" s="44" t="s">
        <v>193</v>
      </c>
      <c r="C201" s="37">
        <v>4.333333333333333</v>
      </c>
      <c r="D201" s="38" t="s">
        <v>359</v>
      </c>
      <c r="E201" s="38" t="s">
        <v>489</v>
      </c>
    </row>
    <row r="202" spans="1:5" ht="28.8" x14ac:dyDescent="0.3">
      <c r="A202" s="37">
        <v>31</v>
      </c>
      <c r="B202" s="44" t="s">
        <v>193</v>
      </c>
      <c r="C202" s="37">
        <v>0.33333333333333331</v>
      </c>
      <c r="D202" s="38" t="s">
        <v>359</v>
      </c>
      <c r="E202" s="38" t="s">
        <v>500</v>
      </c>
    </row>
    <row r="203" spans="1:5" ht="28.8" x14ac:dyDescent="0.3">
      <c r="A203" s="37">
        <v>31</v>
      </c>
      <c r="B203" s="44" t="s">
        <v>193</v>
      </c>
      <c r="C203" s="37">
        <v>3.8333333333333335</v>
      </c>
      <c r="D203" s="38" t="s">
        <v>359</v>
      </c>
      <c r="E203" s="38" t="s">
        <v>497</v>
      </c>
    </row>
    <row r="204" spans="1:5" x14ac:dyDescent="0.3">
      <c r="A204" s="37">
        <v>31</v>
      </c>
      <c r="B204" s="44" t="s">
        <v>193</v>
      </c>
      <c r="C204" s="37">
        <v>1.5</v>
      </c>
      <c r="D204" s="38" t="s">
        <v>359</v>
      </c>
      <c r="E204" s="38" t="s">
        <v>490</v>
      </c>
    </row>
    <row r="205" spans="1:5" ht="28.8" x14ac:dyDescent="0.3">
      <c r="A205" s="37">
        <v>31</v>
      </c>
      <c r="B205" s="44" t="s">
        <v>193</v>
      </c>
      <c r="C205" s="37">
        <v>1.3333333333333333</v>
      </c>
      <c r="D205" s="38" t="s">
        <v>359</v>
      </c>
      <c r="E205" s="38" t="s">
        <v>491</v>
      </c>
    </row>
    <row r="206" spans="1:5" ht="28.8" x14ac:dyDescent="0.3">
      <c r="A206" s="37">
        <v>31</v>
      </c>
      <c r="B206" s="44" t="s">
        <v>193</v>
      </c>
      <c r="C206" s="37">
        <v>0.5</v>
      </c>
      <c r="D206" s="38" t="s">
        <v>359</v>
      </c>
      <c r="E206" s="38" t="s">
        <v>494</v>
      </c>
    </row>
    <row r="207" spans="1:5" ht="43.2" x14ac:dyDescent="0.3">
      <c r="A207" s="37">
        <v>31</v>
      </c>
      <c r="B207" s="44" t="s">
        <v>193</v>
      </c>
      <c r="C207" s="37">
        <v>1.6666666666666667</v>
      </c>
      <c r="D207" s="38" t="s">
        <v>359</v>
      </c>
      <c r="E207" s="38" t="s">
        <v>501</v>
      </c>
    </row>
    <row r="208" spans="1:5" ht="28.8" x14ac:dyDescent="0.3">
      <c r="A208" s="37">
        <v>31</v>
      </c>
      <c r="B208" s="44" t="s">
        <v>193</v>
      </c>
      <c r="C208" s="37">
        <v>8.3333333333333329E-2</v>
      </c>
      <c r="D208" s="38" t="s">
        <v>359</v>
      </c>
      <c r="E208" s="38" t="s">
        <v>489</v>
      </c>
    </row>
    <row r="209" spans="1:5" ht="28.8" x14ac:dyDescent="0.3">
      <c r="A209" s="37">
        <v>31</v>
      </c>
      <c r="B209" s="44" t="s">
        <v>193</v>
      </c>
      <c r="C209" s="37">
        <v>0.33333333333333331</v>
      </c>
      <c r="D209" s="38" t="s">
        <v>359</v>
      </c>
      <c r="E209" s="38" t="s">
        <v>500</v>
      </c>
    </row>
    <row r="210" spans="1:5" ht="28.8" x14ac:dyDescent="0.3">
      <c r="A210" s="37">
        <v>31</v>
      </c>
      <c r="B210" s="44" t="s">
        <v>193</v>
      </c>
      <c r="C210" s="37">
        <v>0.16666666666666666</v>
      </c>
      <c r="D210" s="38" t="s">
        <v>359</v>
      </c>
      <c r="E210" s="38" t="s">
        <v>491</v>
      </c>
    </row>
    <row r="211" spans="1:5" ht="28.8" x14ac:dyDescent="0.3">
      <c r="A211" s="37">
        <v>31</v>
      </c>
      <c r="B211" s="44" t="s">
        <v>193</v>
      </c>
      <c r="C211" s="37">
        <v>0.16666666666666666</v>
      </c>
      <c r="D211" s="38" t="s">
        <v>359</v>
      </c>
      <c r="E211" s="38" t="s">
        <v>494</v>
      </c>
    </row>
    <row r="212" spans="1:5" ht="43.2" x14ac:dyDescent="0.3">
      <c r="A212" s="37">
        <v>31</v>
      </c>
      <c r="B212" s="44" t="s">
        <v>193</v>
      </c>
      <c r="C212" s="37">
        <v>0.16666666666666666</v>
      </c>
      <c r="D212" s="38" t="s">
        <v>359</v>
      </c>
      <c r="E212" s="38" t="s">
        <v>501</v>
      </c>
    </row>
    <row r="213" spans="1:5" ht="28.8" x14ac:dyDescent="0.3">
      <c r="A213" s="37">
        <v>33</v>
      </c>
      <c r="B213" s="44" t="s">
        <v>193</v>
      </c>
      <c r="C213" s="37">
        <v>0.16666666666666666</v>
      </c>
      <c r="D213" s="38" t="s">
        <v>488</v>
      </c>
      <c r="E213" s="38" t="s">
        <v>491</v>
      </c>
    </row>
    <row r="214" spans="1:5" ht="28.8" x14ac:dyDescent="0.3">
      <c r="A214" s="37">
        <v>33</v>
      </c>
      <c r="B214" s="44" t="s">
        <v>193</v>
      </c>
      <c r="C214" s="37">
        <v>0.33333333333333331</v>
      </c>
      <c r="D214" s="38" t="s">
        <v>359</v>
      </c>
      <c r="E214" s="38" t="s">
        <v>489</v>
      </c>
    </row>
    <row r="215" spans="1:5" x14ac:dyDescent="0.3">
      <c r="A215" s="37">
        <v>33</v>
      </c>
      <c r="B215" s="44" t="s">
        <v>193</v>
      </c>
      <c r="C215" s="37">
        <v>1.5</v>
      </c>
      <c r="D215" s="38" t="s">
        <v>359</v>
      </c>
      <c r="E215" s="38" t="s">
        <v>490</v>
      </c>
    </row>
    <row r="216" spans="1:5" ht="43.2" x14ac:dyDescent="0.3">
      <c r="A216" s="37">
        <v>33</v>
      </c>
      <c r="B216" s="44" t="s">
        <v>193</v>
      </c>
      <c r="C216" s="37">
        <v>0.16666666666666666</v>
      </c>
      <c r="D216" s="38" t="s">
        <v>392</v>
      </c>
      <c r="E216" s="38" t="s">
        <v>503</v>
      </c>
    </row>
    <row r="217" spans="1:5" ht="28.8" x14ac:dyDescent="0.3">
      <c r="A217" s="37">
        <v>33</v>
      </c>
      <c r="B217" s="44" t="s">
        <v>193</v>
      </c>
      <c r="C217" s="37">
        <v>0.16666666666666666</v>
      </c>
      <c r="D217" s="38" t="s">
        <v>359</v>
      </c>
      <c r="E217" s="38" t="s">
        <v>494</v>
      </c>
    </row>
    <row r="218" spans="1:5" ht="28.8" x14ac:dyDescent="0.3">
      <c r="A218" s="37">
        <v>33</v>
      </c>
      <c r="B218" s="44" t="s">
        <v>193</v>
      </c>
      <c r="C218" s="37">
        <v>0.16666666666666666</v>
      </c>
      <c r="D218" s="38" t="s">
        <v>392</v>
      </c>
      <c r="E218" s="38" t="s">
        <v>489</v>
      </c>
    </row>
    <row r="219" spans="1:5" ht="28.8" x14ac:dyDescent="0.3">
      <c r="A219" s="37">
        <v>33</v>
      </c>
      <c r="B219" s="44" t="s">
        <v>193</v>
      </c>
      <c r="C219" s="37">
        <v>0.16666666666666666</v>
      </c>
      <c r="D219" s="38" t="s">
        <v>359</v>
      </c>
      <c r="E219" s="38" t="s">
        <v>494</v>
      </c>
    </row>
    <row r="220" spans="1:5" ht="28.8" x14ac:dyDescent="0.3">
      <c r="A220" s="37">
        <v>33</v>
      </c>
      <c r="B220" s="44" t="s">
        <v>193</v>
      </c>
      <c r="C220" s="37">
        <v>3</v>
      </c>
      <c r="D220" s="38" t="s">
        <v>359</v>
      </c>
      <c r="E220" s="38" t="s">
        <v>489</v>
      </c>
    </row>
    <row r="221" spans="1:5" ht="28.8" x14ac:dyDescent="0.3">
      <c r="A221" s="37">
        <v>33</v>
      </c>
      <c r="B221" s="44" t="s">
        <v>193</v>
      </c>
      <c r="C221" s="37">
        <v>0.5</v>
      </c>
      <c r="D221" s="38" t="s">
        <v>359</v>
      </c>
      <c r="E221" s="38" t="s">
        <v>491</v>
      </c>
    </row>
    <row r="222" spans="1:5" ht="28.8" x14ac:dyDescent="0.3">
      <c r="A222" s="37">
        <v>33</v>
      </c>
      <c r="B222" s="44" t="s">
        <v>193</v>
      </c>
      <c r="C222" s="37">
        <v>0.16666666666666666</v>
      </c>
      <c r="D222" s="38" t="s">
        <v>359</v>
      </c>
      <c r="E222" s="38" t="s">
        <v>494</v>
      </c>
    </row>
    <row r="223" spans="1:5" ht="43.2" x14ac:dyDescent="0.3">
      <c r="A223" s="37">
        <v>33</v>
      </c>
      <c r="B223" s="44" t="s">
        <v>193</v>
      </c>
      <c r="C223" s="37">
        <v>0.5</v>
      </c>
      <c r="D223" s="38" t="s">
        <v>359</v>
      </c>
      <c r="E223" s="38" t="s">
        <v>503</v>
      </c>
    </row>
    <row r="224" spans="1:5" x14ac:dyDescent="0.3">
      <c r="A224" s="37">
        <v>33</v>
      </c>
      <c r="B224" s="44" t="s">
        <v>193</v>
      </c>
      <c r="C224" s="37">
        <v>0.66666666666666663</v>
      </c>
      <c r="D224" s="38" t="s">
        <v>392</v>
      </c>
      <c r="E224" s="38" t="s">
        <v>30</v>
      </c>
    </row>
    <row r="225" spans="1:5" ht="28.8" x14ac:dyDescent="0.3">
      <c r="A225" s="37">
        <v>34</v>
      </c>
      <c r="B225" s="44" t="s">
        <v>193</v>
      </c>
      <c r="C225" s="37">
        <v>0.16666666666666666</v>
      </c>
      <c r="D225" s="38" t="s">
        <v>392</v>
      </c>
      <c r="E225" s="38" t="s">
        <v>489</v>
      </c>
    </row>
    <row r="226" spans="1:5" x14ac:dyDescent="0.3">
      <c r="A226" s="37">
        <v>34</v>
      </c>
      <c r="B226" s="44" t="s">
        <v>193</v>
      </c>
      <c r="C226" s="37">
        <v>1.3333333333333333</v>
      </c>
      <c r="D226" s="38" t="s">
        <v>392</v>
      </c>
      <c r="E226" s="38" t="s">
        <v>490</v>
      </c>
    </row>
    <row r="227" spans="1:5" ht="28.8" x14ac:dyDescent="0.3">
      <c r="A227" s="37">
        <v>34</v>
      </c>
      <c r="B227" s="44" t="s">
        <v>193</v>
      </c>
      <c r="C227" s="37">
        <v>0.16666666666666666</v>
      </c>
      <c r="D227" s="38" t="s">
        <v>392</v>
      </c>
      <c r="E227" s="38" t="s">
        <v>494</v>
      </c>
    </row>
    <row r="228" spans="1:5" ht="28.8" x14ac:dyDescent="0.3">
      <c r="A228" s="37">
        <v>34</v>
      </c>
      <c r="B228" s="44" t="s">
        <v>193</v>
      </c>
      <c r="C228" s="37">
        <v>0.16666666666666666</v>
      </c>
      <c r="D228" s="38" t="s">
        <v>392</v>
      </c>
      <c r="E228" s="38" t="s">
        <v>489</v>
      </c>
    </row>
    <row r="229" spans="1:5" ht="28.8" x14ac:dyDescent="0.3">
      <c r="A229" s="37">
        <v>34</v>
      </c>
      <c r="B229" s="44" t="s">
        <v>193</v>
      </c>
      <c r="C229" s="37">
        <v>0.83333333333333337</v>
      </c>
      <c r="D229" s="38" t="s">
        <v>392</v>
      </c>
      <c r="E229" s="38" t="s">
        <v>494</v>
      </c>
    </row>
    <row r="230" spans="1:5" ht="28.8" x14ac:dyDescent="0.3">
      <c r="A230" s="37">
        <v>34</v>
      </c>
      <c r="B230" s="44" t="s">
        <v>193</v>
      </c>
      <c r="C230" s="37">
        <v>1.5</v>
      </c>
      <c r="D230" s="38" t="s">
        <v>392</v>
      </c>
      <c r="E230" s="38" t="s">
        <v>494</v>
      </c>
    </row>
    <row r="231" spans="1:5" ht="28.8" x14ac:dyDescent="0.3">
      <c r="A231" s="37">
        <v>34</v>
      </c>
      <c r="B231" s="44" t="s">
        <v>193</v>
      </c>
      <c r="C231" s="37">
        <v>0.16666666666666666</v>
      </c>
      <c r="D231" s="38" t="s">
        <v>359</v>
      </c>
      <c r="E231" s="38" t="s">
        <v>491</v>
      </c>
    </row>
    <row r="232" spans="1:5" ht="28.8" x14ac:dyDescent="0.3">
      <c r="A232" s="37">
        <v>34</v>
      </c>
      <c r="B232" s="44" t="s">
        <v>193</v>
      </c>
      <c r="C232" s="37">
        <v>0.16666666666666666</v>
      </c>
      <c r="D232" s="38" t="s">
        <v>488</v>
      </c>
      <c r="E232" s="38" t="s">
        <v>491</v>
      </c>
    </row>
    <row r="233" spans="1:5" ht="28.8" x14ac:dyDescent="0.3">
      <c r="A233" s="37">
        <v>34</v>
      </c>
      <c r="B233" s="44" t="s">
        <v>193</v>
      </c>
      <c r="C233" s="37">
        <v>4.333333333333333</v>
      </c>
      <c r="D233" s="38" t="s">
        <v>392</v>
      </c>
      <c r="E233" s="38" t="s">
        <v>489</v>
      </c>
    </row>
    <row r="234" spans="1:5" ht="28.8" x14ac:dyDescent="0.3">
      <c r="A234" s="37">
        <v>34</v>
      </c>
      <c r="B234" s="44" t="s">
        <v>193</v>
      </c>
      <c r="C234" s="37">
        <v>0.33333333333333331</v>
      </c>
      <c r="D234" s="38" t="s">
        <v>392</v>
      </c>
      <c r="E234" s="38" t="s">
        <v>491</v>
      </c>
    </row>
    <row r="235" spans="1:5" ht="28.8" x14ac:dyDescent="0.3">
      <c r="A235" s="37">
        <v>34</v>
      </c>
      <c r="B235" s="44" t="s">
        <v>193</v>
      </c>
      <c r="C235" s="37">
        <v>0.66666666666666663</v>
      </c>
      <c r="D235" s="38" t="s">
        <v>392</v>
      </c>
      <c r="E235" s="38" t="s">
        <v>494</v>
      </c>
    </row>
    <row r="236" spans="1:5" ht="43.2" x14ac:dyDescent="0.3">
      <c r="A236" s="37">
        <v>34</v>
      </c>
      <c r="B236" s="44" t="s">
        <v>193</v>
      </c>
      <c r="C236" s="37">
        <v>0.5</v>
      </c>
      <c r="D236" s="38" t="s">
        <v>392</v>
      </c>
      <c r="E236" s="38" t="s">
        <v>503</v>
      </c>
    </row>
    <row r="237" spans="1:5" ht="28.8" x14ac:dyDescent="0.3">
      <c r="A237" s="37">
        <v>34</v>
      </c>
      <c r="B237" s="44" t="s">
        <v>193</v>
      </c>
      <c r="C237" s="37">
        <v>0.16666666666666666</v>
      </c>
      <c r="D237" s="38" t="s">
        <v>392</v>
      </c>
      <c r="E237" s="38" t="s">
        <v>489</v>
      </c>
    </row>
    <row r="238" spans="1:5" ht="28.8" x14ac:dyDescent="0.3">
      <c r="A238" s="37">
        <v>35</v>
      </c>
      <c r="B238" s="44" t="s">
        <v>193</v>
      </c>
      <c r="C238" s="37">
        <v>0.16666666666666666</v>
      </c>
      <c r="D238" s="38" t="s">
        <v>488</v>
      </c>
      <c r="E238" s="38" t="s">
        <v>491</v>
      </c>
    </row>
    <row r="239" spans="1:5" ht="28.8" x14ac:dyDescent="0.3">
      <c r="A239" s="37">
        <v>35</v>
      </c>
      <c r="B239" s="44" t="s">
        <v>193</v>
      </c>
      <c r="C239" s="37">
        <v>0.5</v>
      </c>
      <c r="D239" s="38" t="s">
        <v>359</v>
      </c>
      <c r="E239" s="38" t="s">
        <v>494</v>
      </c>
    </row>
    <row r="240" spans="1:5" ht="28.8" x14ac:dyDescent="0.3">
      <c r="A240" s="37">
        <v>35</v>
      </c>
      <c r="B240" s="44" t="s">
        <v>193</v>
      </c>
      <c r="C240" s="37">
        <v>0.66666666666666663</v>
      </c>
      <c r="D240" s="38" t="s">
        <v>359</v>
      </c>
      <c r="E240" s="38" t="s">
        <v>494</v>
      </c>
    </row>
    <row r="241" spans="1:5" ht="43.2" x14ac:dyDescent="0.3">
      <c r="A241" s="37">
        <v>35</v>
      </c>
      <c r="B241" s="44" t="s">
        <v>193</v>
      </c>
      <c r="C241" s="37">
        <v>0.16666666666666666</v>
      </c>
      <c r="D241" s="38" t="s">
        <v>392</v>
      </c>
      <c r="E241" s="38" t="s">
        <v>503</v>
      </c>
    </row>
    <row r="242" spans="1:5" ht="28.8" x14ac:dyDescent="0.3">
      <c r="A242" s="37">
        <v>35</v>
      </c>
      <c r="B242" s="44" t="s">
        <v>193</v>
      </c>
      <c r="C242" s="37">
        <v>0.66666666666666663</v>
      </c>
      <c r="D242" s="38" t="s">
        <v>359</v>
      </c>
      <c r="E242" s="38" t="s">
        <v>489</v>
      </c>
    </row>
    <row r="243" spans="1:5" ht="28.8" x14ac:dyDescent="0.3">
      <c r="A243" s="37">
        <v>35</v>
      </c>
      <c r="B243" s="44" t="s">
        <v>193</v>
      </c>
      <c r="C243" s="37">
        <v>1.6666666666666667</v>
      </c>
      <c r="D243" s="38" t="s">
        <v>359</v>
      </c>
      <c r="E243" s="38" t="s">
        <v>500</v>
      </c>
    </row>
    <row r="244" spans="1:5" ht="28.8" x14ac:dyDescent="0.3">
      <c r="A244" s="37">
        <v>35</v>
      </c>
      <c r="B244" s="44" t="s">
        <v>193</v>
      </c>
      <c r="C244" s="37">
        <v>3</v>
      </c>
      <c r="D244" s="38" t="s">
        <v>359</v>
      </c>
      <c r="E244" s="38" t="s">
        <v>497</v>
      </c>
    </row>
    <row r="245" spans="1:5" x14ac:dyDescent="0.3">
      <c r="A245" s="37">
        <v>35</v>
      </c>
      <c r="B245" s="44" t="s">
        <v>193</v>
      </c>
      <c r="C245" s="37">
        <v>2</v>
      </c>
      <c r="D245" s="38" t="s">
        <v>359</v>
      </c>
      <c r="E245" s="38" t="s">
        <v>490</v>
      </c>
    </row>
    <row r="246" spans="1:5" ht="28.8" x14ac:dyDescent="0.3">
      <c r="A246" s="37">
        <v>35</v>
      </c>
      <c r="B246" s="44" t="s">
        <v>193</v>
      </c>
      <c r="C246" s="37">
        <v>2.0833333333333335</v>
      </c>
      <c r="D246" s="38" t="s">
        <v>359</v>
      </c>
      <c r="E246" s="38" t="s">
        <v>491</v>
      </c>
    </row>
    <row r="247" spans="1:5" ht="28.8" x14ac:dyDescent="0.3">
      <c r="A247" s="37">
        <v>35</v>
      </c>
      <c r="B247" s="44" t="s">
        <v>193</v>
      </c>
      <c r="C247" s="37">
        <v>3.5</v>
      </c>
      <c r="D247" s="38" t="s">
        <v>359</v>
      </c>
      <c r="E247" s="38" t="s">
        <v>494</v>
      </c>
    </row>
    <row r="248" spans="1:5" ht="43.2" x14ac:dyDescent="0.3">
      <c r="A248" s="37">
        <v>35</v>
      </c>
      <c r="B248" s="44" t="s">
        <v>193</v>
      </c>
      <c r="C248" s="37">
        <v>1.3333333333333333</v>
      </c>
      <c r="D248" s="38" t="s">
        <v>359</v>
      </c>
      <c r="E248" s="38" t="s">
        <v>501</v>
      </c>
    </row>
    <row r="249" spans="1:5" ht="28.8" x14ac:dyDescent="0.3">
      <c r="A249" s="37">
        <v>35</v>
      </c>
      <c r="B249" s="44" t="s">
        <v>193</v>
      </c>
      <c r="C249" s="37">
        <v>0.16666666666666666</v>
      </c>
      <c r="D249" s="38" t="s">
        <v>488</v>
      </c>
      <c r="E249" s="38" t="s">
        <v>489</v>
      </c>
    </row>
    <row r="250" spans="1:5" x14ac:dyDescent="0.3">
      <c r="A250" s="37">
        <v>35</v>
      </c>
      <c r="B250" s="44" t="s">
        <v>193</v>
      </c>
      <c r="C250" s="37">
        <v>2.1666666666666665</v>
      </c>
      <c r="D250" s="38" t="s">
        <v>392</v>
      </c>
      <c r="E250" s="38" t="s">
        <v>490</v>
      </c>
    </row>
    <row r="251" spans="1:5" ht="28.8" x14ac:dyDescent="0.3">
      <c r="A251" s="37">
        <v>35</v>
      </c>
      <c r="B251" s="44" t="s">
        <v>193</v>
      </c>
      <c r="C251" s="37">
        <v>0.5</v>
      </c>
      <c r="D251" s="38" t="s">
        <v>392</v>
      </c>
      <c r="E251" s="38" t="s">
        <v>491</v>
      </c>
    </row>
    <row r="252" spans="1:5" ht="43.2" x14ac:dyDescent="0.3">
      <c r="A252" s="37">
        <v>35</v>
      </c>
      <c r="B252" s="44" t="s">
        <v>193</v>
      </c>
      <c r="C252" s="37">
        <v>0.33333333333333331</v>
      </c>
      <c r="D252" s="38" t="s">
        <v>392</v>
      </c>
      <c r="E252" s="38" t="s">
        <v>503</v>
      </c>
    </row>
    <row r="253" spans="1:5" ht="28.8" x14ac:dyDescent="0.3">
      <c r="A253" s="37">
        <v>35</v>
      </c>
      <c r="B253" s="44" t="s">
        <v>193</v>
      </c>
      <c r="C253" s="37">
        <v>0.16666666666666666</v>
      </c>
      <c r="D253" s="38" t="s">
        <v>359</v>
      </c>
      <c r="E253" s="38" t="s">
        <v>494</v>
      </c>
    </row>
    <row r="254" spans="1:5" ht="28.8" x14ac:dyDescent="0.3">
      <c r="A254" s="37">
        <v>36</v>
      </c>
      <c r="B254" s="44" t="s">
        <v>193</v>
      </c>
      <c r="C254" s="37">
        <v>0.16666666666666666</v>
      </c>
      <c r="D254" s="38" t="s">
        <v>488</v>
      </c>
      <c r="E254" s="38" t="s">
        <v>491</v>
      </c>
    </row>
    <row r="255" spans="1:5" ht="28.8" x14ac:dyDescent="0.3">
      <c r="A255" s="37">
        <v>36</v>
      </c>
      <c r="B255" s="44" t="s">
        <v>193</v>
      </c>
      <c r="C255" s="37">
        <v>1.1666666666666667</v>
      </c>
      <c r="D255" s="38" t="s">
        <v>359</v>
      </c>
      <c r="E255" s="38" t="s">
        <v>497</v>
      </c>
    </row>
    <row r="256" spans="1:5" ht="28.8" x14ac:dyDescent="0.3">
      <c r="A256" s="37">
        <v>36</v>
      </c>
      <c r="B256" s="44" t="s">
        <v>193</v>
      </c>
      <c r="C256" s="37">
        <v>3.6666666666666665</v>
      </c>
      <c r="D256" s="38" t="s">
        <v>359</v>
      </c>
      <c r="E256" s="38" t="s">
        <v>491</v>
      </c>
    </row>
    <row r="257" spans="1:5" ht="28.8" x14ac:dyDescent="0.3">
      <c r="A257" s="37">
        <v>36</v>
      </c>
      <c r="B257" s="44" t="s">
        <v>193</v>
      </c>
      <c r="C257" s="37">
        <v>3.1666666666666665</v>
      </c>
      <c r="D257" s="38" t="s">
        <v>359</v>
      </c>
      <c r="E257" s="38" t="s">
        <v>494</v>
      </c>
    </row>
    <row r="258" spans="1:5" ht="72" x14ac:dyDescent="0.3">
      <c r="A258" s="37">
        <v>36</v>
      </c>
      <c r="B258" s="44" t="s">
        <v>193</v>
      </c>
      <c r="C258" s="37">
        <v>2.5</v>
      </c>
      <c r="D258" s="38" t="s">
        <v>359</v>
      </c>
      <c r="E258" s="38" t="s">
        <v>498</v>
      </c>
    </row>
    <row r="259" spans="1:5" ht="28.8" x14ac:dyDescent="0.3">
      <c r="A259" s="37">
        <v>36</v>
      </c>
      <c r="B259" s="44" t="s">
        <v>193</v>
      </c>
      <c r="C259" s="37">
        <v>0.33333333333333331</v>
      </c>
      <c r="D259" s="38" t="s">
        <v>392</v>
      </c>
      <c r="E259" s="38" t="s">
        <v>491</v>
      </c>
    </row>
    <row r="260" spans="1:5" ht="43.2" x14ac:dyDescent="0.3">
      <c r="A260" s="37">
        <v>36</v>
      </c>
      <c r="B260" s="44" t="s">
        <v>193</v>
      </c>
      <c r="C260" s="37">
        <v>0.16666666666666666</v>
      </c>
      <c r="D260" s="38" t="s">
        <v>392</v>
      </c>
      <c r="E260" s="38" t="s">
        <v>505</v>
      </c>
    </row>
    <row r="261" spans="1:5" ht="43.2" x14ac:dyDescent="0.3">
      <c r="A261" s="37">
        <v>36</v>
      </c>
      <c r="B261" s="44" t="s">
        <v>193</v>
      </c>
      <c r="C261" s="37">
        <v>0.83333333333333337</v>
      </c>
      <c r="D261" s="38" t="s">
        <v>392</v>
      </c>
      <c r="E261" s="38" t="s">
        <v>503</v>
      </c>
    </row>
    <row r="262" spans="1:5" ht="28.8" x14ac:dyDescent="0.3">
      <c r="A262" s="37">
        <v>36</v>
      </c>
      <c r="B262" s="44" t="s">
        <v>193</v>
      </c>
      <c r="C262" s="37">
        <v>0.16666666666666666</v>
      </c>
      <c r="D262" s="38" t="s">
        <v>359</v>
      </c>
      <c r="E262" s="38" t="s">
        <v>494</v>
      </c>
    </row>
    <row r="263" spans="1:5" ht="28.8" x14ac:dyDescent="0.3">
      <c r="A263" s="37">
        <v>36</v>
      </c>
      <c r="B263" s="38" t="s">
        <v>392</v>
      </c>
      <c r="C263" s="37">
        <v>0.16666666666666666</v>
      </c>
      <c r="D263" s="38" t="s">
        <v>359</v>
      </c>
      <c r="E263" s="38" t="s">
        <v>500</v>
      </c>
    </row>
    <row r="264" spans="1:5" ht="28.8" x14ac:dyDescent="0.3">
      <c r="A264" s="37">
        <v>36</v>
      </c>
      <c r="B264" s="38" t="s">
        <v>392</v>
      </c>
      <c r="C264" s="37">
        <v>0.66666666666666663</v>
      </c>
      <c r="D264" s="38" t="s">
        <v>359</v>
      </c>
      <c r="E264" s="38" t="s">
        <v>491</v>
      </c>
    </row>
    <row r="265" spans="1:5" ht="28.8" x14ac:dyDescent="0.3">
      <c r="A265" s="37">
        <v>36</v>
      </c>
      <c r="B265" s="38" t="s">
        <v>392</v>
      </c>
      <c r="C265" s="37">
        <v>0.33333333333333331</v>
      </c>
      <c r="D265" s="38" t="s">
        <v>359</v>
      </c>
      <c r="E265" s="38" t="s">
        <v>494</v>
      </c>
    </row>
    <row r="266" spans="1:5" ht="28.8" x14ac:dyDescent="0.3">
      <c r="A266" s="37">
        <v>36</v>
      </c>
      <c r="B266" s="38" t="s">
        <v>193</v>
      </c>
      <c r="C266" s="37">
        <v>0.66666666666666663</v>
      </c>
      <c r="D266" s="38" t="s">
        <v>359</v>
      </c>
      <c r="E266" s="38" t="s">
        <v>489</v>
      </c>
    </row>
    <row r="267" spans="1:5" ht="28.8" x14ac:dyDescent="0.3">
      <c r="A267" s="37">
        <v>36</v>
      </c>
      <c r="B267" s="38" t="s">
        <v>193</v>
      </c>
      <c r="C267" s="37">
        <v>1</v>
      </c>
      <c r="D267" s="38" t="s">
        <v>359</v>
      </c>
      <c r="E267" s="38" t="s">
        <v>497</v>
      </c>
    </row>
    <row r="268" spans="1:5" x14ac:dyDescent="0.3">
      <c r="A268" s="37">
        <v>36</v>
      </c>
      <c r="B268" s="38" t="s">
        <v>193</v>
      </c>
      <c r="C268" s="37">
        <v>1</v>
      </c>
      <c r="D268" s="38" t="s">
        <v>359</v>
      </c>
      <c r="E268" s="38" t="s">
        <v>490</v>
      </c>
    </row>
    <row r="269" spans="1:5" ht="28.8" x14ac:dyDescent="0.3">
      <c r="A269" s="37">
        <v>36</v>
      </c>
      <c r="B269" s="38" t="s">
        <v>193</v>
      </c>
      <c r="C269" s="37">
        <v>2.3333333333333335</v>
      </c>
      <c r="D269" s="38" t="s">
        <v>359</v>
      </c>
      <c r="E269" s="38" t="s">
        <v>491</v>
      </c>
    </row>
    <row r="270" spans="1:5" ht="28.8" x14ac:dyDescent="0.3">
      <c r="A270" s="37">
        <v>36</v>
      </c>
      <c r="B270" s="38" t="s">
        <v>193</v>
      </c>
      <c r="C270" s="37">
        <v>4.166666666666667</v>
      </c>
      <c r="D270" s="38" t="s">
        <v>359</v>
      </c>
      <c r="E270" s="38" t="s">
        <v>494</v>
      </c>
    </row>
    <row r="271" spans="1:5" ht="72" x14ac:dyDescent="0.3">
      <c r="A271" s="37">
        <v>36</v>
      </c>
      <c r="B271" s="38" t="s">
        <v>193</v>
      </c>
      <c r="C271" s="37">
        <v>0.33333333333333331</v>
      </c>
      <c r="D271" s="38" t="s">
        <v>359</v>
      </c>
      <c r="E271" s="38" t="s">
        <v>498</v>
      </c>
    </row>
    <row r="272" spans="1:5" ht="28.8" x14ac:dyDescent="0.3">
      <c r="A272" s="37">
        <v>36</v>
      </c>
      <c r="B272" s="38" t="s">
        <v>193</v>
      </c>
      <c r="C272" s="37">
        <v>1.3333333333333333</v>
      </c>
      <c r="D272" s="38" t="s">
        <v>359</v>
      </c>
      <c r="E272" s="38" t="s">
        <v>489</v>
      </c>
    </row>
    <row r="273" spans="1:5" ht="28.8" x14ac:dyDescent="0.3">
      <c r="A273" s="37">
        <v>36</v>
      </c>
      <c r="B273" s="38" t="s">
        <v>193</v>
      </c>
      <c r="C273" s="37">
        <v>0.33333333333333331</v>
      </c>
      <c r="D273" s="38" t="s">
        <v>359</v>
      </c>
      <c r="E273" s="38" t="s">
        <v>497</v>
      </c>
    </row>
    <row r="274" spans="1:5" x14ac:dyDescent="0.3">
      <c r="A274" s="37">
        <v>36</v>
      </c>
      <c r="B274" s="38" t="s">
        <v>193</v>
      </c>
      <c r="C274" s="37">
        <v>1</v>
      </c>
      <c r="D274" s="38" t="s">
        <v>359</v>
      </c>
      <c r="E274" s="38" t="s">
        <v>490</v>
      </c>
    </row>
    <row r="275" spans="1:5" ht="28.8" x14ac:dyDescent="0.3">
      <c r="A275" s="37">
        <v>36</v>
      </c>
      <c r="B275" s="38" t="s">
        <v>193</v>
      </c>
      <c r="C275" s="37">
        <v>8.1666666666666661</v>
      </c>
      <c r="D275" s="38" t="s">
        <v>359</v>
      </c>
      <c r="E275" s="38" t="s">
        <v>491</v>
      </c>
    </row>
    <row r="276" spans="1:5" ht="28.8" x14ac:dyDescent="0.3">
      <c r="A276" s="37">
        <v>36</v>
      </c>
      <c r="B276" s="38" t="s">
        <v>193</v>
      </c>
      <c r="C276" s="37">
        <v>1.8333333333333333</v>
      </c>
      <c r="D276" s="38" t="s">
        <v>359</v>
      </c>
      <c r="E276" s="38" t="s">
        <v>494</v>
      </c>
    </row>
    <row r="277" spans="1:5" ht="72" x14ac:dyDescent="0.3">
      <c r="A277" s="37">
        <v>36</v>
      </c>
      <c r="B277" s="38" t="s">
        <v>193</v>
      </c>
      <c r="C277" s="37">
        <v>1.6666666666666667</v>
      </c>
      <c r="D277" s="38" t="s">
        <v>359</v>
      </c>
      <c r="E277" s="38" t="s">
        <v>498</v>
      </c>
    </row>
    <row r="278" spans="1:5" ht="43.2" x14ac:dyDescent="0.3">
      <c r="A278" s="37">
        <v>36</v>
      </c>
      <c r="B278" s="38" t="s">
        <v>193</v>
      </c>
      <c r="C278" s="37">
        <v>0.16666666666666666</v>
      </c>
      <c r="D278" s="38" t="s">
        <v>359</v>
      </c>
      <c r="E278" s="38" t="s">
        <v>501</v>
      </c>
    </row>
    <row r="279" spans="1:5" ht="28.8" x14ac:dyDescent="0.3">
      <c r="A279" s="37">
        <v>36</v>
      </c>
      <c r="B279" s="38" t="s">
        <v>495</v>
      </c>
      <c r="C279" s="37">
        <v>8.3333333333333329E-2</v>
      </c>
      <c r="D279" s="38" t="s">
        <v>359</v>
      </c>
      <c r="E279" s="38" t="s">
        <v>489</v>
      </c>
    </row>
    <row r="280" spans="1:5" ht="28.8" x14ac:dyDescent="0.3">
      <c r="A280" s="37">
        <v>36</v>
      </c>
      <c r="B280" s="38" t="s">
        <v>499</v>
      </c>
      <c r="C280" s="37">
        <v>0.16666666666666666</v>
      </c>
      <c r="D280" s="38" t="s">
        <v>359</v>
      </c>
      <c r="E280" s="38" t="s">
        <v>491</v>
      </c>
    </row>
    <row r="281" spans="1:5" ht="28.8" x14ac:dyDescent="0.3">
      <c r="A281" s="37">
        <v>36</v>
      </c>
      <c r="B281" s="38" t="s">
        <v>225</v>
      </c>
      <c r="C281" s="37">
        <v>0.33333333333333331</v>
      </c>
      <c r="D281" s="38" t="s">
        <v>359</v>
      </c>
      <c r="E281" s="38" t="s">
        <v>489</v>
      </c>
    </row>
    <row r="282" spans="1:5" ht="28.8" x14ac:dyDescent="0.3">
      <c r="A282" s="37">
        <v>36</v>
      </c>
      <c r="B282" s="38" t="s">
        <v>225</v>
      </c>
      <c r="C282" s="37">
        <v>0.16666666666666666</v>
      </c>
      <c r="D282" s="38" t="s">
        <v>359</v>
      </c>
      <c r="E282" s="38" t="s">
        <v>491</v>
      </c>
    </row>
    <row r="283" spans="1:5" ht="28.8" x14ac:dyDescent="0.3">
      <c r="A283" s="37">
        <v>37</v>
      </c>
      <c r="B283" s="38" t="s">
        <v>30</v>
      </c>
      <c r="C283" s="37">
        <v>0.16666666666666666</v>
      </c>
      <c r="D283" s="38" t="s">
        <v>488</v>
      </c>
      <c r="E283" s="38" t="s">
        <v>491</v>
      </c>
    </row>
    <row r="284" spans="1:5" ht="28.8" x14ac:dyDescent="0.3">
      <c r="A284" s="37">
        <v>37</v>
      </c>
      <c r="B284" s="38" t="s">
        <v>193</v>
      </c>
      <c r="C284" s="37">
        <v>0.16666666666666666</v>
      </c>
      <c r="D284" s="38" t="s">
        <v>359</v>
      </c>
      <c r="E284" s="38" t="s">
        <v>489</v>
      </c>
    </row>
    <row r="285" spans="1:5" ht="28.8" x14ac:dyDescent="0.3">
      <c r="A285" s="37">
        <v>37</v>
      </c>
      <c r="B285" s="38" t="s">
        <v>193</v>
      </c>
      <c r="C285" s="37">
        <v>0.33333333333333331</v>
      </c>
      <c r="D285" s="38" t="s">
        <v>359</v>
      </c>
      <c r="E285" s="38" t="s">
        <v>491</v>
      </c>
    </row>
    <row r="286" spans="1:5" ht="28.8" x14ac:dyDescent="0.3">
      <c r="A286" s="37">
        <v>37</v>
      </c>
      <c r="B286" s="38" t="s">
        <v>193</v>
      </c>
      <c r="C286" s="37">
        <v>0.33333333333333331</v>
      </c>
      <c r="D286" s="38" t="s">
        <v>359</v>
      </c>
      <c r="E286" s="38" t="s">
        <v>494</v>
      </c>
    </row>
    <row r="287" spans="1:5" ht="28.8" x14ac:dyDescent="0.3">
      <c r="A287" s="37">
        <v>37</v>
      </c>
      <c r="B287" s="38" t="s">
        <v>193</v>
      </c>
      <c r="C287" s="37">
        <v>1.1666666666666667</v>
      </c>
      <c r="D287" s="38" t="s">
        <v>359</v>
      </c>
      <c r="E287" s="38" t="s">
        <v>489</v>
      </c>
    </row>
    <row r="288" spans="1:5" ht="28.8" x14ac:dyDescent="0.3">
      <c r="A288" s="37">
        <v>37</v>
      </c>
      <c r="B288" s="38" t="s">
        <v>193</v>
      </c>
      <c r="C288" s="37">
        <v>0.33333333333333331</v>
      </c>
      <c r="D288" s="38" t="s">
        <v>359</v>
      </c>
      <c r="E288" s="38" t="s">
        <v>500</v>
      </c>
    </row>
    <row r="289" spans="1:5" ht="28.8" x14ac:dyDescent="0.3">
      <c r="A289" s="37">
        <v>37</v>
      </c>
      <c r="B289" s="38" t="s">
        <v>193</v>
      </c>
      <c r="C289" s="37">
        <v>1.5</v>
      </c>
      <c r="D289" s="38" t="s">
        <v>359</v>
      </c>
      <c r="E289" s="38" t="s">
        <v>497</v>
      </c>
    </row>
    <row r="290" spans="1:5" x14ac:dyDescent="0.3">
      <c r="A290" s="37">
        <v>37</v>
      </c>
      <c r="B290" s="38" t="s">
        <v>193</v>
      </c>
      <c r="C290" s="37">
        <v>0.5</v>
      </c>
      <c r="D290" s="38" t="s">
        <v>359</v>
      </c>
      <c r="E290" s="38" t="s">
        <v>490</v>
      </c>
    </row>
    <row r="291" spans="1:5" ht="28.8" x14ac:dyDescent="0.3">
      <c r="A291" s="37">
        <v>37</v>
      </c>
      <c r="B291" s="38" t="s">
        <v>193</v>
      </c>
      <c r="C291" s="37">
        <v>1.8333333333333333</v>
      </c>
      <c r="D291" s="38" t="s">
        <v>359</v>
      </c>
      <c r="E291" s="38" t="s">
        <v>491</v>
      </c>
    </row>
    <row r="292" spans="1:5" ht="28.8" x14ac:dyDescent="0.3">
      <c r="A292" s="37">
        <v>37</v>
      </c>
      <c r="B292" s="38" t="s">
        <v>193</v>
      </c>
      <c r="C292" s="37">
        <v>0.5</v>
      </c>
      <c r="D292" s="38" t="s">
        <v>359</v>
      </c>
      <c r="E292" s="38" t="s">
        <v>494</v>
      </c>
    </row>
    <row r="293" spans="1:5" ht="43.2" x14ac:dyDescent="0.3">
      <c r="A293" s="37">
        <v>37</v>
      </c>
      <c r="B293" s="38" t="s">
        <v>193</v>
      </c>
      <c r="C293" s="37">
        <v>0.16666666666666666</v>
      </c>
      <c r="D293" s="38" t="s">
        <v>359</v>
      </c>
      <c r="E293" s="38" t="s">
        <v>501</v>
      </c>
    </row>
    <row r="294" spans="1:5" ht="28.8" x14ac:dyDescent="0.3">
      <c r="A294" s="37">
        <v>37</v>
      </c>
      <c r="B294" s="38" t="s">
        <v>495</v>
      </c>
      <c r="C294" s="37">
        <v>8.3333333333333329E-2</v>
      </c>
      <c r="D294" s="38" t="s">
        <v>359</v>
      </c>
      <c r="E294" s="38" t="s">
        <v>489</v>
      </c>
    </row>
    <row r="295" spans="1:5" ht="28.8" x14ac:dyDescent="0.3">
      <c r="A295" s="37">
        <v>37</v>
      </c>
      <c r="B295" s="38" t="s">
        <v>495</v>
      </c>
      <c r="C295" s="37">
        <v>0.33333333333333331</v>
      </c>
      <c r="D295" s="38" t="s">
        <v>359</v>
      </c>
      <c r="E295" s="38" t="s">
        <v>500</v>
      </c>
    </row>
    <row r="296" spans="1:5" ht="28.8" x14ac:dyDescent="0.3">
      <c r="A296" s="37">
        <v>37</v>
      </c>
      <c r="B296" s="38" t="s">
        <v>496</v>
      </c>
      <c r="C296" s="37">
        <v>0.16666666666666666</v>
      </c>
      <c r="D296" s="38" t="s">
        <v>359</v>
      </c>
      <c r="E296" s="38" t="s">
        <v>489</v>
      </c>
    </row>
    <row r="297" spans="1:5" ht="28.8" x14ac:dyDescent="0.3">
      <c r="A297" s="37">
        <v>37</v>
      </c>
      <c r="B297" s="38" t="s">
        <v>496</v>
      </c>
      <c r="C297" s="37">
        <v>1</v>
      </c>
      <c r="D297" s="38" t="s">
        <v>359</v>
      </c>
      <c r="E297" s="38" t="s">
        <v>497</v>
      </c>
    </row>
    <row r="298" spans="1:5" ht="28.8" x14ac:dyDescent="0.3">
      <c r="A298" s="37">
        <v>37</v>
      </c>
      <c r="B298" s="38" t="s">
        <v>496</v>
      </c>
      <c r="C298" s="37">
        <v>0.16666666666666666</v>
      </c>
      <c r="D298" s="38" t="s">
        <v>359</v>
      </c>
      <c r="E298" s="38" t="s">
        <v>494</v>
      </c>
    </row>
    <row r="299" spans="1:5" ht="43.2" x14ac:dyDescent="0.3">
      <c r="A299" s="37">
        <v>37</v>
      </c>
      <c r="B299" s="38" t="s">
        <v>496</v>
      </c>
      <c r="C299" s="37">
        <v>0.16666666666666666</v>
      </c>
      <c r="D299" s="38" t="s">
        <v>359</v>
      </c>
      <c r="E299" s="38" t="s">
        <v>501</v>
      </c>
    </row>
    <row r="300" spans="1:5" ht="28.8" x14ac:dyDescent="0.3">
      <c r="A300" s="37">
        <v>38</v>
      </c>
      <c r="B300" s="38" t="s">
        <v>193</v>
      </c>
      <c r="C300" s="37">
        <v>2.25</v>
      </c>
      <c r="D300" s="38" t="s">
        <v>359</v>
      </c>
      <c r="E300" s="38" t="s">
        <v>489</v>
      </c>
    </row>
    <row r="301" spans="1:5" ht="28.8" x14ac:dyDescent="0.3">
      <c r="A301" s="37">
        <v>38</v>
      </c>
      <c r="B301" s="38" t="s">
        <v>193</v>
      </c>
      <c r="C301" s="37">
        <v>0.33333333333333331</v>
      </c>
      <c r="D301" s="38" t="s">
        <v>359</v>
      </c>
      <c r="E301" s="38" t="s">
        <v>491</v>
      </c>
    </row>
    <row r="302" spans="1:5" ht="28.8" x14ac:dyDescent="0.3">
      <c r="A302" s="37">
        <v>38</v>
      </c>
      <c r="B302" s="38" t="s">
        <v>193</v>
      </c>
      <c r="C302" s="37">
        <v>0.16666666666666666</v>
      </c>
      <c r="D302" s="38" t="s">
        <v>359</v>
      </c>
      <c r="E302" s="38" t="s">
        <v>494</v>
      </c>
    </row>
    <row r="303" spans="1:5" ht="72" x14ac:dyDescent="0.3">
      <c r="A303" s="37">
        <v>38</v>
      </c>
      <c r="B303" s="38" t="s">
        <v>193</v>
      </c>
      <c r="C303" s="37">
        <v>0.16666666666666666</v>
      </c>
      <c r="D303" s="38" t="s">
        <v>359</v>
      </c>
      <c r="E303" s="38" t="s">
        <v>498</v>
      </c>
    </row>
    <row r="304" spans="1:5" ht="28.8" x14ac:dyDescent="0.3">
      <c r="A304" s="37">
        <v>38</v>
      </c>
      <c r="B304" s="38" t="s">
        <v>193</v>
      </c>
      <c r="C304" s="37">
        <v>0.83333333333333337</v>
      </c>
      <c r="D304" s="38" t="s">
        <v>359</v>
      </c>
      <c r="E304" s="38" t="s">
        <v>489</v>
      </c>
    </row>
    <row r="305" spans="1:5" ht="28.8" x14ac:dyDescent="0.3">
      <c r="A305" s="37">
        <v>38</v>
      </c>
      <c r="B305" s="38" t="s">
        <v>193</v>
      </c>
      <c r="C305" s="37">
        <v>0.33333333333333331</v>
      </c>
      <c r="D305" s="38" t="s">
        <v>359</v>
      </c>
      <c r="E305" s="38" t="s">
        <v>497</v>
      </c>
    </row>
    <row r="306" spans="1:5" x14ac:dyDescent="0.3">
      <c r="A306" s="37">
        <v>38</v>
      </c>
      <c r="B306" s="38" t="s">
        <v>193</v>
      </c>
      <c r="C306" s="37">
        <v>1</v>
      </c>
      <c r="D306" s="38" t="s">
        <v>359</v>
      </c>
      <c r="E306" s="38" t="s">
        <v>490</v>
      </c>
    </row>
    <row r="307" spans="1:5" ht="28.8" x14ac:dyDescent="0.3">
      <c r="A307" s="37">
        <v>38</v>
      </c>
      <c r="B307" s="38" t="s">
        <v>193</v>
      </c>
      <c r="C307" s="37">
        <v>0.16666666666666666</v>
      </c>
      <c r="D307" s="38" t="s">
        <v>359</v>
      </c>
      <c r="E307" s="38" t="s">
        <v>491</v>
      </c>
    </row>
    <row r="308" spans="1:5" ht="28.8" x14ac:dyDescent="0.3">
      <c r="A308" s="37">
        <v>38</v>
      </c>
      <c r="B308" s="38" t="s">
        <v>193</v>
      </c>
      <c r="C308" s="37">
        <v>0.16666666666666666</v>
      </c>
      <c r="D308" s="38" t="s">
        <v>488</v>
      </c>
      <c r="E308" s="38" t="s">
        <v>489</v>
      </c>
    </row>
    <row r="309" spans="1:5" ht="28.8" x14ac:dyDescent="0.3">
      <c r="A309" s="37">
        <v>38</v>
      </c>
      <c r="B309" s="38" t="s">
        <v>193</v>
      </c>
      <c r="C309" s="37">
        <v>0.75</v>
      </c>
      <c r="D309" s="38" t="s">
        <v>392</v>
      </c>
      <c r="E309" s="38" t="s">
        <v>489</v>
      </c>
    </row>
    <row r="310" spans="1:5" ht="57.6" x14ac:dyDescent="0.3">
      <c r="A310" s="37">
        <v>38</v>
      </c>
      <c r="B310" s="38" t="s">
        <v>193</v>
      </c>
      <c r="C310" s="37">
        <v>0.5</v>
      </c>
      <c r="D310" s="38" t="s">
        <v>392</v>
      </c>
      <c r="E310" s="38" t="s">
        <v>504</v>
      </c>
    </row>
    <row r="311" spans="1:5" ht="43.2" x14ac:dyDescent="0.3">
      <c r="A311" s="37">
        <v>38</v>
      </c>
      <c r="B311" s="38" t="s">
        <v>193</v>
      </c>
      <c r="C311" s="37">
        <v>1</v>
      </c>
      <c r="D311" s="38" t="s">
        <v>392</v>
      </c>
      <c r="E311" s="38" t="s">
        <v>503</v>
      </c>
    </row>
    <row r="312" spans="1:5" ht="28.8" x14ac:dyDescent="0.3">
      <c r="A312" s="37">
        <v>38</v>
      </c>
      <c r="B312" s="38" t="s">
        <v>507</v>
      </c>
      <c r="C312" s="37">
        <v>1.1666666666666667</v>
      </c>
      <c r="D312" s="38" t="s">
        <v>392</v>
      </c>
      <c r="E312" s="38" t="s">
        <v>489</v>
      </c>
    </row>
    <row r="313" spans="1:5" ht="28.8" x14ac:dyDescent="0.3">
      <c r="A313" s="37">
        <v>38</v>
      </c>
      <c r="B313" s="38" t="s">
        <v>509</v>
      </c>
      <c r="C313" s="37">
        <v>0.16666666666666666</v>
      </c>
      <c r="D313" s="38" t="s">
        <v>488</v>
      </c>
      <c r="E313" s="38" t="s">
        <v>489</v>
      </c>
    </row>
    <row r="314" spans="1:5" ht="28.8" x14ac:dyDescent="0.3">
      <c r="A314" s="37">
        <v>38</v>
      </c>
      <c r="B314" s="38" t="s">
        <v>225</v>
      </c>
      <c r="C314" s="37">
        <v>0.33333333333333331</v>
      </c>
      <c r="D314" s="38" t="s">
        <v>359</v>
      </c>
      <c r="E314" s="38" t="s">
        <v>494</v>
      </c>
    </row>
    <row r="315" spans="1:5" ht="28.8" x14ac:dyDescent="0.3">
      <c r="A315" s="37">
        <v>38</v>
      </c>
      <c r="B315" s="38" t="s">
        <v>225</v>
      </c>
      <c r="C315" s="37">
        <v>0.33333333333333331</v>
      </c>
      <c r="D315" s="38" t="s">
        <v>488</v>
      </c>
      <c r="E315" s="38" t="s">
        <v>489</v>
      </c>
    </row>
    <row r="316" spans="1:5" ht="28.8" x14ac:dyDescent="0.3">
      <c r="A316" s="37">
        <v>38</v>
      </c>
      <c r="B316" s="38" t="s">
        <v>225</v>
      </c>
      <c r="C316" s="37">
        <v>0.16666666666666666</v>
      </c>
      <c r="D316" s="38" t="s">
        <v>488</v>
      </c>
      <c r="E316" s="38" t="s">
        <v>491</v>
      </c>
    </row>
    <row r="317" spans="1:5" ht="28.8" x14ac:dyDescent="0.3">
      <c r="A317" s="37">
        <v>38</v>
      </c>
      <c r="B317" s="38" t="s">
        <v>225</v>
      </c>
      <c r="C317" s="37">
        <v>3.8333333333333335</v>
      </c>
      <c r="D317" s="38" t="s">
        <v>392</v>
      </c>
      <c r="E317" s="38" t="s">
        <v>489</v>
      </c>
    </row>
    <row r="318" spans="1:5" ht="57.6" x14ac:dyDescent="0.3">
      <c r="A318" s="37">
        <v>38</v>
      </c>
      <c r="B318" s="38" t="s">
        <v>225</v>
      </c>
      <c r="C318" s="37">
        <v>1.1666666666666667</v>
      </c>
      <c r="D318" s="38" t="s">
        <v>392</v>
      </c>
      <c r="E318" s="38" t="s">
        <v>504</v>
      </c>
    </row>
    <row r="319" spans="1:5" x14ac:dyDescent="0.3">
      <c r="A319" s="37">
        <v>38</v>
      </c>
      <c r="B319" s="38" t="s">
        <v>225</v>
      </c>
      <c r="C319" s="37">
        <v>3</v>
      </c>
      <c r="D319" s="38" t="s">
        <v>392</v>
      </c>
      <c r="E319" s="38" t="s">
        <v>490</v>
      </c>
    </row>
    <row r="320" spans="1:5" ht="28.8" x14ac:dyDescent="0.3">
      <c r="A320" s="37">
        <v>38</v>
      </c>
      <c r="B320" s="38" t="s">
        <v>225</v>
      </c>
      <c r="C320" s="37">
        <v>0.16666666666666666</v>
      </c>
      <c r="D320" s="38" t="s">
        <v>392</v>
      </c>
      <c r="E320" s="38" t="s">
        <v>491</v>
      </c>
    </row>
    <row r="321" spans="1:5" ht="43.2" x14ac:dyDescent="0.3">
      <c r="A321" s="37">
        <v>38</v>
      </c>
      <c r="B321" s="38" t="s">
        <v>225</v>
      </c>
      <c r="C321" s="37">
        <v>1</v>
      </c>
      <c r="D321" s="38" t="s">
        <v>392</v>
      </c>
      <c r="E321" s="38" t="s">
        <v>505</v>
      </c>
    </row>
    <row r="322" spans="1:5" ht="43.2" x14ac:dyDescent="0.3">
      <c r="A322" s="37">
        <v>38</v>
      </c>
      <c r="B322" s="38" t="s">
        <v>225</v>
      </c>
      <c r="C322" s="37">
        <v>1.1666666666666667</v>
      </c>
      <c r="D322" s="38" t="s">
        <v>392</v>
      </c>
      <c r="E322" s="38" t="s">
        <v>503</v>
      </c>
    </row>
    <row r="323" spans="1:5" ht="43.2" x14ac:dyDescent="0.3">
      <c r="A323" s="37">
        <v>38</v>
      </c>
      <c r="B323" s="38" t="s">
        <v>496</v>
      </c>
      <c r="C323" s="37">
        <v>0.16666666666666666</v>
      </c>
      <c r="D323" s="38" t="s">
        <v>359</v>
      </c>
      <c r="E323" s="38" t="s">
        <v>501</v>
      </c>
    </row>
    <row r="324" spans="1:5" x14ac:dyDescent="0.3">
      <c r="A324" s="37">
        <v>39</v>
      </c>
      <c r="B324" s="38" t="s">
        <v>30</v>
      </c>
      <c r="C324" s="37">
        <v>0.16666666666666666</v>
      </c>
      <c r="D324" s="38" t="s">
        <v>392</v>
      </c>
      <c r="E324" s="38" t="s">
        <v>30</v>
      </c>
    </row>
    <row r="325" spans="1:5" ht="28.8" x14ac:dyDescent="0.3">
      <c r="A325" s="37">
        <v>39</v>
      </c>
      <c r="B325" s="38" t="s">
        <v>193</v>
      </c>
      <c r="C325" s="37">
        <v>0.16666666666666666</v>
      </c>
      <c r="D325" s="38" t="s">
        <v>359</v>
      </c>
      <c r="E325" s="38" t="s">
        <v>494</v>
      </c>
    </row>
    <row r="326" spans="1:5" ht="28.8" x14ac:dyDescent="0.3">
      <c r="A326" s="37">
        <v>39</v>
      </c>
      <c r="B326" s="38" t="s">
        <v>193</v>
      </c>
      <c r="C326" s="37">
        <v>0.33333333333333331</v>
      </c>
      <c r="D326" s="38" t="s">
        <v>392</v>
      </c>
      <c r="E326" s="38" t="s">
        <v>489</v>
      </c>
    </row>
    <row r="327" spans="1:5" ht="57.6" x14ac:dyDescent="0.3">
      <c r="A327" s="37">
        <v>39</v>
      </c>
      <c r="B327" s="38" t="s">
        <v>193</v>
      </c>
      <c r="C327" s="37">
        <v>0.33333333333333331</v>
      </c>
      <c r="D327" s="38" t="s">
        <v>392</v>
      </c>
      <c r="E327" s="38" t="s">
        <v>504</v>
      </c>
    </row>
    <row r="328" spans="1:5" ht="28.8" x14ac:dyDescent="0.3">
      <c r="A328" s="37">
        <v>39</v>
      </c>
      <c r="B328" s="38" t="s">
        <v>193</v>
      </c>
      <c r="C328" s="37">
        <v>0.16666666666666666</v>
      </c>
      <c r="D328" s="38" t="s">
        <v>392</v>
      </c>
      <c r="E328" s="38" t="s">
        <v>494</v>
      </c>
    </row>
    <row r="329" spans="1:5" ht="28.8" x14ac:dyDescent="0.3">
      <c r="A329" s="37">
        <v>39</v>
      </c>
      <c r="B329" s="38" t="s">
        <v>495</v>
      </c>
      <c r="C329" s="37">
        <v>0.16666666666666666</v>
      </c>
      <c r="D329" s="38" t="s">
        <v>392</v>
      </c>
      <c r="E329" s="38" t="s">
        <v>489</v>
      </c>
    </row>
    <row r="330" spans="1:5" x14ac:dyDescent="0.3">
      <c r="A330" s="37">
        <v>39</v>
      </c>
      <c r="B330" s="38" t="s">
        <v>225</v>
      </c>
      <c r="C330" s="37">
        <v>0.66666666666666663</v>
      </c>
      <c r="D330" s="38" t="s">
        <v>392</v>
      </c>
      <c r="E330" s="38" t="s">
        <v>30</v>
      </c>
    </row>
    <row r="331" spans="1:5" ht="28.8" x14ac:dyDescent="0.3">
      <c r="A331" s="37">
        <v>39</v>
      </c>
      <c r="B331" s="38" t="s">
        <v>225</v>
      </c>
      <c r="C331" s="37">
        <v>3.8333333333333335</v>
      </c>
      <c r="D331" s="38" t="s">
        <v>392</v>
      </c>
      <c r="E331" s="38" t="s">
        <v>489</v>
      </c>
    </row>
    <row r="332" spans="1:5" ht="57.6" x14ac:dyDescent="0.3">
      <c r="A332" s="37">
        <v>39</v>
      </c>
      <c r="B332" s="38" t="s">
        <v>225</v>
      </c>
      <c r="C332" s="37">
        <v>2.8333333333333335</v>
      </c>
      <c r="D332" s="38" t="s">
        <v>392</v>
      </c>
      <c r="E332" s="38" t="s">
        <v>504</v>
      </c>
    </row>
    <row r="333" spans="1:5" ht="28.8" x14ac:dyDescent="0.3">
      <c r="A333" s="37">
        <v>39</v>
      </c>
      <c r="B333" s="38" t="s">
        <v>225</v>
      </c>
      <c r="C333" s="37">
        <v>1.1666666666666667</v>
      </c>
      <c r="D333" s="38" t="s">
        <v>392</v>
      </c>
      <c r="E333" s="38" t="s">
        <v>491</v>
      </c>
    </row>
    <row r="334" spans="1:5" ht="28.8" x14ac:dyDescent="0.3">
      <c r="A334" s="37">
        <v>39</v>
      </c>
      <c r="B334" s="38" t="s">
        <v>225</v>
      </c>
      <c r="C334" s="37">
        <v>0.33333333333333331</v>
      </c>
      <c r="D334" s="38" t="s">
        <v>392</v>
      </c>
      <c r="E334" s="38" t="s">
        <v>494</v>
      </c>
    </row>
    <row r="335" spans="1:5" ht="43.2" x14ac:dyDescent="0.3">
      <c r="A335" s="37">
        <v>39</v>
      </c>
      <c r="B335" s="38" t="s">
        <v>225</v>
      </c>
      <c r="C335" s="37">
        <v>2.5</v>
      </c>
      <c r="D335" s="38" t="s">
        <v>392</v>
      </c>
      <c r="E335" s="38" t="s">
        <v>503</v>
      </c>
    </row>
    <row r="336" spans="1:5" ht="28.8" x14ac:dyDescent="0.3">
      <c r="A336" s="37">
        <v>40</v>
      </c>
      <c r="B336" s="38" t="s">
        <v>30</v>
      </c>
      <c r="C336" s="37">
        <v>0.16666666666666666</v>
      </c>
      <c r="D336" s="38" t="s">
        <v>488</v>
      </c>
      <c r="E336" s="38" t="s">
        <v>491</v>
      </c>
    </row>
    <row r="337" spans="1:5" ht="28.8" x14ac:dyDescent="0.3">
      <c r="A337" s="37">
        <v>40</v>
      </c>
      <c r="B337" s="38" t="s">
        <v>392</v>
      </c>
      <c r="C337" s="37">
        <v>0.33333333333333331</v>
      </c>
      <c r="D337" s="38" t="s">
        <v>359</v>
      </c>
      <c r="E337" s="38" t="s">
        <v>489</v>
      </c>
    </row>
    <row r="338" spans="1:5" ht="28.8" x14ac:dyDescent="0.3">
      <c r="A338" s="37">
        <v>40</v>
      </c>
      <c r="B338" s="38" t="s">
        <v>392</v>
      </c>
      <c r="C338" s="37">
        <v>0.16666666666666666</v>
      </c>
      <c r="D338" s="38" t="s">
        <v>359</v>
      </c>
      <c r="E338" s="38" t="s">
        <v>491</v>
      </c>
    </row>
    <row r="339" spans="1:5" ht="28.8" x14ac:dyDescent="0.3">
      <c r="A339" s="37">
        <v>40</v>
      </c>
      <c r="B339" s="38" t="s">
        <v>392</v>
      </c>
      <c r="C339" s="37">
        <v>0.83333333333333337</v>
      </c>
      <c r="D339" s="38" t="s">
        <v>359</v>
      </c>
      <c r="E339" s="38" t="s">
        <v>494</v>
      </c>
    </row>
    <row r="340" spans="1:5" ht="72" x14ac:dyDescent="0.3">
      <c r="A340" s="37">
        <v>40</v>
      </c>
      <c r="B340" s="38" t="s">
        <v>392</v>
      </c>
      <c r="C340" s="37">
        <v>1.1666666666666667</v>
      </c>
      <c r="D340" s="38" t="s">
        <v>359</v>
      </c>
      <c r="E340" s="38" t="s">
        <v>498</v>
      </c>
    </row>
    <row r="341" spans="1:5" ht="72" x14ac:dyDescent="0.3">
      <c r="A341" s="37">
        <v>40</v>
      </c>
      <c r="B341" s="38" t="s">
        <v>392</v>
      </c>
      <c r="C341" s="37">
        <v>0.16666666666666666</v>
      </c>
      <c r="D341" s="38" t="s">
        <v>488</v>
      </c>
      <c r="E341" s="38" t="s">
        <v>498</v>
      </c>
    </row>
    <row r="342" spans="1:5" ht="43.2" x14ac:dyDescent="0.3">
      <c r="A342" s="37">
        <v>40</v>
      </c>
      <c r="B342" s="38" t="s">
        <v>392</v>
      </c>
      <c r="C342" s="37">
        <v>0.33333333333333331</v>
      </c>
      <c r="D342" s="38" t="s">
        <v>392</v>
      </c>
      <c r="E342" s="38" t="s">
        <v>503</v>
      </c>
    </row>
    <row r="343" spans="1:5" ht="28.8" x14ac:dyDescent="0.3">
      <c r="A343" s="37">
        <v>40</v>
      </c>
      <c r="B343" s="38" t="s">
        <v>193</v>
      </c>
      <c r="C343" s="37">
        <v>0.16666666666666666</v>
      </c>
      <c r="D343" s="38" t="s">
        <v>359</v>
      </c>
      <c r="E343" s="38" t="s">
        <v>489</v>
      </c>
    </row>
    <row r="344" spans="1:5" ht="28.8" x14ac:dyDescent="0.3">
      <c r="A344" s="37">
        <v>40</v>
      </c>
      <c r="B344" s="38" t="s">
        <v>193</v>
      </c>
      <c r="C344" s="37">
        <v>0.5</v>
      </c>
      <c r="D344" s="38" t="s">
        <v>359</v>
      </c>
      <c r="E344" s="38" t="s">
        <v>500</v>
      </c>
    </row>
    <row r="345" spans="1:5" ht="28.8" x14ac:dyDescent="0.3">
      <c r="A345" s="37">
        <v>40</v>
      </c>
      <c r="B345" s="38" t="s">
        <v>193</v>
      </c>
      <c r="C345" s="37">
        <v>2.1666666666666665</v>
      </c>
      <c r="D345" s="38" t="s">
        <v>359</v>
      </c>
      <c r="E345" s="38" t="s">
        <v>497</v>
      </c>
    </row>
    <row r="346" spans="1:5" x14ac:dyDescent="0.3">
      <c r="A346" s="37">
        <v>40</v>
      </c>
      <c r="B346" s="38" t="s">
        <v>193</v>
      </c>
      <c r="C346" s="37">
        <v>1</v>
      </c>
      <c r="D346" s="38" t="s">
        <v>359</v>
      </c>
      <c r="E346" s="38" t="s">
        <v>490</v>
      </c>
    </row>
    <row r="347" spans="1:5" ht="28.8" x14ac:dyDescent="0.3">
      <c r="A347" s="37">
        <v>40</v>
      </c>
      <c r="B347" s="38" t="s">
        <v>193</v>
      </c>
      <c r="C347" s="37">
        <v>1.1666666666666667</v>
      </c>
      <c r="D347" s="38" t="s">
        <v>359</v>
      </c>
      <c r="E347" s="38" t="s">
        <v>494</v>
      </c>
    </row>
    <row r="348" spans="1:5" ht="72" x14ac:dyDescent="0.3">
      <c r="A348" s="37">
        <v>40</v>
      </c>
      <c r="B348" s="38" t="s">
        <v>193</v>
      </c>
      <c r="C348" s="37">
        <v>0.33333333333333331</v>
      </c>
      <c r="D348" s="38" t="s">
        <v>359</v>
      </c>
      <c r="E348" s="38" t="s">
        <v>498</v>
      </c>
    </row>
    <row r="349" spans="1:5" ht="28.8" x14ac:dyDescent="0.3">
      <c r="A349" s="37">
        <v>40</v>
      </c>
      <c r="B349" s="38" t="s">
        <v>193</v>
      </c>
      <c r="C349" s="37">
        <v>1.5</v>
      </c>
      <c r="D349" s="38" t="s">
        <v>359</v>
      </c>
      <c r="E349" s="38" t="s">
        <v>489</v>
      </c>
    </row>
    <row r="350" spans="1:5" x14ac:dyDescent="0.3">
      <c r="A350" s="37">
        <v>40</v>
      </c>
      <c r="B350" s="38" t="s">
        <v>193</v>
      </c>
      <c r="C350" s="37">
        <v>0.66666666666666663</v>
      </c>
      <c r="D350" s="38" t="s">
        <v>359</v>
      </c>
      <c r="E350" s="38" t="s">
        <v>490</v>
      </c>
    </row>
    <row r="351" spans="1:5" ht="28.8" x14ac:dyDescent="0.3">
      <c r="A351" s="37">
        <v>40</v>
      </c>
      <c r="B351" s="38" t="s">
        <v>193</v>
      </c>
      <c r="C351" s="37">
        <v>0.5</v>
      </c>
      <c r="D351" s="38" t="s">
        <v>359</v>
      </c>
      <c r="E351" s="38" t="s">
        <v>491</v>
      </c>
    </row>
    <row r="352" spans="1:5" ht="28.8" x14ac:dyDescent="0.3">
      <c r="A352" s="37">
        <v>40</v>
      </c>
      <c r="B352" s="38" t="s">
        <v>193</v>
      </c>
      <c r="C352" s="37">
        <v>1.5</v>
      </c>
      <c r="D352" s="38" t="s">
        <v>359</v>
      </c>
      <c r="E352" s="38" t="s">
        <v>494</v>
      </c>
    </row>
    <row r="353" spans="1:5" ht="28.8" x14ac:dyDescent="0.3">
      <c r="A353" s="37">
        <v>40</v>
      </c>
      <c r="B353" s="38" t="s">
        <v>495</v>
      </c>
      <c r="C353" s="37">
        <v>8.3333333333333329E-2</v>
      </c>
      <c r="D353" s="38" t="s">
        <v>359</v>
      </c>
      <c r="E353" s="38" t="s">
        <v>489</v>
      </c>
    </row>
    <row r="354" spans="1:5" ht="72" x14ac:dyDescent="0.3">
      <c r="A354" s="37">
        <v>40</v>
      </c>
      <c r="B354" s="38" t="s">
        <v>495</v>
      </c>
      <c r="C354" s="37">
        <v>0.16666666666666666</v>
      </c>
      <c r="D354" s="38" t="s">
        <v>488</v>
      </c>
      <c r="E354" s="38" t="s">
        <v>498</v>
      </c>
    </row>
    <row r="355" spans="1:5" ht="28.8" x14ac:dyDescent="0.3">
      <c r="A355" s="37">
        <v>40</v>
      </c>
      <c r="B355" s="38" t="s">
        <v>499</v>
      </c>
      <c r="C355" s="37">
        <v>0.16666666666666666</v>
      </c>
      <c r="D355" s="38" t="s">
        <v>359</v>
      </c>
      <c r="E355" s="38" t="s">
        <v>491</v>
      </c>
    </row>
    <row r="356" spans="1:5" ht="28.8" x14ac:dyDescent="0.3">
      <c r="A356" s="37">
        <v>40</v>
      </c>
      <c r="B356" s="38" t="s">
        <v>225</v>
      </c>
      <c r="C356" s="37">
        <v>0.33333333333333331</v>
      </c>
      <c r="D356" s="38" t="s">
        <v>359</v>
      </c>
      <c r="E356" s="38" t="s">
        <v>489</v>
      </c>
    </row>
    <row r="357" spans="1:5" ht="28.8" x14ac:dyDescent="0.3">
      <c r="A357" s="37">
        <v>40</v>
      </c>
      <c r="B357" s="38" t="s">
        <v>225</v>
      </c>
      <c r="C357" s="37">
        <v>0.33333333333333331</v>
      </c>
      <c r="D357" s="38" t="s">
        <v>392</v>
      </c>
      <c r="E357" s="38" t="s">
        <v>489</v>
      </c>
    </row>
    <row r="358" spans="1:5" ht="28.8" x14ac:dyDescent="0.3">
      <c r="A358" s="37">
        <v>40</v>
      </c>
      <c r="B358" s="38" t="s">
        <v>496</v>
      </c>
      <c r="C358" s="37">
        <v>0.16666666666666666</v>
      </c>
      <c r="D358" s="38" t="s">
        <v>359</v>
      </c>
      <c r="E358" s="38" t="s">
        <v>494</v>
      </c>
    </row>
    <row r="359" spans="1:5" ht="43.2" x14ac:dyDescent="0.3">
      <c r="A359" s="37">
        <v>40</v>
      </c>
      <c r="B359" s="38" t="s">
        <v>496</v>
      </c>
      <c r="C359" s="37">
        <v>0.16666666666666666</v>
      </c>
      <c r="D359" s="38" t="s">
        <v>359</v>
      </c>
      <c r="E359" s="38" t="s">
        <v>501</v>
      </c>
    </row>
    <row r="360" spans="1:5" ht="28.8" x14ac:dyDescent="0.3">
      <c r="A360" s="37">
        <v>41</v>
      </c>
      <c r="B360" s="38" t="s">
        <v>30</v>
      </c>
      <c r="C360" s="37">
        <v>0.16666666666666666</v>
      </c>
      <c r="D360" s="38" t="s">
        <v>488</v>
      </c>
      <c r="E360" s="38" t="s">
        <v>491</v>
      </c>
    </row>
    <row r="361" spans="1:5" ht="28.8" x14ac:dyDescent="0.3">
      <c r="A361" s="37">
        <v>41</v>
      </c>
      <c r="B361" s="38" t="s">
        <v>193</v>
      </c>
      <c r="C361" s="37">
        <v>0.66666666666666663</v>
      </c>
      <c r="D361" s="38" t="s">
        <v>359</v>
      </c>
      <c r="E361" s="38" t="s">
        <v>489</v>
      </c>
    </row>
    <row r="362" spans="1:5" ht="28.8" x14ac:dyDescent="0.3">
      <c r="A362" s="37">
        <v>41</v>
      </c>
      <c r="B362" s="38" t="s">
        <v>193</v>
      </c>
      <c r="C362" s="37">
        <v>1.6666666666666667</v>
      </c>
      <c r="D362" s="38" t="s">
        <v>359</v>
      </c>
      <c r="E362" s="38" t="s">
        <v>489</v>
      </c>
    </row>
    <row r="363" spans="1:5" ht="28.8" x14ac:dyDescent="0.3">
      <c r="A363" s="37">
        <v>41</v>
      </c>
      <c r="B363" s="38" t="s">
        <v>193</v>
      </c>
      <c r="C363" s="37">
        <v>0.16666666666666666</v>
      </c>
      <c r="D363" s="38" t="s">
        <v>359</v>
      </c>
      <c r="E363" s="38" t="s">
        <v>494</v>
      </c>
    </row>
    <row r="364" spans="1:5" ht="28.8" x14ac:dyDescent="0.3">
      <c r="A364" s="37">
        <v>41</v>
      </c>
      <c r="B364" s="38" t="s">
        <v>193</v>
      </c>
      <c r="C364" s="37">
        <v>0.5</v>
      </c>
      <c r="D364" s="38" t="s">
        <v>488</v>
      </c>
      <c r="E364" s="38" t="s">
        <v>489</v>
      </c>
    </row>
    <row r="365" spans="1:5" ht="28.8" x14ac:dyDescent="0.3">
      <c r="A365" s="37">
        <v>41</v>
      </c>
      <c r="B365" s="38" t="s">
        <v>507</v>
      </c>
      <c r="C365" s="37">
        <v>0.33333333333333331</v>
      </c>
      <c r="D365" s="38" t="s">
        <v>488</v>
      </c>
      <c r="E365" s="38" t="s">
        <v>489</v>
      </c>
    </row>
    <row r="366" spans="1:5" x14ac:dyDescent="0.3">
      <c r="A366" s="37">
        <v>41</v>
      </c>
      <c r="B366" s="38" t="s">
        <v>507</v>
      </c>
      <c r="C366" s="37">
        <v>2</v>
      </c>
      <c r="D366" s="38" t="s">
        <v>488</v>
      </c>
      <c r="E366" s="38" t="s">
        <v>490</v>
      </c>
    </row>
    <row r="367" spans="1:5" ht="28.8" x14ac:dyDescent="0.3">
      <c r="A367" s="37">
        <v>41</v>
      </c>
      <c r="B367" s="38" t="s">
        <v>507</v>
      </c>
      <c r="C367" s="37">
        <v>0.16666666666666666</v>
      </c>
      <c r="D367" s="38" t="s">
        <v>392</v>
      </c>
      <c r="E367" s="38" t="s">
        <v>489</v>
      </c>
    </row>
    <row r="368" spans="1:5" ht="28.8" x14ac:dyDescent="0.3">
      <c r="A368" s="37">
        <v>41</v>
      </c>
      <c r="B368" s="38" t="s">
        <v>495</v>
      </c>
      <c r="C368" s="37">
        <v>0.33333333333333331</v>
      </c>
      <c r="D368" s="38" t="s">
        <v>359</v>
      </c>
      <c r="E368" s="38" t="s">
        <v>489</v>
      </c>
    </row>
    <row r="369" spans="1:5" ht="28.8" x14ac:dyDescent="0.3">
      <c r="A369" s="37">
        <v>41</v>
      </c>
      <c r="B369" s="38" t="s">
        <v>495</v>
      </c>
      <c r="C369" s="37">
        <v>0.16666666666666666</v>
      </c>
      <c r="D369" s="38" t="s">
        <v>488</v>
      </c>
      <c r="E369" s="38" t="s">
        <v>489</v>
      </c>
    </row>
    <row r="370" spans="1:5" ht="28.8" x14ac:dyDescent="0.3">
      <c r="A370" s="37">
        <v>41</v>
      </c>
      <c r="B370" s="38" t="s">
        <v>499</v>
      </c>
      <c r="C370" s="37">
        <v>0.16666666666666666</v>
      </c>
      <c r="D370" s="38" t="s">
        <v>359</v>
      </c>
      <c r="E370" s="38" t="s">
        <v>491</v>
      </c>
    </row>
    <row r="371" spans="1:5" ht="28.8" x14ac:dyDescent="0.3">
      <c r="A371" s="37">
        <v>41</v>
      </c>
      <c r="B371" s="38" t="s">
        <v>225</v>
      </c>
      <c r="C371" s="37">
        <v>0.16666666666666666</v>
      </c>
      <c r="D371" s="38" t="s">
        <v>359</v>
      </c>
      <c r="E371" s="38" t="s">
        <v>489</v>
      </c>
    </row>
    <row r="372" spans="1:5" ht="28.8" x14ac:dyDescent="0.3">
      <c r="A372" s="37">
        <v>41</v>
      </c>
      <c r="B372" s="38" t="s">
        <v>225</v>
      </c>
      <c r="C372" s="37">
        <v>0.16666666666666666</v>
      </c>
      <c r="D372" s="38" t="s">
        <v>359</v>
      </c>
      <c r="E372" s="38" t="s">
        <v>494</v>
      </c>
    </row>
    <row r="373" spans="1:5" x14ac:dyDescent="0.3">
      <c r="A373" s="37">
        <v>41</v>
      </c>
      <c r="B373" s="38" t="s">
        <v>225</v>
      </c>
      <c r="C373" s="37">
        <v>0.5</v>
      </c>
      <c r="D373" s="38" t="s">
        <v>488</v>
      </c>
      <c r="E373" s="38" t="s">
        <v>30</v>
      </c>
    </row>
    <row r="374" spans="1:5" ht="28.8" x14ac:dyDescent="0.3">
      <c r="A374" s="37">
        <v>41</v>
      </c>
      <c r="B374" s="38" t="s">
        <v>225</v>
      </c>
      <c r="C374" s="37">
        <v>1</v>
      </c>
      <c r="D374" s="38" t="s">
        <v>488</v>
      </c>
      <c r="E374" s="38" t="s">
        <v>489</v>
      </c>
    </row>
    <row r="375" spans="1:5" ht="28.8" x14ac:dyDescent="0.3">
      <c r="A375" s="37">
        <v>41</v>
      </c>
      <c r="B375" s="38" t="s">
        <v>225</v>
      </c>
      <c r="C375" s="37">
        <v>0.83333333333333337</v>
      </c>
      <c r="D375" s="38" t="s">
        <v>488</v>
      </c>
      <c r="E375" s="38" t="s">
        <v>491</v>
      </c>
    </row>
    <row r="376" spans="1:5" ht="43.2" x14ac:dyDescent="0.3">
      <c r="A376" s="37">
        <v>41</v>
      </c>
      <c r="B376" s="38" t="s">
        <v>225</v>
      </c>
      <c r="C376" s="37">
        <v>0.16666666666666666</v>
      </c>
      <c r="D376" s="38" t="s">
        <v>488</v>
      </c>
      <c r="E376" s="38" t="s">
        <v>505</v>
      </c>
    </row>
    <row r="377" spans="1:5" ht="28.8" x14ac:dyDescent="0.3">
      <c r="A377" s="37">
        <v>41</v>
      </c>
      <c r="B377" s="38" t="s">
        <v>225</v>
      </c>
      <c r="C377" s="37">
        <v>1.3333333333333333</v>
      </c>
      <c r="D377" s="38" t="s">
        <v>392</v>
      </c>
      <c r="E377" s="38" t="s">
        <v>489</v>
      </c>
    </row>
    <row r="378" spans="1:5" ht="28.8" x14ac:dyDescent="0.3">
      <c r="A378" s="37">
        <v>41</v>
      </c>
      <c r="B378" s="38" t="s">
        <v>225</v>
      </c>
      <c r="C378" s="37">
        <v>0.16666666666666666</v>
      </c>
      <c r="D378" s="38" t="s">
        <v>392</v>
      </c>
      <c r="E378" s="38" t="s">
        <v>494</v>
      </c>
    </row>
    <row r="379" spans="1:5" ht="43.2" x14ac:dyDescent="0.3">
      <c r="A379" s="37">
        <v>41</v>
      </c>
      <c r="B379" s="38" t="s">
        <v>225</v>
      </c>
      <c r="C379" s="37">
        <v>0.16666666666666666</v>
      </c>
      <c r="D379" s="38" t="s">
        <v>392</v>
      </c>
      <c r="E379" s="38" t="s">
        <v>503</v>
      </c>
    </row>
    <row r="380" spans="1:5" ht="43.2" x14ac:dyDescent="0.3">
      <c r="A380" s="37">
        <v>41</v>
      </c>
      <c r="B380" s="38" t="s">
        <v>496</v>
      </c>
      <c r="C380" s="37">
        <v>0.16666666666666666</v>
      </c>
      <c r="D380" s="38" t="s">
        <v>359</v>
      </c>
      <c r="E380" s="38" t="s">
        <v>501</v>
      </c>
    </row>
    <row r="381" spans="1:5" ht="28.8" x14ac:dyDescent="0.3">
      <c r="A381" s="37">
        <v>42</v>
      </c>
      <c r="B381" s="38" t="s">
        <v>30</v>
      </c>
      <c r="C381" s="37">
        <v>0.16666666666666666</v>
      </c>
      <c r="D381" s="38" t="s">
        <v>488</v>
      </c>
      <c r="E381" s="38" t="s">
        <v>491</v>
      </c>
    </row>
    <row r="382" spans="1:5" ht="28.8" x14ac:dyDescent="0.3">
      <c r="A382" s="37">
        <v>42</v>
      </c>
      <c r="B382" s="38" t="s">
        <v>392</v>
      </c>
      <c r="C382" s="37">
        <v>0.5</v>
      </c>
      <c r="D382" s="38" t="s">
        <v>359</v>
      </c>
      <c r="E382" s="38" t="s">
        <v>491</v>
      </c>
    </row>
    <row r="383" spans="1:5" ht="28.8" x14ac:dyDescent="0.3">
      <c r="A383" s="37">
        <v>42</v>
      </c>
      <c r="B383" s="38" t="s">
        <v>392</v>
      </c>
      <c r="C383" s="37">
        <v>2</v>
      </c>
      <c r="D383" s="38" t="s">
        <v>392</v>
      </c>
      <c r="E383" s="38" t="s">
        <v>489</v>
      </c>
    </row>
    <row r="384" spans="1:5" ht="57.6" x14ac:dyDescent="0.3">
      <c r="A384" s="37">
        <v>42</v>
      </c>
      <c r="B384" s="38" t="s">
        <v>392</v>
      </c>
      <c r="C384" s="37">
        <v>0.66666666666666663</v>
      </c>
      <c r="D384" s="38" t="s">
        <v>392</v>
      </c>
      <c r="E384" s="38" t="s">
        <v>504</v>
      </c>
    </row>
    <row r="385" spans="1:5" x14ac:dyDescent="0.3">
      <c r="A385" s="37">
        <v>42</v>
      </c>
      <c r="B385" s="38" t="s">
        <v>392</v>
      </c>
      <c r="C385" s="37">
        <v>2</v>
      </c>
      <c r="D385" s="38" t="s">
        <v>392</v>
      </c>
      <c r="E385" s="38" t="s">
        <v>490</v>
      </c>
    </row>
    <row r="386" spans="1:5" ht="28.8" x14ac:dyDescent="0.3">
      <c r="A386" s="37">
        <v>42</v>
      </c>
      <c r="B386" s="38" t="s">
        <v>392</v>
      </c>
      <c r="C386" s="37">
        <v>0.16666666666666666</v>
      </c>
      <c r="D386" s="38" t="s">
        <v>392</v>
      </c>
      <c r="E386" s="38" t="s">
        <v>494</v>
      </c>
    </row>
    <row r="387" spans="1:5" ht="43.2" x14ac:dyDescent="0.3">
      <c r="A387" s="37">
        <v>42</v>
      </c>
      <c r="B387" s="38" t="s">
        <v>392</v>
      </c>
      <c r="C387" s="37">
        <v>0.5</v>
      </c>
      <c r="D387" s="38" t="s">
        <v>392</v>
      </c>
      <c r="E387" s="38" t="s">
        <v>503</v>
      </c>
    </row>
    <row r="388" spans="1:5" ht="28.8" x14ac:dyDescent="0.3">
      <c r="A388" s="37">
        <v>42</v>
      </c>
      <c r="B388" s="38" t="s">
        <v>506</v>
      </c>
      <c r="C388" s="37">
        <v>2</v>
      </c>
      <c r="D388" s="38" t="s">
        <v>392</v>
      </c>
      <c r="E388" s="38" t="s">
        <v>489</v>
      </c>
    </row>
    <row r="389" spans="1:5" ht="57.6" x14ac:dyDescent="0.3">
      <c r="A389" s="37">
        <v>42</v>
      </c>
      <c r="B389" s="38" t="s">
        <v>506</v>
      </c>
      <c r="C389" s="37">
        <v>0.33333333333333331</v>
      </c>
      <c r="D389" s="38" t="s">
        <v>392</v>
      </c>
      <c r="E389" s="38" t="s">
        <v>504</v>
      </c>
    </row>
    <row r="390" spans="1:5" ht="28.8" x14ac:dyDescent="0.3">
      <c r="A390" s="37">
        <v>42</v>
      </c>
      <c r="B390" s="38" t="s">
        <v>193</v>
      </c>
      <c r="C390" s="37">
        <v>0.16666666666666666</v>
      </c>
      <c r="D390" s="38" t="s">
        <v>359</v>
      </c>
      <c r="E390" s="38" t="s">
        <v>494</v>
      </c>
    </row>
    <row r="391" spans="1:5" ht="28.8" x14ac:dyDescent="0.3">
      <c r="A391" s="37">
        <v>42</v>
      </c>
      <c r="B391" s="38" t="s">
        <v>193</v>
      </c>
      <c r="C391" s="37">
        <v>0.66666666666666663</v>
      </c>
      <c r="D391" s="38" t="s">
        <v>392</v>
      </c>
      <c r="E391" s="38" t="s">
        <v>494</v>
      </c>
    </row>
    <row r="392" spans="1:5" ht="43.2" x14ac:dyDescent="0.3">
      <c r="A392" s="37">
        <v>42</v>
      </c>
      <c r="B392" s="38" t="s">
        <v>193</v>
      </c>
      <c r="C392" s="37">
        <v>0.33333333333333331</v>
      </c>
      <c r="D392" s="38" t="s">
        <v>392</v>
      </c>
      <c r="E392" s="38" t="s">
        <v>503</v>
      </c>
    </row>
    <row r="393" spans="1:5" ht="43.2" x14ac:dyDescent="0.3">
      <c r="A393" s="37">
        <v>42</v>
      </c>
      <c r="B393" s="38" t="s">
        <v>510</v>
      </c>
      <c r="C393" s="37">
        <v>0.33333333333333331</v>
      </c>
      <c r="D393" s="38" t="s">
        <v>392</v>
      </c>
      <c r="E393" s="38" t="s">
        <v>503</v>
      </c>
    </row>
    <row r="394" spans="1:5" ht="28.8" x14ac:dyDescent="0.3">
      <c r="A394" s="37">
        <v>42</v>
      </c>
      <c r="B394" s="38" t="s">
        <v>499</v>
      </c>
      <c r="C394" s="37">
        <v>0.16666666666666666</v>
      </c>
      <c r="D394" s="38" t="s">
        <v>359</v>
      </c>
      <c r="E394" s="38" t="s">
        <v>491</v>
      </c>
    </row>
    <row r="395" spans="1:5" ht="28.8" x14ac:dyDescent="0.3">
      <c r="A395" s="37">
        <v>42</v>
      </c>
      <c r="B395" s="38" t="s">
        <v>225</v>
      </c>
      <c r="C395" s="37">
        <v>2.3333333333333335</v>
      </c>
      <c r="D395" s="38" t="s">
        <v>392</v>
      </c>
      <c r="E395" s="38" t="s">
        <v>489</v>
      </c>
    </row>
    <row r="396" spans="1:5" ht="57.6" x14ac:dyDescent="0.3">
      <c r="A396" s="37">
        <v>42</v>
      </c>
      <c r="B396" s="38" t="s">
        <v>225</v>
      </c>
      <c r="C396" s="37">
        <v>4.333333333333333</v>
      </c>
      <c r="D396" s="38" t="s">
        <v>392</v>
      </c>
      <c r="E396" s="38" t="s">
        <v>504</v>
      </c>
    </row>
    <row r="397" spans="1:5" ht="57.6" x14ac:dyDescent="0.3">
      <c r="A397" s="37">
        <v>42</v>
      </c>
      <c r="B397" s="38" t="s">
        <v>225</v>
      </c>
      <c r="C397" s="37">
        <v>0.66666666666666663</v>
      </c>
      <c r="D397" s="38" t="s">
        <v>392</v>
      </c>
      <c r="E397" s="38" t="s">
        <v>492</v>
      </c>
    </row>
    <row r="398" spans="1:5" ht="28.8" x14ac:dyDescent="0.3">
      <c r="A398" s="37">
        <v>42</v>
      </c>
      <c r="B398" s="38" t="s">
        <v>225</v>
      </c>
      <c r="C398" s="37">
        <v>1.5</v>
      </c>
      <c r="D398" s="38" t="s">
        <v>392</v>
      </c>
      <c r="E398" s="38" t="s">
        <v>491</v>
      </c>
    </row>
    <row r="399" spans="1:5" ht="28.8" x14ac:dyDescent="0.3">
      <c r="A399" s="37">
        <v>42</v>
      </c>
      <c r="B399" s="38" t="s">
        <v>225</v>
      </c>
      <c r="C399" s="37">
        <v>0.5</v>
      </c>
      <c r="D399" s="38" t="s">
        <v>392</v>
      </c>
      <c r="E399" s="38" t="s">
        <v>494</v>
      </c>
    </row>
    <row r="400" spans="1:5" ht="43.2" x14ac:dyDescent="0.3">
      <c r="A400" s="37">
        <v>42</v>
      </c>
      <c r="B400" s="38" t="s">
        <v>225</v>
      </c>
      <c r="C400" s="37">
        <v>1.5</v>
      </c>
      <c r="D400" s="38" t="s">
        <v>392</v>
      </c>
      <c r="E400" s="38" t="s">
        <v>503</v>
      </c>
    </row>
    <row r="401" spans="1:5" ht="43.2" x14ac:dyDescent="0.3">
      <c r="A401" s="37">
        <v>42</v>
      </c>
      <c r="B401" s="38" t="s">
        <v>508</v>
      </c>
      <c r="C401" s="37">
        <v>0.33333333333333331</v>
      </c>
      <c r="D401" s="38" t="s">
        <v>392</v>
      </c>
      <c r="E401" s="38" t="s">
        <v>503</v>
      </c>
    </row>
    <row r="402" spans="1:5" ht="28.8" x14ac:dyDescent="0.3">
      <c r="A402" s="37">
        <v>43</v>
      </c>
      <c r="B402" s="38" t="s">
        <v>30</v>
      </c>
      <c r="C402" s="37">
        <v>0.16666666666666666</v>
      </c>
      <c r="D402" s="38" t="s">
        <v>488</v>
      </c>
      <c r="E402" s="38" t="s">
        <v>491</v>
      </c>
    </row>
    <row r="403" spans="1:5" ht="28.8" x14ac:dyDescent="0.3">
      <c r="A403" s="37">
        <v>43</v>
      </c>
      <c r="B403" s="38" t="s">
        <v>392</v>
      </c>
      <c r="C403" s="37">
        <v>1</v>
      </c>
      <c r="D403" s="38" t="s">
        <v>392</v>
      </c>
      <c r="E403" s="38" t="s">
        <v>489</v>
      </c>
    </row>
    <row r="404" spans="1:5" x14ac:dyDescent="0.3">
      <c r="A404" s="37">
        <v>43</v>
      </c>
      <c r="B404" s="38" t="s">
        <v>392</v>
      </c>
      <c r="C404" s="37">
        <v>1</v>
      </c>
      <c r="D404" s="38" t="s">
        <v>392</v>
      </c>
      <c r="E404" s="38" t="s">
        <v>490</v>
      </c>
    </row>
    <row r="405" spans="1:5" ht="57.6" x14ac:dyDescent="0.3">
      <c r="A405" s="37">
        <v>43</v>
      </c>
      <c r="B405" s="38" t="s">
        <v>392</v>
      </c>
      <c r="C405" s="37">
        <v>0.66666666666666663</v>
      </c>
      <c r="D405" s="38" t="s">
        <v>392</v>
      </c>
      <c r="E405" s="38" t="s">
        <v>492</v>
      </c>
    </row>
    <row r="406" spans="1:5" ht="28.8" x14ac:dyDescent="0.3">
      <c r="A406" s="37">
        <v>43</v>
      </c>
      <c r="B406" s="38" t="s">
        <v>193</v>
      </c>
      <c r="C406" s="37">
        <v>0.16666666666666666</v>
      </c>
      <c r="D406" s="38" t="s">
        <v>359</v>
      </c>
      <c r="E406" s="38" t="s">
        <v>494</v>
      </c>
    </row>
    <row r="407" spans="1:5" ht="28.8" x14ac:dyDescent="0.3">
      <c r="A407" s="37">
        <v>43</v>
      </c>
      <c r="B407" s="38" t="s">
        <v>193</v>
      </c>
      <c r="C407" s="37">
        <v>0.83333333333333337</v>
      </c>
      <c r="D407" s="38" t="s">
        <v>392</v>
      </c>
      <c r="E407" s="38" t="s">
        <v>489</v>
      </c>
    </row>
    <row r="408" spans="1:5" ht="28.8" x14ac:dyDescent="0.3">
      <c r="A408" s="37">
        <v>43</v>
      </c>
      <c r="B408" s="38" t="s">
        <v>193</v>
      </c>
      <c r="C408" s="37">
        <v>2.6666666666666665</v>
      </c>
      <c r="D408" s="38" t="s">
        <v>392</v>
      </c>
      <c r="E408" s="38" t="s">
        <v>494</v>
      </c>
    </row>
    <row r="409" spans="1:5" ht="28.8" x14ac:dyDescent="0.3">
      <c r="A409" s="37">
        <v>43</v>
      </c>
      <c r="B409" s="38" t="s">
        <v>225</v>
      </c>
      <c r="C409" s="37">
        <v>5.166666666666667</v>
      </c>
      <c r="D409" s="38" t="s">
        <v>392</v>
      </c>
      <c r="E409" s="38" t="s">
        <v>489</v>
      </c>
    </row>
    <row r="410" spans="1:5" ht="57.6" x14ac:dyDescent="0.3">
      <c r="A410" s="37">
        <v>43</v>
      </c>
      <c r="B410" s="38" t="s">
        <v>225</v>
      </c>
      <c r="C410" s="37">
        <v>1.8333333333333333</v>
      </c>
      <c r="D410" s="38" t="s">
        <v>392</v>
      </c>
      <c r="E410" s="38" t="s">
        <v>504</v>
      </c>
    </row>
    <row r="411" spans="1:5" ht="57.6" x14ac:dyDescent="0.3">
      <c r="A411" s="37">
        <v>43</v>
      </c>
      <c r="B411" s="38" t="s">
        <v>225</v>
      </c>
      <c r="C411" s="37">
        <v>1</v>
      </c>
      <c r="D411" s="38" t="s">
        <v>392</v>
      </c>
      <c r="E411" s="38" t="s">
        <v>492</v>
      </c>
    </row>
    <row r="412" spans="1:5" ht="28.8" x14ac:dyDescent="0.3">
      <c r="A412" s="37">
        <v>43</v>
      </c>
      <c r="B412" s="38" t="s">
        <v>225</v>
      </c>
      <c r="C412" s="37">
        <v>0.66666666666666663</v>
      </c>
      <c r="D412" s="38" t="s">
        <v>392</v>
      </c>
      <c r="E412" s="38" t="s">
        <v>491</v>
      </c>
    </row>
    <row r="413" spans="1:5" ht="43.2" x14ac:dyDescent="0.3">
      <c r="A413" s="37">
        <v>43</v>
      </c>
      <c r="B413" s="38" t="s">
        <v>225</v>
      </c>
      <c r="C413" s="37">
        <v>0.16666666666666666</v>
      </c>
      <c r="D413" s="38" t="s">
        <v>392</v>
      </c>
      <c r="E413" s="38" t="s">
        <v>505</v>
      </c>
    </row>
    <row r="414" spans="1:5" ht="28.8" x14ac:dyDescent="0.3">
      <c r="A414" s="37">
        <v>43</v>
      </c>
      <c r="B414" s="38" t="s">
        <v>225</v>
      </c>
      <c r="C414" s="37">
        <v>0.16666666666666666</v>
      </c>
      <c r="D414" s="38" t="s">
        <v>392</v>
      </c>
      <c r="E414" s="38" t="s">
        <v>494</v>
      </c>
    </row>
    <row r="415" spans="1:5" ht="72" x14ac:dyDescent="0.3">
      <c r="A415" s="37">
        <v>43</v>
      </c>
      <c r="B415" s="38" t="s">
        <v>225</v>
      </c>
      <c r="C415" s="37">
        <v>0.33333333333333331</v>
      </c>
      <c r="D415" s="38" t="s">
        <v>392</v>
      </c>
      <c r="E415" s="38" t="s">
        <v>498</v>
      </c>
    </row>
    <row r="416" spans="1:5" ht="43.2" x14ac:dyDescent="0.3">
      <c r="A416" s="37">
        <v>43</v>
      </c>
      <c r="B416" s="38" t="s">
        <v>225</v>
      </c>
      <c r="C416" s="37">
        <v>5</v>
      </c>
      <c r="D416" s="38" t="s">
        <v>392</v>
      </c>
      <c r="E416" s="38" t="s">
        <v>503</v>
      </c>
    </row>
    <row r="417" spans="1:5" ht="28.8" x14ac:dyDescent="0.3">
      <c r="A417" s="37">
        <v>44</v>
      </c>
      <c r="B417" s="38" t="s">
        <v>30</v>
      </c>
      <c r="C417" s="37">
        <v>0.16666666666666666</v>
      </c>
      <c r="D417" s="38" t="s">
        <v>488</v>
      </c>
      <c r="E417" s="38" t="s">
        <v>491</v>
      </c>
    </row>
    <row r="418" spans="1:5" ht="28.8" x14ac:dyDescent="0.3">
      <c r="A418" s="37">
        <v>44</v>
      </c>
      <c r="B418" s="38" t="s">
        <v>392</v>
      </c>
      <c r="C418" s="37">
        <v>1.8333333333333333</v>
      </c>
      <c r="D418" s="38" t="s">
        <v>359</v>
      </c>
      <c r="E418" s="38" t="s">
        <v>489</v>
      </c>
    </row>
    <row r="419" spans="1:5" ht="28.8" x14ac:dyDescent="0.3">
      <c r="A419" s="37">
        <v>44</v>
      </c>
      <c r="B419" s="38" t="s">
        <v>392</v>
      </c>
      <c r="C419" s="37">
        <v>0.83333333333333337</v>
      </c>
      <c r="D419" s="38" t="s">
        <v>359</v>
      </c>
      <c r="E419" s="38" t="s">
        <v>497</v>
      </c>
    </row>
    <row r="420" spans="1:5" ht="28.8" x14ac:dyDescent="0.3">
      <c r="A420" s="37">
        <v>44</v>
      </c>
      <c r="B420" s="38" t="s">
        <v>392</v>
      </c>
      <c r="C420" s="37">
        <v>1.25</v>
      </c>
      <c r="D420" s="38" t="s">
        <v>359</v>
      </c>
      <c r="E420" s="38" t="s">
        <v>491</v>
      </c>
    </row>
    <row r="421" spans="1:5" ht="28.8" x14ac:dyDescent="0.3">
      <c r="A421" s="37">
        <v>44</v>
      </c>
      <c r="B421" s="38" t="s">
        <v>392</v>
      </c>
      <c r="C421" s="37">
        <v>1.1666666666666667</v>
      </c>
      <c r="D421" s="38" t="s">
        <v>359</v>
      </c>
      <c r="E421" s="38" t="s">
        <v>494</v>
      </c>
    </row>
    <row r="422" spans="1:5" ht="72" x14ac:dyDescent="0.3">
      <c r="A422" s="37">
        <v>44</v>
      </c>
      <c r="B422" s="38" t="s">
        <v>392</v>
      </c>
      <c r="C422" s="37">
        <v>0.16666666666666666</v>
      </c>
      <c r="D422" s="38" t="s">
        <v>359</v>
      </c>
      <c r="E422" s="38" t="s">
        <v>498</v>
      </c>
    </row>
    <row r="423" spans="1:5" ht="43.2" x14ac:dyDescent="0.3">
      <c r="A423" s="37">
        <v>44</v>
      </c>
      <c r="B423" s="38" t="s">
        <v>392</v>
      </c>
      <c r="C423" s="37">
        <v>0.16666666666666666</v>
      </c>
      <c r="D423" s="38" t="s">
        <v>359</v>
      </c>
      <c r="E423" s="38" t="s">
        <v>503</v>
      </c>
    </row>
    <row r="424" spans="1:5" ht="28.8" x14ac:dyDescent="0.3">
      <c r="A424" s="37">
        <v>44</v>
      </c>
      <c r="B424" s="38" t="s">
        <v>392</v>
      </c>
      <c r="C424" s="37">
        <v>0.33333333333333331</v>
      </c>
      <c r="D424" s="38" t="s">
        <v>359</v>
      </c>
      <c r="E424" s="38" t="s">
        <v>494</v>
      </c>
    </row>
    <row r="425" spans="1:5" ht="28.8" x14ac:dyDescent="0.3">
      <c r="A425" s="37">
        <v>44</v>
      </c>
      <c r="B425" s="38" t="s">
        <v>193</v>
      </c>
      <c r="C425" s="37">
        <v>0.33333333333333331</v>
      </c>
      <c r="D425" s="38" t="s">
        <v>359</v>
      </c>
      <c r="E425" s="38" t="s">
        <v>489</v>
      </c>
    </row>
    <row r="426" spans="1:5" ht="28.8" x14ac:dyDescent="0.3">
      <c r="A426" s="37">
        <v>44</v>
      </c>
      <c r="B426" s="38" t="s">
        <v>193</v>
      </c>
      <c r="C426" s="37">
        <v>0.83333333333333337</v>
      </c>
      <c r="D426" s="38" t="s">
        <v>359</v>
      </c>
      <c r="E426" s="38" t="s">
        <v>497</v>
      </c>
    </row>
    <row r="427" spans="1:5" ht="28.8" x14ac:dyDescent="0.3">
      <c r="A427" s="37">
        <v>44</v>
      </c>
      <c r="B427" s="38" t="s">
        <v>193</v>
      </c>
      <c r="C427" s="37">
        <v>0.5</v>
      </c>
      <c r="D427" s="38" t="s">
        <v>359</v>
      </c>
      <c r="E427" s="38" t="s">
        <v>491</v>
      </c>
    </row>
    <row r="428" spans="1:5" ht="28.8" x14ac:dyDescent="0.3">
      <c r="A428" s="37">
        <v>44</v>
      </c>
      <c r="B428" s="38" t="s">
        <v>193</v>
      </c>
      <c r="C428" s="37">
        <v>1</v>
      </c>
      <c r="D428" s="38" t="s">
        <v>359</v>
      </c>
      <c r="E428" s="38" t="s">
        <v>494</v>
      </c>
    </row>
    <row r="429" spans="1:5" ht="72" x14ac:dyDescent="0.3">
      <c r="A429" s="37">
        <v>44</v>
      </c>
      <c r="B429" s="38" t="s">
        <v>193</v>
      </c>
      <c r="C429" s="37">
        <v>0.83333333333333337</v>
      </c>
      <c r="D429" s="38" t="s">
        <v>359</v>
      </c>
      <c r="E429" s="38" t="s">
        <v>498</v>
      </c>
    </row>
    <row r="430" spans="1:5" ht="28.8" x14ac:dyDescent="0.3">
      <c r="A430" s="37">
        <v>44</v>
      </c>
      <c r="B430" s="38" t="s">
        <v>193</v>
      </c>
      <c r="C430" s="37">
        <v>2.1666666666666665</v>
      </c>
      <c r="D430" s="38" t="s">
        <v>359</v>
      </c>
      <c r="E430" s="38" t="s">
        <v>489</v>
      </c>
    </row>
    <row r="431" spans="1:5" ht="28.8" x14ac:dyDescent="0.3">
      <c r="A431" s="37">
        <v>44</v>
      </c>
      <c r="B431" s="38" t="s">
        <v>193</v>
      </c>
      <c r="C431" s="37">
        <v>0.16666666666666666</v>
      </c>
      <c r="D431" s="38" t="s">
        <v>359</v>
      </c>
      <c r="E431" s="38" t="s">
        <v>497</v>
      </c>
    </row>
    <row r="432" spans="1:5" ht="28.8" x14ac:dyDescent="0.3">
      <c r="A432" s="37">
        <v>44</v>
      </c>
      <c r="B432" s="38" t="s">
        <v>193</v>
      </c>
      <c r="C432" s="37">
        <v>0.33333333333333331</v>
      </c>
      <c r="D432" s="38" t="s">
        <v>359</v>
      </c>
      <c r="E432" s="38" t="s">
        <v>491</v>
      </c>
    </row>
    <row r="433" spans="1:5" ht="43.2" x14ac:dyDescent="0.3">
      <c r="A433" s="37">
        <v>44</v>
      </c>
      <c r="B433" s="38" t="s">
        <v>193</v>
      </c>
      <c r="C433" s="37">
        <v>0.16666666666666666</v>
      </c>
      <c r="D433" s="38" t="s">
        <v>359</v>
      </c>
      <c r="E433" s="38" t="s">
        <v>503</v>
      </c>
    </row>
    <row r="434" spans="1:5" ht="43.2" x14ac:dyDescent="0.3">
      <c r="A434" s="37">
        <v>44</v>
      </c>
      <c r="B434" s="38" t="s">
        <v>193</v>
      </c>
      <c r="C434" s="37">
        <v>2.3333333333333335</v>
      </c>
      <c r="D434" s="38" t="s">
        <v>359</v>
      </c>
      <c r="E434" s="38" t="s">
        <v>501</v>
      </c>
    </row>
    <row r="435" spans="1:5" ht="28.8" x14ac:dyDescent="0.3">
      <c r="A435" s="37">
        <v>44</v>
      </c>
      <c r="B435" s="38" t="s">
        <v>510</v>
      </c>
      <c r="C435" s="37">
        <v>0.16666666666666666</v>
      </c>
      <c r="D435" s="38" t="s">
        <v>359</v>
      </c>
      <c r="E435" s="38" t="s">
        <v>489</v>
      </c>
    </row>
    <row r="436" spans="1:5" ht="72" x14ac:dyDescent="0.3">
      <c r="A436" s="37">
        <v>44</v>
      </c>
      <c r="B436" s="38" t="s">
        <v>495</v>
      </c>
      <c r="C436" s="37">
        <v>0.16666666666666666</v>
      </c>
      <c r="D436" s="38" t="s">
        <v>359</v>
      </c>
      <c r="E436" s="38" t="s">
        <v>498</v>
      </c>
    </row>
    <row r="437" spans="1:5" ht="28.8" x14ac:dyDescent="0.3">
      <c r="A437" s="37">
        <v>44</v>
      </c>
      <c r="B437" s="38" t="s">
        <v>225</v>
      </c>
      <c r="C437" s="37">
        <v>0.66666666666666663</v>
      </c>
      <c r="D437" s="38" t="s">
        <v>359</v>
      </c>
      <c r="E437" s="38" t="s">
        <v>489</v>
      </c>
    </row>
    <row r="438" spans="1:5" ht="28.8" x14ac:dyDescent="0.3">
      <c r="A438" s="37">
        <v>45</v>
      </c>
      <c r="B438" s="38" t="s">
        <v>30</v>
      </c>
      <c r="C438" s="37">
        <v>0.16666666666666666</v>
      </c>
      <c r="D438" s="38" t="s">
        <v>488</v>
      </c>
      <c r="E438" s="38" t="s">
        <v>491</v>
      </c>
    </row>
    <row r="439" spans="1:5" ht="28.8" x14ac:dyDescent="0.3">
      <c r="A439" s="37">
        <v>45</v>
      </c>
      <c r="B439" s="38" t="s">
        <v>392</v>
      </c>
      <c r="C439" s="37">
        <v>0.83333333333333337</v>
      </c>
      <c r="D439" s="38" t="s">
        <v>359</v>
      </c>
      <c r="E439" s="38" t="s">
        <v>489</v>
      </c>
    </row>
    <row r="440" spans="1:5" ht="28.8" x14ac:dyDescent="0.3">
      <c r="A440" s="37">
        <v>45</v>
      </c>
      <c r="B440" s="38" t="s">
        <v>392</v>
      </c>
      <c r="C440" s="37">
        <v>0.16666666666666666</v>
      </c>
      <c r="D440" s="38" t="s">
        <v>359</v>
      </c>
      <c r="E440" s="38" t="s">
        <v>491</v>
      </c>
    </row>
    <row r="441" spans="1:5" ht="28.8" x14ac:dyDescent="0.3">
      <c r="A441" s="37">
        <v>45</v>
      </c>
      <c r="B441" s="38" t="s">
        <v>392</v>
      </c>
      <c r="C441" s="37">
        <v>0.33333333333333331</v>
      </c>
      <c r="D441" s="38" t="s">
        <v>359</v>
      </c>
      <c r="E441" s="38" t="s">
        <v>494</v>
      </c>
    </row>
    <row r="442" spans="1:5" ht="72" x14ac:dyDescent="0.3">
      <c r="A442" s="37">
        <v>45</v>
      </c>
      <c r="B442" s="38" t="s">
        <v>392</v>
      </c>
      <c r="C442" s="37">
        <v>0.16666666666666666</v>
      </c>
      <c r="D442" s="38" t="s">
        <v>359</v>
      </c>
      <c r="E442" s="38" t="s">
        <v>498</v>
      </c>
    </row>
    <row r="443" spans="1:5" ht="43.2" x14ac:dyDescent="0.3">
      <c r="A443" s="37">
        <v>45</v>
      </c>
      <c r="B443" s="38" t="s">
        <v>392</v>
      </c>
      <c r="C443" s="37">
        <v>1.8333333333333333</v>
      </c>
      <c r="D443" s="38" t="s">
        <v>359</v>
      </c>
      <c r="E443" s="38" t="s">
        <v>501</v>
      </c>
    </row>
    <row r="444" spans="1:5" ht="28.8" x14ac:dyDescent="0.3">
      <c r="A444" s="37">
        <v>45</v>
      </c>
      <c r="B444" s="38" t="s">
        <v>193</v>
      </c>
      <c r="C444" s="37">
        <v>0.5</v>
      </c>
      <c r="D444" s="38" t="s">
        <v>359</v>
      </c>
      <c r="E444" s="38" t="s">
        <v>489</v>
      </c>
    </row>
    <row r="445" spans="1:5" ht="28.8" x14ac:dyDescent="0.3">
      <c r="A445" s="37">
        <v>45</v>
      </c>
      <c r="B445" s="38" t="s">
        <v>193</v>
      </c>
      <c r="C445" s="37">
        <v>1.3333333333333333</v>
      </c>
      <c r="D445" s="38" t="s">
        <v>359</v>
      </c>
      <c r="E445" s="38" t="s">
        <v>497</v>
      </c>
    </row>
    <row r="446" spans="1:5" x14ac:dyDescent="0.3">
      <c r="A446" s="37">
        <v>45</v>
      </c>
      <c r="B446" s="38" t="s">
        <v>193</v>
      </c>
      <c r="C446" s="37">
        <v>2</v>
      </c>
      <c r="D446" s="38" t="s">
        <v>359</v>
      </c>
      <c r="E446" s="38" t="s">
        <v>490</v>
      </c>
    </row>
    <row r="447" spans="1:5" ht="28.8" x14ac:dyDescent="0.3">
      <c r="A447" s="37">
        <v>45</v>
      </c>
      <c r="B447" s="38" t="s">
        <v>193</v>
      </c>
      <c r="C447" s="37">
        <v>0.5</v>
      </c>
      <c r="D447" s="38" t="s">
        <v>359</v>
      </c>
      <c r="E447" s="38" t="s">
        <v>491</v>
      </c>
    </row>
    <row r="448" spans="1:5" ht="28.8" x14ac:dyDescent="0.3">
      <c r="A448" s="37">
        <v>45</v>
      </c>
      <c r="B448" s="38" t="s">
        <v>193</v>
      </c>
      <c r="C448" s="37">
        <v>0.66666666666666663</v>
      </c>
      <c r="D448" s="38" t="s">
        <v>359</v>
      </c>
      <c r="E448" s="38" t="s">
        <v>494</v>
      </c>
    </row>
    <row r="449" spans="1:5" ht="72" x14ac:dyDescent="0.3">
      <c r="A449" s="37">
        <v>45</v>
      </c>
      <c r="B449" s="38" t="s">
        <v>193</v>
      </c>
      <c r="C449" s="37">
        <v>0.83333333333333337</v>
      </c>
      <c r="D449" s="38" t="s">
        <v>359</v>
      </c>
      <c r="E449" s="38" t="s">
        <v>498</v>
      </c>
    </row>
    <row r="450" spans="1:5" ht="28.8" x14ac:dyDescent="0.3">
      <c r="A450" s="37">
        <v>45</v>
      </c>
      <c r="B450" s="38" t="s">
        <v>193</v>
      </c>
      <c r="C450" s="37">
        <v>0.16666666666666666</v>
      </c>
      <c r="D450" s="38" t="s">
        <v>488</v>
      </c>
      <c r="E450" s="38" t="s">
        <v>489</v>
      </c>
    </row>
    <row r="451" spans="1:5" ht="28.8" x14ac:dyDescent="0.3">
      <c r="A451" s="37">
        <v>45</v>
      </c>
      <c r="B451" s="38" t="s">
        <v>193</v>
      </c>
      <c r="C451" s="37">
        <v>1.6666666666666667</v>
      </c>
      <c r="D451" s="38" t="s">
        <v>359</v>
      </c>
      <c r="E451" s="38" t="s">
        <v>489</v>
      </c>
    </row>
    <row r="452" spans="1:5" ht="28.8" x14ac:dyDescent="0.3">
      <c r="A452" s="37">
        <v>45</v>
      </c>
      <c r="B452" s="38" t="s">
        <v>193</v>
      </c>
      <c r="C452" s="37">
        <v>3.5</v>
      </c>
      <c r="D452" s="38" t="s">
        <v>359</v>
      </c>
      <c r="E452" s="38" t="s">
        <v>497</v>
      </c>
    </row>
    <row r="453" spans="1:5" ht="28.8" x14ac:dyDescent="0.3">
      <c r="A453" s="37">
        <v>45</v>
      </c>
      <c r="B453" s="38" t="s">
        <v>193</v>
      </c>
      <c r="C453" s="37">
        <v>0.16666666666666666</v>
      </c>
      <c r="D453" s="38" t="s">
        <v>359</v>
      </c>
      <c r="E453" s="38" t="s">
        <v>491</v>
      </c>
    </row>
    <row r="454" spans="1:5" ht="28.8" x14ac:dyDescent="0.3">
      <c r="A454" s="37">
        <v>45</v>
      </c>
      <c r="B454" s="38" t="s">
        <v>193</v>
      </c>
      <c r="C454" s="37">
        <v>4.833333333333333</v>
      </c>
      <c r="D454" s="38" t="s">
        <v>359</v>
      </c>
      <c r="E454" s="38" t="s">
        <v>494</v>
      </c>
    </row>
    <row r="455" spans="1:5" ht="28.8" x14ac:dyDescent="0.3">
      <c r="A455" s="37">
        <v>45</v>
      </c>
      <c r="B455" s="38" t="s">
        <v>193</v>
      </c>
      <c r="C455" s="37">
        <v>0.16666666666666666</v>
      </c>
      <c r="D455" s="38" t="s">
        <v>488</v>
      </c>
      <c r="E455" s="38" t="s">
        <v>489</v>
      </c>
    </row>
    <row r="456" spans="1:5" ht="28.8" x14ac:dyDescent="0.3">
      <c r="A456" s="37">
        <v>45</v>
      </c>
      <c r="B456" s="38" t="s">
        <v>193</v>
      </c>
      <c r="C456" s="37">
        <v>1.3333333333333333</v>
      </c>
      <c r="D456" s="38" t="s">
        <v>392</v>
      </c>
      <c r="E456" s="38" t="s">
        <v>489</v>
      </c>
    </row>
    <row r="457" spans="1:5" ht="28.8" x14ac:dyDescent="0.3">
      <c r="A457" s="37">
        <v>45</v>
      </c>
      <c r="B457" s="38" t="s">
        <v>510</v>
      </c>
      <c r="C457" s="37">
        <v>0.5</v>
      </c>
      <c r="D457" s="38" t="s">
        <v>359</v>
      </c>
      <c r="E457" s="38" t="s">
        <v>489</v>
      </c>
    </row>
    <row r="458" spans="1:5" ht="28.8" x14ac:dyDescent="0.3">
      <c r="A458" s="37">
        <v>45</v>
      </c>
      <c r="B458" s="38" t="s">
        <v>495</v>
      </c>
      <c r="C458" s="37">
        <v>0.16666666666666666</v>
      </c>
      <c r="D458" s="38" t="s">
        <v>359</v>
      </c>
      <c r="E458" s="38" t="s">
        <v>489</v>
      </c>
    </row>
    <row r="459" spans="1:5" ht="28.8" x14ac:dyDescent="0.3">
      <c r="A459" s="37">
        <v>45</v>
      </c>
      <c r="B459" s="38" t="s">
        <v>495</v>
      </c>
      <c r="C459" s="37">
        <v>0.16666666666666666</v>
      </c>
      <c r="D459" s="38" t="s">
        <v>488</v>
      </c>
      <c r="E459" s="38" t="s">
        <v>489</v>
      </c>
    </row>
    <row r="460" spans="1:5" ht="28.8" x14ac:dyDescent="0.3">
      <c r="A460" s="37">
        <v>45</v>
      </c>
      <c r="B460" s="38" t="s">
        <v>499</v>
      </c>
      <c r="C460" s="37">
        <v>0.16666666666666666</v>
      </c>
      <c r="D460" s="38" t="s">
        <v>359</v>
      </c>
      <c r="E460" s="38" t="s">
        <v>491</v>
      </c>
    </row>
    <row r="461" spans="1:5" ht="28.8" x14ac:dyDescent="0.3">
      <c r="A461" s="37">
        <v>45</v>
      </c>
      <c r="B461" s="38" t="s">
        <v>225</v>
      </c>
      <c r="C461" s="37">
        <v>0.5</v>
      </c>
      <c r="D461" s="38" t="s">
        <v>488</v>
      </c>
      <c r="E461" s="38" t="s">
        <v>489</v>
      </c>
    </row>
    <row r="462" spans="1:5" ht="28.8" x14ac:dyDescent="0.3">
      <c r="A462" s="37">
        <v>45</v>
      </c>
      <c r="B462" s="38" t="s">
        <v>225</v>
      </c>
      <c r="C462" s="37">
        <v>0.66666666666666663</v>
      </c>
      <c r="D462" s="38" t="s">
        <v>392</v>
      </c>
      <c r="E462" s="38" t="s">
        <v>489</v>
      </c>
    </row>
    <row r="463" spans="1:5" x14ac:dyDescent="0.3">
      <c r="A463" s="37">
        <v>45</v>
      </c>
      <c r="B463" s="38" t="s">
        <v>225</v>
      </c>
      <c r="C463" s="37">
        <v>2</v>
      </c>
      <c r="D463" s="38" t="s">
        <v>392</v>
      </c>
      <c r="E463" s="38" t="s">
        <v>490</v>
      </c>
    </row>
    <row r="464" spans="1:5" ht="57.6" x14ac:dyDescent="0.3">
      <c r="A464" s="37">
        <v>45</v>
      </c>
      <c r="B464" s="38" t="s">
        <v>225</v>
      </c>
      <c r="C464" s="37">
        <v>0.16666666666666666</v>
      </c>
      <c r="D464" s="38" t="s">
        <v>392</v>
      </c>
      <c r="E464" s="38" t="s">
        <v>492</v>
      </c>
    </row>
    <row r="465" spans="1:5" ht="28.8" x14ac:dyDescent="0.3">
      <c r="A465" s="37">
        <v>45</v>
      </c>
      <c r="B465" s="38" t="s">
        <v>225</v>
      </c>
      <c r="C465" s="37">
        <v>0.66666666666666663</v>
      </c>
      <c r="D465" s="38" t="s">
        <v>392</v>
      </c>
      <c r="E465" s="38" t="s">
        <v>491</v>
      </c>
    </row>
    <row r="466" spans="1:5" ht="43.2" x14ac:dyDescent="0.3">
      <c r="A466" s="37">
        <v>45</v>
      </c>
      <c r="B466" s="38" t="s">
        <v>225</v>
      </c>
      <c r="C466" s="37">
        <v>6.833333333333333</v>
      </c>
      <c r="D466" s="38" t="s">
        <v>392</v>
      </c>
      <c r="E466" s="38" t="s">
        <v>505</v>
      </c>
    </row>
    <row r="467" spans="1:5" ht="28.8" x14ac:dyDescent="0.3">
      <c r="A467" s="37">
        <v>45</v>
      </c>
      <c r="B467" s="38" t="s">
        <v>225</v>
      </c>
      <c r="C467" s="37">
        <v>1.1666666666666667</v>
      </c>
      <c r="D467" s="38" t="s">
        <v>392</v>
      </c>
      <c r="E467" s="38" t="s">
        <v>494</v>
      </c>
    </row>
    <row r="468" spans="1:5" ht="43.2" x14ac:dyDescent="0.3">
      <c r="A468" s="37">
        <v>45</v>
      </c>
      <c r="B468" s="38" t="s">
        <v>225</v>
      </c>
      <c r="C468" s="37">
        <v>8.75</v>
      </c>
      <c r="D468" s="38" t="s">
        <v>392</v>
      </c>
      <c r="E468" s="38" t="s">
        <v>503</v>
      </c>
    </row>
    <row r="469" spans="1:5" ht="43.2" x14ac:dyDescent="0.3">
      <c r="A469" s="37">
        <v>45</v>
      </c>
      <c r="B469" s="38" t="s">
        <v>496</v>
      </c>
      <c r="C469" s="37">
        <v>0.16666666666666666</v>
      </c>
      <c r="D469" s="38" t="s">
        <v>359</v>
      </c>
      <c r="E469" s="38" t="s">
        <v>501</v>
      </c>
    </row>
    <row r="470" spans="1:5" ht="28.8" x14ac:dyDescent="0.3">
      <c r="A470" s="37">
        <v>46</v>
      </c>
      <c r="B470" s="38" t="s">
        <v>30</v>
      </c>
      <c r="C470" s="37">
        <v>0.33333333333333331</v>
      </c>
      <c r="D470" s="38" t="s">
        <v>359</v>
      </c>
      <c r="E470" s="38" t="s">
        <v>491</v>
      </c>
    </row>
    <row r="471" spans="1:5" ht="28.8" x14ac:dyDescent="0.3">
      <c r="A471" s="37">
        <v>46</v>
      </c>
      <c r="B471" s="38" t="s">
        <v>30</v>
      </c>
      <c r="C471" s="37">
        <v>0.16666666666666666</v>
      </c>
      <c r="D471" s="38" t="s">
        <v>359</v>
      </c>
      <c r="E471" s="38" t="s">
        <v>494</v>
      </c>
    </row>
    <row r="472" spans="1:5" ht="28.8" x14ac:dyDescent="0.3">
      <c r="A472" s="37">
        <v>46</v>
      </c>
      <c r="B472" s="38" t="s">
        <v>30</v>
      </c>
      <c r="C472" s="37">
        <v>0.16666666666666666</v>
      </c>
      <c r="D472" s="38" t="s">
        <v>488</v>
      </c>
      <c r="E472" s="38" t="s">
        <v>491</v>
      </c>
    </row>
    <row r="473" spans="1:5" ht="28.8" x14ac:dyDescent="0.3">
      <c r="A473" s="37">
        <v>46</v>
      </c>
      <c r="B473" s="38" t="s">
        <v>392</v>
      </c>
      <c r="C473" s="37">
        <v>0.5</v>
      </c>
      <c r="D473" s="38" t="s">
        <v>488</v>
      </c>
      <c r="E473" s="38" t="s">
        <v>489</v>
      </c>
    </row>
    <row r="474" spans="1:5" ht="28.8" x14ac:dyDescent="0.3">
      <c r="A474" s="37">
        <v>46</v>
      </c>
      <c r="B474" s="38" t="s">
        <v>392</v>
      </c>
      <c r="C474" s="37">
        <v>0.16666666666666666</v>
      </c>
      <c r="D474" s="38" t="s">
        <v>392</v>
      </c>
      <c r="E474" s="38" t="s">
        <v>489</v>
      </c>
    </row>
    <row r="475" spans="1:5" ht="28.8" x14ac:dyDescent="0.3">
      <c r="A475" s="37">
        <v>46</v>
      </c>
      <c r="B475" s="38" t="s">
        <v>193</v>
      </c>
      <c r="C475" s="37">
        <v>0.83333333333333337</v>
      </c>
      <c r="D475" s="38" t="s">
        <v>359</v>
      </c>
      <c r="E475" s="38" t="s">
        <v>494</v>
      </c>
    </row>
    <row r="476" spans="1:5" ht="28.8" x14ac:dyDescent="0.3">
      <c r="A476" s="37">
        <v>46</v>
      </c>
      <c r="B476" s="38" t="s">
        <v>193</v>
      </c>
      <c r="C476" s="37">
        <v>0.66666666666666663</v>
      </c>
      <c r="D476" s="38" t="s">
        <v>488</v>
      </c>
      <c r="E476" s="38" t="s">
        <v>489</v>
      </c>
    </row>
    <row r="477" spans="1:5" ht="28.8" x14ac:dyDescent="0.3">
      <c r="A477" s="37">
        <v>46</v>
      </c>
      <c r="B477" s="38" t="s">
        <v>193</v>
      </c>
      <c r="C477" s="37">
        <v>1.3333333333333333</v>
      </c>
      <c r="D477" s="38" t="s">
        <v>359</v>
      </c>
      <c r="E477" s="38" t="s">
        <v>489</v>
      </c>
    </row>
    <row r="478" spans="1:5" ht="28.8" x14ac:dyDescent="0.3">
      <c r="A478" s="37">
        <v>46</v>
      </c>
      <c r="B478" s="38" t="s">
        <v>193</v>
      </c>
      <c r="C478" s="37">
        <v>3.3333333333333335</v>
      </c>
      <c r="D478" s="38" t="s">
        <v>359</v>
      </c>
      <c r="E478" s="38" t="s">
        <v>497</v>
      </c>
    </row>
    <row r="479" spans="1:5" x14ac:dyDescent="0.3">
      <c r="A479" s="37">
        <v>46</v>
      </c>
      <c r="B479" s="38" t="s">
        <v>193</v>
      </c>
      <c r="C479" s="37">
        <v>1.5</v>
      </c>
      <c r="D479" s="38" t="s">
        <v>359</v>
      </c>
      <c r="E479" s="38" t="s">
        <v>490</v>
      </c>
    </row>
    <row r="480" spans="1:5" ht="28.8" x14ac:dyDescent="0.3">
      <c r="A480" s="37">
        <v>46</v>
      </c>
      <c r="B480" s="38" t="s">
        <v>193</v>
      </c>
      <c r="C480" s="37">
        <v>4</v>
      </c>
      <c r="D480" s="38" t="s">
        <v>359</v>
      </c>
      <c r="E480" s="38" t="s">
        <v>491</v>
      </c>
    </row>
    <row r="481" spans="1:5" ht="28.8" x14ac:dyDescent="0.3">
      <c r="A481" s="37">
        <v>46</v>
      </c>
      <c r="B481" s="38" t="s">
        <v>193</v>
      </c>
      <c r="C481" s="37">
        <v>5.166666666666667</v>
      </c>
      <c r="D481" s="38" t="s">
        <v>359</v>
      </c>
      <c r="E481" s="38" t="s">
        <v>494</v>
      </c>
    </row>
    <row r="482" spans="1:5" ht="43.2" x14ac:dyDescent="0.3">
      <c r="A482" s="37">
        <v>46</v>
      </c>
      <c r="B482" s="38" t="s">
        <v>193</v>
      </c>
      <c r="C482" s="37">
        <v>0.16666666666666666</v>
      </c>
      <c r="D482" s="38" t="s">
        <v>359</v>
      </c>
      <c r="E482" s="38" t="s">
        <v>501</v>
      </c>
    </row>
    <row r="483" spans="1:5" ht="28.8" x14ac:dyDescent="0.3">
      <c r="A483" s="37">
        <v>46</v>
      </c>
      <c r="B483" s="38" t="s">
        <v>495</v>
      </c>
      <c r="C483" s="37">
        <v>0.25</v>
      </c>
      <c r="D483" s="38" t="s">
        <v>359</v>
      </c>
      <c r="E483" s="38" t="s">
        <v>489</v>
      </c>
    </row>
    <row r="484" spans="1:5" ht="72" x14ac:dyDescent="0.3">
      <c r="A484" s="37">
        <v>46</v>
      </c>
      <c r="B484" s="38" t="s">
        <v>495</v>
      </c>
      <c r="C484" s="37">
        <v>0.16666666666666666</v>
      </c>
      <c r="D484" s="38" t="s">
        <v>359</v>
      </c>
      <c r="E484" s="38" t="s">
        <v>498</v>
      </c>
    </row>
    <row r="485" spans="1:5" ht="28.8" x14ac:dyDescent="0.3">
      <c r="A485" s="37">
        <v>46</v>
      </c>
      <c r="B485" s="38" t="s">
        <v>225</v>
      </c>
      <c r="C485" s="37">
        <v>0.33333333333333331</v>
      </c>
      <c r="D485" s="38" t="s">
        <v>359</v>
      </c>
      <c r="E485" s="38" t="s">
        <v>489</v>
      </c>
    </row>
    <row r="486" spans="1:5" x14ac:dyDescent="0.3">
      <c r="A486" s="37">
        <v>47</v>
      </c>
      <c r="B486" s="38" t="s">
        <v>30</v>
      </c>
      <c r="C486" s="37">
        <v>7</v>
      </c>
      <c r="D486" s="38" t="s">
        <v>359</v>
      </c>
      <c r="E486" s="38" t="s">
        <v>30</v>
      </c>
    </row>
    <row r="487" spans="1:5" ht="28.8" x14ac:dyDescent="0.3">
      <c r="A487" s="37">
        <v>47</v>
      </c>
      <c r="B487" s="38" t="s">
        <v>30</v>
      </c>
      <c r="C487" s="37">
        <v>0.16666666666666666</v>
      </c>
      <c r="D487" s="38" t="s">
        <v>488</v>
      </c>
      <c r="E487" s="38" t="s">
        <v>491</v>
      </c>
    </row>
    <row r="488" spans="1:5" ht="28.8" x14ac:dyDescent="0.3">
      <c r="A488" s="37">
        <v>47</v>
      </c>
      <c r="B488" s="38" t="s">
        <v>193</v>
      </c>
      <c r="C488" s="37">
        <v>0.16666666666666666</v>
      </c>
      <c r="D488" s="38" t="s">
        <v>359</v>
      </c>
      <c r="E488" s="38" t="s">
        <v>489</v>
      </c>
    </row>
    <row r="489" spans="1:5" x14ac:dyDescent="0.3">
      <c r="A489" s="37">
        <v>47</v>
      </c>
      <c r="B489" s="38" t="s">
        <v>193</v>
      </c>
      <c r="C489" s="37">
        <v>1.5</v>
      </c>
      <c r="D489" s="38" t="s">
        <v>359</v>
      </c>
      <c r="E489" s="38" t="s">
        <v>490</v>
      </c>
    </row>
    <row r="490" spans="1:5" ht="28.8" x14ac:dyDescent="0.3">
      <c r="A490" s="37">
        <v>47</v>
      </c>
      <c r="B490" s="38" t="s">
        <v>193</v>
      </c>
      <c r="C490" s="37">
        <v>0.83333333333333337</v>
      </c>
      <c r="D490" s="38" t="s">
        <v>359</v>
      </c>
      <c r="E490" s="38" t="s">
        <v>494</v>
      </c>
    </row>
    <row r="491" spans="1:5" ht="72" x14ac:dyDescent="0.3">
      <c r="A491" s="37">
        <v>47</v>
      </c>
      <c r="B491" s="38" t="s">
        <v>193</v>
      </c>
      <c r="C491" s="37">
        <v>0.16666666666666666</v>
      </c>
      <c r="D491" s="38" t="s">
        <v>359</v>
      </c>
      <c r="E491" s="38" t="s">
        <v>498</v>
      </c>
    </row>
    <row r="492" spans="1:5" ht="28.8" x14ac:dyDescent="0.3">
      <c r="A492" s="37">
        <v>47</v>
      </c>
      <c r="B492" s="38" t="s">
        <v>193</v>
      </c>
      <c r="C492" s="37">
        <v>0.33333333333333331</v>
      </c>
      <c r="D492" s="38" t="s">
        <v>488</v>
      </c>
      <c r="E492" s="38" t="s">
        <v>489</v>
      </c>
    </row>
    <row r="493" spans="1:5" ht="43.2" x14ac:dyDescent="0.3">
      <c r="A493" s="37">
        <v>47</v>
      </c>
      <c r="B493" s="38" t="s">
        <v>193</v>
      </c>
      <c r="C493" s="37">
        <v>0.5</v>
      </c>
      <c r="D493" s="38" t="s">
        <v>392</v>
      </c>
      <c r="E493" s="38" t="s">
        <v>503</v>
      </c>
    </row>
    <row r="494" spans="1:5" ht="28.8" x14ac:dyDescent="0.3">
      <c r="A494" s="37">
        <v>47</v>
      </c>
      <c r="B494" s="38" t="s">
        <v>495</v>
      </c>
      <c r="C494" s="37">
        <v>0.33333333333333331</v>
      </c>
      <c r="D494" s="38" t="s">
        <v>359</v>
      </c>
      <c r="E494" s="38" t="s">
        <v>489</v>
      </c>
    </row>
    <row r="495" spans="1:5" ht="72" x14ac:dyDescent="0.3">
      <c r="A495" s="37">
        <v>47</v>
      </c>
      <c r="B495" s="38" t="s">
        <v>495</v>
      </c>
      <c r="C495" s="37">
        <v>0.16666666666666666</v>
      </c>
      <c r="D495" s="38" t="s">
        <v>359</v>
      </c>
      <c r="E495" s="38" t="s">
        <v>498</v>
      </c>
    </row>
    <row r="496" spans="1:5" ht="28.8" x14ac:dyDescent="0.3">
      <c r="A496" s="37">
        <v>47</v>
      </c>
      <c r="B496" s="38" t="s">
        <v>499</v>
      </c>
      <c r="C496" s="37">
        <v>0.16666666666666666</v>
      </c>
      <c r="D496" s="38" t="s">
        <v>359</v>
      </c>
      <c r="E496" s="38" t="s">
        <v>491</v>
      </c>
    </row>
    <row r="497" spans="1:5" ht="28.8" x14ac:dyDescent="0.3">
      <c r="A497" s="37">
        <v>47</v>
      </c>
      <c r="B497" s="38" t="s">
        <v>225</v>
      </c>
      <c r="C497" s="37">
        <v>0.33333333333333331</v>
      </c>
      <c r="D497" s="38" t="s">
        <v>359</v>
      </c>
      <c r="E497" s="38" t="s">
        <v>489</v>
      </c>
    </row>
    <row r="498" spans="1:5" ht="28.8" x14ac:dyDescent="0.3">
      <c r="A498" s="37">
        <v>48</v>
      </c>
      <c r="B498" s="38" t="s">
        <v>30</v>
      </c>
      <c r="C498" s="37">
        <v>0.16666666666666666</v>
      </c>
      <c r="D498" s="38" t="s">
        <v>488</v>
      </c>
      <c r="E498" s="38" t="s">
        <v>491</v>
      </c>
    </row>
    <row r="499" spans="1:5" ht="28.8" x14ac:dyDescent="0.3">
      <c r="A499" s="37">
        <v>48</v>
      </c>
      <c r="B499" s="38" t="s">
        <v>193</v>
      </c>
      <c r="C499" s="37">
        <v>0.5</v>
      </c>
      <c r="D499" s="38" t="s">
        <v>359</v>
      </c>
      <c r="E499" s="38" t="s">
        <v>489</v>
      </c>
    </row>
    <row r="500" spans="1:5" ht="28.8" x14ac:dyDescent="0.3">
      <c r="A500" s="37">
        <v>48</v>
      </c>
      <c r="B500" s="38" t="s">
        <v>193</v>
      </c>
      <c r="C500" s="37">
        <v>0.5</v>
      </c>
      <c r="D500" s="38" t="s">
        <v>359</v>
      </c>
      <c r="E500" s="38" t="s">
        <v>497</v>
      </c>
    </row>
    <row r="501" spans="1:5" ht="28.8" x14ac:dyDescent="0.3">
      <c r="A501" s="37">
        <v>48</v>
      </c>
      <c r="B501" s="38" t="s">
        <v>193</v>
      </c>
      <c r="C501" s="37">
        <v>4</v>
      </c>
      <c r="D501" s="38" t="s">
        <v>359</v>
      </c>
      <c r="E501" s="38" t="s">
        <v>491</v>
      </c>
    </row>
    <row r="502" spans="1:5" ht="28.8" x14ac:dyDescent="0.3">
      <c r="A502" s="37">
        <v>48</v>
      </c>
      <c r="B502" s="38" t="s">
        <v>193</v>
      </c>
      <c r="C502" s="37">
        <v>0.83333333333333337</v>
      </c>
      <c r="D502" s="38" t="s">
        <v>359</v>
      </c>
      <c r="E502" s="38" t="s">
        <v>494</v>
      </c>
    </row>
    <row r="503" spans="1:5" ht="72" x14ac:dyDescent="0.3">
      <c r="A503" s="37">
        <v>48</v>
      </c>
      <c r="B503" s="38" t="s">
        <v>193</v>
      </c>
      <c r="C503" s="37">
        <v>0.16666666666666666</v>
      </c>
      <c r="D503" s="38" t="s">
        <v>359</v>
      </c>
      <c r="E503" s="38" t="s">
        <v>498</v>
      </c>
    </row>
    <row r="504" spans="1:5" ht="28.8" x14ac:dyDescent="0.3">
      <c r="A504" s="37">
        <v>48</v>
      </c>
      <c r="B504" s="38" t="s">
        <v>193</v>
      </c>
      <c r="C504" s="37">
        <v>1.8333333333333333</v>
      </c>
      <c r="D504" s="38" t="s">
        <v>359</v>
      </c>
      <c r="E504" s="38" t="s">
        <v>489</v>
      </c>
    </row>
    <row r="505" spans="1:5" ht="28.8" x14ac:dyDescent="0.3">
      <c r="A505" s="37">
        <v>48</v>
      </c>
      <c r="B505" s="38" t="s">
        <v>193</v>
      </c>
      <c r="C505" s="37">
        <v>0.16666666666666666</v>
      </c>
      <c r="D505" s="38" t="s">
        <v>359</v>
      </c>
      <c r="E505" s="38" t="s">
        <v>500</v>
      </c>
    </row>
    <row r="506" spans="1:5" x14ac:dyDescent="0.3">
      <c r="A506" s="37">
        <v>48</v>
      </c>
      <c r="B506" s="38" t="s">
        <v>193</v>
      </c>
      <c r="C506" s="37">
        <v>2</v>
      </c>
      <c r="D506" s="38" t="s">
        <v>359</v>
      </c>
      <c r="E506" s="38" t="s">
        <v>490</v>
      </c>
    </row>
    <row r="507" spans="1:5" ht="28.8" x14ac:dyDescent="0.3">
      <c r="A507" s="37">
        <v>48</v>
      </c>
      <c r="B507" s="38" t="s">
        <v>193</v>
      </c>
      <c r="C507" s="37">
        <v>4</v>
      </c>
      <c r="D507" s="38" t="s">
        <v>359</v>
      </c>
      <c r="E507" s="38" t="s">
        <v>494</v>
      </c>
    </row>
    <row r="508" spans="1:5" ht="43.2" x14ac:dyDescent="0.3">
      <c r="A508" s="37">
        <v>48</v>
      </c>
      <c r="B508" s="38" t="s">
        <v>193</v>
      </c>
      <c r="C508" s="37">
        <v>0.16666666666666666</v>
      </c>
      <c r="D508" s="38" t="s">
        <v>359</v>
      </c>
      <c r="E508" s="38" t="s">
        <v>501</v>
      </c>
    </row>
    <row r="509" spans="1:5" ht="28.8" x14ac:dyDescent="0.3">
      <c r="A509" s="37">
        <v>48</v>
      </c>
      <c r="B509" s="38" t="s">
        <v>495</v>
      </c>
      <c r="C509" s="37">
        <v>0.25</v>
      </c>
      <c r="D509" s="38" t="s">
        <v>359</v>
      </c>
      <c r="E509" s="38" t="s">
        <v>489</v>
      </c>
    </row>
    <row r="510" spans="1:5" ht="28.8" x14ac:dyDescent="0.3">
      <c r="A510" s="37">
        <v>48</v>
      </c>
      <c r="B510" s="38" t="s">
        <v>499</v>
      </c>
      <c r="C510" s="37">
        <v>0.16666666666666666</v>
      </c>
      <c r="D510" s="38" t="s">
        <v>359</v>
      </c>
      <c r="E510" s="38" t="s">
        <v>491</v>
      </c>
    </row>
    <row r="511" spans="1:5" x14ac:dyDescent="0.3">
      <c r="A511" s="37">
        <v>49</v>
      </c>
      <c r="B511" s="38" t="s">
        <v>193</v>
      </c>
      <c r="C511" s="37">
        <v>0.33333333333333331</v>
      </c>
      <c r="D511" s="38" t="s">
        <v>359</v>
      </c>
      <c r="E511" s="38" t="s">
        <v>30</v>
      </c>
    </row>
    <row r="512" spans="1:5" ht="28.8" x14ac:dyDescent="0.3">
      <c r="A512" s="37">
        <v>49</v>
      </c>
      <c r="B512" s="38" t="s">
        <v>193</v>
      </c>
      <c r="C512" s="37">
        <v>1.5</v>
      </c>
      <c r="D512" s="38" t="s">
        <v>359</v>
      </c>
      <c r="E512" s="38" t="s">
        <v>500</v>
      </c>
    </row>
    <row r="513" spans="1:5" ht="28.8" x14ac:dyDescent="0.3">
      <c r="A513" s="37">
        <v>49</v>
      </c>
      <c r="B513" s="38" t="s">
        <v>193</v>
      </c>
      <c r="C513" s="37">
        <v>0.5</v>
      </c>
      <c r="D513" s="38" t="s">
        <v>359</v>
      </c>
      <c r="E513" s="38" t="s">
        <v>497</v>
      </c>
    </row>
    <row r="514" spans="1:5" ht="28.8" x14ac:dyDescent="0.3">
      <c r="A514" s="37">
        <v>49</v>
      </c>
      <c r="B514" s="38" t="s">
        <v>193</v>
      </c>
      <c r="C514" s="37">
        <v>0.5</v>
      </c>
      <c r="D514" s="38" t="s">
        <v>359</v>
      </c>
      <c r="E514" s="38" t="s">
        <v>491</v>
      </c>
    </row>
    <row r="515" spans="1:5" ht="28.8" x14ac:dyDescent="0.3">
      <c r="A515" s="37">
        <v>49</v>
      </c>
      <c r="B515" s="38" t="s">
        <v>193</v>
      </c>
      <c r="C515" s="37">
        <v>0.16666666666666666</v>
      </c>
      <c r="D515" s="38" t="s">
        <v>359</v>
      </c>
      <c r="E515" s="38" t="s">
        <v>494</v>
      </c>
    </row>
    <row r="516" spans="1:5" x14ac:dyDescent="0.3">
      <c r="A516" s="37">
        <v>49</v>
      </c>
      <c r="B516" s="38" t="s">
        <v>193</v>
      </c>
      <c r="C516" s="37">
        <v>1.6666666666666667</v>
      </c>
      <c r="D516" s="38" t="s">
        <v>359</v>
      </c>
      <c r="E516" s="38" t="s">
        <v>490</v>
      </c>
    </row>
    <row r="517" spans="1:5" ht="28.8" x14ac:dyDescent="0.3">
      <c r="A517" s="37">
        <v>49</v>
      </c>
      <c r="B517" s="38" t="s">
        <v>193</v>
      </c>
      <c r="C517" s="37">
        <v>0.83333333333333337</v>
      </c>
      <c r="D517" s="38" t="s">
        <v>359</v>
      </c>
      <c r="E517" s="38" t="s">
        <v>491</v>
      </c>
    </row>
    <row r="518" spans="1:5" ht="28.8" x14ac:dyDescent="0.3">
      <c r="A518" s="37">
        <v>49</v>
      </c>
      <c r="B518" s="38" t="s">
        <v>495</v>
      </c>
      <c r="C518" s="37">
        <v>0.16666666666666666</v>
      </c>
      <c r="D518" s="38" t="s">
        <v>488</v>
      </c>
      <c r="E518" s="38" t="s">
        <v>491</v>
      </c>
    </row>
    <row r="519" spans="1:5" ht="28.8" x14ac:dyDescent="0.3">
      <c r="A519" s="37">
        <v>49</v>
      </c>
      <c r="B519" s="38" t="s">
        <v>225</v>
      </c>
      <c r="C519" s="37">
        <v>0.16666666666666666</v>
      </c>
      <c r="D519" s="38" t="s">
        <v>359</v>
      </c>
      <c r="E519" s="38" t="s">
        <v>494</v>
      </c>
    </row>
    <row r="520" spans="1:5" x14ac:dyDescent="0.3">
      <c r="A520" s="37">
        <v>49</v>
      </c>
      <c r="B520" s="38" t="s">
        <v>225</v>
      </c>
      <c r="C520" s="37">
        <v>1</v>
      </c>
      <c r="D520" s="38" t="s">
        <v>488</v>
      </c>
      <c r="E520" s="38" t="s">
        <v>490</v>
      </c>
    </row>
    <row r="521" spans="1:5" ht="28.8" x14ac:dyDescent="0.3">
      <c r="A521" s="37">
        <v>49</v>
      </c>
      <c r="B521" s="38" t="s">
        <v>225</v>
      </c>
      <c r="C521" s="37">
        <v>1.3333333333333333</v>
      </c>
      <c r="D521" s="38" t="s">
        <v>392</v>
      </c>
      <c r="E521" s="38" t="s">
        <v>489</v>
      </c>
    </row>
    <row r="522" spans="1:5" ht="57.6" x14ac:dyDescent="0.3">
      <c r="A522" s="37">
        <v>49</v>
      </c>
      <c r="B522" s="38" t="s">
        <v>225</v>
      </c>
      <c r="C522" s="37">
        <v>0.83333333333333337</v>
      </c>
      <c r="D522" s="38" t="s">
        <v>392</v>
      </c>
      <c r="E522" s="38" t="s">
        <v>492</v>
      </c>
    </row>
    <row r="523" spans="1:5" ht="28.8" x14ac:dyDescent="0.3">
      <c r="A523" s="37">
        <v>49</v>
      </c>
      <c r="B523" s="38" t="s">
        <v>225</v>
      </c>
      <c r="C523" s="37">
        <v>1</v>
      </c>
      <c r="D523" s="38" t="s">
        <v>392</v>
      </c>
      <c r="E523" s="38" t="s">
        <v>491</v>
      </c>
    </row>
    <row r="524" spans="1:5" ht="72" x14ac:dyDescent="0.3">
      <c r="A524" s="37">
        <v>49</v>
      </c>
      <c r="B524" s="38" t="s">
        <v>225</v>
      </c>
      <c r="C524" s="37">
        <v>0.16666666666666666</v>
      </c>
      <c r="D524" s="38" t="s">
        <v>392</v>
      </c>
      <c r="E524" s="38" t="s">
        <v>498</v>
      </c>
    </row>
    <row r="525" spans="1:5" ht="43.2" x14ac:dyDescent="0.3">
      <c r="A525" s="37">
        <v>49</v>
      </c>
      <c r="B525" s="38" t="s">
        <v>225</v>
      </c>
      <c r="C525" s="37">
        <v>3</v>
      </c>
      <c r="D525" s="38" t="s">
        <v>392</v>
      </c>
      <c r="E525" s="38" t="s">
        <v>503</v>
      </c>
    </row>
    <row r="526" spans="1:5" ht="28.8" x14ac:dyDescent="0.3">
      <c r="A526" s="37">
        <v>50</v>
      </c>
      <c r="B526" s="38" t="s">
        <v>30</v>
      </c>
      <c r="C526" s="37">
        <v>1</v>
      </c>
      <c r="D526" s="38" t="s">
        <v>359</v>
      </c>
      <c r="E526" s="38" t="s">
        <v>494</v>
      </c>
    </row>
    <row r="527" spans="1:5" ht="28.8" x14ac:dyDescent="0.3">
      <c r="A527" s="37">
        <v>50</v>
      </c>
      <c r="B527" s="38" t="s">
        <v>30</v>
      </c>
      <c r="C527" s="37">
        <v>0.33333333333333331</v>
      </c>
      <c r="D527" s="38" t="s">
        <v>488</v>
      </c>
      <c r="E527" s="38" t="s">
        <v>491</v>
      </c>
    </row>
    <row r="528" spans="1:5" ht="28.8" x14ac:dyDescent="0.3">
      <c r="A528" s="37">
        <v>50</v>
      </c>
      <c r="B528" s="38" t="s">
        <v>392</v>
      </c>
      <c r="C528" s="37">
        <v>0.16666666666666666</v>
      </c>
      <c r="D528" s="38" t="s">
        <v>359</v>
      </c>
      <c r="E528" s="38" t="s">
        <v>489</v>
      </c>
    </row>
    <row r="529" spans="1:5" x14ac:dyDescent="0.3">
      <c r="A529" s="37">
        <v>50</v>
      </c>
      <c r="B529" s="38" t="s">
        <v>392</v>
      </c>
      <c r="C529" s="37">
        <v>2</v>
      </c>
      <c r="D529" s="38" t="s">
        <v>359</v>
      </c>
      <c r="E529" s="38" t="s">
        <v>490</v>
      </c>
    </row>
    <row r="530" spans="1:5" ht="72" x14ac:dyDescent="0.3">
      <c r="A530" s="37">
        <v>50</v>
      </c>
      <c r="B530" s="38" t="s">
        <v>392</v>
      </c>
      <c r="C530" s="37">
        <v>1.5</v>
      </c>
      <c r="D530" s="38" t="s">
        <v>359</v>
      </c>
      <c r="E530" s="38" t="s">
        <v>498</v>
      </c>
    </row>
    <row r="531" spans="1:5" ht="28.8" x14ac:dyDescent="0.3">
      <c r="A531" s="37">
        <v>50</v>
      </c>
      <c r="B531" s="38" t="s">
        <v>193</v>
      </c>
      <c r="C531" s="37">
        <v>0.33333333333333331</v>
      </c>
      <c r="D531" s="38" t="s">
        <v>359</v>
      </c>
      <c r="E531" s="38" t="s">
        <v>489</v>
      </c>
    </row>
    <row r="532" spans="1:5" ht="28.8" x14ac:dyDescent="0.3">
      <c r="A532" s="37">
        <v>50</v>
      </c>
      <c r="B532" s="38" t="s">
        <v>193</v>
      </c>
      <c r="C532" s="37">
        <v>0.33333333333333331</v>
      </c>
      <c r="D532" s="38" t="s">
        <v>359</v>
      </c>
      <c r="E532" s="38" t="s">
        <v>497</v>
      </c>
    </row>
    <row r="533" spans="1:5" ht="28.8" x14ac:dyDescent="0.3">
      <c r="A533" s="37">
        <v>50</v>
      </c>
      <c r="B533" s="38" t="s">
        <v>193</v>
      </c>
      <c r="C533" s="37">
        <v>0.83333333333333337</v>
      </c>
      <c r="D533" s="38" t="s">
        <v>359</v>
      </c>
      <c r="E533" s="38" t="s">
        <v>494</v>
      </c>
    </row>
    <row r="534" spans="1:5" ht="28.8" x14ac:dyDescent="0.3">
      <c r="A534" s="37">
        <v>50</v>
      </c>
      <c r="B534" s="38" t="s">
        <v>193</v>
      </c>
      <c r="C534" s="37">
        <v>1.8333333333333333</v>
      </c>
      <c r="D534" s="38" t="s">
        <v>359</v>
      </c>
      <c r="E534" s="38" t="s">
        <v>489</v>
      </c>
    </row>
    <row r="535" spans="1:5" ht="28.8" x14ac:dyDescent="0.3">
      <c r="A535" s="37">
        <v>50</v>
      </c>
      <c r="B535" s="38" t="s">
        <v>193</v>
      </c>
      <c r="C535" s="37">
        <v>1</v>
      </c>
      <c r="D535" s="38" t="s">
        <v>359</v>
      </c>
      <c r="E535" s="38" t="s">
        <v>497</v>
      </c>
    </row>
    <row r="536" spans="1:5" x14ac:dyDescent="0.3">
      <c r="A536" s="37">
        <v>50</v>
      </c>
      <c r="B536" s="38" t="s">
        <v>193</v>
      </c>
      <c r="C536" s="37">
        <v>2</v>
      </c>
      <c r="D536" s="38" t="s">
        <v>359</v>
      </c>
      <c r="E536" s="38" t="s">
        <v>490</v>
      </c>
    </row>
    <row r="537" spans="1:5" ht="28.8" x14ac:dyDescent="0.3">
      <c r="A537" s="37">
        <v>50</v>
      </c>
      <c r="B537" s="38" t="s">
        <v>193</v>
      </c>
      <c r="C537" s="37">
        <v>1.1666666666666667</v>
      </c>
      <c r="D537" s="38" t="s">
        <v>359</v>
      </c>
      <c r="E537" s="38" t="s">
        <v>491</v>
      </c>
    </row>
    <row r="538" spans="1:5" ht="28.8" x14ac:dyDescent="0.3">
      <c r="A538" s="37">
        <v>50</v>
      </c>
      <c r="B538" s="38" t="s">
        <v>193</v>
      </c>
      <c r="C538" s="37">
        <v>0.16666666666666666</v>
      </c>
      <c r="D538" s="38" t="s">
        <v>359</v>
      </c>
      <c r="E538" s="38" t="s">
        <v>494</v>
      </c>
    </row>
    <row r="539" spans="1:5" ht="28.8" x14ac:dyDescent="0.3">
      <c r="A539" s="37">
        <v>50</v>
      </c>
      <c r="B539" s="38" t="s">
        <v>495</v>
      </c>
      <c r="C539" s="37">
        <v>0.33333333333333331</v>
      </c>
      <c r="D539" s="38" t="s">
        <v>359</v>
      </c>
      <c r="E539" s="38" t="s">
        <v>489</v>
      </c>
    </row>
    <row r="540" spans="1:5" ht="28.8" x14ac:dyDescent="0.3">
      <c r="A540" s="37">
        <v>50</v>
      </c>
      <c r="B540" s="38" t="s">
        <v>495</v>
      </c>
      <c r="C540" s="37">
        <v>4</v>
      </c>
      <c r="D540" s="38" t="s">
        <v>359</v>
      </c>
      <c r="E540" s="38" t="s">
        <v>497</v>
      </c>
    </row>
    <row r="541" spans="1:5" ht="28.8" x14ac:dyDescent="0.3">
      <c r="A541" s="37">
        <v>50</v>
      </c>
      <c r="B541" s="38" t="s">
        <v>225</v>
      </c>
      <c r="C541" s="37">
        <v>0.33333333333333331</v>
      </c>
      <c r="D541" s="38" t="s">
        <v>359</v>
      </c>
      <c r="E541" s="38" t="s">
        <v>489</v>
      </c>
    </row>
    <row r="542" spans="1:5" ht="28.8" x14ac:dyDescent="0.3">
      <c r="A542" s="37">
        <v>50</v>
      </c>
      <c r="B542" s="38" t="s">
        <v>225</v>
      </c>
      <c r="C542" s="37">
        <v>0.16666666666666666</v>
      </c>
      <c r="D542" s="38" t="s">
        <v>359</v>
      </c>
      <c r="E542" s="38" t="s">
        <v>491</v>
      </c>
    </row>
    <row r="543" spans="1:5" ht="43.2" x14ac:dyDescent="0.3">
      <c r="A543" s="37">
        <v>50</v>
      </c>
      <c r="B543" s="38" t="s">
        <v>496</v>
      </c>
      <c r="C543" s="37">
        <v>0.16666666666666666</v>
      </c>
      <c r="D543" s="38" t="s">
        <v>359</v>
      </c>
      <c r="E543" s="38" t="s">
        <v>501</v>
      </c>
    </row>
    <row r="544" spans="1:5" ht="28.8" x14ac:dyDescent="0.3">
      <c r="A544" s="37">
        <v>51</v>
      </c>
      <c r="B544" s="38" t="s">
        <v>30</v>
      </c>
      <c r="C544" s="37">
        <v>0.16666666666666666</v>
      </c>
      <c r="D544" s="38" t="s">
        <v>488</v>
      </c>
      <c r="E544" s="38" t="s">
        <v>491</v>
      </c>
    </row>
    <row r="545" spans="1:5" ht="28.8" x14ac:dyDescent="0.3">
      <c r="A545" s="37">
        <v>51</v>
      </c>
      <c r="B545" s="38" t="s">
        <v>392</v>
      </c>
      <c r="C545" s="37">
        <v>0.16666666666666666</v>
      </c>
      <c r="D545" s="38" t="s">
        <v>359</v>
      </c>
      <c r="E545" s="38" t="s">
        <v>494</v>
      </c>
    </row>
    <row r="546" spans="1:5" ht="28.8" x14ac:dyDescent="0.3">
      <c r="A546" s="37">
        <v>51</v>
      </c>
      <c r="B546" s="38" t="s">
        <v>392</v>
      </c>
      <c r="C546" s="37">
        <v>0.16666666666666666</v>
      </c>
      <c r="D546" s="38" t="s">
        <v>488</v>
      </c>
      <c r="E546" s="38" t="s">
        <v>489</v>
      </c>
    </row>
    <row r="547" spans="1:5" ht="28.8" x14ac:dyDescent="0.3">
      <c r="A547" s="37">
        <v>51</v>
      </c>
      <c r="B547" s="38" t="s">
        <v>392</v>
      </c>
      <c r="C547" s="37">
        <v>2.1666666666666665</v>
      </c>
      <c r="D547" s="38" t="s">
        <v>392</v>
      </c>
      <c r="E547" s="38" t="s">
        <v>491</v>
      </c>
    </row>
    <row r="548" spans="1:5" ht="72" x14ac:dyDescent="0.3">
      <c r="A548" s="37">
        <v>51</v>
      </c>
      <c r="B548" s="38" t="s">
        <v>392</v>
      </c>
      <c r="C548" s="37">
        <v>0.33333333333333331</v>
      </c>
      <c r="D548" s="38" t="s">
        <v>392</v>
      </c>
      <c r="E548" s="38" t="s">
        <v>498</v>
      </c>
    </row>
    <row r="549" spans="1:5" ht="43.2" x14ac:dyDescent="0.3">
      <c r="A549" s="37">
        <v>51</v>
      </c>
      <c r="B549" s="38" t="s">
        <v>392</v>
      </c>
      <c r="C549" s="37">
        <v>1</v>
      </c>
      <c r="D549" s="38" t="s">
        <v>392</v>
      </c>
      <c r="E549" s="38" t="s">
        <v>503</v>
      </c>
    </row>
    <row r="550" spans="1:5" ht="28.8" x14ac:dyDescent="0.3">
      <c r="A550" s="37">
        <v>51</v>
      </c>
      <c r="B550" s="38" t="s">
        <v>502</v>
      </c>
      <c r="C550" s="37">
        <v>0.16666666666666666</v>
      </c>
      <c r="D550" s="38" t="s">
        <v>359</v>
      </c>
      <c r="E550" s="38" t="s">
        <v>491</v>
      </c>
    </row>
    <row r="551" spans="1:5" ht="28.8" x14ac:dyDescent="0.3">
      <c r="A551" s="37">
        <v>51</v>
      </c>
      <c r="B551" s="38" t="s">
        <v>193</v>
      </c>
      <c r="C551" s="37">
        <v>0.33333333333333331</v>
      </c>
      <c r="D551" s="38" t="s">
        <v>359</v>
      </c>
      <c r="E551" s="38" t="s">
        <v>494</v>
      </c>
    </row>
    <row r="552" spans="1:5" ht="28.8" x14ac:dyDescent="0.3">
      <c r="A552" s="37">
        <v>51</v>
      </c>
      <c r="B552" s="38" t="s">
        <v>193</v>
      </c>
      <c r="C552" s="37">
        <v>1.1666666666666667</v>
      </c>
      <c r="D552" s="38" t="s">
        <v>488</v>
      </c>
      <c r="E552" s="38" t="s">
        <v>489</v>
      </c>
    </row>
    <row r="553" spans="1:5" ht="28.8" x14ac:dyDescent="0.3">
      <c r="A553" s="37">
        <v>51</v>
      </c>
      <c r="B553" s="38" t="s">
        <v>193</v>
      </c>
      <c r="C553" s="37">
        <v>1.8333333333333333</v>
      </c>
      <c r="D553" s="38" t="s">
        <v>359</v>
      </c>
      <c r="E553" s="38" t="s">
        <v>489</v>
      </c>
    </row>
    <row r="554" spans="1:5" ht="28.8" x14ac:dyDescent="0.3">
      <c r="A554" s="37">
        <v>51</v>
      </c>
      <c r="B554" s="38" t="s">
        <v>193</v>
      </c>
      <c r="C554" s="37">
        <v>2.5</v>
      </c>
      <c r="D554" s="38" t="s">
        <v>359</v>
      </c>
      <c r="E554" s="38" t="s">
        <v>497</v>
      </c>
    </row>
    <row r="555" spans="1:5" ht="28.8" x14ac:dyDescent="0.3">
      <c r="A555" s="37">
        <v>51</v>
      </c>
      <c r="B555" s="38" t="s">
        <v>193</v>
      </c>
      <c r="C555" s="37">
        <v>0.66666666666666663</v>
      </c>
      <c r="D555" s="38" t="s">
        <v>359</v>
      </c>
      <c r="E555" s="38" t="s">
        <v>491</v>
      </c>
    </row>
    <row r="556" spans="1:5" ht="28.8" x14ac:dyDescent="0.3">
      <c r="A556" s="37">
        <v>51</v>
      </c>
      <c r="B556" s="38" t="s">
        <v>495</v>
      </c>
      <c r="C556" s="37">
        <v>0.16666666666666666</v>
      </c>
      <c r="D556" s="38" t="s">
        <v>359</v>
      </c>
      <c r="E556" s="38" t="s">
        <v>489</v>
      </c>
    </row>
    <row r="557" spans="1:5" ht="28.8" x14ac:dyDescent="0.3">
      <c r="A557" s="37">
        <v>51</v>
      </c>
      <c r="B557" s="38" t="s">
        <v>225</v>
      </c>
      <c r="C557" s="37">
        <v>0.33333333333333331</v>
      </c>
      <c r="D557" s="38" t="s">
        <v>359</v>
      </c>
      <c r="E557" s="38" t="s">
        <v>494</v>
      </c>
    </row>
    <row r="558" spans="1:5" ht="28.8" x14ac:dyDescent="0.3">
      <c r="A558" s="37">
        <v>51</v>
      </c>
      <c r="B558" s="38" t="s">
        <v>225</v>
      </c>
      <c r="C558" s="37">
        <v>0.5</v>
      </c>
      <c r="D558" s="38" t="s">
        <v>488</v>
      </c>
      <c r="E558" s="38" t="s">
        <v>489</v>
      </c>
    </row>
    <row r="559" spans="1:5" x14ac:dyDescent="0.3">
      <c r="A559" s="37">
        <v>51</v>
      </c>
      <c r="B559" s="38" t="s">
        <v>225</v>
      </c>
      <c r="C559" s="37">
        <v>0.33333333333333331</v>
      </c>
      <c r="D559" s="38" t="s">
        <v>488</v>
      </c>
      <c r="E559" s="38" t="s">
        <v>490</v>
      </c>
    </row>
    <row r="560" spans="1:5" ht="28.8" x14ac:dyDescent="0.3">
      <c r="A560" s="37">
        <v>51</v>
      </c>
      <c r="B560" s="38" t="s">
        <v>225</v>
      </c>
      <c r="C560" s="37">
        <v>1.5</v>
      </c>
      <c r="D560" s="38" t="s">
        <v>392</v>
      </c>
      <c r="E560" s="38" t="s">
        <v>489</v>
      </c>
    </row>
    <row r="561" spans="1:5" ht="57.6" x14ac:dyDescent="0.3">
      <c r="A561" s="37">
        <v>51</v>
      </c>
      <c r="B561" s="38" t="s">
        <v>225</v>
      </c>
      <c r="C561" s="37">
        <v>3</v>
      </c>
      <c r="D561" s="38" t="s">
        <v>392</v>
      </c>
      <c r="E561" s="38" t="s">
        <v>504</v>
      </c>
    </row>
    <row r="562" spans="1:5" ht="57.6" x14ac:dyDescent="0.3">
      <c r="A562" s="37">
        <v>51</v>
      </c>
      <c r="B562" s="38" t="s">
        <v>225</v>
      </c>
      <c r="C562" s="37">
        <v>1</v>
      </c>
      <c r="D562" s="38" t="s">
        <v>392</v>
      </c>
      <c r="E562" s="38" t="s">
        <v>492</v>
      </c>
    </row>
    <row r="563" spans="1:5" ht="28.8" x14ac:dyDescent="0.3">
      <c r="A563" s="37">
        <v>51</v>
      </c>
      <c r="B563" s="38" t="s">
        <v>225</v>
      </c>
      <c r="C563" s="37">
        <v>2</v>
      </c>
      <c r="D563" s="38" t="s">
        <v>392</v>
      </c>
      <c r="E563" s="38" t="s">
        <v>491</v>
      </c>
    </row>
    <row r="564" spans="1:5" ht="43.2" x14ac:dyDescent="0.3">
      <c r="A564" s="37">
        <v>51</v>
      </c>
      <c r="B564" s="38" t="s">
        <v>225</v>
      </c>
      <c r="C564" s="37">
        <v>3.6666666666666665</v>
      </c>
      <c r="D564" s="38" t="s">
        <v>392</v>
      </c>
      <c r="E564" s="38" t="s">
        <v>505</v>
      </c>
    </row>
    <row r="565" spans="1:5" ht="28.8" x14ac:dyDescent="0.3">
      <c r="A565" s="37">
        <v>51</v>
      </c>
      <c r="B565" s="38" t="s">
        <v>225</v>
      </c>
      <c r="C565" s="37">
        <v>0.33333333333333331</v>
      </c>
      <c r="D565" s="38" t="s">
        <v>392</v>
      </c>
      <c r="E565" s="38" t="s">
        <v>494</v>
      </c>
    </row>
    <row r="566" spans="1:5" ht="72" x14ac:dyDescent="0.3">
      <c r="A566" s="37">
        <v>51</v>
      </c>
      <c r="B566" s="38" t="s">
        <v>225</v>
      </c>
      <c r="C566" s="37">
        <v>1</v>
      </c>
      <c r="D566" s="38" t="s">
        <v>392</v>
      </c>
      <c r="E566" s="38" t="s">
        <v>498</v>
      </c>
    </row>
    <row r="567" spans="1:5" ht="43.2" x14ac:dyDescent="0.3">
      <c r="A567" s="37">
        <v>51</v>
      </c>
      <c r="B567" s="38" t="s">
        <v>225</v>
      </c>
      <c r="C567" s="37">
        <v>8.5</v>
      </c>
      <c r="D567" s="38" t="s">
        <v>392</v>
      </c>
      <c r="E567" s="38" t="s">
        <v>503</v>
      </c>
    </row>
    <row r="568" spans="1:5" x14ac:dyDescent="0.3">
      <c r="A568" s="37">
        <v>51</v>
      </c>
      <c r="B568" s="38" t="s">
        <v>508</v>
      </c>
      <c r="C568" s="37">
        <v>0.33333333333333331</v>
      </c>
      <c r="D568" s="38" t="s">
        <v>392</v>
      </c>
      <c r="E568" s="38" t="s">
        <v>490</v>
      </c>
    </row>
    <row r="569" spans="1:5" ht="43.2" x14ac:dyDescent="0.3">
      <c r="A569" s="37">
        <v>51</v>
      </c>
      <c r="B569" s="38" t="s">
        <v>508</v>
      </c>
      <c r="C569" s="37">
        <v>1</v>
      </c>
      <c r="D569" s="38" t="s">
        <v>392</v>
      </c>
      <c r="E569" s="38" t="s">
        <v>505</v>
      </c>
    </row>
    <row r="570" spans="1:5" ht="28.8" x14ac:dyDescent="0.3">
      <c r="A570" s="37">
        <v>51</v>
      </c>
      <c r="B570" s="38" t="s">
        <v>511</v>
      </c>
      <c r="C570" s="37">
        <v>0.33333333333333331</v>
      </c>
      <c r="D570" s="38" t="s">
        <v>359</v>
      </c>
      <c r="E570" s="38" t="s">
        <v>497</v>
      </c>
    </row>
    <row r="571" spans="1:5" ht="72" x14ac:dyDescent="0.3">
      <c r="A571" s="37">
        <v>51</v>
      </c>
      <c r="B571" s="38" t="s">
        <v>511</v>
      </c>
      <c r="C571" s="37">
        <v>0.33333333333333331</v>
      </c>
      <c r="D571" s="38" t="s">
        <v>392</v>
      </c>
      <c r="E571" s="38" t="s">
        <v>498</v>
      </c>
    </row>
    <row r="572" spans="1:5" ht="43.2" x14ac:dyDescent="0.3">
      <c r="A572" s="37">
        <v>51</v>
      </c>
      <c r="B572" s="38" t="s">
        <v>496</v>
      </c>
      <c r="C572" s="37">
        <v>0.16666666666666666</v>
      </c>
      <c r="D572" s="38" t="s">
        <v>359</v>
      </c>
      <c r="E572" s="38" t="s">
        <v>501</v>
      </c>
    </row>
    <row r="573" spans="1:5" ht="28.8" x14ac:dyDescent="0.3">
      <c r="A573" s="37">
        <v>52</v>
      </c>
      <c r="B573" s="38" t="s">
        <v>30</v>
      </c>
      <c r="C573" s="37">
        <v>0.33333333333333331</v>
      </c>
      <c r="D573" s="38" t="s">
        <v>359</v>
      </c>
      <c r="E573" s="38" t="s">
        <v>491</v>
      </c>
    </row>
    <row r="574" spans="1:5" ht="28.8" x14ac:dyDescent="0.3">
      <c r="A574" s="37">
        <v>52</v>
      </c>
      <c r="B574" s="38" t="s">
        <v>392</v>
      </c>
      <c r="C574" s="37">
        <v>0.16666666666666666</v>
      </c>
      <c r="D574" s="38" t="s">
        <v>359</v>
      </c>
      <c r="E574" s="38" t="s">
        <v>489</v>
      </c>
    </row>
    <row r="575" spans="1:5" ht="28.8" x14ac:dyDescent="0.3">
      <c r="A575" s="37">
        <v>52</v>
      </c>
      <c r="B575" s="38" t="s">
        <v>512</v>
      </c>
      <c r="C575" s="37">
        <v>0.16666666666666666</v>
      </c>
      <c r="D575" s="38" t="s">
        <v>359</v>
      </c>
      <c r="E575" s="38" t="s">
        <v>494</v>
      </c>
    </row>
    <row r="576" spans="1:5" ht="28.8" x14ac:dyDescent="0.3">
      <c r="A576" s="37">
        <v>52</v>
      </c>
      <c r="B576" s="38" t="s">
        <v>392</v>
      </c>
      <c r="C576" s="37">
        <v>0.16666666666666666</v>
      </c>
      <c r="D576" s="38" t="s">
        <v>392</v>
      </c>
      <c r="E576" s="38" t="s">
        <v>489</v>
      </c>
    </row>
    <row r="577" spans="1:5" ht="28.8" x14ac:dyDescent="0.3">
      <c r="A577" s="37">
        <v>52</v>
      </c>
      <c r="B577" s="38" t="s">
        <v>193</v>
      </c>
      <c r="C577" s="37">
        <v>1</v>
      </c>
      <c r="D577" s="38" t="s">
        <v>359</v>
      </c>
      <c r="E577" s="38" t="s">
        <v>500</v>
      </c>
    </row>
    <row r="578" spans="1:5" ht="28.8" x14ac:dyDescent="0.3">
      <c r="A578" s="37">
        <v>52</v>
      </c>
      <c r="B578" s="38" t="s">
        <v>193</v>
      </c>
      <c r="C578" s="37">
        <v>0.5</v>
      </c>
      <c r="D578" s="38" t="s">
        <v>359</v>
      </c>
      <c r="E578" s="38" t="s">
        <v>491</v>
      </c>
    </row>
    <row r="579" spans="1:5" ht="28.8" x14ac:dyDescent="0.3">
      <c r="A579" s="37">
        <v>52</v>
      </c>
      <c r="B579" s="38" t="s">
        <v>193</v>
      </c>
      <c r="C579" s="37">
        <v>0.33333333333333331</v>
      </c>
      <c r="D579" s="38" t="s">
        <v>359</v>
      </c>
      <c r="E579" s="38" t="s">
        <v>494</v>
      </c>
    </row>
    <row r="580" spans="1:5" ht="72" x14ac:dyDescent="0.3">
      <c r="A580" s="37">
        <v>52</v>
      </c>
      <c r="B580" s="38" t="s">
        <v>193</v>
      </c>
      <c r="C580" s="37">
        <v>1.6666666666666667</v>
      </c>
      <c r="D580" s="38" t="s">
        <v>359</v>
      </c>
      <c r="E580" s="38" t="s">
        <v>498</v>
      </c>
    </row>
    <row r="581" spans="1:5" ht="28.8" x14ac:dyDescent="0.3">
      <c r="A581" s="37">
        <v>52</v>
      </c>
      <c r="B581" s="38" t="s">
        <v>193</v>
      </c>
      <c r="C581" s="37">
        <v>2.5</v>
      </c>
      <c r="D581" s="38" t="s">
        <v>359</v>
      </c>
      <c r="E581" s="38" t="s">
        <v>489</v>
      </c>
    </row>
    <row r="582" spans="1:5" ht="28.8" x14ac:dyDescent="0.3">
      <c r="A582" s="37">
        <v>52</v>
      </c>
      <c r="B582" s="38" t="s">
        <v>193</v>
      </c>
      <c r="C582" s="37">
        <v>0.5</v>
      </c>
      <c r="D582" s="38" t="s">
        <v>359</v>
      </c>
      <c r="E582" s="38" t="s">
        <v>500</v>
      </c>
    </row>
    <row r="583" spans="1:5" ht="28.8" x14ac:dyDescent="0.3">
      <c r="A583" s="37">
        <v>52</v>
      </c>
      <c r="B583" s="38" t="s">
        <v>193</v>
      </c>
      <c r="C583" s="37">
        <v>1.3333333333333333</v>
      </c>
      <c r="D583" s="38" t="s">
        <v>359</v>
      </c>
      <c r="E583" s="38" t="s">
        <v>497</v>
      </c>
    </row>
    <row r="584" spans="1:5" x14ac:dyDescent="0.3">
      <c r="A584" s="37">
        <v>52</v>
      </c>
      <c r="B584" s="38" t="s">
        <v>193</v>
      </c>
      <c r="C584" s="37">
        <v>0.5</v>
      </c>
      <c r="D584" s="38" t="s">
        <v>359</v>
      </c>
      <c r="E584" s="38" t="s">
        <v>490</v>
      </c>
    </row>
    <row r="585" spans="1:5" ht="28.8" x14ac:dyDescent="0.3">
      <c r="A585" s="37">
        <v>52</v>
      </c>
      <c r="B585" s="38" t="s">
        <v>193</v>
      </c>
      <c r="C585" s="37">
        <v>1.3333333333333333</v>
      </c>
      <c r="D585" s="38" t="s">
        <v>359</v>
      </c>
      <c r="E585" s="38" t="s">
        <v>491</v>
      </c>
    </row>
    <row r="586" spans="1:5" ht="28.8" x14ac:dyDescent="0.3">
      <c r="A586" s="37">
        <v>52</v>
      </c>
      <c r="B586" s="38" t="s">
        <v>193</v>
      </c>
      <c r="C586" s="37">
        <v>0.5</v>
      </c>
      <c r="D586" s="38" t="s">
        <v>359</v>
      </c>
      <c r="E586" s="38" t="s">
        <v>494</v>
      </c>
    </row>
    <row r="587" spans="1:5" ht="72" x14ac:dyDescent="0.3">
      <c r="A587" s="37">
        <v>52</v>
      </c>
      <c r="B587" s="38" t="s">
        <v>193</v>
      </c>
      <c r="C587" s="37">
        <v>3.3333333333333335</v>
      </c>
      <c r="D587" s="38" t="s">
        <v>359</v>
      </c>
      <c r="E587" s="38" t="s">
        <v>498</v>
      </c>
    </row>
    <row r="588" spans="1:5" ht="43.2" x14ac:dyDescent="0.3">
      <c r="A588" s="37">
        <v>52</v>
      </c>
      <c r="B588" s="38" t="s">
        <v>193</v>
      </c>
      <c r="C588" s="37">
        <v>0.5</v>
      </c>
      <c r="D588" s="38" t="s">
        <v>359</v>
      </c>
      <c r="E588" s="38" t="s">
        <v>501</v>
      </c>
    </row>
    <row r="589" spans="1:5" ht="28.8" x14ac:dyDescent="0.3">
      <c r="A589" s="37">
        <v>52</v>
      </c>
      <c r="B589" s="38" t="s">
        <v>495</v>
      </c>
      <c r="C589" s="37">
        <v>0.25</v>
      </c>
      <c r="D589" s="38" t="s">
        <v>359</v>
      </c>
      <c r="E589" s="38" t="s">
        <v>489</v>
      </c>
    </row>
    <row r="590" spans="1:5" ht="28.8" x14ac:dyDescent="0.3">
      <c r="A590" s="37">
        <v>52</v>
      </c>
      <c r="B590" s="38" t="s">
        <v>225</v>
      </c>
      <c r="C590" s="37">
        <v>1.8333333333333333</v>
      </c>
      <c r="D590" s="38" t="s">
        <v>392</v>
      </c>
      <c r="E590" s="38" t="s">
        <v>489</v>
      </c>
    </row>
    <row r="591" spans="1:5" x14ac:dyDescent="0.3">
      <c r="A591" s="37">
        <v>52</v>
      </c>
      <c r="B591" s="38" t="s">
        <v>225</v>
      </c>
      <c r="C591" s="37">
        <v>1.3333333333333333</v>
      </c>
      <c r="D591" s="38" t="s">
        <v>392</v>
      </c>
      <c r="E591" s="38" t="s">
        <v>490</v>
      </c>
    </row>
    <row r="592" spans="1:5" ht="72" x14ac:dyDescent="0.3">
      <c r="A592" s="37">
        <v>52</v>
      </c>
      <c r="B592" s="38" t="s">
        <v>225</v>
      </c>
      <c r="C592" s="37">
        <v>0.33333333333333331</v>
      </c>
      <c r="D592" s="38" t="s">
        <v>392</v>
      </c>
      <c r="E592" s="38" t="s">
        <v>498</v>
      </c>
    </row>
    <row r="593" spans="1:5" ht="43.2" x14ac:dyDescent="0.3">
      <c r="A593" s="37">
        <v>52</v>
      </c>
      <c r="B593" s="38" t="s">
        <v>225</v>
      </c>
      <c r="C593" s="37">
        <v>0.5</v>
      </c>
      <c r="D593" s="38" t="s">
        <v>392</v>
      </c>
      <c r="E593" s="38" t="s">
        <v>503</v>
      </c>
    </row>
    <row r="594" spans="1:5" ht="43.2" x14ac:dyDescent="0.3">
      <c r="A594" s="37">
        <v>52</v>
      </c>
      <c r="B594" s="38" t="s">
        <v>496</v>
      </c>
      <c r="C594" s="37">
        <v>0.16666666666666666</v>
      </c>
      <c r="D594" s="38" t="s">
        <v>359</v>
      </c>
      <c r="E594" s="38" t="s">
        <v>501</v>
      </c>
    </row>
    <row r="595" spans="1:5" ht="28.8" x14ac:dyDescent="0.3">
      <c r="A595" s="37">
        <v>53</v>
      </c>
      <c r="B595" s="38" t="s">
        <v>30</v>
      </c>
      <c r="C595" s="37">
        <v>0.16666666666666666</v>
      </c>
      <c r="D595" s="38" t="s">
        <v>488</v>
      </c>
      <c r="E595" s="38" t="s">
        <v>491</v>
      </c>
    </row>
    <row r="596" spans="1:5" ht="28.8" x14ac:dyDescent="0.3">
      <c r="A596" s="37">
        <v>53</v>
      </c>
      <c r="B596" s="38" t="s">
        <v>193</v>
      </c>
      <c r="C596" s="37">
        <v>0.33333333333333331</v>
      </c>
      <c r="D596" s="38" t="s">
        <v>359</v>
      </c>
      <c r="E596" s="38" t="s">
        <v>489</v>
      </c>
    </row>
    <row r="597" spans="1:5" ht="28.8" x14ac:dyDescent="0.3">
      <c r="A597" s="37">
        <v>53</v>
      </c>
      <c r="B597" s="38" t="s">
        <v>193</v>
      </c>
      <c r="C597" s="37">
        <v>0.33333333333333331</v>
      </c>
      <c r="D597" s="38" t="s">
        <v>359</v>
      </c>
      <c r="E597" s="38" t="s">
        <v>494</v>
      </c>
    </row>
    <row r="598" spans="1:5" ht="28.8" x14ac:dyDescent="0.3">
      <c r="A598" s="37">
        <v>53</v>
      </c>
      <c r="B598" s="38" t="s">
        <v>193</v>
      </c>
      <c r="C598" s="37">
        <v>1.3333333333333333</v>
      </c>
      <c r="D598" s="38" t="s">
        <v>359</v>
      </c>
      <c r="E598" s="38" t="s">
        <v>489</v>
      </c>
    </row>
    <row r="599" spans="1:5" ht="28.8" x14ac:dyDescent="0.3">
      <c r="A599" s="37">
        <v>53</v>
      </c>
      <c r="B599" s="38" t="s">
        <v>193</v>
      </c>
      <c r="C599" s="37">
        <v>1.1666666666666667</v>
      </c>
      <c r="D599" s="38" t="s">
        <v>359</v>
      </c>
      <c r="E599" s="38" t="s">
        <v>500</v>
      </c>
    </row>
    <row r="600" spans="1:5" ht="28.8" x14ac:dyDescent="0.3">
      <c r="A600" s="37">
        <v>53</v>
      </c>
      <c r="B600" s="38" t="s">
        <v>193</v>
      </c>
      <c r="C600" s="37">
        <v>3</v>
      </c>
      <c r="D600" s="38" t="s">
        <v>359</v>
      </c>
      <c r="E600" s="38" t="s">
        <v>497</v>
      </c>
    </row>
    <row r="601" spans="1:5" ht="28.8" x14ac:dyDescent="0.3">
      <c r="A601" s="37">
        <v>53</v>
      </c>
      <c r="B601" s="38" t="s">
        <v>193</v>
      </c>
      <c r="C601" s="37">
        <v>1.8333333333333333</v>
      </c>
      <c r="D601" s="38" t="s">
        <v>359</v>
      </c>
      <c r="E601" s="38" t="s">
        <v>491</v>
      </c>
    </row>
    <row r="602" spans="1:5" ht="28.8" x14ac:dyDescent="0.3">
      <c r="A602" s="37">
        <v>53</v>
      </c>
      <c r="B602" s="38" t="s">
        <v>193</v>
      </c>
      <c r="C602" s="37">
        <v>0.33333333333333331</v>
      </c>
      <c r="D602" s="38" t="s">
        <v>359</v>
      </c>
      <c r="E602" s="38" t="s">
        <v>494</v>
      </c>
    </row>
    <row r="603" spans="1:5" ht="43.2" x14ac:dyDescent="0.3">
      <c r="A603" s="37">
        <v>53</v>
      </c>
      <c r="B603" s="38" t="s">
        <v>193</v>
      </c>
      <c r="C603" s="37">
        <v>2.6666666666666665</v>
      </c>
      <c r="D603" s="38" t="s">
        <v>359</v>
      </c>
      <c r="E603" s="38" t="s">
        <v>501</v>
      </c>
    </row>
    <row r="604" spans="1:5" ht="28.8" x14ac:dyDescent="0.3">
      <c r="A604" s="37">
        <v>53</v>
      </c>
      <c r="B604" s="38" t="s">
        <v>495</v>
      </c>
      <c r="C604" s="37">
        <v>0.16666666666666666</v>
      </c>
      <c r="D604" s="38" t="s">
        <v>359</v>
      </c>
      <c r="E604" s="38" t="s">
        <v>489</v>
      </c>
    </row>
    <row r="605" spans="1:5" ht="28.8" x14ac:dyDescent="0.3">
      <c r="A605" s="37">
        <v>56</v>
      </c>
      <c r="B605" s="38" t="s">
        <v>193</v>
      </c>
      <c r="C605" s="37">
        <v>0.16666666666666666</v>
      </c>
      <c r="D605" s="38" t="s">
        <v>359</v>
      </c>
      <c r="E605" s="38" t="s">
        <v>489</v>
      </c>
    </row>
    <row r="606" spans="1:5" ht="28.8" x14ac:dyDescent="0.3">
      <c r="A606" s="37">
        <v>56</v>
      </c>
      <c r="B606" s="38" t="s">
        <v>193</v>
      </c>
      <c r="C606" s="37">
        <v>1.5</v>
      </c>
      <c r="D606" s="38" t="s">
        <v>359</v>
      </c>
      <c r="E606" s="38" t="s">
        <v>500</v>
      </c>
    </row>
    <row r="607" spans="1:5" ht="28.8" x14ac:dyDescent="0.3">
      <c r="A607" s="37">
        <v>56</v>
      </c>
      <c r="B607" s="38" t="s">
        <v>193</v>
      </c>
      <c r="C607" s="37">
        <v>0.66666666666666663</v>
      </c>
      <c r="D607" s="38" t="s">
        <v>359</v>
      </c>
      <c r="E607" s="38" t="s">
        <v>497</v>
      </c>
    </row>
    <row r="608" spans="1:5" ht="28.8" x14ac:dyDescent="0.3">
      <c r="A608" s="37">
        <v>56</v>
      </c>
      <c r="B608" s="38" t="s">
        <v>193</v>
      </c>
      <c r="C608" s="37">
        <v>1.1666666666666667</v>
      </c>
      <c r="D608" s="38" t="s">
        <v>359</v>
      </c>
      <c r="E608" s="38" t="s">
        <v>494</v>
      </c>
    </row>
    <row r="609" spans="1:5" ht="72" x14ac:dyDescent="0.3">
      <c r="A609" s="37">
        <v>56</v>
      </c>
      <c r="B609" s="38" t="s">
        <v>193</v>
      </c>
      <c r="C609" s="37">
        <v>1.5</v>
      </c>
      <c r="D609" s="38" t="s">
        <v>359</v>
      </c>
      <c r="E609" s="38" t="s">
        <v>498</v>
      </c>
    </row>
    <row r="610" spans="1:5" ht="28.8" x14ac:dyDescent="0.3">
      <c r="A610" s="37">
        <v>56</v>
      </c>
      <c r="B610" s="38" t="s">
        <v>193</v>
      </c>
      <c r="C610" s="37">
        <v>0.33333333333333331</v>
      </c>
      <c r="D610" s="38" t="s">
        <v>488</v>
      </c>
      <c r="E610" s="38" t="s">
        <v>489</v>
      </c>
    </row>
    <row r="611" spans="1:5" ht="28.8" x14ac:dyDescent="0.3">
      <c r="A611" s="37">
        <v>56</v>
      </c>
      <c r="B611" s="38" t="s">
        <v>193</v>
      </c>
      <c r="C611" s="37">
        <v>1.8333333333333333</v>
      </c>
      <c r="D611" s="38" t="s">
        <v>359</v>
      </c>
      <c r="E611" s="38" t="s">
        <v>489</v>
      </c>
    </row>
    <row r="612" spans="1:5" ht="28.8" x14ac:dyDescent="0.3">
      <c r="A612" s="37">
        <v>56</v>
      </c>
      <c r="B612" s="38" t="s">
        <v>193</v>
      </c>
      <c r="C612" s="37">
        <v>2.6666666666666665</v>
      </c>
      <c r="D612" s="38" t="s">
        <v>359</v>
      </c>
      <c r="E612" s="38" t="s">
        <v>497</v>
      </c>
    </row>
    <row r="613" spans="1:5" x14ac:dyDescent="0.3">
      <c r="A613" s="37">
        <v>56</v>
      </c>
      <c r="B613" s="38" t="s">
        <v>193</v>
      </c>
      <c r="C613" s="37">
        <v>1.6666666666666667</v>
      </c>
      <c r="D613" s="38" t="s">
        <v>359</v>
      </c>
      <c r="E613" s="38" t="s">
        <v>490</v>
      </c>
    </row>
    <row r="614" spans="1:5" ht="28.8" x14ac:dyDescent="0.3">
      <c r="A614" s="37">
        <v>56</v>
      </c>
      <c r="B614" s="38" t="s">
        <v>193</v>
      </c>
      <c r="C614" s="37">
        <v>0.16666666666666666</v>
      </c>
      <c r="D614" s="38" t="s">
        <v>359</v>
      </c>
      <c r="E614" s="38" t="s">
        <v>494</v>
      </c>
    </row>
    <row r="615" spans="1:5" ht="72" x14ac:dyDescent="0.3">
      <c r="A615" s="37">
        <v>56</v>
      </c>
      <c r="B615" s="38" t="s">
        <v>193</v>
      </c>
      <c r="C615" s="37">
        <v>0.5</v>
      </c>
      <c r="D615" s="38" t="s">
        <v>359</v>
      </c>
      <c r="E615" s="38" t="s">
        <v>498</v>
      </c>
    </row>
    <row r="616" spans="1:5" ht="43.2" x14ac:dyDescent="0.3">
      <c r="A616" s="37">
        <v>56</v>
      </c>
      <c r="B616" s="38" t="s">
        <v>193</v>
      </c>
      <c r="C616" s="37">
        <v>0.33333333333333331</v>
      </c>
      <c r="D616" s="38" t="s">
        <v>359</v>
      </c>
      <c r="E616" s="38" t="s">
        <v>501</v>
      </c>
    </row>
    <row r="617" spans="1:5" ht="28.8" x14ac:dyDescent="0.3">
      <c r="A617" s="37">
        <v>56</v>
      </c>
      <c r="B617" s="38" t="s">
        <v>495</v>
      </c>
      <c r="C617" s="37">
        <v>8.3333333333333329E-2</v>
      </c>
      <c r="D617" s="38" t="s">
        <v>359</v>
      </c>
      <c r="E617" s="38" t="s">
        <v>489</v>
      </c>
    </row>
    <row r="618" spans="1:5" ht="28.8" x14ac:dyDescent="0.3">
      <c r="A618" s="37">
        <v>56</v>
      </c>
      <c r="B618" s="38" t="s">
        <v>495</v>
      </c>
      <c r="C618" s="37">
        <v>0.33333333333333331</v>
      </c>
      <c r="D618" s="38" t="s">
        <v>488</v>
      </c>
      <c r="E618" s="38" t="s">
        <v>489</v>
      </c>
    </row>
    <row r="619" spans="1:5" ht="28.8" x14ac:dyDescent="0.3">
      <c r="A619" s="37">
        <v>56</v>
      </c>
      <c r="B619" s="38" t="s">
        <v>225</v>
      </c>
      <c r="C619" s="37">
        <v>0.33333333333333331</v>
      </c>
      <c r="D619" s="38" t="s">
        <v>359</v>
      </c>
      <c r="E619" s="38" t="s">
        <v>491</v>
      </c>
    </row>
    <row r="620" spans="1:5" ht="28.8" x14ac:dyDescent="0.3">
      <c r="A620" s="37">
        <v>56</v>
      </c>
      <c r="B620" s="38" t="s">
        <v>225</v>
      </c>
      <c r="C620" s="37">
        <v>0.33333333333333331</v>
      </c>
      <c r="D620" s="38" t="s">
        <v>488</v>
      </c>
      <c r="E620" s="38" t="s">
        <v>491</v>
      </c>
    </row>
    <row r="621" spans="1:5" ht="28.8" x14ac:dyDescent="0.3">
      <c r="A621" s="37">
        <v>56</v>
      </c>
      <c r="B621" s="38" t="s">
        <v>225</v>
      </c>
      <c r="C621" s="37">
        <v>2.1666666666666665</v>
      </c>
      <c r="D621" s="38" t="s">
        <v>392</v>
      </c>
      <c r="E621" s="38" t="s">
        <v>489</v>
      </c>
    </row>
    <row r="622" spans="1:5" ht="57.6" x14ac:dyDescent="0.3">
      <c r="A622" s="37">
        <v>56</v>
      </c>
      <c r="B622" s="38" t="s">
        <v>225</v>
      </c>
      <c r="C622" s="37">
        <v>1.1666666666666667</v>
      </c>
      <c r="D622" s="38" t="s">
        <v>392</v>
      </c>
      <c r="E622" s="38" t="s">
        <v>504</v>
      </c>
    </row>
    <row r="623" spans="1:5" x14ac:dyDescent="0.3">
      <c r="A623" s="37">
        <v>56</v>
      </c>
      <c r="B623" s="38" t="s">
        <v>225</v>
      </c>
      <c r="C623" s="37">
        <v>1.3333333333333333</v>
      </c>
      <c r="D623" s="38" t="s">
        <v>392</v>
      </c>
      <c r="E623" s="38" t="s">
        <v>490</v>
      </c>
    </row>
    <row r="624" spans="1:5" ht="28.8" x14ac:dyDescent="0.3">
      <c r="A624" s="37">
        <v>56</v>
      </c>
      <c r="B624" s="38" t="s">
        <v>225</v>
      </c>
      <c r="C624" s="37">
        <v>0.16666666666666666</v>
      </c>
      <c r="D624" s="38" t="s">
        <v>392</v>
      </c>
      <c r="E624" s="38" t="s">
        <v>491</v>
      </c>
    </row>
    <row r="625" spans="1:5" ht="43.2" x14ac:dyDescent="0.3">
      <c r="A625" s="37">
        <v>56</v>
      </c>
      <c r="B625" s="38" t="s">
        <v>225</v>
      </c>
      <c r="C625" s="37">
        <v>2.3333333333333335</v>
      </c>
      <c r="D625" s="38" t="s">
        <v>392</v>
      </c>
      <c r="E625" s="38" t="s">
        <v>505</v>
      </c>
    </row>
    <row r="626" spans="1:5" ht="43.2" x14ac:dyDescent="0.3">
      <c r="A626" s="37">
        <v>56</v>
      </c>
      <c r="B626" s="38" t="s">
        <v>225</v>
      </c>
      <c r="C626" s="37">
        <v>1.1666666666666667</v>
      </c>
      <c r="D626" s="38" t="s">
        <v>392</v>
      </c>
      <c r="E626" s="38" t="s">
        <v>503</v>
      </c>
    </row>
    <row r="627" spans="1:5" ht="28.8" x14ac:dyDescent="0.3">
      <c r="A627" s="37">
        <v>56</v>
      </c>
      <c r="B627" s="38" t="s">
        <v>496</v>
      </c>
      <c r="C627" s="37">
        <v>1</v>
      </c>
      <c r="D627" s="38" t="s">
        <v>359</v>
      </c>
      <c r="E627" s="38" t="s">
        <v>497</v>
      </c>
    </row>
    <row r="628" spans="1:5" ht="43.2" x14ac:dyDescent="0.3">
      <c r="A628" s="37">
        <v>56</v>
      </c>
      <c r="B628" s="38" t="s">
        <v>496</v>
      </c>
      <c r="C628" s="37">
        <v>0.16666666666666666</v>
      </c>
      <c r="D628" s="38" t="s">
        <v>359</v>
      </c>
      <c r="E628" s="38" t="s">
        <v>501</v>
      </c>
    </row>
    <row r="629" spans="1:5" ht="28.8" x14ac:dyDescent="0.3">
      <c r="A629" s="37">
        <v>57</v>
      </c>
      <c r="B629" s="38" t="s">
        <v>30</v>
      </c>
      <c r="C629" s="37">
        <v>0.16666666666666666</v>
      </c>
      <c r="D629" s="38" t="s">
        <v>488</v>
      </c>
      <c r="E629" s="38" t="s">
        <v>491</v>
      </c>
    </row>
    <row r="630" spans="1:5" ht="28.8" x14ac:dyDescent="0.3">
      <c r="A630" s="37">
        <v>57</v>
      </c>
      <c r="B630" s="38" t="s">
        <v>392</v>
      </c>
      <c r="C630" s="37">
        <v>0.16666666666666666</v>
      </c>
      <c r="D630" s="38" t="s">
        <v>392</v>
      </c>
      <c r="E630" s="38" t="s">
        <v>489</v>
      </c>
    </row>
    <row r="631" spans="1:5" ht="28.8" x14ac:dyDescent="0.3">
      <c r="A631" s="37">
        <v>57</v>
      </c>
      <c r="B631" s="38" t="s">
        <v>193</v>
      </c>
      <c r="C631" s="37">
        <v>0.16666666666666666</v>
      </c>
      <c r="D631" s="38" t="s">
        <v>359</v>
      </c>
      <c r="E631" s="38" t="s">
        <v>494</v>
      </c>
    </row>
    <row r="632" spans="1:5" ht="28.8" x14ac:dyDescent="0.3">
      <c r="A632" s="37">
        <v>57</v>
      </c>
      <c r="B632" s="38" t="s">
        <v>193</v>
      </c>
      <c r="C632" s="37">
        <v>0.16666666666666666</v>
      </c>
      <c r="D632" s="38" t="s">
        <v>488</v>
      </c>
      <c r="E632" s="38" t="s">
        <v>489</v>
      </c>
    </row>
    <row r="633" spans="1:5" ht="28.8" x14ac:dyDescent="0.3">
      <c r="A633" s="37">
        <v>57</v>
      </c>
      <c r="B633" s="38" t="s">
        <v>193</v>
      </c>
      <c r="C633" s="37">
        <v>0.83333333333333337</v>
      </c>
      <c r="D633" s="38" t="s">
        <v>488</v>
      </c>
      <c r="E633" s="38" t="s">
        <v>489</v>
      </c>
    </row>
    <row r="634" spans="1:5" x14ac:dyDescent="0.3">
      <c r="A634" s="37">
        <v>57</v>
      </c>
      <c r="B634" s="38" t="s">
        <v>507</v>
      </c>
      <c r="C634" s="37">
        <v>1.5</v>
      </c>
      <c r="D634" s="38" t="s">
        <v>488</v>
      </c>
      <c r="E634" s="38" t="s">
        <v>490</v>
      </c>
    </row>
    <row r="635" spans="1:5" ht="28.8" x14ac:dyDescent="0.3">
      <c r="A635" s="37">
        <v>57</v>
      </c>
      <c r="B635" s="38" t="s">
        <v>495</v>
      </c>
      <c r="C635" s="37">
        <v>0.16666666666666666</v>
      </c>
      <c r="D635" s="38" t="s">
        <v>359</v>
      </c>
      <c r="E635" s="38" t="s">
        <v>489</v>
      </c>
    </row>
    <row r="636" spans="1:5" ht="28.8" x14ac:dyDescent="0.3">
      <c r="A636" s="37">
        <v>57</v>
      </c>
      <c r="B636" s="38" t="s">
        <v>495</v>
      </c>
      <c r="C636" s="37">
        <v>0.16666666666666666</v>
      </c>
      <c r="D636" s="38" t="s">
        <v>488</v>
      </c>
      <c r="E636" s="38" t="s">
        <v>489</v>
      </c>
    </row>
    <row r="637" spans="1:5" ht="28.8" x14ac:dyDescent="0.3">
      <c r="A637" s="37">
        <v>57</v>
      </c>
      <c r="B637" s="38" t="s">
        <v>225</v>
      </c>
      <c r="C637" s="37">
        <v>0.16666666666666666</v>
      </c>
      <c r="D637" s="38" t="s">
        <v>359</v>
      </c>
      <c r="E637" s="38" t="s">
        <v>494</v>
      </c>
    </row>
    <row r="638" spans="1:5" ht="28.8" x14ac:dyDescent="0.3">
      <c r="A638" s="37">
        <v>57</v>
      </c>
      <c r="B638" s="38" t="s">
        <v>225</v>
      </c>
      <c r="C638" s="37">
        <v>1.1666666666666667</v>
      </c>
      <c r="D638" s="38" t="s">
        <v>488</v>
      </c>
      <c r="E638" s="38" t="s">
        <v>489</v>
      </c>
    </row>
    <row r="639" spans="1:5" x14ac:dyDescent="0.3">
      <c r="A639" s="37">
        <v>57</v>
      </c>
      <c r="B639" s="38" t="s">
        <v>225</v>
      </c>
      <c r="C639" s="37">
        <v>0.5</v>
      </c>
      <c r="D639" s="38" t="s">
        <v>488</v>
      </c>
      <c r="E639" s="38" t="s">
        <v>490</v>
      </c>
    </row>
    <row r="640" spans="1:5" ht="28.8" x14ac:dyDescent="0.3">
      <c r="A640" s="37">
        <v>57</v>
      </c>
      <c r="B640" s="38" t="s">
        <v>225</v>
      </c>
      <c r="C640" s="37">
        <v>0.16666666666666666</v>
      </c>
      <c r="D640" s="38" t="s">
        <v>488</v>
      </c>
      <c r="E640" s="38" t="s">
        <v>491</v>
      </c>
    </row>
    <row r="641" spans="1:5" ht="28.8" x14ac:dyDescent="0.3">
      <c r="A641" s="37">
        <v>57</v>
      </c>
      <c r="B641" s="38" t="s">
        <v>225</v>
      </c>
      <c r="C641" s="37">
        <v>2.1666666666666665</v>
      </c>
      <c r="D641" s="38" t="s">
        <v>392</v>
      </c>
      <c r="E641" s="38" t="s">
        <v>489</v>
      </c>
    </row>
    <row r="642" spans="1:5" ht="57.6" x14ac:dyDescent="0.3">
      <c r="A642" s="37">
        <v>57</v>
      </c>
      <c r="B642" s="38" t="s">
        <v>225</v>
      </c>
      <c r="C642" s="37">
        <v>1.6666666666666667</v>
      </c>
      <c r="D642" s="38" t="s">
        <v>392</v>
      </c>
      <c r="E642" s="38" t="s">
        <v>504</v>
      </c>
    </row>
    <row r="643" spans="1:5" ht="43.2" x14ac:dyDescent="0.3">
      <c r="A643" s="37">
        <v>57</v>
      </c>
      <c r="B643" s="38" t="s">
        <v>225</v>
      </c>
      <c r="C643" s="37">
        <v>3.1666666666666665</v>
      </c>
      <c r="D643" s="38" t="s">
        <v>392</v>
      </c>
      <c r="E643" s="38" t="s">
        <v>505</v>
      </c>
    </row>
    <row r="644" spans="1:5" ht="28.8" x14ac:dyDescent="0.3">
      <c r="A644" s="37">
        <v>57</v>
      </c>
      <c r="B644" s="38" t="s">
        <v>225</v>
      </c>
      <c r="C644" s="37">
        <v>0.33333333333333331</v>
      </c>
      <c r="D644" s="38" t="s">
        <v>392</v>
      </c>
      <c r="E644" s="38" t="s">
        <v>494</v>
      </c>
    </row>
    <row r="645" spans="1:5" ht="43.2" x14ac:dyDescent="0.3">
      <c r="A645" s="37">
        <v>57</v>
      </c>
      <c r="B645" s="38" t="s">
        <v>225</v>
      </c>
      <c r="C645" s="37">
        <v>3.1666666666666665</v>
      </c>
      <c r="D645" s="38" t="s">
        <v>392</v>
      </c>
      <c r="E645" s="38" t="s">
        <v>503</v>
      </c>
    </row>
    <row r="646" spans="1:5" ht="43.2" x14ac:dyDescent="0.3">
      <c r="A646" s="37">
        <v>58</v>
      </c>
      <c r="B646" s="38" t="s">
        <v>30</v>
      </c>
      <c r="C646" s="37">
        <v>0.16666666666666666</v>
      </c>
      <c r="D646" s="38" t="s">
        <v>359</v>
      </c>
      <c r="E646" s="38" t="s">
        <v>503</v>
      </c>
    </row>
    <row r="647" spans="1:5" ht="28.8" x14ac:dyDescent="0.3">
      <c r="A647" s="37">
        <v>58</v>
      </c>
      <c r="B647" s="38" t="s">
        <v>30</v>
      </c>
      <c r="C647" s="37">
        <v>0.16666666666666666</v>
      </c>
      <c r="D647" s="38" t="s">
        <v>488</v>
      </c>
      <c r="E647" s="38" t="s">
        <v>491</v>
      </c>
    </row>
    <row r="648" spans="1:5" ht="28.8" x14ac:dyDescent="0.3">
      <c r="A648" s="37">
        <v>58</v>
      </c>
      <c r="B648" s="38" t="s">
        <v>392</v>
      </c>
      <c r="C648" s="37">
        <v>0.16666666666666666</v>
      </c>
      <c r="D648" s="38" t="s">
        <v>392</v>
      </c>
      <c r="E648" s="38" t="s">
        <v>489</v>
      </c>
    </row>
    <row r="649" spans="1:5" ht="28.8" x14ac:dyDescent="0.3">
      <c r="A649" s="37">
        <v>58</v>
      </c>
      <c r="B649" s="38" t="s">
        <v>392</v>
      </c>
      <c r="C649" s="37">
        <v>1.3333333333333333</v>
      </c>
      <c r="D649" s="38" t="s">
        <v>392</v>
      </c>
      <c r="E649" s="38" t="s">
        <v>491</v>
      </c>
    </row>
    <row r="650" spans="1:5" ht="43.2" x14ac:dyDescent="0.3">
      <c r="A650" s="37">
        <v>58</v>
      </c>
      <c r="B650" s="38" t="s">
        <v>392</v>
      </c>
      <c r="C650" s="37">
        <v>0.33333333333333331</v>
      </c>
      <c r="D650" s="38" t="s">
        <v>392</v>
      </c>
      <c r="E650" s="38" t="s">
        <v>505</v>
      </c>
    </row>
    <row r="651" spans="1:5" ht="43.2" x14ac:dyDescent="0.3">
      <c r="A651" s="37">
        <v>58</v>
      </c>
      <c r="B651" s="38" t="s">
        <v>392</v>
      </c>
      <c r="C651" s="37">
        <v>0.33333333333333331</v>
      </c>
      <c r="D651" s="38" t="s">
        <v>392</v>
      </c>
      <c r="E651" s="38" t="s">
        <v>503</v>
      </c>
    </row>
    <row r="652" spans="1:5" ht="28.8" x14ac:dyDescent="0.3">
      <c r="A652" s="37">
        <v>58</v>
      </c>
      <c r="B652" s="38" t="s">
        <v>193</v>
      </c>
      <c r="C652" s="37">
        <v>0.5</v>
      </c>
      <c r="D652" s="38" t="s">
        <v>359</v>
      </c>
      <c r="E652" s="38" t="s">
        <v>489</v>
      </c>
    </row>
    <row r="653" spans="1:5" ht="28.8" x14ac:dyDescent="0.3">
      <c r="A653" s="37">
        <v>58</v>
      </c>
      <c r="B653" s="38" t="s">
        <v>193</v>
      </c>
      <c r="C653" s="37">
        <v>0.33333333333333331</v>
      </c>
      <c r="D653" s="38" t="s">
        <v>359</v>
      </c>
      <c r="E653" s="38" t="s">
        <v>491</v>
      </c>
    </row>
    <row r="654" spans="1:5" ht="72" x14ac:dyDescent="0.3">
      <c r="A654" s="37">
        <v>58</v>
      </c>
      <c r="B654" s="38" t="s">
        <v>193</v>
      </c>
      <c r="C654" s="37">
        <v>0.16666666666666666</v>
      </c>
      <c r="D654" s="38" t="s">
        <v>359</v>
      </c>
      <c r="E654" s="38" t="s">
        <v>498</v>
      </c>
    </row>
    <row r="655" spans="1:5" ht="28.8" x14ac:dyDescent="0.3">
      <c r="A655" s="37">
        <v>58</v>
      </c>
      <c r="B655" s="38" t="s">
        <v>193</v>
      </c>
      <c r="C655" s="37">
        <v>0.33333333333333331</v>
      </c>
      <c r="D655" s="38" t="s">
        <v>488</v>
      </c>
      <c r="E655" s="38" t="s">
        <v>489</v>
      </c>
    </row>
    <row r="656" spans="1:5" ht="28.8" x14ac:dyDescent="0.3">
      <c r="A656" s="37">
        <v>58</v>
      </c>
      <c r="B656" s="38" t="s">
        <v>193</v>
      </c>
      <c r="C656" s="37">
        <v>0.66666666666666663</v>
      </c>
      <c r="D656" s="38" t="s">
        <v>359</v>
      </c>
      <c r="E656" s="38" t="s">
        <v>489</v>
      </c>
    </row>
    <row r="657" spans="1:5" ht="28.8" x14ac:dyDescent="0.3">
      <c r="A657" s="37">
        <v>58</v>
      </c>
      <c r="B657" s="38" t="s">
        <v>193</v>
      </c>
      <c r="C657" s="37">
        <v>1.5</v>
      </c>
      <c r="D657" s="38" t="s">
        <v>359</v>
      </c>
      <c r="E657" s="38" t="s">
        <v>497</v>
      </c>
    </row>
    <row r="658" spans="1:5" x14ac:dyDescent="0.3">
      <c r="A658" s="37">
        <v>58</v>
      </c>
      <c r="B658" s="38" t="s">
        <v>193</v>
      </c>
      <c r="C658" s="37">
        <v>0.16666666666666666</v>
      </c>
      <c r="D658" s="38" t="s">
        <v>359</v>
      </c>
      <c r="E658" s="38" t="s">
        <v>490</v>
      </c>
    </row>
    <row r="659" spans="1:5" ht="28.8" x14ac:dyDescent="0.3">
      <c r="A659" s="37">
        <v>58</v>
      </c>
      <c r="B659" s="38" t="s">
        <v>193</v>
      </c>
      <c r="C659" s="37">
        <v>1.1666666666666667</v>
      </c>
      <c r="D659" s="38" t="s">
        <v>359</v>
      </c>
      <c r="E659" s="38" t="s">
        <v>491</v>
      </c>
    </row>
    <row r="660" spans="1:5" ht="28.8" x14ac:dyDescent="0.3">
      <c r="A660" s="37">
        <v>58</v>
      </c>
      <c r="B660" s="38" t="s">
        <v>193</v>
      </c>
      <c r="C660" s="37">
        <v>0.16666666666666666</v>
      </c>
      <c r="D660" s="38" t="s">
        <v>359</v>
      </c>
      <c r="E660" s="38" t="s">
        <v>494</v>
      </c>
    </row>
    <row r="661" spans="1:5" ht="28.8" x14ac:dyDescent="0.3">
      <c r="A661" s="37">
        <v>58</v>
      </c>
      <c r="B661" s="38" t="s">
        <v>193</v>
      </c>
      <c r="C661" s="37">
        <v>1.3333333333333333</v>
      </c>
      <c r="D661" s="38" t="s">
        <v>488</v>
      </c>
      <c r="E661" s="38" t="s">
        <v>489</v>
      </c>
    </row>
    <row r="662" spans="1:5" x14ac:dyDescent="0.3">
      <c r="A662" s="37">
        <v>58</v>
      </c>
      <c r="B662" s="38" t="s">
        <v>193</v>
      </c>
      <c r="C662" s="37">
        <v>1.5</v>
      </c>
      <c r="D662" s="38" t="s">
        <v>488</v>
      </c>
      <c r="E662" s="38" t="s">
        <v>490</v>
      </c>
    </row>
    <row r="663" spans="1:5" ht="57.6" x14ac:dyDescent="0.3">
      <c r="A663" s="37">
        <v>58</v>
      </c>
      <c r="B663" s="38" t="s">
        <v>193</v>
      </c>
      <c r="C663" s="37">
        <v>0.16666666666666666</v>
      </c>
      <c r="D663" s="38" t="s">
        <v>392</v>
      </c>
      <c r="E663" s="38" t="s">
        <v>504</v>
      </c>
    </row>
    <row r="664" spans="1:5" x14ac:dyDescent="0.3">
      <c r="A664" s="37">
        <v>58</v>
      </c>
      <c r="B664" s="38" t="s">
        <v>193</v>
      </c>
      <c r="C664" s="37">
        <v>1.3333333333333333</v>
      </c>
      <c r="D664" s="38" t="s">
        <v>392</v>
      </c>
      <c r="E664" s="38" t="s">
        <v>490</v>
      </c>
    </row>
    <row r="665" spans="1:5" ht="43.2" x14ac:dyDescent="0.3">
      <c r="A665" s="37">
        <v>58</v>
      </c>
      <c r="B665" s="38" t="s">
        <v>193</v>
      </c>
      <c r="C665" s="37">
        <v>1</v>
      </c>
      <c r="D665" s="38" t="s">
        <v>392</v>
      </c>
      <c r="E665" s="38" t="s">
        <v>503</v>
      </c>
    </row>
    <row r="666" spans="1:5" ht="28.8" x14ac:dyDescent="0.3">
      <c r="A666" s="37">
        <v>58</v>
      </c>
      <c r="B666" s="38" t="s">
        <v>510</v>
      </c>
      <c r="C666" s="37">
        <v>0.66666666666666663</v>
      </c>
      <c r="D666" s="38" t="s">
        <v>359</v>
      </c>
      <c r="E666" s="38" t="s">
        <v>489</v>
      </c>
    </row>
    <row r="667" spans="1:5" ht="28.8" x14ac:dyDescent="0.3">
      <c r="A667" s="37">
        <v>58</v>
      </c>
      <c r="B667" s="38" t="s">
        <v>510</v>
      </c>
      <c r="C667" s="37">
        <v>0.33333333333333331</v>
      </c>
      <c r="D667" s="38" t="s">
        <v>488</v>
      </c>
      <c r="E667" s="38" t="s">
        <v>489</v>
      </c>
    </row>
    <row r="668" spans="1:5" ht="28.8" x14ac:dyDescent="0.3">
      <c r="A668" s="37">
        <v>58</v>
      </c>
      <c r="B668" s="38" t="s">
        <v>510</v>
      </c>
      <c r="C668" s="37">
        <v>0.66666666666666663</v>
      </c>
      <c r="D668" s="38" t="s">
        <v>392</v>
      </c>
      <c r="E668" s="38" t="s">
        <v>489</v>
      </c>
    </row>
    <row r="669" spans="1:5" ht="28.8" x14ac:dyDescent="0.3">
      <c r="A669" s="37">
        <v>58</v>
      </c>
      <c r="B669" s="38" t="s">
        <v>495</v>
      </c>
      <c r="C669" s="37">
        <v>8.3333333333333329E-2</v>
      </c>
      <c r="D669" s="38" t="s">
        <v>488</v>
      </c>
      <c r="E669" s="38" t="s">
        <v>489</v>
      </c>
    </row>
    <row r="670" spans="1:5" ht="57.6" x14ac:dyDescent="0.3">
      <c r="A670" s="37">
        <v>58</v>
      </c>
      <c r="B670" s="38" t="s">
        <v>495</v>
      </c>
      <c r="C670" s="37">
        <v>1</v>
      </c>
      <c r="D670" s="38" t="s">
        <v>392</v>
      </c>
      <c r="E670" s="38" t="s">
        <v>504</v>
      </c>
    </row>
    <row r="671" spans="1:5" ht="28.8" x14ac:dyDescent="0.3">
      <c r="A671" s="37">
        <v>58</v>
      </c>
      <c r="B671" s="38" t="s">
        <v>225</v>
      </c>
      <c r="C671" s="37">
        <v>0.5</v>
      </c>
      <c r="D671" s="38" t="s">
        <v>359</v>
      </c>
      <c r="E671" s="38" t="s">
        <v>489</v>
      </c>
    </row>
    <row r="672" spans="1:5" ht="28.8" x14ac:dyDescent="0.3">
      <c r="A672" s="37">
        <v>58</v>
      </c>
      <c r="B672" s="38" t="s">
        <v>225</v>
      </c>
      <c r="C672" s="37">
        <v>1.3333333333333333</v>
      </c>
      <c r="D672" s="38" t="s">
        <v>359</v>
      </c>
      <c r="E672" s="38" t="s">
        <v>497</v>
      </c>
    </row>
    <row r="673" spans="1:5" ht="28.8" x14ac:dyDescent="0.3">
      <c r="A673" s="37">
        <v>58</v>
      </c>
      <c r="B673" s="38" t="s">
        <v>225</v>
      </c>
      <c r="C673" s="37">
        <v>0.16666666666666666</v>
      </c>
      <c r="D673" s="38" t="s">
        <v>359</v>
      </c>
      <c r="E673" s="38" t="s">
        <v>491</v>
      </c>
    </row>
    <row r="674" spans="1:5" ht="28.8" x14ac:dyDescent="0.3">
      <c r="A674" s="37">
        <v>58</v>
      </c>
      <c r="B674" s="38" t="s">
        <v>225</v>
      </c>
      <c r="C674" s="37">
        <v>1</v>
      </c>
      <c r="D674" s="38" t="s">
        <v>488</v>
      </c>
      <c r="E674" s="38" t="s">
        <v>489</v>
      </c>
    </row>
    <row r="675" spans="1:5" x14ac:dyDescent="0.3">
      <c r="A675" s="37">
        <v>58</v>
      </c>
      <c r="B675" s="38" t="s">
        <v>225</v>
      </c>
      <c r="C675" s="37">
        <v>0.33333333333333331</v>
      </c>
      <c r="D675" s="38" t="s">
        <v>488</v>
      </c>
      <c r="E675" s="38" t="s">
        <v>490</v>
      </c>
    </row>
    <row r="676" spans="1:5" ht="28.8" x14ac:dyDescent="0.3">
      <c r="A676" s="37">
        <v>58</v>
      </c>
      <c r="B676" s="38" t="s">
        <v>225</v>
      </c>
      <c r="C676" s="37">
        <v>2</v>
      </c>
      <c r="D676" s="38" t="s">
        <v>392</v>
      </c>
      <c r="E676" s="38" t="s">
        <v>489</v>
      </c>
    </row>
    <row r="677" spans="1:5" ht="57.6" x14ac:dyDescent="0.3">
      <c r="A677" s="37">
        <v>58</v>
      </c>
      <c r="B677" s="38" t="s">
        <v>225</v>
      </c>
      <c r="C677" s="37">
        <v>5.833333333333333</v>
      </c>
      <c r="D677" s="38" t="s">
        <v>392</v>
      </c>
      <c r="E677" s="38" t="s">
        <v>504</v>
      </c>
    </row>
    <row r="678" spans="1:5" x14ac:dyDescent="0.3">
      <c r="A678" s="37">
        <v>58</v>
      </c>
      <c r="B678" s="38" t="s">
        <v>225</v>
      </c>
      <c r="C678" s="37">
        <v>0.83333333333333337</v>
      </c>
      <c r="D678" s="38" t="s">
        <v>392</v>
      </c>
      <c r="E678" s="38" t="s">
        <v>490</v>
      </c>
    </row>
    <row r="679" spans="1:5" ht="28.8" x14ac:dyDescent="0.3">
      <c r="A679" s="37">
        <v>58</v>
      </c>
      <c r="B679" s="38" t="s">
        <v>225</v>
      </c>
      <c r="C679" s="37">
        <v>1.1666666666666667</v>
      </c>
      <c r="D679" s="38" t="s">
        <v>392</v>
      </c>
      <c r="E679" s="38" t="s">
        <v>491</v>
      </c>
    </row>
    <row r="680" spans="1:5" ht="43.2" x14ac:dyDescent="0.3">
      <c r="A680" s="37">
        <v>58</v>
      </c>
      <c r="B680" s="38" t="s">
        <v>225</v>
      </c>
      <c r="C680" s="37">
        <v>2.6666666666666665</v>
      </c>
      <c r="D680" s="38" t="s">
        <v>392</v>
      </c>
      <c r="E680" s="38" t="s">
        <v>505</v>
      </c>
    </row>
    <row r="681" spans="1:5" ht="28.8" x14ac:dyDescent="0.3">
      <c r="A681" s="37">
        <v>58</v>
      </c>
      <c r="B681" s="38" t="s">
        <v>225</v>
      </c>
      <c r="C681" s="37">
        <v>0.16666666666666666</v>
      </c>
      <c r="D681" s="38" t="s">
        <v>392</v>
      </c>
      <c r="E681" s="38" t="s">
        <v>494</v>
      </c>
    </row>
    <row r="682" spans="1:5" ht="43.2" x14ac:dyDescent="0.3">
      <c r="A682" s="37">
        <v>58</v>
      </c>
      <c r="B682" s="38" t="s">
        <v>225</v>
      </c>
      <c r="C682" s="37">
        <v>3.1666666666666665</v>
      </c>
      <c r="D682" s="38" t="s">
        <v>392</v>
      </c>
      <c r="E682" s="38" t="s">
        <v>503</v>
      </c>
    </row>
    <row r="683" spans="1:5" ht="28.8" x14ac:dyDescent="0.3">
      <c r="A683" s="37">
        <v>58</v>
      </c>
      <c r="B683" s="38" t="s">
        <v>511</v>
      </c>
      <c r="C683" s="37">
        <v>1</v>
      </c>
      <c r="D683" s="38" t="s">
        <v>359</v>
      </c>
      <c r="E683" s="38" t="s">
        <v>497</v>
      </c>
    </row>
    <row r="684" spans="1:5" ht="28.8" x14ac:dyDescent="0.3">
      <c r="A684" s="37">
        <v>58</v>
      </c>
      <c r="B684" s="38" t="s">
        <v>511</v>
      </c>
      <c r="C684" s="37">
        <v>0.16666666666666666</v>
      </c>
      <c r="D684" s="38" t="s">
        <v>359</v>
      </c>
      <c r="E684" s="38" t="s">
        <v>494</v>
      </c>
    </row>
    <row r="685" spans="1:5" ht="28.8" x14ac:dyDescent="0.3">
      <c r="A685" s="37">
        <v>59</v>
      </c>
      <c r="B685" s="38" t="s">
        <v>30</v>
      </c>
      <c r="C685" s="37">
        <v>0.16666666666666666</v>
      </c>
      <c r="D685" s="38" t="s">
        <v>488</v>
      </c>
      <c r="E685" s="38" t="s">
        <v>491</v>
      </c>
    </row>
    <row r="686" spans="1:5" ht="43.2" x14ac:dyDescent="0.3">
      <c r="A686" s="37">
        <v>59</v>
      </c>
      <c r="B686" s="38" t="s">
        <v>392</v>
      </c>
      <c r="C686" s="37">
        <v>0.5</v>
      </c>
      <c r="D686" s="38" t="s">
        <v>392</v>
      </c>
      <c r="E686" s="38" t="s">
        <v>503</v>
      </c>
    </row>
    <row r="687" spans="1:5" ht="28.8" x14ac:dyDescent="0.3">
      <c r="A687" s="37">
        <v>59</v>
      </c>
      <c r="B687" s="38" t="s">
        <v>193</v>
      </c>
      <c r="C687" s="37">
        <v>0.33333333333333331</v>
      </c>
      <c r="D687" s="38" t="s">
        <v>359</v>
      </c>
      <c r="E687" s="38" t="s">
        <v>489</v>
      </c>
    </row>
    <row r="688" spans="1:5" ht="28.8" x14ac:dyDescent="0.3">
      <c r="A688" s="37">
        <v>59</v>
      </c>
      <c r="B688" s="38" t="s">
        <v>193</v>
      </c>
      <c r="C688" s="37">
        <v>0.16666666666666666</v>
      </c>
      <c r="D688" s="38" t="s">
        <v>359</v>
      </c>
      <c r="E688" s="38" t="s">
        <v>491</v>
      </c>
    </row>
    <row r="689" spans="1:5" ht="28.8" x14ac:dyDescent="0.3">
      <c r="A689" s="37">
        <v>59</v>
      </c>
      <c r="B689" s="38" t="s">
        <v>193</v>
      </c>
      <c r="C689" s="37">
        <v>0.16666666666666666</v>
      </c>
      <c r="D689" s="38" t="s">
        <v>359</v>
      </c>
      <c r="E689" s="38" t="s">
        <v>494</v>
      </c>
    </row>
    <row r="690" spans="1:5" ht="28.8" x14ac:dyDescent="0.3">
      <c r="A690" s="37">
        <v>59</v>
      </c>
      <c r="B690" s="38" t="s">
        <v>495</v>
      </c>
      <c r="C690" s="37">
        <v>0.16666666666666666</v>
      </c>
      <c r="D690" s="38" t="s">
        <v>392</v>
      </c>
      <c r="E690" s="38" t="s">
        <v>489</v>
      </c>
    </row>
    <row r="691" spans="1:5" ht="28.8" x14ac:dyDescent="0.3">
      <c r="A691" s="37">
        <v>59</v>
      </c>
      <c r="B691" s="38" t="s">
        <v>499</v>
      </c>
      <c r="C691" s="37">
        <v>0.16666666666666666</v>
      </c>
      <c r="D691" s="38" t="s">
        <v>359</v>
      </c>
      <c r="E691" s="38" t="s">
        <v>491</v>
      </c>
    </row>
    <row r="692" spans="1:5" ht="28.8" x14ac:dyDescent="0.3">
      <c r="A692" s="37">
        <v>59</v>
      </c>
      <c r="B692" s="38" t="s">
        <v>225</v>
      </c>
      <c r="C692" s="37">
        <v>1.6666666666666667</v>
      </c>
      <c r="D692" s="38" t="s">
        <v>392</v>
      </c>
      <c r="E692" s="38" t="s">
        <v>489</v>
      </c>
    </row>
    <row r="693" spans="1:5" ht="57.6" x14ac:dyDescent="0.3">
      <c r="A693" s="37">
        <v>59</v>
      </c>
      <c r="B693" s="38" t="s">
        <v>225</v>
      </c>
      <c r="C693" s="37">
        <v>1.6666666666666667</v>
      </c>
      <c r="D693" s="38" t="s">
        <v>392</v>
      </c>
      <c r="E693" s="38" t="s">
        <v>504</v>
      </c>
    </row>
    <row r="694" spans="1:5" ht="57.6" x14ac:dyDescent="0.3">
      <c r="A694" s="37">
        <v>59</v>
      </c>
      <c r="B694" s="38" t="s">
        <v>225</v>
      </c>
      <c r="C694" s="37">
        <v>0.5</v>
      </c>
      <c r="D694" s="38" t="s">
        <v>392</v>
      </c>
      <c r="E694" s="38" t="s">
        <v>492</v>
      </c>
    </row>
    <row r="695" spans="1:5" ht="28.8" x14ac:dyDescent="0.3">
      <c r="A695" s="37">
        <v>59</v>
      </c>
      <c r="B695" s="38" t="s">
        <v>225</v>
      </c>
      <c r="C695" s="37">
        <v>0.33333333333333331</v>
      </c>
      <c r="D695" s="38" t="s">
        <v>392</v>
      </c>
      <c r="E695" s="38" t="s">
        <v>494</v>
      </c>
    </row>
    <row r="696" spans="1:5" ht="43.2" x14ac:dyDescent="0.3">
      <c r="A696" s="37">
        <v>59</v>
      </c>
      <c r="B696" s="38" t="s">
        <v>225</v>
      </c>
      <c r="C696" s="37">
        <v>3.5833333333333335</v>
      </c>
      <c r="D696" s="38" t="s">
        <v>392</v>
      </c>
      <c r="E696" s="38" t="s">
        <v>503</v>
      </c>
    </row>
    <row r="697" spans="1:5" ht="28.8" x14ac:dyDescent="0.3">
      <c r="A697" s="37">
        <v>59</v>
      </c>
      <c r="B697" s="38" t="s">
        <v>511</v>
      </c>
      <c r="C697" s="37">
        <v>0.5</v>
      </c>
      <c r="D697" s="38" t="s">
        <v>392</v>
      </c>
      <c r="E697" s="38" t="s">
        <v>497</v>
      </c>
    </row>
    <row r="698" spans="1:5" ht="28.8" x14ac:dyDescent="0.3">
      <c r="A698" s="37">
        <v>60</v>
      </c>
      <c r="B698" s="38" t="s">
        <v>30</v>
      </c>
      <c r="C698" s="37">
        <v>0.16666666666666666</v>
      </c>
      <c r="D698" s="38" t="s">
        <v>488</v>
      </c>
      <c r="E698" s="38" t="s">
        <v>491</v>
      </c>
    </row>
    <row r="699" spans="1:5" ht="28.8" x14ac:dyDescent="0.3">
      <c r="A699" s="37">
        <v>60</v>
      </c>
      <c r="B699" s="38" t="s">
        <v>30</v>
      </c>
      <c r="C699" s="37">
        <v>7.5</v>
      </c>
      <c r="D699" s="38" t="s">
        <v>392</v>
      </c>
      <c r="E699" s="38" t="s">
        <v>500</v>
      </c>
    </row>
    <row r="700" spans="1:5" ht="72" x14ac:dyDescent="0.3">
      <c r="A700" s="37">
        <v>60</v>
      </c>
      <c r="B700" s="38" t="s">
        <v>193</v>
      </c>
      <c r="C700" s="37">
        <v>1.6666666666666667</v>
      </c>
      <c r="D700" s="38" t="s">
        <v>359</v>
      </c>
      <c r="E700" s="38" t="s">
        <v>498</v>
      </c>
    </row>
    <row r="701" spans="1:5" ht="43.2" x14ac:dyDescent="0.3">
      <c r="A701" s="37">
        <v>60</v>
      </c>
      <c r="B701" s="38" t="s">
        <v>193</v>
      </c>
      <c r="C701" s="37">
        <v>0.33333333333333331</v>
      </c>
      <c r="D701" s="38" t="s">
        <v>359</v>
      </c>
      <c r="E701" s="38" t="s">
        <v>503</v>
      </c>
    </row>
    <row r="702" spans="1:5" ht="28.8" x14ac:dyDescent="0.3">
      <c r="A702" s="37">
        <v>60</v>
      </c>
      <c r="B702" s="38" t="s">
        <v>495</v>
      </c>
      <c r="C702" s="37">
        <v>0.16666666666666666</v>
      </c>
      <c r="D702" s="38" t="s">
        <v>392</v>
      </c>
      <c r="E702" s="38" t="s">
        <v>489</v>
      </c>
    </row>
    <row r="703" spans="1:5" ht="28.8" x14ac:dyDescent="0.3">
      <c r="A703" s="37">
        <v>60</v>
      </c>
      <c r="B703" s="38" t="s">
        <v>499</v>
      </c>
      <c r="C703" s="37">
        <v>0.16666666666666666</v>
      </c>
      <c r="D703" s="38" t="s">
        <v>359</v>
      </c>
      <c r="E703" s="38" t="s">
        <v>491</v>
      </c>
    </row>
    <row r="704" spans="1:5" ht="28.8" x14ac:dyDescent="0.3">
      <c r="A704" s="37">
        <v>60</v>
      </c>
      <c r="B704" s="38" t="s">
        <v>225</v>
      </c>
      <c r="C704" s="37">
        <v>1</v>
      </c>
      <c r="D704" s="38" t="s">
        <v>392</v>
      </c>
      <c r="E704" s="38" t="s">
        <v>489</v>
      </c>
    </row>
    <row r="705" spans="1:5" x14ac:dyDescent="0.3">
      <c r="A705" s="37">
        <v>60</v>
      </c>
      <c r="B705" s="38" t="s">
        <v>225</v>
      </c>
      <c r="C705" s="37">
        <v>1.5</v>
      </c>
      <c r="D705" s="38" t="s">
        <v>392</v>
      </c>
      <c r="E705" s="38" t="s">
        <v>490</v>
      </c>
    </row>
    <row r="706" spans="1:5" ht="43.2" x14ac:dyDescent="0.3">
      <c r="A706" s="37">
        <v>60</v>
      </c>
      <c r="B706" s="38" t="s">
        <v>225</v>
      </c>
      <c r="C706" s="37">
        <v>1.6666666666666667</v>
      </c>
      <c r="D706" s="38" t="s">
        <v>392</v>
      </c>
      <c r="E706" s="38" t="s">
        <v>505</v>
      </c>
    </row>
    <row r="707" spans="1:5" ht="28.8" x14ac:dyDescent="0.3">
      <c r="A707" s="37">
        <v>60</v>
      </c>
      <c r="B707" s="38" t="s">
        <v>225</v>
      </c>
      <c r="C707" s="37">
        <v>0.33333333333333331</v>
      </c>
      <c r="D707" s="38" t="s">
        <v>392</v>
      </c>
      <c r="E707" s="38" t="s">
        <v>494</v>
      </c>
    </row>
    <row r="708" spans="1:5" ht="43.2" x14ac:dyDescent="0.3">
      <c r="A708" s="37">
        <v>60</v>
      </c>
      <c r="B708" s="38" t="s">
        <v>225</v>
      </c>
      <c r="C708" s="37">
        <v>7</v>
      </c>
      <c r="D708" s="38" t="s">
        <v>392</v>
      </c>
      <c r="E708" s="38" t="s">
        <v>503</v>
      </c>
    </row>
    <row r="709" spans="1:5" ht="28.8" x14ac:dyDescent="0.3">
      <c r="A709" s="37">
        <v>61</v>
      </c>
      <c r="B709" s="38" t="s">
        <v>30</v>
      </c>
      <c r="C709" s="37">
        <v>0.16666666666666666</v>
      </c>
      <c r="D709" s="38" t="s">
        <v>488</v>
      </c>
      <c r="E709" s="38" t="s">
        <v>491</v>
      </c>
    </row>
    <row r="710" spans="1:5" ht="28.8" x14ac:dyDescent="0.3">
      <c r="A710" s="37">
        <v>61</v>
      </c>
      <c r="B710" s="38" t="s">
        <v>193</v>
      </c>
      <c r="C710" s="37">
        <v>2.5</v>
      </c>
      <c r="D710" s="38" t="s">
        <v>359</v>
      </c>
      <c r="E710" s="38" t="s">
        <v>489</v>
      </c>
    </row>
    <row r="711" spans="1:5" ht="28.8" x14ac:dyDescent="0.3">
      <c r="A711" s="37">
        <v>61</v>
      </c>
      <c r="B711" s="38" t="s">
        <v>193</v>
      </c>
      <c r="C711" s="37">
        <v>0.5</v>
      </c>
      <c r="D711" s="38" t="s">
        <v>359</v>
      </c>
      <c r="E711" s="38" t="s">
        <v>497</v>
      </c>
    </row>
    <row r="712" spans="1:5" x14ac:dyDescent="0.3">
      <c r="A712" s="37">
        <v>61</v>
      </c>
      <c r="B712" s="38" t="s">
        <v>193</v>
      </c>
      <c r="C712" s="37">
        <v>1.5</v>
      </c>
      <c r="D712" s="38" t="s">
        <v>359</v>
      </c>
      <c r="E712" s="38" t="s">
        <v>490</v>
      </c>
    </row>
    <row r="713" spans="1:5" ht="28.8" x14ac:dyDescent="0.3">
      <c r="A713" s="37">
        <v>61</v>
      </c>
      <c r="B713" s="38" t="s">
        <v>193</v>
      </c>
      <c r="C713" s="37">
        <v>0.33333333333333331</v>
      </c>
      <c r="D713" s="38" t="s">
        <v>359</v>
      </c>
      <c r="E713" s="38" t="s">
        <v>491</v>
      </c>
    </row>
    <row r="714" spans="1:5" ht="28.8" x14ac:dyDescent="0.3">
      <c r="A714" s="37">
        <v>61</v>
      </c>
      <c r="B714" s="38" t="s">
        <v>193</v>
      </c>
      <c r="C714" s="37">
        <v>2.3333333333333335</v>
      </c>
      <c r="D714" s="38" t="s">
        <v>359</v>
      </c>
      <c r="E714" s="38" t="s">
        <v>494</v>
      </c>
    </row>
    <row r="715" spans="1:5" ht="72" x14ac:dyDescent="0.3">
      <c r="A715" s="37">
        <v>61</v>
      </c>
      <c r="B715" s="38" t="s">
        <v>193</v>
      </c>
      <c r="C715" s="37">
        <v>1</v>
      </c>
      <c r="D715" s="38" t="s">
        <v>359</v>
      </c>
      <c r="E715" s="38" t="s">
        <v>498</v>
      </c>
    </row>
    <row r="716" spans="1:5" ht="43.2" x14ac:dyDescent="0.3">
      <c r="A716" s="37">
        <v>61</v>
      </c>
      <c r="B716" s="38" t="s">
        <v>193</v>
      </c>
      <c r="C716" s="37">
        <v>0.16666666666666666</v>
      </c>
      <c r="D716" s="38" t="s">
        <v>359</v>
      </c>
      <c r="E716" s="38" t="s">
        <v>501</v>
      </c>
    </row>
    <row r="717" spans="1:5" ht="28.8" x14ac:dyDescent="0.3">
      <c r="A717" s="37">
        <v>61</v>
      </c>
      <c r="B717" s="38" t="s">
        <v>495</v>
      </c>
      <c r="C717" s="37">
        <v>0.16666666666666666</v>
      </c>
      <c r="D717" s="38" t="s">
        <v>359</v>
      </c>
      <c r="E717" s="38" t="s">
        <v>489</v>
      </c>
    </row>
    <row r="718" spans="1:5" ht="28.8" x14ac:dyDescent="0.3">
      <c r="A718" s="37">
        <v>61</v>
      </c>
      <c r="B718" s="38" t="s">
        <v>495</v>
      </c>
      <c r="C718" s="37">
        <v>0.16666666666666666</v>
      </c>
      <c r="D718" s="38" t="s">
        <v>359</v>
      </c>
      <c r="E718" s="38" t="s">
        <v>500</v>
      </c>
    </row>
    <row r="719" spans="1:5" ht="28.8" x14ac:dyDescent="0.3">
      <c r="A719" s="37">
        <v>61</v>
      </c>
      <c r="B719" s="38" t="s">
        <v>225</v>
      </c>
      <c r="C719" s="37">
        <v>0.33333333333333331</v>
      </c>
      <c r="D719" s="38" t="s">
        <v>359</v>
      </c>
      <c r="E719" s="38" t="s">
        <v>489</v>
      </c>
    </row>
    <row r="720" spans="1:5" x14ac:dyDescent="0.3">
      <c r="A720" s="37">
        <v>62</v>
      </c>
      <c r="B720" s="38" t="s">
        <v>30</v>
      </c>
      <c r="C720" s="37">
        <v>1</v>
      </c>
      <c r="D720" s="38" t="s">
        <v>359</v>
      </c>
      <c r="E720" s="38" t="s">
        <v>30</v>
      </c>
    </row>
    <row r="721" spans="1:5" ht="28.8" x14ac:dyDescent="0.3">
      <c r="A721" s="37">
        <v>62</v>
      </c>
      <c r="B721" s="38" t="s">
        <v>30</v>
      </c>
      <c r="C721" s="37">
        <v>0.16666666666666666</v>
      </c>
      <c r="D721" s="38" t="s">
        <v>359</v>
      </c>
      <c r="E721" s="38" t="s">
        <v>489</v>
      </c>
    </row>
    <row r="722" spans="1:5" ht="28.8" x14ac:dyDescent="0.3">
      <c r="A722" s="37">
        <v>62</v>
      </c>
      <c r="B722" s="38" t="s">
        <v>30</v>
      </c>
      <c r="C722" s="37">
        <v>0.16666666666666666</v>
      </c>
      <c r="D722" s="38" t="s">
        <v>488</v>
      </c>
      <c r="E722" s="38" t="s">
        <v>491</v>
      </c>
    </row>
    <row r="723" spans="1:5" ht="28.8" x14ac:dyDescent="0.3">
      <c r="A723" s="37">
        <v>62</v>
      </c>
      <c r="B723" s="38" t="s">
        <v>392</v>
      </c>
      <c r="C723" s="37">
        <v>0.16666666666666666</v>
      </c>
      <c r="D723" s="38" t="s">
        <v>359</v>
      </c>
      <c r="E723" s="38" t="s">
        <v>494</v>
      </c>
    </row>
    <row r="724" spans="1:5" x14ac:dyDescent="0.3">
      <c r="A724" s="37">
        <v>62</v>
      </c>
      <c r="B724" s="38" t="s">
        <v>193</v>
      </c>
      <c r="C724" s="37">
        <v>0.16666666666666666</v>
      </c>
      <c r="D724" s="38" t="s">
        <v>359</v>
      </c>
      <c r="E724" s="38" t="s">
        <v>490</v>
      </c>
    </row>
    <row r="725" spans="1:5" ht="28.8" x14ac:dyDescent="0.3">
      <c r="A725" s="37">
        <v>62</v>
      </c>
      <c r="B725" s="38" t="s">
        <v>193</v>
      </c>
      <c r="C725" s="37">
        <v>0.5</v>
      </c>
      <c r="D725" s="38" t="s">
        <v>359</v>
      </c>
      <c r="E725" s="38" t="s">
        <v>494</v>
      </c>
    </row>
    <row r="726" spans="1:5" ht="28.8" x14ac:dyDescent="0.3">
      <c r="A726" s="37">
        <v>62</v>
      </c>
      <c r="B726" s="38" t="s">
        <v>193</v>
      </c>
      <c r="C726" s="37">
        <v>1.1666666666666667</v>
      </c>
      <c r="D726" s="38" t="s">
        <v>488</v>
      </c>
      <c r="E726" s="38" t="s">
        <v>489</v>
      </c>
    </row>
    <row r="727" spans="1:5" ht="28.8" x14ac:dyDescent="0.3">
      <c r="A727" s="37">
        <v>62</v>
      </c>
      <c r="B727" s="38" t="s">
        <v>193</v>
      </c>
      <c r="C727" s="37">
        <v>0.83333333333333337</v>
      </c>
      <c r="D727" s="38" t="s">
        <v>359</v>
      </c>
      <c r="E727" s="38" t="s">
        <v>489</v>
      </c>
    </row>
    <row r="728" spans="1:5" ht="28.8" x14ac:dyDescent="0.3">
      <c r="A728" s="37">
        <v>62</v>
      </c>
      <c r="B728" s="38" t="s">
        <v>193</v>
      </c>
      <c r="C728" s="37">
        <v>0.66666666666666663</v>
      </c>
      <c r="D728" s="38" t="s">
        <v>359</v>
      </c>
      <c r="E728" s="38" t="s">
        <v>497</v>
      </c>
    </row>
    <row r="729" spans="1:5" x14ac:dyDescent="0.3">
      <c r="A729" s="37">
        <v>62</v>
      </c>
      <c r="B729" s="38" t="s">
        <v>193</v>
      </c>
      <c r="C729" s="37">
        <v>0.33333333333333331</v>
      </c>
      <c r="D729" s="38" t="s">
        <v>359</v>
      </c>
      <c r="E729" s="38" t="s">
        <v>490</v>
      </c>
    </row>
    <row r="730" spans="1:5" ht="28.8" x14ac:dyDescent="0.3">
      <c r="A730" s="37">
        <v>62</v>
      </c>
      <c r="B730" s="38" t="s">
        <v>193</v>
      </c>
      <c r="C730" s="37">
        <v>0.5</v>
      </c>
      <c r="D730" s="38" t="s">
        <v>359</v>
      </c>
      <c r="E730" s="38" t="s">
        <v>491</v>
      </c>
    </row>
    <row r="731" spans="1:5" ht="28.8" x14ac:dyDescent="0.3">
      <c r="A731" s="37">
        <v>62</v>
      </c>
      <c r="B731" s="38" t="s">
        <v>193</v>
      </c>
      <c r="C731" s="37">
        <v>0.16666666666666666</v>
      </c>
      <c r="D731" s="38" t="s">
        <v>359</v>
      </c>
      <c r="E731" s="38" t="s">
        <v>494</v>
      </c>
    </row>
    <row r="732" spans="1:5" ht="43.2" x14ac:dyDescent="0.3">
      <c r="A732" s="37">
        <v>62</v>
      </c>
      <c r="B732" s="38" t="s">
        <v>193</v>
      </c>
      <c r="C732" s="37">
        <v>0.16666666666666666</v>
      </c>
      <c r="D732" s="38" t="s">
        <v>359</v>
      </c>
      <c r="E732" s="38" t="s">
        <v>501</v>
      </c>
    </row>
    <row r="733" spans="1:5" ht="28.8" x14ac:dyDescent="0.3">
      <c r="A733" s="37">
        <v>62</v>
      </c>
      <c r="B733" s="38" t="s">
        <v>495</v>
      </c>
      <c r="C733" s="37">
        <v>0.16666666666666666</v>
      </c>
      <c r="D733" s="38" t="s">
        <v>488</v>
      </c>
      <c r="E733" s="38" t="s">
        <v>489</v>
      </c>
    </row>
    <row r="734" spans="1:5" ht="28.8" x14ac:dyDescent="0.3">
      <c r="A734" s="37">
        <v>62</v>
      </c>
      <c r="B734" s="38" t="s">
        <v>225</v>
      </c>
      <c r="C734" s="37">
        <v>0.5</v>
      </c>
      <c r="D734" s="38" t="s">
        <v>359</v>
      </c>
      <c r="E734" s="38" t="s">
        <v>489</v>
      </c>
    </row>
    <row r="735" spans="1:5" ht="28.8" x14ac:dyDescent="0.3">
      <c r="A735" s="37">
        <v>62</v>
      </c>
      <c r="B735" s="38" t="s">
        <v>225</v>
      </c>
      <c r="C735" s="37">
        <v>0.33333333333333331</v>
      </c>
      <c r="D735" s="38" t="s">
        <v>359</v>
      </c>
      <c r="E735" s="38" t="s">
        <v>497</v>
      </c>
    </row>
    <row r="736" spans="1:5" ht="28.8" x14ac:dyDescent="0.3">
      <c r="A736" s="37">
        <v>62</v>
      </c>
      <c r="B736" s="38" t="s">
        <v>225</v>
      </c>
      <c r="C736" s="37">
        <v>0.5</v>
      </c>
      <c r="D736" s="38" t="s">
        <v>488</v>
      </c>
      <c r="E736" s="38" t="s">
        <v>489</v>
      </c>
    </row>
    <row r="737" spans="1:5" ht="28.8" x14ac:dyDescent="0.3">
      <c r="A737" s="37">
        <v>62</v>
      </c>
      <c r="B737" s="38" t="s">
        <v>225</v>
      </c>
      <c r="C737" s="37">
        <v>0.33333333333333331</v>
      </c>
      <c r="D737" s="38" t="s">
        <v>488</v>
      </c>
      <c r="E737" s="38" t="s">
        <v>500</v>
      </c>
    </row>
    <row r="738" spans="1:5" ht="28.8" x14ac:dyDescent="0.3">
      <c r="A738" s="37">
        <v>62</v>
      </c>
      <c r="B738" s="38" t="s">
        <v>225</v>
      </c>
      <c r="C738" s="37">
        <v>0.33333333333333331</v>
      </c>
      <c r="D738" s="38" t="s">
        <v>488</v>
      </c>
      <c r="E738" s="38" t="s">
        <v>491</v>
      </c>
    </row>
    <row r="739" spans="1:5" ht="28.8" x14ac:dyDescent="0.3">
      <c r="A739" s="37">
        <v>62</v>
      </c>
      <c r="B739" s="38" t="s">
        <v>225</v>
      </c>
      <c r="C739" s="37">
        <v>1.3333333333333333</v>
      </c>
      <c r="D739" s="38" t="s">
        <v>392</v>
      </c>
      <c r="E739" s="38" t="s">
        <v>489</v>
      </c>
    </row>
    <row r="740" spans="1:5" x14ac:dyDescent="0.3">
      <c r="A740" s="37">
        <v>62</v>
      </c>
      <c r="B740" s="38" t="s">
        <v>225</v>
      </c>
      <c r="C740" s="37">
        <v>0.33333333333333331</v>
      </c>
      <c r="D740" s="38" t="s">
        <v>392</v>
      </c>
      <c r="E740" s="38" t="s">
        <v>490</v>
      </c>
    </row>
    <row r="741" spans="1:5" ht="28.8" x14ac:dyDescent="0.3">
      <c r="A741" s="37">
        <v>62</v>
      </c>
      <c r="B741" s="38" t="s">
        <v>225</v>
      </c>
      <c r="C741" s="37">
        <v>0.5</v>
      </c>
      <c r="D741" s="38" t="s">
        <v>392</v>
      </c>
      <c r="E741" s="38" t="s">
        <v>491</v>
      </c>
    </row>
    <row r="742" spans="1:5" ht="43.2" x14ac:dyDescent="0.3">
      <c r="A742" s="37">
        <v>62</v>
      </c>
      <c r="B742" s="38" t="s">
        <v>225</v>
      </c>
      <c r="C742" s="37">
        <v>0.66666666666666663</v>
      </c>
      <c r="D742" s="38" t="s">
        <v>392</v>
      </c>
      <c r="E742" s="38" t="s">
        <v>503</v>
      </c>
    </row>
    <row r="743" spans="1:5" ht="28.8" x14ac:dyDescent="0.3">
      <c r="A743" s="37">
        <v>64</v>
      </c>
      <c r="B743" s="38" t="s">
        <v>30</v>
      </c>
      <c r="C743" s="37">
        <v>0.16666666666666666</v>
      </c>
      <c r="D743" s="38" t="s">
        <v>488</v>
      </c>
      <c r="E743" s="38" t="s">
        <v>491</v>
      </c>
    </row>
    <row r="744" spans="1:5" ht="28.8" x14ac:dyDescent="0.3">
      <c r="A744" s="37">
        <v>64</v>
      </c>
      <c r="B744" s="38" t="s">
        <v>392</v>
      </c>
      <c r="C744" s="37">
        <v>1.6666666666666667</v>
      </c>
      <c r="D744" s="38" t="s">
        <v>359</v>
      </c>
      <c r="E744" s="38" t="s">
        <v>491</v>
      </c>
    </row>
    <row r="745" spans="1:5" ht="28.8" x14ac:dyDescent="0.3">
      <c r="A745" s="37">
        <v>64</v>
      </c>
      <c r="B745" s="38" t="s">
        <v>193</v>
      </c>
      <c r="C745" s="37">
        <v>0.66666666666666663</v>
      </c>
      <c r="D745" s="38" t="s">
        <v>359</v>
      </c>
      <c r="E745" s="38" t="s">
        <v>489</v>
      </c>
    </row>
    <row r="746" spans="1:5" ht="28.8" x14ac:dyDescent="0.3">
      <c r="A746" s="37">
        <v>64</v>
      </c>
      <c r="B746" s="38" t="s">
        <v>193</v>
      </c>
      <c r="C746" s="37">
        <v>0.16666666666666666</v>
      </c>
      <c r="D746" s="38" t="s">
        <v>359</v>
      </c>
      <c r="E746" s="38" t="s">
        <v>500</v>
      </c>
    </row>
    <row r="747" spans="1:5" x14ac:dyDescent="0.3">
      <c r="A747" s="37">
        <v>64</v>
      </c>
      <c r="B747" s="38" t="s">
        <v>193</v>
      </c>
      <c r="C747" s="37">
        <v>2</v>
      </c>
      <c r="D747" s="38" t="s">
        <v>359</v>
      </c>
      <c r="E747" s="38" t="s">
        <v>490</v>
      </c>
    </row>
    <row r="748" spans="1:5" ht="28.8" x14ac:dyDescent="0.3">
      <c r="A748" s="37">
        <v>64</v>
      </c>
      <c r="B748" s="38" t="s">
        <v>193</v>
      </c>
      <c r="C748" s="37">
        <v>1.1666666666666667</v>
      </c>
      <c r="D748" s="38" t="s">
        <v>359</v>
      </c>
      <c r="E748" s="38" t="s">
        <v>491</v>
      </c>
    </row>
    <row r="749" spans="1:5" ht="28.8" x14ac:dyDescent="0.3">
      <c r="A749" s="37">
        <v>64</v>
      </c>
      <c r="B749" s="38" t="s">
        <v>193</v>
      </c>
      <c r="C749" s="37">
        <v>0.16666666666666666</v>
      </c>
      <c r="D749" s="38" t="s">
        <v>359</v>
      </c>
      <c r="E749" s="38" t="s">
        <v>494</v>
      </c>
    </row>
    <row r="750" spans="1:5" ht="43.2" x14ac:dyDescent="0.3">
      <c r="A750" s="37">
        <v>64</v>
      </c>
      <c r="B750" s="38" t="s">
        <v>193</v>
      </c>
      <c r="C750" s="37">
        <v>1</v>
      </c>
      <c r="D750" s="38" t="s">
        <v>359</v>
      </c>
      <c r="E750" s="38" t="s">
        <v>501</v>
      </c>
    </row>
    <row r="751" spans="1:5" ht="28.8" x14ac:dyDescent="0.3">
      <c r="A751" s="37">
        <v>64</v>
      </c>
      <c r="B751" s="38" t="s">
        <v>499</v>
      </c>
      <c r="C751" s="37">
        <v>0.16666666666666666</v>
      </c>
      <c r="D751" s="38" t="s">
        <v>359</v>
      </c>
      <c r="E751" s="38" t="s">
        <v>491</v>
      </c>
    </row>
    <row r="752" spans="1:5" ht="28.8" x14ac:dyDescent="0.3">
      <c r="A752" s="37">
        <v>64</v>
      </c>
      <c r="B752" s="38" t="s">
        <v>225</v>
      </c>
      <c r="C752" s="37">
        <v>0.33333333333333331</v>
      </c>
      <c r="D752" s="38" t="s">
        <v>359</v>
      </c>
      <c r="E752" s="38" t="s">
        <v>489</v>
      </c>
    </row>
    <row r="753" spans="1:5" ht="28.8" x14ac:dyDescent="0.3">
      <c r="A753" s="37">
        <v>65</v>
      </c>
      <c r="B753" s="38" t="s">
        <v>30</v>
      </c>
      <c r="C753" s="37">
        <v>0.16666666666666666</v>
      </c>
      <c r="D753" s="38" t="s">
        <v>359</v>
      </c>
      <c r="E753" s="38" t="s">
        <v>491</v>
      </c>
    </row>
    <row r="754" spans="1:5" ht="28.8" x14ac:dyDescent="0.3">
      <c r="A754" s="37">
        <v>65</v>
      </c>
      <c r="B754" s="38" t="s">
        <v>392</v>
      </c>
      <c r="C754" s="37">
        <v>0.16666666666666666</v>
      </c>
      <c r="D754" s="38" t="s">
        <v>359</v>
      </c>
      <c r="E754" s="38" t="s">
        <v>489</v>
      </c>
    </row>
    <row r="755" spans="1:5" ht="28.8" x14ac:dyDescent="0.3">
      <c r="A755" s="37">
        <v>65</v>
      </c>
      <c r="B755" s="38" t="s">
        <v>193</v>
      </c>
      <c r="C755" s="37">
        <v>1.6666666666666667</v>
      </c>
      <c r="D755" s="38" t="s">
        <v>359</v>
      </c>
      <c r="E755" s="38" t="s">
        <v>489</v>
      </c>
    </row>
    <row r="756" spans="1:5" ht="28.8" x14ac:dyDescent="0.3">
      <c r="A756" s="37">
        <v>65</v>
      </c>
      <c r="B756" s="38" t="s">
        <v>193</v>
      </c>
      <c r="C756" s="37">
        <v>0.16666666666666666</v>
      </c>
      <c r="D756" s="38" t="s">
        <v>359</v>
      </c>
      <c r="E756" s="38" t="s">
        <v>500</v>
      </c>
    </row>
    <row r="757" spans="1:5" x14ac:dyDescent="0.3">
      <c r="A757" s="37">
        <v>65</v>
      </c>
      <c r="B757" s="38" t="s">
        <v>193</v>
      </c>
      <c r="C757" s="37">
        <v>0.5</v>
      </c>
      <c r="D757" s="38" t="s">
        <v>359</v>
      </c>
      <c r="E757" s="38" t="s">
        <v>490</v>
      </c>
    </row>
    <row r="758" spans="1:5" ht="28.8" x14ac:dyDescent="0.3">
      <c r="A758" s="37">
        <v>65</v>
      </c>
      <c r="B758" s="38" t="s">
        <v>193</v>
      </c>
      <c r="C758" s="37">
        <v>1</v>
      </c>
      <c r="D758" s="38" t="s">
        <v>359</v>
      </c>
      <c r="E758" s="38" t="s">
        <v>494</v>
      </c>
    </row>
    <row r="759" spans="1:5" ht="43.2" x14ac:dyDescent="0.3">
      <c r="A759" s="37">
        <v>65</v>
      </c>
      <c r="B759" s="38" t="s">
        <v>193</v>
      </c>
      <c r="C759" s="37">
        <v>0.5</v>
      </c>
      <c r="D759" s="38" t="s">
        <v>359</v>
      </c>
      <c r="E759" s="38" t="s">
        <v>501</v>
      </c>
    </row>
    <row r="760" spans="1:5" ht="28.8" x14ac:dyDescent="0.3">
      <c r="A760" s="37">
        <v>65</v>
      </c>
      <c r="B760" s="38" t="s">
        <v>495</v>
      </c>
      <c r="C760" s="37">
        <v>0.16666666666666666</v>
      </c>
      <c r="D760" s="38" t="s">
        <v>359</v>
      </c>
      <c r="E760" s="38" t="s">
        <v>489</v>
      </c>
    </row>
    <row r="761" spans="1:5" ht="28.8" x14ac:dyDescent="0.3">
      <c r="A761" s="37">
        <v>65</v>
      </c>
      <c r="B761" s="38" t="s">
        <v>225</v>
      </c>
      <c r="C761" s="37">
        <v>0.33333333333333331</v>
      </c>
      <c r="D761" s="38" t="s">
        <v>359</v>
      </c>
      <c r="E761" s="38" t="s">
        <v>489</v>
      </c>
    </row>
    <row r="762" spans="1:5" ht="28.8" x14ac:dyDescent="0.3">
      <c r="A762" s="37">
        <v>66</v>
      </c>
      <c r="B762" s="38" t="s">
        <v>30</v>
      </c>
      <c r="C762" s="37">
        <v>0.5</v>
      </c>
      <c r="D762" s="38" t="s">
        <v>359</v>
      </c>
      <c r="E762" s="38" t="s">
        <v>497</v>
      </c>
    </row>
    <row r="763" spans="1:5" ht="28.8" x14ac:dyDescent="0.3">
      <c r="A763" s="37">
        <v>66</v>
      </c>
      <c r="B763" s="38" t="s">
        <v>30</v>
      </c>
      <c r="C763" s="37">
        <v>0.5</v>
      </c>
      <c r="D763" s="38" t="s">
        <v>359</v>
      </c>
      <c r="E763" s="38" t="s">
        <v>491</v>
      </c>
    </row>
    <row r="764" spans="1:5" ht="28.8" x14ac:dyDescent="0.3">
      <c r="A764" s="37">
        <v>66</v>
      </c>
      <c r="B764" s="38" t="s">
        <v>30</v>
      </c>
      <c r="C764" s="37">
        <v>0.16666666666666666</v>
      </c>
      <c r="D764" s="38" t="s">
        <v>488</v>
      </c>
      <c r="E764" s="38" t="s">
        <v>491</v>
      </c>
    </row>
    <row r="765" spans="1:5" x14ac:dyDescent="0.3">
      <c r="A765" s="37">
        <v>66</v>
      </c>
      <c r="B765" s="38" t="s">
        <v>392</v>
      </c>
      <c r="C765" s="37">
        <v>3</v>
      </c>
      <c r="D765" s="38" t="s">
        <v>359</v>
      </c>
      <c r="E765" s="38" t="s">
        <v>490</v>
      </c>
    </row>
    <row r="766" spans="1:5" ht="28.8" x14ac:dyDescent="0.3">
      <c r="A766" s="37">
        <v>66</v>
      </c>
      <c r="B766" s="38" t="s">
        <v>392</v>
      </c>
      <c r="C766" s="37">
        <v>0.5</v>
      </c>
      <c r="D766" s="38" t="s">
        <v>359</v>
      </c>
      <c r="E766" s="38" t="s">
        <v>494</v>
      </c>
    </row>
    <row r="767" spans="1:5" ht="28.8" x14ac:dyDescent="0.3">
      <c r="A767" s="37">
        <v>66</v>
      </c>
      <c r="B767" s="38" t="s">
        <v>193</v>
      </c>
      <c r="C767" s="37">
        <v>0.66666666666666663</v>
      </c>
      <c r="D767" s="38" t="s">
        <v>359</v>
      </c>
      <c r="E767" s="38" t="s">
        <v>489</v>
      </c>
    </row>
    <row r="768" spans="1:5" ht="28.8" x14ac:dyDescent="0.3">
      <c r="A768" s="37">
        <v>66</v>
      </c>
      <c r="B768" s="38" t="s">
        <v>193</v>
      </c>
      <c r="C768" s="37">
        <v>1.5</v>
      </c>
      <c r="D768" s="38" t="s">
        <v>359</v>
      </c>
      <c r="E768" s="38" t="s">
        <v>497</v>
      </c>
    </row>
    <row r="769" spans="1:5" x14ac:dyDescent="0.3">
      <c r="A769" s="37">
        <v>66</v>
      </c>
      <c r="B769" s="38" t="s">
        <v>193</v>
      </c>
      <c r="C769" s="37">
        <v>0.5</v>
      </c>
      <c r="D769" s="38" t="s">
        <v>359</v>
      </c>
      <c r="E769" s="38" t="s">
        <v>490</v>
      </c>
    </row>
    <row r="770" spans="1:5" ht="28.8" x14ac:dyDescent="0.3">
      <c r="A770" s="37">
        <v>66</v>
      </c>
      <c r="B770" s="38" t="s">
        <v>193</v>
      </c>
      <c r="C770" s="37">
        <v>2.5</v>
      </c>
      <c r="D770" s="38" t="s">
        <v>359</v>
      </c>
      <c r="E770" s="38" t="s">
        <v>491</v>
      </c>
    </row>
    <row r="771" spans="1:5" ht="28.8" x14ac:dyDescent="0.3">
      <c r="A771" s="37">
        <v>66</v>
      </c>
      <c r="B771" s="38" t="s">
        <v>193</v>
      </c>
      <c r="C771" s="37">
        <v>2.3333333333333335</v>
      </c>
      <c r="D771" s="38" t="s">
        <v>359</v>
      </c>
      <c r="E771" s="38" t="s">
        <v>494</v>
      </c>
    </row>
    <row r="772" spans="1:5" ht="72" x14ac:dyDescent="0.3">
      <c r="A772" s="37">
        <v>66</v>
      </c>
      <c r="B772" s="38" t="s">
        <v>193</v>
      </c>
      <c r="C772" s="37">
        <v>1</v>
      </c>
      <c r="D772" s="38" t="s">
        <v>359</v>
      </c>
      <c r="E772" s="38" t="s">
        <v>498</v>
      </c>
    </row>
    <row r="773" spans="1:5" ht="43.2" x14ac:dyDescent="0.3">
      <c r="A773" s="37">
        <v>66</v>
      </c>
      <c r="B773" s="38" t="s">
        <v>193</v>
      </c>
      <c r="C773" s="37">
        <v>0.16666666666666666</v>
      </c>
      <c r="D773" s="38" t="s">
        <v>359</v>
      </c>
      <c r="E773" s="38" t="s">
        <v>503</v>
      </c>
    </row>
    <row r="774" spans="1:5" ht="43.2" x14ac:dyDescent="0.3">
      <c r="A774" s="37">
        <v>66</v>
      </c>
      <c r="B774" s="38" t="s">
        <v>193</v>
      </c>
      <c r="C774" s="37">
        <v>0.5</v>
      </c>
      <c r="D774" s="38" t="s">
        <v>359</v>
      </c>
      <c r="E774" s="38" t="s">
        <v>501</v>
      </c>
    </row>
    <row r="775" spans="1:5" ht="28.8" x14ac:dyDescent="0.3">
      <c r="A775" s="37">
        <v>66</v>
      </c>
      <c r="B775" s="38" t="s">
        <v>193</v>
      </c>
      <c r="C775" s="37">
        <v>0.16666666666666666</v>
      </c>
      <c r="D775" s="38" t="s">
        <v>488</v>
      </c>
      <c r="E775" s="38" t="s">
        <v>489</v>
      </c>
    </row>
    <row r="776" spans="1:5" ht="57.6" x14ac:dyDescent="0.3">
      <c r="A776" s="37">
        <v>66</v>
      </c>
      <c r="B776" s="38" t="s">
        <v>193</v>
      </c>
      <c r="C776" s="37">
        <v>2.6666666666666665</v>
      </c>
      <c r="D776" s="38" t="s">
        <v>392</v>
      </c>
      <c r="E776" s="38" t="s">
        <v>504</v>
      </c>
    </row>
    <row r="777" spans="1:5" x14ac:dyDescent="0.3">
      <c r="A777" s="37">
        <v>66</v>
      </c>
      <c r="B777" s="38" t="s">
        <v>495</v>
      </c>
      <c r="C777" s="37">
        <v>0.16666666666666666</v>
      </c>
      <c r="D777" s="38" t="s">
        <v>359</v>
      </c>
      <c r="E777" s="38" t="s">
        <v>30</v>
      </c>
    </row>
    <row r="778" spans="1:5" ht="28.8" x14ac:dyDescent="0.3">
      <c r="A778" s="37">
        <v>66</v>
      </c>
      <c r="B778" s="38" t="s">
        <v>495</v>
      </c>
      <c r="C778" s="37">
        <v>1.1666666666666667</v>
      </c>
      <c r="D778" s="38" t="s">
        <v>359</v>
      </c>
      <c r="E778" s="38" t="s">
        <v>497</v>
      </c>
    </row>
    <row r="779" spans="1:5" ht="72" x14ac:dyDescent="0.3">
      <c r="A779" s="37">
        <v>66</v>
      </c>
      <c r="B779" s="38" t="s">
        <v>225</v>
      </c>
      <c r="C779" s="37">
        <v>0.33333333333333331</v>
      </c>
      <c r="D779" s="38" t="s">
        <v>359</v>
      </c>
      <c r="E779" s="38" t="s">
        <v>498</v>
      </c>
    </row>
    <row r="780" spans="1:5" ht="28.8" x14ac:dyDescent="0.3">
      <c r="A780" s="37">
        <v>66</v>
      </c>
      <c r="B780" s="38" t="s">
        <v>225</v>
      </c>
      <c r="C780" s="37">
        <v>2</v>
      </c>
      <c r="D780" s="38" t="s">
        <v>488</v>
      </c>
      <c r="E780" s="38" t="s">
        <v>489</v>
      </c>
    </row>
    <row r="781" spans="1:5" ht="28.8" x14ac:dyDescent="0.3">
      <c r="A781" s="37">
        <v>66</v>
      </c>
      <c r="B781" s="38" t="s">
        <v>225</v>
      </c>
      <c r="C781" s="37">
        <v>0.16666666666666666</v>
      </c>
      <c r="D781" s="38" t="s">
        <v>488</v>
      </c>
      <c r="E781" s="38" t="s">
        <v>491</v>
      </c>
    </row>
    <row r="782" spans="1:5" ht="28.8" x14ac:dyDescent="0.3">
      <c r="A782" s="37">
        <v>66</v>
      </c>
      <c r="B782" s="38" t="s">
        <v>225</v>
      </c>
      <c r="C782" s="37">
        <v>0.33333333333333331</v>
      </c>
      <c r="D782" s="38" t="s">
        <v>488</v>
      </c>
      <c r="E782" s="38" t="s">
        <v>494</v>
      </c>
    </row>
    <row r="783" spans="1:5" ht="28.8" x14ac:dyDescent="0.3">
      <c r="A783" s="37">
        <v>66</v>
      </c>
      <c r="B783" s="38" t="s">
        <v>225</v>
      </c>
      <c r="C783" s="37">
        <v>1.1666666666666667</v>
      </c>
      <c r="D783" s="38" t="s">
        <v>392</v>
      </c>
      <c r="E783" s="38" t="s">
        <v>489</v>
      </c>
    </row>
    <row r="784" spans="1:5" ht="57.6" x14ac:dyDescent="0.3">
      <c r="A784" s="37">
        <v>66</v>
      </c>
      <c r="B784" s="38" t="s">
        <v>225</v>
      </c>
      <c r="C784" s="37">
        <v>3.6666666666666665</v>
      </c>
      <c r="D784" s="38" t="s">
        <v>392</v>
      </c>
      <c r="E784" s="38" t="s">
        <v>504</v>
      </c>
    </row>
    <row r="785" spans="1:5" x14ac:dyDescent="0.3">
      <c r="A785" s="37">
        <v>66</v>
      </c>
      <c r="B785" s="38" t="s">
        <v>225</v>
      </c>
      <c r="C785" s="37">
        <v>1.5</v>
      </c>
      <c r="D785" s="38" t="s">
        <v>392</v>
      </c>
      <c r="E785" s="38" t="s">
        <v>490</v>
      </c>
    </row>
    <row r="786" spans="1:5" ht="57.6" x14ac:dyDescent="0.3">
      <c r="A786" s="37">
        <v>66</v>
      </c>
      <c r="B786" s="38" t="s">
        <v>225</v>
      </c>
      <c r="C786" s="37">
        <v>0.16666666666666666</v>
      </c>
      <c r="D786" s="38" t="s">
        <v>392</v>
      </c>
      <c r="E786" s="38" t="s">
        <v>492</v>
      </c>
    </row>
    <row r="787" spans="1:5" ht="28.8" x14ac:dyDescent="0.3">
      <c r="A787" s="37">
        <v>66</v>
      </c>
      <c r="B787" s="38" t="s">
        <v>225</v>
      </c>
      <c r="C787" s="37">
        <v>0.16666666666666666</v>
      </c>
      <c r="D787" s="38" t="s">
        <v>392</v>
      </c>
      <c r="E787" s="38" t="s">
        <v>491</v>
      </c>
    </row>
    <row r="788" spans="1:5" ht="43.2" x14ac:dyDescent="0.3">
      <c r="A788" s="37">
        <v>66</v>
      </c>
      <c r="B788" s="38" t="s">
        <v>225</v>
      </c>
      <c r="C788" s="37">
        <v>3.3333333333333335</v>
      </c>
      <c r="D788" s="38" t="s">
        <v>392</v>
      </c>
      <c r="E788" s="38" t="s">
        <v>505</v>
      </c>
    </row>
    <row r="789" spans="1:5" ht="72" x14ac:dyDescent="0.3">
      <c r="A789" s="37">
        <v>66</v>
      </c>
      <c r="B789" s="38" t="s">
        <v>225</v>
      </c>
      <c r="C789" s="37">
        <v>1</v>
      </c>
      <c r="D789" s="38" t="s">
        <v>392</v>
      </c>
      <c r="E789" s="38" t="s">
        <v>498</v>
      </c>
    </row>
    <row r="790" spans="1:5" ht="43.2" x14ac:dyDescent="0.3">
      <c r="A790" s="37">
        <v>66</v>
      </c>
      <c r="B790" s="38" t="s">
        <v>225</v>
      </c>
      <c r="C790" s="37">
        <v>0.16666666666666666</v>
      </c>
      <c r="D790" s="38" t="s">
        <v>392</v>
      </c>
      <c r="E790" s="38" t="s">
        <v>503</v>
      </c>
    </row>
    <row r="791" spans="1:5" ht="28.8" x14ac:dyDescent="0.3">
      <c r="A791" s="37">
        <v>66</v>
      </c>
      <c r="B791" s="38" t="s">
        <v>511</v>
      </c>
      <c r="C791" s="37">
        <v>1</v>
      </c>
      <c r="D791" s="38" t="s">
        <v>488</v>
      </c>
      <c r="E791" s="38" t="s">
        <v>489</v>
      </c>
    </row>
    <row r="792" spans="1:5" ht="72" x14ac:dyDescent="0.3">
      <c r="A792" s="37">
        <v>66</v>
      </c>
      <c r="B792" s="38" t="s">
        <v>511</v>
      </c>
      <c r="C792" s="37">
        <v>0.33333333333333331</v>
      </c>
      <c r="D792" s="38" t="s">
        <v>392</v>
      </c>
      <c r="E792" s="38" t="s">
        <v>498</v>
      </c>
    </row>
    <row r="793" spans="1:5" ht="28.8" x14ac:dyDescent="0.3">
      <c r="A793" s="37">
        <v>67</v>
      </c>
      <c r="B793" s="38" t="s">
        <v>30</v>
      </c>
      <c r="C793" s="37">
        <v>0.16666666666666666</v>
      </c>
      <c r="D793" s="38" t="s">
        <v>488</v>
      </c>
      <c r="E793" s="38" t="s">
        <v>491</v>
      </c>
    </row>
    <row r="794" spans="1:5" ht="28.8" x14ac:dyDescent="0.3">
      <c r="A794" s="37">
        <v>67</v>
      </c>
      <c r="B794" s="38" t="s">
        <v>392</v>
      </c>
      <c r="C794" s="37">
        <v>0.16666666666666666</v>
      </c>
      <c r="D794" s="38" t="s">
        <v>359</v>
      </c>
      <c r="E794" s="38" t="s">
        <v>491</v>
      </c>
    </row>
    <row r="795" spans="1:5" ht="28.8" x14ac:dyDescent="0.3">
      <c r="A795" s="37">
        <v>67</v>
      </c>
      <c r="B795" s="38" t="s">
        <v>193</v>
      </c>
      <c r="C795" s="37">
        <v>2.3333333333333335</v>
      </c>
      <c r="D795" s="38" t="s">
        <v>359</v>
      </c>
      <c r="E795" s="38" t="s">
        <v>489</v>
      </c>
    </row>
    <row r="796" spans="1:5" ht="28.8" x14ac:dyDescent="0.3">
      <c r="A796" s="37">
        <v>67</v>
      </c>
      <c r="B796" s="38" t="s">
        <v>193</v>
      </c>
      <c r="C796" s="37">
        <v>2</v>
      </c>
      <c r="D796" s="38" t="s">
        <v>359</v>
      </c>
      <c r="E796" s="38" t="s">
        <v>500</v>
      </c>
    </row>
    <row r="797" spans="1:5" ht="28.8" x14ac:dyDescent="0.3">
      <c r="A797" s="37">
        <v>67</v>
      </c>
      <c r="B797" s="38" t="s">
        <v>193</v>
      </c>
      <c r="C797" s="37">
        <v>1</v>
      </c>
      <c r="D797" s="38" t="s">
        <v>359</v>
      </c>
      <c r="E797" s="38" t="s">
        <v>497</v>
      </c>
    </row>
    <row r="798" spans="1:5" x14ac:dyDescent="0.3">
      <c r="A798" s="37">
        <v>67</v>
      </c>
      <c r="B798" s="38" t="s">
        <v>193</v>
      </c>
      <c r="C798" s="37">
        <v>2.1666666666666665</v>
      </c>
      <c r="D798" s="38" t="s">
        <v>359</v>
      </c>
      <c r="E798" s="38" t="s">
        <v>490</v>
      </c>
    </row>
    <row r="799" spans="1:5" ht="28.8" x14ac:dyDescent="0.3">
      <c r="A799" s="37">
        <v>67</v>
      </c>
      <c r="B799" s="38" t="s">
        <v>193</v>
      </c>
      <c r="C799" s="37">
        <v>0.66666666666666663</v>
      </c>
      <c r="D799" s="38" t="s">
        <v>359</v>
      </c>
      <c r="E799" s="38" t="s">
        <v>491</v>
      </c>
    </row>
    <row r="800" spans="1:5" ht="28.8" x14ac:dyDescent="0.3">
      <c r="A800" s="37">
        <v>67</v>
      </c>
      <c r="B800" s="38" t="s">
        <v>193</v>
      </c>
      <c r="C800" s="37">
        <v>0.5</v>
      </c>
      <c r="D800" s="38" t="s">
        <v>359</v>
      </c>
      <c r="E800" s="38" t="s">
        <v>494</v>
      </c>
    </row>
    <row r="801" spans="1:5" ht="43.2" x14ac:dyDescent="0.3">
      <c r="A801" s="37">
        <v>67</v>
      </c>
      <c r="B801" s="38" t="s">
        <v>193</v>
      </c>
      <c r="C801" s="37">
        <v>0.33333333333333331</v>
      </c>
      <c r="D801" s="38" t="s">
        <v>359</v>
      </c>
      <c r="E801" s="38" t="s">
        <v>501</v>
      </c>
    </row>
    <row r="802" spans="1:5" ht="28.8" x14ac:dyDescent="0.3">
      <c r="A802" s="37">
        <v>67</v>
      </c>
      <c r="B802" s="38" t="s">
        <v>495</v>
      </c>
      <c r="C802" s="37">
        <v>0.16666666666666666</v>
      </c>
      <c r="D802" s="38" t="s">
        <v>359</v>
      </c>
      <c r="E802" s="38" t="s">
        <v>489</v>
      </c>
    </row>
    <row r="803" spans="1:5" ht="28.8" x14ac:dyDescent="0.3">
      <c r="A803" s="37">
        <v>68</v>
      </c>
      <c r="B803" s="38" t="s">
        <v>30</v>
      </c>
      <c r="C803" s="37">
        <v>0.16666666666666666</v>
      </c>
      <c r="D803" s="38" t="s">
        <v>488</v>
      </c>
      <c r="E803" s="38" t="s">
        <v>491</v>
      </c>
    </row>
    <row r="804" spans="1:5" ht="28.8" x14ac:dyDescent="0.3">
      <c r="A804" s="37">
        <v>68</v>
      </c>
      <c r="B804" s="38" t="s">
        <v>392</v>
      </c>
      <c r="C804" s="37">
        <v>0.83333333333333337</v>
      </c>
      <c r="D804" s="38" t="s">
        <v>392</v>
      </c>
      <c r="E804" s="38" t="s">
        <v>489</v>
      </c>
    </row>
    <row r="805" spans="1:5" ht="28.8" x14ac:dyDescent="0.3">
      <c r="A805" s="37">
        <v>68</v>
      </c>
      <c r="B805" s="38" t="s">
        <v>193</v>
      </c>
      <c r="C805" s="37">
        <v>0.16666666666666666</v>
      </c>
      <c r="D805" s="38" t="s">
        <v>488</v>
      </c>
      <c r="E805" s="38" t="s">
        <v>489</v>
      </c>
    </row>
    <row r="806" spans="1:5" ht="28.8" x14ac:dyDescent="0.3">
      <c r="A806" s="37">
        <v>68</v>
      </c>
      <c r="B806" s="38" t="s">
        <v>193</v>
      </c>
      <c r="C806" s="37">
        <v>0.16666666666666666</v>
      </c>
      <c r="D806" s="38" t="s">
        <v>359</v>
      </c>
      <c r="E806" s="38" t="s">
        <v>494</v>
      </c>
    </row>
    <row r="807" spans="1:5" ht="28.8" x14ac:dyDescent="0.3">
      <c r="A807" s="37">
        <v>68</v>
      </c>
      <c r="B807" s="38" t="s">
        <v>495</v>
      </c>
      <c r="C807" s="37">
        <v>0.33333333333333331</v>
      </c>
      <c r="D807" s="38" t="s">
        <v>488</v>
      </c>
      <c r="E807" s="38" t="s">
        <v>489</v>
      </c>
    </row>
    <row r="808" spans="1:5" ht="28.8" x14ac:dyDescent="0.3">
      <c r="A808" s="37">
        <v>68</v>
      </c>
      <c r="B808" s="38" t="s">
        <v>225</v>
      </c>
      <c r="C808" s="37">
        <v>0.5</v>
      </c>
      <c r="D808" s="38" t="s">
        <v>488</v>
      </c>
      <c r="E808" s="38" t="s">
        <v>489</v>
      </c>
    </row>
    <row r="809" spans="1:5" x14ac:dyDescent="0.3">
      <c r="A809" s="37">
        <v>68</v>
      </c>
      <c r="B809" s="38" t="s">
        <v>225</v>
      </c>
      <c r="C809" s="37">
        <v>1.5</v>
      </c>
      <c r="D809" s="38" t="s">
        <v>488</v>
      </c>
      <c r="E809" s="38" t="s">
        <v>490</v>
      </c>
    </row>
    <row r="810" spans="1:5" ht="28.8" x14ac:dyDescent="0.3">
      <c r="A810" s="37">
        <v>68</v>
      </c>
      <c r="B810" s="38" t="s">
        <v>225</v>
      </c>
      <c r="C810" s="37">
        <v>1</v>
      </c>
      <c r="D810" s="38" t="s">
        <v>488</v>
      </c>
      <c r="E810" s="38" t="s">
        <v>491</v>
      </c>
    </row>
    <row r="811" spans="1:5" ht="28.8" x14ac:dyDescent="0.3">
      <c r="A811" s="37">
        <v>68</v>
      </c>
      <c r="B811" s="38" t="s">
        <v>225</v>
      </c>
      <c r="C811" s="37">
        <v>0.16666666666666666</v>
      </c>
      <c r="D811" s="38" t="s">
        <v>392</v>
      </c>
      <c r="E811" s="38" t="s">
        <v>489</v>
      </c>
    </row>
    <row r="812" spans="1:5" ht="28.8" x14ac:dyDescent="0.3">
      <c r="A812" s="37">
        <v>68</v>
      </c>
      <c r="B812" s="38" t="s">
        <v>225</v>
      </c>
      <c r="C812" s="37">
        <v>0.16666666666666666</v>
      </c>
      <c r="D812" s="38" t="s">
        <v>392</v>
      </c>
      <c r="E812" s="38" t="s">
        <v>491</v>
      </c>
    </row>
    <row r="813" spans="1:5" ht="43.2" x14ac:dyDescent="0.3">
      <c r="A813" s="37">
        <v>68</v>
      </c>
      <c r="B813" s="38" t="s">
        <v>225</v>
      </c>
      <c r="C813" s="37">
        <v>0.66666666666666663</v>
      </c>
      <c r="D813" s="38" t="s">
        <v>392</v>
      </c>
      <c r="E813" s="38" t="s">
        <v>505</v>
      </c>
    </row>
    <row r="814" spans="1:5" ht="28.8" x14ac:dyDescent="0.3">
      <c r="A814" s="37">
        <v>69</v>
      </c>
      <c r="B814" s="38" t="s">
        <v>30</v>
      </c>
      <c r="C814" s="37">
        <v>0.16666666666666666</v>
      </c>
      <c r="D814" s="38" t="s">
        <v>359</v>
      </c>
      <c r="E814" s="38" t="s">
        <v>491</v>
      </c>
    </row>
    <row r="815" spans="1:5" ht="28.8" x14ac:dyDescent="0.3">
      <c r="A815" s="37">
        <v>69</v>
      </c>
      <c r="B815" s="38" t="s">
        <v>392</v>
      </c>
      <c r="C815" s="37">
        <v>1.5</v>
      </c>
      <c r="D815" s="38" t="s">
        <v>359</v>
      </c>
      <c r="E815" s="38" t="s">
        <v>489</v>
      </c>
    </row>
    <row r="816" spans="1:5" ht="28.8" x14ac:dyDescent="0.3">
      <c r="A816" s="37">
        <v>69</v>
      </c>
      <c r="B816" s="38" t="s">
        <v>193</v>
      </c>
      <c r="C816" s="37">
        <v>1.5</v>
      </c>
      <c r="D816" s="38" t="s">
        <v>359</v>
      </c>
      <c r="E816" s="38" t="s">
        <v>489</v>
      </c>
    </row>
    <row r="817" spans="1:5" ht="28.8" x14ac:dyDescent="0.3">
      <c r="A817" s="37">
        <v>69</v>
      </c>
      <c r="B817" s="38" t="s">
        <v>193</v>
      </c>
      <c r="C817" s="37">
        <v>0.33333333333333331</v>
      </c>
      <c r="D817" s="38" t="s">
        <v>359</v>
      </c>
      <c r="E817" s="38" t="s">
        <v>494</v>
      </c>
    </row>
    <row r="818" spans="1:5" ht="28.8" x14ac:dyDescent="0.3">
      <c r="A818" s="37">
        <v>69</v>
      </c>
      <c r="B818" s="38" t="s">
        <v>513</v>
      </c>
      <c r="C818" s="37">
        <v>0.33333333333333331</v>
      </c>
      <c r="D818" s="38" t="s">
        <v>359</v>
      </c>
      <c r="E818" s="38" t="s">
        <v>489</v>
      </c>
    </row>
    <row r="819" spans="1:5" ht="28.8" x14ac:dyDescent="0.3">
      <c r="A819" s="37">
        <v>69</v>
      </c>
      <c r="B819" s="38" t="s">
        <v>495</v>
      </c>
      <c r="C819" s="37">
        <v>0.16666666666666666</v>
      </c>
      <c r="D819" s="38" t="s">
        <v>359</v>
      </c>
      <c r="E819" s="38" t="s">
        <v>489</v>
      </c>
    </row>
    <row r="820" spans="1:5" x14ac:dyDescent="0.3">
      <c r="A820" s="37">
        <v>70</v>
      </c>
      <c r="B820" s="38" t="s">
        <v>30</v>
      </c>
      <c r="C820" s="37">
        <v>10.083333333333334</v>
      </c>
      <c r="D820" s="38" t="s">
        <v>359</v>
      </c>
      <c r="E820" s="38" t="s">
        <v>30</v>
      </c>
    </row>
    <row r="821" spans="1:5" x14ac:dyDescent="0.3">
      <c r="A821" s="37">
        <v>70</v>
      </c>
      <c r="B821" s="38" t="s">
        <v>30</v>
      </c>
      <c r="C821" s="37">
        <v>9.4166666666666661</v>
      </c>
      <c r="D821" s="38" t="s">
        <v>392</v>
      </c>
      <c r="E821" s="38" t="s">
        <v>30</v>
      </c>
    </row>
    <row r="822" spans="1:5" ht="28.8" x14ac:dyDescent="0.3">
      <c r="A822" s="37">
        <v>70</v>
      </c>
      <c r="B822" s="38" t="s">
        <v>392</v>
      </c>
      <c r="C822" s="37">
        <v>0.5</v>
      </c>
      <c r="D822" s="38" t="s">
        <v>359</v>
      </c>
      <c r="E822" s="38" t="s">
        <v>491</v>
      </c>
    </row>
    <row r="823" spans="1:5" ht="28.8" x14ac:dyDescent="0.3">
      <c r="A823" s="37">
        <v>70</v>
      </c>
      <c r="B823" s="38" t="s">
        <v>193</v>
      </c>
      <c r="C823" s="37">
        <v>2</v>
      </c>
      <c r="D823" s="38" t="s">
        <v>359</v>
      </c>
      <c r="E823" s="38" t="s">
        <v>489</v>
      </c>
    </row>
    <row r="824" spans="1:5" ht="28.8" x14ac:dyDescent="0.3">
      <c r="A824" s="37">
        <v>70</v>
      </c>
      <c r="B824" s="38" t="s">
        <v>193</v>
      </c>
      <c r="C824" s="37">
        <v>1.5</v>
      </c>
      <c r="D824" s="38" t="s">
        <v>359</v>
      </c>
      <c r="E824" s="38" t="s">
        <v>500</v>
      </c>
    </row>
    <row r="825" spans="1:5" ht="28.8" x14ac:dyDescent="0.3">
      <c r="A825" s="37">
        <v>70</v>
      </c>
      <c r="B825" s="38" t="s">
        <v>193</v>
      </c>
      <c r="C825" s="37">
        <v>0.5</v>
      </c>
      <c r="D825" s="38" t="s">
        <v>359</v>
      </c>
      <c r="E825" s="38" t="s">
        <v>497</v>
      </c>
    </row>
    <row r="826" spans="1:5" x14ac:dyDescent="0.3">
      <c r="A826" s="37">
        <v>70</v>
      </c>
      <c r="B826" s="38" t="s">
        <v>193</v>
      </c>
      <c r="C826" s="37">
        <v>1.5</v>
      </c>
      <c r="D826" s="38" t="s">
        <v>359</v>
      </c>
      <c r="E826" s="38" t="s">
        <v>490</v>
      </c>
    </row>
    <row r="827" spans="1:5" ht="28.8" x14ac:dyDescent="0.3">
      <c r="A827" s="37">
        <v>70</v>
      </c>
      <c r="B827" s="38" t="s">
        <v>193</v>
      </c>
      <c r="C827" s="37">
        <v>1.3333333333333333</v>
      </c>
      <c r="D827" s="38" t="s">
        <v>359</v>
      </c>
      <c r="E827" s="38" t="s">
        <v>491</v>
      </c>
    </row>
    <row r="828" spans="1:5" ht="28.8" x14ac:dyDescent="0.3">
      <c r="A828" s="37">
        <v>70</v>
      </c>
      <c r="B828" s="38" t="s">
        <v>193</v>
      </c>
      <c r="C828" s="37">
        <v>0.16666666666666666</v>
      </c>
      <c r="D828" s="38" t="s">
        <v>359</v>
      </c>
      <c r="E828" s="38" t="s">
        <v>494</v>
      </c>
    </row>
    <row r="829" spans="1:5" ht="28.8" x14ac:dyDescent="0.3">
      <c r="A829" s="37">
        <v>70</v>
      </c>
      <c r="B829" s="38" t="s">
        <v>225</v>
      </c>
      <c r="C829" s="37">
        <v>0.83333333333333337</v>
      </c>
      <c r="D829" s="38" t="s">
        <v>359</v>
      </c>
      <c r="E829" s="38" t="s">
        <v>489</v>
      </c>
    </row>
    <row r="830" spans="1:5" ht="28.8" x14ac:dyDescent="0.3">
      <c r="A830" s="37">
        <v>70</v>
      </c>
      <c r="B830" s="38" t="s">
        <v>225</v>
      </c>
      <c r="C830" s="37">
        <v>2</v>
      </c>
      <c r="D830" s="38" t="s">
        <v>359</v>
      </c>
      <c r="E830" s="38" t="s">
        <v>497</v>
      </c>
    </row>
    <row r="831" spans="1:5" x14ac:dyDescent="0.3">
      <c r="A831" s="37">
        <v>70</v>
      </c>
      <c r="B831" s="38" t="s">
        <v>225</v>
      </c>
      <c r="C831" s="37">
        <v>2.6666666666666665</v>
      </c>
      <c r="D831" s="38" t="s">
        <v>359</v>
      </c>
      <c r="E831" s="38" t="s">
        <v>490</v>
      </c>
    </row>
    <row r="832" spans="1:5" ht="28.8" x14ac:dyDescent="0.3">
      <c r="A832" s="37">
        <v>70</v>
      </c>
      <c r="B832" s="38" t="s">
        <v>225</v>
      </c>
      <c r="C832" s="37">
        <v>0.66666666666666663</v>
      </c>
      <c r="D832" s="38" t="s">
        <v>359</v>
      </c>
      <c r="E832" s="38" t="s">
        <v>491</v>
      </c>
    </row>
    <row r="833" spans="1:5" ht="28.8" x14ac:dyDescent="0.3">
      <c r="A833" s="37">
        <v>70</v>
      </c>
      <c r="B833" s="38" t="s">
        <v>225</v>
      </c>
      <c r="C833" s="37">
        <v>0.5</v>
      </c>
      <c r="D833" s="38" t="s">
        <v>359</v>
      </c>
      <c r="E833" s="38" t="s">
        <v>494</v>
      </c>
    </row>
    <row r="834" spans="1:5" ht="28.8" x14ac:dyDescent="0.3">
      <c r="A834" s="37">
        <v>70</v>
      </c>
      <c r="B834" s="38" t="s">
        <v>225</v>
      </c>
      <c r="C834" s="37">
        <v>0.16666666666666666</v>
      </c>
      <c r="D834" s="38" t="s">
        <v>488</v>
      </c>
      <c r="E834" s="38" t="s">
        <v>489</v>
      </c>
    </row>
    <row r="835" spans="1:5" ht="28.8" x14ac:dyDescent="0.3">
      <c r="A835" s="37">
        <v>70</v>
      </c>
      <c r="B835" s="38" t="s">
        <v>225</v>
      </c>
      <c r="C835" s="37">
        <v>0.5</v>
      </c>
      <c r="D835" s="38" t="s">
        <v>488</v>
      </c>
      <c r="E835" s="38" t="s">
        <v>491</v>
      </c>
    </row>
    <row r="836" spans="1:5" ht="28.8" x14ac:dyDescent="0.3">
      <c r="A836" s="37">
        <v>70</v>
      </c>
      <c r="B836" s="38" t="s">
        <v>225</v>
      </c>
      <c r="C836" s="37">
        <v>0.5</v>
      </c>
      <c r="D836" s="38" t="s">
        <v>488</v>
      </c>
      <c r="E836" s="38" t="s">
        <v>494</v>
      </c>
    </row>
    <row r="837" spans="1:5" ht="28.8" x14ac:dyDescent="0.3">
      <c r="A837" s="37">
        <v>70</v>
      </c>
      <c r="B837" s="38" t="s">
        <v>225</v>
      </c>
      <c r="C837" s="37">
        <v>0.66666666666666663</v>
      </c>
      <c r="D837" s="38" t="s">
        <v>392</v>
      </c>
      <c r="E837" s="38" t="s">
        <v>489</v>
      </c>
    </row>
    <row r="838" spans="1:5" ht="57.6" x14ac:dyDescent="0.3">
      <c r="A838" s="37">
        <v>70</v>
      </c>
      <c r="B838" s="38" t="s">
        <v>225</v>
      </c>
      <c r="C838" s="37">
        <v>5.166666666666667</v>
      </c>
      <c r="D838" s="38" t="s">
        <v>392</v>
      </c>
      <c r="E838" s="38" t="s">
        <v>504</v>
      </c>
    </row>
    <row r="839" spans="1:5" x14ac:dyDescent="0.3">
      <c r="A839" s="37">
        <v>70</v>
      </c>
      <c r="B839" s="38" t="s">
        <v>225</v>
      </c>
      <c r="C839" s="37">
        <v>1</v>
      </c>
      <c r="D839" s="38" t="s">
        <v>392</v>
      </c>
      <c r="E839" s="38" t="s">
        <v>490</v>
      </c>
    </row>
    <row r="840" spans="1:5" ht="57.6" x14ac:dyDescent="0.3">
      <c r="A840" s="37">
        <v>70</v>
      </c>
      <c r="B840" s="38" t="s">
        <v>225</v>
      </c>
      <c r="C840" s="37">
        <v>2</v>
      </c>
      <c r="D840" s="38" t="s">
        <v>392</v>
      </c>
      <c r="E840" s="38" t="s">
        <v>492</v>
      </c>
    </row>
    <row r="841" spans="1:5" ht="28.8" x14ac:dyDescent="0.3">
      <c r="A841" s="37">
        <v>70</v>
      </c>
      <c r="B841" s="38" t="s">
        <v>225</v>
      </c>
      <c r="C841" s="37">
        <v>0.33333333333333331</v>
      </c>
      <c r="D841" s="38" t="s">
        <v>392</v>
      </c>
      <c r="E841" s="38" t="s">
        <v>491</v>
      </c>
    </row>
    <row r="842" spans="1:5" ht="72" x14ac:dyDescent="0.3">
      <c r="A842" s="37">
        <v>70</v>
      </c>
      <c r="B842" s="38" t="s">
        <v>225</v>
      </c>
      <c r="C842" s="37">
        <v>0</v>
      </c>
      <c r="D842" s="38" t="s">
        <v>392</v>
      </c>
      <c r="E842" s="38" t="s">
        <v>498</v>
      </c>
    </row>
    <row r="843" spans="1:5" ht="43.2" x14ac:dyDescent="0.3">
      <c r="A843" s="37">
        <v>70</v>
      </c>
      <c r="B843" s="38" t="s">
        <v>225</v>
      </c>
      <c r="C843" s="37">
        <v>2.1666666666666665</v>
      </c>
      <c r="D843" s="38" t="s">
        <v>392</v>
      </c>
      <c r="E843" s="38" t="s">
        <v>503</v>
      </c>
    </row>
    <row r="844" spans="1:5" ht="28.8" x14ac:dyDescent="0.3">
      <c r="A844" s="37">
        <v>70</v>
      </c>
      <c r="B844" s="38" t="s">
        <v>511</v>
      </c>
      <c r="C844" s="37">
        <v>0.5</v>
      </c>
      <c r="D844" s="38" t="s">
        <v>359</v>
      </c>
      <c r="E844" s="38" t="s">
        <v>497</v>
      </c>
    </row>
    <row r="845" spans="1:5" ht="28.8" x14ac:dyDescent="0.3">
      <c r="A845" s="37">
        <v>70</v>
      </c>
      <c r="B845" s="38" t="s">
        <v>511</v>
      </c>
      <c r="C845" s="37">
        <v>1</v>
      </c>
      <c r="D845" s="38" t="s">
        <v>488</v>
      </c>
      <c r="E845" s="38" t="s">
        <v>491</v>
      </c>
    </row>
    <row r="846" spans="1:5" ht="28.8" x14ac:dyDescent="0.3">
      <c r="A846" s="37">
        <v>72</v>
      </c>
      <c r="B846" s="38" t="s">
        <v>30</v>
      </c>
      <c r="C846" s="37">
        <v>0.16666666666666666</v>
      </c>
      <c r="D846" s="38" t="s">
        <v>488</v>
      </c>
      <c r="E846" s="38" t="s">
        <v>491</v>
      </c>
    </row>
    <row r="847" spans="1:5" ht="28.8" x14ac:dyDescent="0.3">
      <c r="A847" s="37">
        <v>72</v>
      </c>
      <c r="B847" s="38" t="s">
        <v>392</v>
      </c>
      <c r="C847" s="37">
        <v>0.16666666666666666</v>
      </c>
      <c r="D847" s="38" t="s">
        <v>359</v>
      </c>
      <c r="E847" s="38" t="s">
        <v>489</v>
      </c>
    </row>
    <row r="848" spans="1:5" ht="28.8" x14ac:dyDescent="0.3">
      <c r="A848" s="37">
        <v>72</v>
      </c>
      <c r="B848" s="38" t="s">
        <v>392</v>
      </c>
      <c r="C848" s="37">
        <v>0.16666666666666666</v>
      </c>
      <c r="D848" s="38" t="s">
        <v>359</v>
      </c>
      <c r="E848" s="38" t="s">
        <v>491</v>
      </c>
    </row>
    <row r="849" spans="1:5" ht="28.8" x14ac:dyDescent="0.3">
      <c r="A849" s="37">
        <v>72</v>
      </c>
      <c r="B849" s="38" t="s">
        <v>193</v>
      </c>
      <c r="C849" s="37">
        <v>0.16666666666666666</v>
      </c>
      <c r="D849" s="38" t="s">
        <v>359</v>
      </c>
      <c r="E849" s="38" t="s">
        <v>489</v>
      </c>
    </row>
    <row r="850" spans="1:5" ht="28.8" x14ac:dyDescent="0.3">
      <c r="A850" s="37">
        <v>72</v>
      </c>
      <c r="B850" s="38" t="s">
        <v>193</v>
      </c>
      <c r="C850" s="37">
        <v>0.5</v>
      </c>
      <c r="D850" s="38" t="s">
        <v>359</v>
      </c>
      <c r="E850" s="38" t="s">
        <v>491</v>
      </c>
    </row>
    <row r="851" spans="1:5" ht="28.8" x14ac:dyDescent="0.3">
      <c r="A851" s="37">
        <v>72</v>
      </c>
      <c r="B851" s="38" t="s">
        <v>193</v>
      </c>
      <c r="C851" s="37">
        <v>0.33333333333333331</v>
      </c>
      <c r="D851" s="38" t="s">
        <v>359</v>
      </c>
      <c r="E851" s="38" t="s">
        <v>494</v>
      </c>
    </row>
    <row r="852" spans="1:5" ht="72" x14ac:dyDescent="0.3">
      <c r="A852" s="37">
        <v>72</v>
      </c>
      <c r="B852" s="38" t="s">
        <v>193</v>
      </c>
      <c r="C852" s="37">
        <v>0.16666666666666666</v>
      </c>
      <c r="D852" s="38" t="s">
        <v>359</v>
      </c>
      <c r="E852" s="38" t="s">
        <v>498</v>
      </c>
    </row>
    <row r="853" spans="1:5" ht="28.8" x14ac:dyDescent="0.3">
      <c r="A853" s="37">
        <v>72</v>
      </c>
      <c r="B853" s="38" t="s">
        <v>193</v>
      </c>
      <c r="C853" s="37">
        <v>1.8333333333333333</v>
      </c>
      <c r="D853" s="38" t="s">
        <v>359</v>
      </c>
      <c r="E853" s="38" t="s">
        <v>489</v>
      </c>
    </row>
    <row r="854" spans="1:5" ht="28.8" x14ac:dyDescent="0.3">
      <c r="A854" s="37">
        <v>72</v>
      </c>
      <c r="B854" s="38" t="s">
        <v>193</v>
      </c>
      <c r="C854" s="37">
        <v>0.16666666666666666</v>
      </c>
      <c r="D854" s="38" t="s">
        <v>359</v>
      </c>
      <c r="E854" s="38" t="s">
        <v>497</v>
      </c>
    </row>
    <row r="855" spans="1:5" ht="28.8" x14ac:dyDescent="0.3">
      <c r="A855" s="37">
        <v>72</v>
      </c>
      <c r="B855" s="38" t="s">
        <v>495</v>
      </c>
      <c r="C855" s="37">
        <v>0.16666666666666666</v>
      </c>
      <c r="D855" s="38" t="s">
        <v>359</v>
      </c>
      <c r="E855" s="38" t="s">
        <v>489</v>
      </c>
    </row>
    <row r="856" spans="1:5" ht="28.8" x14ac:dyDescent="0.3">
      <c r="A856" s="37">
        <v>72</v>
      </c>
      <c r="B856" s="38" t="s">
        <v>499</v>
      </c>
      <c r="C856" s="37">
        <v>0.16666666666666666</v>
      </c>
      <c r="D856" s="38" t="s">
        <v>359</v>
      </c>
      <c r="E856" s="38" t="s">
        <v>491</v>
      </c>
    </row>
    <row r="857" spans="1:5" ht="28.8" x14ac:dyDescent="0.3">
      <c r="A857" s="37">
        <v>72</v>
      </c>
      <c r="B857" s="38" t="s">
        <v>225</v>
      </c>
      <c r="C857" s="37">
        <v>0.83333333333333337</v>
      </c>
      <c r="D857" s="38" t="s">
        <v>359</v>
      </c>
      <c r="E857" s="38" t="s">
        <v>489</v>
      </c>
    </row>
    <row r="858" spans="1:5" ht="28.8" x14ac:dyDescent="0.3">
      <c r="A858" s="37">
        <v>73</v>
      </c>
      <c r="B858" s="38" t="s">
        <v>30</v>
      </c>
      <c r="C858" s="37">
        <v>0.5</v>
      </c>
      <c r="D858" s="38" t="s">
        <v>359</v>
      </c>
      <c r="E858" s="38" t="s">
        <v>489</v>
      </c>
    </row>
    <row r="859" spans="1:5" ht="28.8" x14ac:dyDescent="0.3">
      <c r="A859" s="37">
        <v>73</v>
      </c>
      <c r="B859" s="38" t="s">
        <v>30</v>
      </c>
      <c r="C859" s="37">
        <v>1.5</v>
      </c>
      <c r="D859" s="38" t="s">
        <v>359</v>
      </c>
      <c r="E859" s="38" t="s">
        <v>500</v>
      </c>
    </row>
    <row r="860" spans="1:5" ht="28.8" x14ac:dyDescent="0.3">
      <c r="A860" s="37">
        <v>73</v>
      </c>
      <c r="B860" s="38" t="s">
        <v>30</v>
      </c>
      <c r="C860" s="37">
        <v>2.1666666666666665</v>
      </c>
      <c r="D860" s="38" t="s">
        <v>359</v>
      </c>
      <c r="E860" s="38" t="s">
        <v>497</v>
      </c>
    </row>
    <row r="861" spans="1:5" ht="28.8" x14ac:dyDescent="0.3">
      <c r="A861" s="37">
        <v>73</v>
      </c>
      <c r="B861" s="38" t="s">
        <v>30</v>
      </c>
      <c r="C861" s="37">
        <v>0.5</v>
      </c>
      <c r="D861" s="38" t="s">
        <v>359</v>
      </c>
      <c r="E861" s="38" t="s">
        <v>491</v>
      </c>
    </row>
    <row r="862" spans="1:5" ht="43.2" x14ac:dyDescent="0.3">
      <c r="A862" s="37">
        <v>73</v>
      </c>
      <c r="B862" s="38" t="s">
        <v>30</v>
      </c>
      <c r="C862" s="37">
        <v>1.5</v>
      </c>
      <c r="D862" s="38" t="s">
        <v>359</v>
      </c>
      <c r="E862" s="38" t="s">
        <v>501</v>
      </c>
    </row>
    <row r="863" spans="1:5" ht="28.8" x14ac:dyDescent="0.3">
      <c r="A863" s="37">
        <v>73</v>
      </c>
      <c r="B863" s="38" t="s">
        <v>392</v>
      </c>
      <c r="C863" s="37">
        <v>0.66666666666666663</v>
      </c>
      <c r="D863" s="38" t="s">
        <v>359</v>
      </c>
      <c r="E863" s="38" t="s">
        <v>494</v>
      </c>
    </row>
    <row r="864" spans="1:5" ht="28.8" x14ac:dyDescent="0.3">
      <c r="A864" s="37">
        <v>73</v>
      </c>
      <c r="B864" s="38" t="s">
        <v>193</v>
      </c>
      <c r="C864" s="37">
        <v>0.16666666666666666</v>
      </c>
      <c r="D864" s="38" t="s">
        <v>359</v>
      </c>
      <c r="E864" s="38" t="s">
        <v>489</v>
      </c>
    </row>
    <row r="865" spans="1:5" ht="28.8" x14ac:dyDescent="0.3">
      <c r="A865" s="37">
        <v>73</v>
      </c>
      <c r="B865" s="38" t="s">
        <v>193</v>
      </c>
      <c r="C865" s="37">
        <v>0.5</v>
      </c>
      <c r="D865" s="38" t="s">
        <v>359</v>
      </c>
      <c r="E865" s="38" t="s">
        <v>494</v>
      </c>
    </row>
    <row r="866" spans="1:5" ht="28.8" x14ac:dyDescent="0.3">
      <c r="A866" s="37">
        <v>73</v>
      </c>
      <c r="B866" s="38" t="s">
        <v>495</v>
      </c>
      <c r="C866" s="37">
        <v>0.16666666666666666</v>
      </c>
      <c r="D866" s="38" t="s">
        <v>359</v>
      </c>
      <c r="E866" s="38" t="s">
        <v>489</v>
      </c>
    </row>
    <row r="867" spans="1:5" ht="28.8" x14ac:dyDescent="0.3">
      <c r="A867" s="37">
        <v>73</v>
      </c>
      <c r="B867" s="38" t="s">
        <v>225</v>
      </c>
      <c r="C867" s="37">
        <v>0.33333333333333331</v>
      </c>
      <c r="D867" s="38" t="s">
        <v>359</v>
      </c>
      <c r="E867" s="38" t="s">
        <v>489</v>
      </c>
    </row>
    <row r="868" spans="1:5" ht="28.8" x14ac:dyDescent="0.3">
      <c r="A868" s="37">
        <v>74</v>
      </c>
      <c r="B868" s="38" t="s">
        <v>30</v>
      </c>
      <c r="C868" s="37">
        <v>0.16666666666666666</v>
      </c>
      <c r="D868" s="38" t="s">
        <v>359</v>
      </c>
      <c r="E868" s="38" t="s">
        <v>491</v>
      </c>
    </row>
    <row r="869" spans="1:5" ht="28.8" x14ac:dyDescent="0.3">
      <c r="A869" s="37">
        <v>74</v>
      </c>
      <c r="B869" s="38" t="s">
        <v>514</v>
      </c>
      <c r="C869" s="37">
        <v>0.16666666666666666</v>
      </c>
      <c r="D869" s="38" t="s">
        <v>359</v>
      </c>
      <c r="E869" s="38" t="s">
        <v>489</v>
      </c>
    </row>
    <row r="870" spans="1:5" ht="28.8" x14ac:dyDescent="0.3">
      <c r="A870" s="37">
        <v>74</v>
      </c>
      <c r="B870" s="38" t="s">
        <v>392</v>
      </c>
      <c r="C870" s="37">
        <v>0.16666666666666666</v>
      </c>
      <c r="D870" s="38" t="s">
        <v>359</v>
      </c>
      <c r="E870" s="38" t="s">
        <v>489</v>
      </c>
    </row>
    <row r="871" spans="1:5" ht="28.8" x14ac:dyDescent="0.3">
      <c r="A871" s="37">
        <v>74</v>
      </c>
      <c r="B871" s="38" t="s">
        <v>392</v>
      </c>
      <c r="C871" s="37">
        <v>0.16666666666666666</v>
      </c>
      <c r="D871" s="38" t="s">
        <v>359</v>
      </c>
      <c r="E871" s="38" t="s">
        <v>497</v>
      </c>
    </row>
    <row r="872" spans="1:5" ht="28.8" x14ac:dyDescent="0.3">
      <c r="A872" s="37">
        <v>74</v>
      </c>
      <c r="B872" s="38" t="s">
        <v>392</v>
      </c>
      <c r="C872" s="37">
        <v>1</v>
      </c>
      <c r="D872" s="38" t="s">
        <v>359</v>
      </c>
      <c r="E872" s="38" t="s">
        <v>491</v>
      </c>
    </row>
    <row r="873" spans="1:5" ht="28.8" x14ac:dyDescent="0.3">
      <c r="A873" s="37">
        <v>74</v>
      </c>
      <c r="B873" s="38" t="s">
        <v>392</v>
      </c>
      <c r="C873" s="37">
        <v>0.66666666666666663</v>
      </c>
      <c r="D873" s="38" t="s">
        <v>359</v>
      </c>
      <c r="E873" s="38" t="s">
        <v>494</v>
      </c>
    </row>
    <row r="874" spans="1:5" ht="72" x14ac:dyDescent="0.3">
      <c r="A874" s="37">
        <v>74</v>
      </c>
      <c r="B874" s="38" t="s">
        <v>392</v>
      </c>
      <c r="C874" s="37">
        <v>0.66666666666666663</v>
      </c>
      <c r="D874" s="38" t="s">
        <v>359</v>
      </c>
      <c r="E874" s="38" t="s">
        <v>498</v>
      </c>
    </row>
    <row r="875" spans="1:5" ht="28.8" x14ac:dyDescent="0.3">
      <c r="A875" s="37">
        <v>74</v>
      </c>
      <c r="B875" s="38" t="s">
        <v>193</v>
      </c>
      <c r="C875" s="37">
        <v>2.1666666666666665</v>
      </c>
      <c r="D875" s="38" t="s">
        <v>359</v>
      </c>
      <c r="E875" s="38" t="s">
        <v>489</v>
      </c>
    </row>
    <row r="876" spans="1:5" ht="28.8" x14ac:dyDescent="0.3">
      <c r="A876" s="37">
        <v>74</v>
      </c>
      <c r="B876" s="38" t="s">
        <v>193</v>
      </c>
      <c r="C876" s="37">
        <v>0.33333333333333331</v>
      </c>
      <c r="D876" s="38" t="s">
        <v>359</v>
      </c>
      <c r="E876" s="38" t="s">
        <v>500</v>
      </c>
    </row>
    <row r="877" spans="1:5" ht="28.8" x14ac:dyDescent="0.3">
      <c r="A877" s="37">
        <v>74</v>
      </c>
      <c r="B877" s="38" t="s">
        <v>193</v>
      </c>
      <c r="C877" s="37">
        <v>0.16666666666666666</v>
      </c>
      <c r="D877" s="38" t="s">
        <v>359</v>
      </c>
      <c r="E877" s="38" t="s">
        <v>497</v>
      </c>
    </row>
    <row r="878" spans="1:5" x14ac:dyDescent="0.3">
      <c r="A878" s="37">
        <v>74</v>
      </c>
      <c r="B878" s="38" t="s">
        <v>193</v>
      </c>
      <c r="C878" s="37">
        <v>1.6666666666666667</v>
      </c>
      <c r="D878" s="38" t="s">
        <v>359</v>
      </c>
      <c r="E878" s="38" t="s">
        <v>490</v>
      </c>
    </row>
    <row r="879" spans="1:5" ht="28.8" x14ac:dyDescent="0.3">
      <c r="A879" s="37">
        <v>74</v>
      </c>
      <c r="B879" s="38" t="s">
        <v>193</v>
      </c>
      <c r="C879" s="37">
        <v>0.83333333333333337</v>
      </c>
      <c r="D879" s="38" t="s">
        <v>359</v>
      </c>
      <c r="E879" s="38" t="s">
        <v>491</v>
      </c>
    </row>
    <row r="880" spans="1:5" ht="28.8" x14ac:dyDescent="0.3">
      <c r="A880" s="37">
        <v>74</v>
      </c>
      <c r="B880" s="38" t="s">
        <v>193</v>
      </c>
      <c r="C880" s="37">
        <v>0.83333333333333337</v>
      </c>
      <c r="D880" s="38" t="s">
        <v>359</v>
      </c>
      <c r="E880" s="38" t="s">
        <v>494</v>
      </c>
    </row>
    <row r="881" spans="1:5" ht="72" x14ac:dyDescent="0.3">
      <c r="A881" s="37">
        <v>74</v>
      </c>
      <c r="B881" s="38" t="s">
        <v>193</v>
      </c>
      <c r="C881" s="37">
        <v>0.16666666666666666</v>
      </c>
      <c r="D881" s="38" t="s">
        <v>359</v>
      </c>
      <c r="E881" s="38" t="s">
        <v>498</v>
      </c>
    </row>
    <row r="882" spans="1:5" ht="43.2" x14ac:dyDescent="0.3">
      <c r="A882" s="37">
        <v>74</v>
      </c>
      <c r="B882" s="38" t="s">
        <v>193</v>
      </c>
      <c r="C882" s="37">
        <v>0.16666666666666666</v>
      </c>
      <c r="D882" s="38" t="s">
        <v>359</v>
      </c>
      <c r="E882" s="38" t="s">
        <v>501</v>
      </c>
    </row>
    <row r="883" spans="1:5" ht="28.8" x14ac:dyDescent="0.3">
      <c r="A883" s="37">
        <v>74</v>
      </c>
      <c r="B883" s="38" t="s">
        <v>499</v>
      </c>
      <c r="C883" s="37">
        <v>0.16666666666666666</v>
      </c>
      <c r="D883" s="38" t="s">
        <v>359</v>
      </c>
      <c r="E883" s="38" t="s">
        <v>491</v>
      </c>
    </row>
    <row r="884" spans="1:5" ht="28.8" x14ac:dyDescent="0.3">
      <c r="A884" s="37">
        <v>76</v>
      </c>
      <c r="B884" s="38" t="s">
        <v>193</v>
      </c>
      <c r="C884" s="37">
        <v>0.16666666666666666</v>
      </c>
      <c r="D884" s="38" t="s">
        <v>359</v>
      </c>
      <c r="E884" s="38" t="s">
        <v>491</v>
      </c>
    </row>
    <row r="885" spans="1:5" ht="28.8" x14ac:dyDescent="0.3">
      <c r="A885" s="37">
        <v>76</v>
      </c>
      <c r="B885" s="38" t="s">
        <v>193</v>
      </c>
      <c r="C885" s="37">
        <v>0.16666666666666666</v>
      </c>
      <c r="D885" s="38" t="s">
        <v>488</v>
      </c>
      <c r="E885" s="38" t="s">
        <v>489</v>
      </c>
    </row>
    <row r="886" spans="1:5" x14ac:dyDescent="0.3">
      <c r="A886" s="37">
        <v>76</v>
      </c>
      <c r="B886" s="38" t="s">
        <v>495</v>
      </c>
      <c r="C886" s="37">
        <v>0.16666666666666666</v>
      </c>
      <c r="D886" s="38" t="s">
        <v>488</v>
      </c>
      <c r="E886" s="38" t="s">
        <v>30</v>
      </c>
    </row>
    <row r="887" spans="1:5" ht="28.8" x14ac:dyDescent="0.3">
      <c r="A887" s="37">
        <v>76</v>
      </c>
      <c r="B887" s="38" t="s">
        <v>225</v>
      </c>
      <c r="C887" s="37">
        <v>0.16666666666666666</v>
      </c>
      <c r="D887" s="38" t="s">
        <v>488</v>
      </c>
      <c r="E887" s="38" t="s">
        <v>491</v>
      </c>
    </row>
    <row r="888" spans="1:5" x14ac:dyDescent="0.3">
      <c r="A888" s="37">
        <v>76</v>
      </c>
      <c r="B888" s="38" t="s">
        <v>225</v>
      </c>
      <c r="C888" s="37">
        <v>1.8333333333333333</v>
      </c>
      <c r="D888" s="38" t="s">
        <v>392</v>
      </c>
      <c r="E888" s="38" t="s">
        <v>30</v>
      </c>
    </row>
    <row r="889" spans="1:5" ht="28.8" x14ac:dyDescent="0.3">
      <c r="A889" s="37">
        <v>76</v>
      </c>
      <c r="B889" s="38" t="s">
        <v>225</v>
      </c>
      <c r="C889" s="37">
        <v>0.16666666666666666</v>
      </c>
      <c r="D889" s="38" t="s">
        <v>392</v>
      </c>
      <c r="E889" s="38" t="s">
        <v>489</v>
      </c>
    </row>
    <row r="890" spans="1:5" ht="28.8" x14ac:dyDescent="0.3">
      <c r="A890" s="37">
        <v>76</v>
      </c>
      <c r="B890" s="38" t="s">
        <v>225</v>
      </c>
      <c r="C890" s="37">
        <v>0.5</v>
      </c>
      <c r="D890" s="38" t="s">
        <v>392</v>
      </c>
      <c r="E890" s="38" t="s">
        <v>491</v>
      </c>
    </row>
    <row r="891" spans="1:5" ht="43.2" x14ac:dyDescent="0.3">
      <c r="A891" s="37">
        <v>76</v>
      </c>
      <c r="B891" s="38" t="s">
        <v>225</v>
      </c>
      <c r="C891" s="37">
        <v>0.16666666666666666</v>
      </c>
      <c r="D891" s="38" t="s">
        <v>392</v>
      </c>
      <c r="E891" s="38" t="s">
        <v>503</v>
      </c>
    </row>
    <row r="892" spans="1:5" ht="28.8" x14ac:dyDescent="0.3">
      <c r="A892" s="37">
        <v>77</v>
      </c>
      <c r="B892" s="38" t="s">
        <v>30</v>
      </c>
      <c r="C892" s="37">
        <v>0.16666666666666666</v>
      </c>
      <c r="D892" s="38" t="s">
        <v>488</v>
      </c>
      <c r="E892" s="38" t="s">
        <v>491</v>
      </c>
    </row>
    <row r="893" spans="1:5" x14ac:dyDescent="0.3">
      <c r="A893" s="37">
        <v>77</v>
      </c>
      <c r="B893" s="38" t="s">
        <v>193</v>
      </c>
      <c r="C893" s="37">
        <v>0.16666666666666666</v>
      </c>
      <c r="D893" s="38" t="s">
        <v>359</v>
      </c>
      <c r="E893" s="38" t="s">
        <v>30</v>
      </c>
    </row>
    <row r="894" spans="1:5" ht="28.8" x14ac:dyDescent="0.3">
      <c r="A894" s="37">
        <v>77</v>
      </c>
      <c r="B894" s="38" t="s">
        <v>193</v>
      </c>
      <c r="C894" s="37">
        <v>0.33333333333333331</v>
      </c>
      <c r="D894" s="38" t="s">
        <v>359</v>
      </c>
      <c r="E894" s="38" t="s">
        <v>489</v>
      </c>
    </row>
    <row r="895" spans="1:5" ht="28.8" x14ac:dyDescent="0.3">
      <c r="A895" s="37">
        <v>77</v>
      </c>
      <c r="B895" s="38" t="s">
        <v>193</v>
      </c>
      <c r="C895" s="37">
        <v>0.5</v>
      </c>
      <c r="D895" s="38" t="s">
        <v>359</v>
      </c>
      <c r="E895" s="38" t="s">
        <v>497</v>
      </c>
    </row>
    <row r="896" spans="1:5" ht="28.8" x14ac:dyDescent="0.3">
      <c r="A896" s="37">
        <v>77</v>
      </c>
      <c r="B896" s="38" t="s">
        <v>193</v>
      </c>
      <c r="C896" s="37">
        <v>0.83333333333333337</v>
      </c>
      <c r="D896" s="38" t="s">
        <v>359</v>
      </c>
      <c r="E896" s="38" t="s">
        <v>491</v>
      </c>
    </row>
    <row r="897" spans="1:5" ht="28.8" x14ac:dyDescent="0.3">
      <c r="A897" s="37">
        <v>77</v>
      </c>
      <c r="B897" s="38" t="s">
        <v>193</v>
      </c>
      <c r="C897" s="37">
        <v>2.6666666666666665</v>
      </c>
      <c r="D897" s="38" t="s">
        <v>359</v>
      </c>
      <c r="E897" s="38" t="s">
        <v>494</v>
      </c>
    </row>
    <row r="898" spans="1:5" ht="28.8" x14ac:dyDescent="0.3">
      <c r="A898" s="37">
        <v>77</v>
      </c>
      <c r="B898" s="38" t="s">
        <v>193</v>
      </c>
      <c r="C898" s="37">
        <v>1</v>
      </c>
      <c r="D898" s="38" t="s">
        <v>359</v>
      </c>
      <c r="E898" s="38" t="s">
        <v>489</v>
      </c>
    </row>
    <row r="899" spans="1:5" ht="28.8" x14ac:dyDescent="0.3">
      <c r="A899" s="37">
        <v>77</v>
      </c>
      <c r="B899" s="38" t="s">
        <v>193</v>
      </c>
      <c r="C899" s="37">
        <v>0.16666666666666666</v>
      </c>
      <c r="D899" s="38" t="s">
        <v>359</v>
      </c>
      <c r="E899" s="38" t="s">
        <v>500</v>
      </c>
    </row>
    <row r="900" spans="1:5" ht="28.8" x14ac:dyDescent="0.3">
      <c r="A900" s="37">
        <v>77</v>
      </c>
      <c r="B900" s="38" t="s">
        <v>193</v>
      </c>
      <c r="C900" s="37">
        <v>0.5</v>
      </c>
      <c r="D900" s="38" t="s">
        <v>359</v>
      </c>
      <c r="E900" s="38" t="s">
        <v>497</v>
      </c>
    </row>
    <row r="901" spans="1:5" x14ac:dyDescent="0.3">
      <c r="A901" s="37">
        <v>77</v>
      </c>
      <c r="B901" s="38" t="s">
        <v>193</v>
      </c>
      <c r="C901" s="37">
        <v>1.5</v>
      </c>
      <c r="D901" s="38" t="s">
        <v>359</v>
      </c>
      <c r="E901" s="38" t="s">
        <v>490</v>
      </c>
    </row>
    <row r="902" spans="1:5" ht="28.8" x14ac:dyDescent="0.3">
      <c r="A902" s="37">
        <v>77</v>
      </c>
      <c r="B902" s="38" t="s">
        <v>193</v>
      </c>
      <c r="C902" s="37">
        <v>0.16666666666666666</v>
      </c>
      <c r="D902" s="38" t="s">
        <v>359</v>
      </c>
      <c r="E902" s="38" t="s">
        <v>491</v>
      </c>
    </row>
    <row r="903" spans="1:5" ht="28.8" x14ac:dyDescent="0.3">
      <c r="A903" s="37">
        <v>77</v>
      </c>
      <c r="B903" s="38" t="s">
        <v>193</v>
      </c>
      <c r="C903" s="37">
        <v>0.33333333333333331</v>
      </c>
      <c r="D903" s="38" t="s">
        <v>359</v>
      </c>
      <c r="E903" s="38" t="s">
        <v>494</v>
      </c>
    </row>
    <row r="904" spans="1:5" ht="43.2" x14ac:dyDescent="0.3">
      <c r="A904" s="37">
        <v>77</v>
      </c>
      <c r="B904" s="38" t="s">
        <v>193</v>
      </c>
      <c r="C904" s="37">
        <v>1</v>
      </c>
      <c r="D904" s="38" t="s">
        <v>359</v>
      </c>
      <c r="E904" s="38" t="s">
        <v>501</v>
      </c>
    </row>
    <row r="905" spans="1:5" ht="28.8" x14ac:dyDescent="0.3">
      <c r="A905" s="37">
        <v>77</v>
      </c>
      <c r="B905" s="38" t="s">
        <v>515</v>
      </c>
      <c r="C905" s="37">
        <v>1.5</v>
      </c>
      <c r="D905" s="38" t="s">
        <v>359</v>
      </c>
      <c r="E905" s="38" t="s">
        <v>497</v>
      </c>
    </row>
    <row r="906" spans="1:5" ht="28.8" x14ac:dyDescent="0.3">
      <c r="A906" s="37">
        <v>77</v>
      </c>
      <c r="B906" s="38" t="s">
        <v>495</v>
      </c>
      <c r="C906" s="37">
        <v>8.3333333333333329E-2</v>
      </c>
      <c r="D906" s="38" t="s">
        <v>359</v>
      </c>
      <c r="E906" s="38" t="s">
        <v>489</v>
      </c>
    </row>
    <row r="907" spans="1:5" ht="28.8" x14ac:dyDescent="0.3">
      <c r="A907" s="37">
        <v>77</v>
      </c>
      <c r="B907" s="38" t="s">
        <v>499</v>
      </c>
      <c r="C907" s="37">
        <v>0.16666666666666666</v>
      </c>
      <c r="D907" s="38" t="s">
        <v>359</v>
      </c>
      <c r="E907" s="38" t="s">
        <v>491</v>
      </c>
    </row>
    <row r="908" spans="1:5" ht="28.8" x14ac:dyDescent="0.3">
      <c r="A908" s="37">
        <v>78</v>
      </c>
      <c r="B908" s="38" t="s">
        <v>30</v>
      </c>
      <c r="C908" s="37">
        <v>0.16666666666666666</v>
      </c>
      <c r="D908" s="38" t="s">
        <v>488</v>
      </c>
      <c r="E908" s="38" t="s">
        <v>491</v>
      </c>
    </row>
    <row r="909" spans="1:5" ht="28.8" x14ac:dyDescent="0.3">
      <c r="A909" s="37">
        <v>78</v>
      </c>
      <c r="B909" s="38" t="s">
        <v>193</v>
      </c>
      <c r="C909" s="37">
        <v>0.16666666666666666</v>
      </c>
      <c r="D909" s="38" t="s">
        <v>359</v>
      </c>
      <c r="E909" s="38" t="s">
        <v>489</v>
      </c>
    </row>
    <row r="910" spans="1:5" ht="28.8" x14ac:dyDescent="0.3">
      <c r="A910" s="37">
        <v>78</v>
      </c>
      <c r="B910" s="38" t="s">
        <v>193</v>
      </c>
      <c r="C910" s="37">
        <v>0.16666666666666666</v>
      </c>
      <c r="D910" s="38" t="s">
        <v>359</v>
      </c>
      <c r="E910" s="38" t="s">
        <v>491</v>
      </c>
    </row>
    <row r="911" spans="1:5" ht="28.8" x14ac:dyDescent="0.3">
      <c r="A911" s="37">
        <v>78</v>
      </c>
      <c r="B911" s="38" t="s">
        <v>193</v>
      </c>
      <c r="C911" s="37">
        <v>0.33333333333333331</v>
      </c>
      <c r="D911" s="38" t="s">
        <v>359</v>
      </c>
      <c r="E911" s="38" t="s">
        <v>494</v>
      </c>
    </row>
    <row r="912" spans="1:5" ht="28.8" x14ac:dyDescent="0.3">
      <c r="A912" s="37">
        <v>78</v>
      </c>
      <c r="B912" s="38" t="s">
        <v>193</v>
      </c>
      <c r="C912" s="37">
        <v>1</v>
      </c>
      <c r="D912" s="38" t="s">
        <v>359</v>
      </c>
      <c r="E912" s="38" t="s">
        <v>489</v>
      </c>
    </row>
    <row r="913" spans="1:5" ht="28.8" x14ac:dyDescent="0.3">
      <c r="A913" s="37">
        <v>78</v>
      </c>
      <c r="B913" s="38" t="s">
        <v>193</v>
      </c>
      <c r="C913" s="37">
        <v>1</v>
      </c>
      <c r="D913" s="38" t="s">
        <v>359</v>
      </c>
      <c r="E913" s="38" t="s">
        <v>497</v>
      </c>
    </row>
    <row r="914" spans="1:5" x14ac:dyDescent="0.3">
      <c r="A914" s="37">
        <v>78</v>
      </c>
      <c r="B914" s="38" t="s">
        <v>193</v>
      </c>
      <c r="C914" s="37">
        <v>0.5</v>
      </c>
      <c r="D914" s="38" t="s">
        <v>359</v>
      </c>
      <c r="E914" s="38" t="s">
        <v>490</v>
      </c>
    </row>
    <row r="915" spans="1:5" ht="28.8" x14ac:dyDescent="0.3">
      <c r="A915" s="37">
        <v>78</v>
      </c>
      <c r="B915" s="38" t="s">
        <v>193</v>
      </c>
      <c r="C915" s="37">
        <v>1.8333333333333333</v>
      </c>
      <c r="D915" s="38" t="s">
        <v>359</v>
      </c>
      <c r="E915" s="38" t="s">
        <v>491</v>
      </c>
    </row>
    <row r="916" spans="1:5" ht="28.8" x14ac:dyDescent="0.3">
      <c r="A916" s="37">
        <v>78</v>
      </c>
      <c r="B916" s="38" t="s">
        <v>495</v>
      </c>
      <c r="C916" s="37">
        <v>0.33333333333333331</v>
      </c>
      <c r="D916" s="38" t="s">
        <v>359</v>
      </c>
      <c r="E916" s="38" t="s">
        <v>489</v>
      </c>
    </row>
    <row r="917" spans="1:5" ht="28.8" x14ac:dyDescent="0.3">
      <c r="A917" s="37">
        <v>78</v>
      </c>
      <c r="B917" s="38" t="s">
        <v>499</v>
      </c>
      <c r="C917" s="37">
        <v>0.16666666666666666</v>
      </c>
      <c r="D917" s="38" t="s">
        <v>359</v>
      </c>
      <c r="E917" s="38" t="s">
        <v>491</v>
      </c>
    </row>
    <row r="918" spans="1:5" ht="28.8" x14ac:dyDescent="0.3">
      <c r="A918" s="37">
        <v>78</v>
      </c>
      <c r="B918" s="38" t="s">
        <v>225</v>
      </c>
      <c r="C918" s="37">
        <v>0.33333333333333331</v>
      </c>
      <c r="D918" s="38" t="s">
        <v>359</v>
      </c>
      <c r="E918" s="38" t="s">
        <v>489</v>
      </c>
    </row>
    <row r="919" spans="1:5" ht="28.8" x14ac:dyDescent="0.3">
      <c r="A919" s="37">
        <v>81</v>
      </c>
      <c r="B919" s="38" t="s">
        <v>392</v>
      </c>
      <c r="C919" s="37">
        <v>0.5</v>
      </c>
      <c r="D919" s="38" t="s">
        <v>392</v>
      </c>
      <c r="E919" s="38" t="s">
        <v>489</v>
      </c>
    </row>
    <row r="920" spans="1:5" ht="28.8" x14ac:dyDescent="0.3">
      <c r="A920" s="37">
        <v>81</v>
      </c>
      <c r="B920" s="38" t="s">
        <v>193</v>
      </c>
      <c r="C920" s="37">
        <v>0.33333333333333331</v>
      </c>
      <c r="D920" s="38" t="s">
        <v>392</v>
      </c>
      <c r="E920" s="38" t="s">
        <v>489</v>
      </c>
    </row>
    <row r="921" spans="1:5" ht="28.8" x14ac:dyDescent="0.3">
      <c r="A921" s="37">
        <v>81</v>
      </c>
      <c r="B921" s="38" t="s">
        <v>495</v>
      </c>
      <c r="C921" s="37">
        <v>0.33333333333333331</v>
      </c>
      <c r="D921" s="38" t="s">
        <v>392</v>
      </c>
      <c r="E921" s="38" t="s">
        <v>489</v>
      </c>
    </row>
    <row r="922" spans="1:5" ht="28.8" x14ac:dyDescent="0.3">
      <c r="A922" s="37">
        <v>81</v>
      </c>
      <c r="B922" s="38" t="s">
        <v>225</v>
      </c>
      <c r="C922" s="37">
        <v>0.16666666666666666</v>
      </c>
      <c r="D922" s="38" t="s">
        <v>359</v>
      </c>
      <c r="E922" s="38" t="s">
        <v>494</v>
      </c>
    </row>
    <row r="923" spans="1:5" ht="28.8" x14ac:dyDescent="0.3">
      <c r="A923" s="37">
        <v>81</v>
      </c>
      <c r="B923" s="38" t="s">
        <v>225</v>
      </c>
      <c r="C923" s="37">
        <v>1.1666666666666667</v>
      </c>
      <c r="D923" s="38" t="s">
        <v>392</v>
      </c>
      <c r="E923" s="38" t="s">
        <v>489</v>
      </c>
    </row>
    <row r="924" spans="1:5" x14ac:dyDescent="0.3">
      <c r="A924" s="37">
        <v>81</v>
      </c>
      <c r="B924" s="38" t="s">
        <v>225</v>
      </c>
      <c r="C924" s="37">
        <v>0.83333333333333337</v>
      </c>
      <c r="D924" s="38" t="s">
        <v>392</v>
      </c>
      <c r="E924" s="38" t="s">
        <v>490</v>
      </c>
    </row>
    <row r="925" spans="1:5" ht="28.8" x14ac:dyDescent="0.3">
      <c r="A925" s="37">
        <v>81</v>
      </c>
      <c r="B925" s="38" t="s">
        <v>225</v>
      </c>
      <c r="C925" s="37">
        <v>0.5</v>
      </c>
      <c r="D925" s="38" t="s">
        <v>392</v>
      </c>
      <c r="E925" s="38" t="s">
        <v>491</v>
      </c>
    </row>
    <row r="926" spans="1:5" ht="43.2" x14ac:dyDescent="0.3">
      <c r="A926" s="37">
        <v>81</v>
      </c>
      <c r="B926" s="38" t="s">
        <v>225</v>
      </c>
      <c r="C926" s="37">
        <v>1.5</v>
      </c>
      <c r="D926" s="38" t="s">
        <v>392</v>
      </c>
      <c r="E926" s="38" t="s">
        <v>503</v>
      </c>
    </row>
    <row r="927" spans="1:5" ht="28.8" x14ac:dyDescent="0.3">
      <c r="A927" s="37">
        <v>82</v>
      </c>
      <c r="B927" s="38" t="s">
        <v>193</v>
      </c>
      <c r="C927" s="37">
        <v>0.66666666666666663</v>
      </c>
      <c r="D927" s="38" t="s">
        <v>359</v>
      </c>
      <c r="E927" s="38" t="s">
        <v>489</v>
      </c>
    </row>
    <row r="928" spans="1:5" ht="28.8" x14ac:dyDescent="0.3">
      <c r="A928" s="37">
        <v>82</v>
      </c>
      <c r="B928" s="38" t="s">
        <v>193</v>
      </c>
      <c r="C928" s="37">
        <v>0.16666666666666666</v>
      </c>
      <c r="D928" s="38" t="s">
        <v>488</v>
      </c>
      <c r="E928" s="38" t="s">
        <v>489</v>
      </c>
    </row>
    <row r="929" spans="1:5" ht="28.8" x14ac:dyDescent="0.3">
      <c r="A929" s="37">
        <v>82</v>
      </c>
      <c r="B929" s="38" t="s">
        <v>193</v>
      </c>
      <c r="C929" s="37">
        <v>0.33333333333333331</v>
      </c>
      <c r="D929" s="38" t="s">
        <v>392</v>
      </c>
      <c r="E929" s="38" t="s">
        <v>489</v>
      </c>
    </row>
    <row r="930" spans="1:5" ht="28.8" x14ac:dyDescent="0.3">
      <c r="A930" s="37">
        <v>82</v>
      </c>
      <c r="B930" s="38" t="s">
        <v>513</v>
      </c>
      <c r="C930" s="37">
        <v>0.33333333333333331</v>
      </c>
      <c r="D930" s="38" t="s">
        <v>359</v>
      </c>
      <c r="E930" s="38" t="s">
        <v>489</v>
      </c>
    </row>
    <row r="931" spans="1:5" ht="28.8" x14ac:dyDescent="0.3">
      <c r="A931" s="37">
        <v>82</v>
      </c>
      <c r="B931" s="38" t="s">
        <v>495</v>
      </c>
      <c r="C931" s="37">
        <v>0.16666666666666666</v>
      </c>
      <c r="D931" s="38" t="s">
        <v>392</v>
      </c>
      <c r="E931" s="38" t="s">
        <v>489</v>
      </c>
    </row>
    <row r="932" spans="1:5" ht="28.8" x14ac:dyDescent="0.3">
      <c r="A932" s="37">
        <v>82</v>
      </c>
      <c r="B932" s="38" t="s">
        <v>225</v>
      </c>
      <c r="C932" s="37">
        <v>0.33333333333333331</v>
      </c>
      <c r="D932" s="38" t="s">
        <v>359</v>
      </c>
      <c r="E932" s="38" t="s">
        <v>489</v>
      </c>
    </row>
    <row r="933" spans="1:5" ht="28.8" x14ac:dyDescent="0.3">
      <c r="A933" s="37">
        <v>82</v>
      </c>
      <c r="B933" s="38" t="s">
        <v>225</v>
      </c>
      <c r="C933" s="37">
        <v>0.83333333333333337</v>
      </c>
      <c r="D933" s="38" t="s">
        <v>488</v>
      </c>
      <c r="E933" s="38" t="s">
        <v>489</v>
      </c>
    </row>
    <row r="934" spans="1:5" ht="28.8" x14ac:dyDescent="0.3">
      <c r="A934" s="37">
        <v>82</v>
      </c>
      <c r="B934" s="38" t="s">
        <v>225</v>
      </c>
      <c r="C934" s="37">
        <v>0.16666666666666666</v>
      </c>
      <c r="D934" s="38" t="s">
        <v>488</v>
      </c>
      <c r="E934" s="38" t="s">
        <v>491</v>
      </c>
    </row>
    <row r="935" spans="1:5" ht="43.2" x14ac:dyDescent="0.3">
      <c r="A935" s="37">
        <v>82</v>
      </c>
      <c r="B935" s="38" t="s">
        <v>225</v>
      </c>
      <c r="C935" s="37">
        <v>0.5</v>
      </c>
      <c r="D935" s="38" t="s">
        <v>488</v>
      </c>
      <c r="E935" s="38" t="s">
        <v>503</v>
      </c>
    </row>
    <row r="936" spans="1:5" ht="28.8" x14ac:dyDescent="0.3">
      <c r="A936" s="37">
        <v>82</v>
      </c>
      <c r="B936" s="38" t="s">
        <v>225</v>
      </c>
      <c r="C936" s="37">
        <v>2.3333333333333335</v>
      </c>
      <c r="D936" s="38" t="s">
        <v>392</v>
      </c>
      <c r="E936" s="38" t="s">
        <v>489</v>
      </c>
    </row>
    <row r="937" spans="1:5" x14ac:dyDescent="0.3">
      <c r="A937" s="37">
        <v>82</v>
      </c>
      <c r="B937" s="38" t="s">
        <v>225</v>
      </c>
      <c r="C937" s="37">
        <v>0.33333333333333331</v>
      </c>
      <c r="D937" s="38" t="s">
        <v>392</v>
      </c>
      <c r="E937" s="38" t="s">
        <v>490</v>
      </c>
    </row>
    <row r="938" spans="1:5" ht="57.6" x14ac:dyDescent="0.3">
      <c r="A938" s="37">
        <v>82</v>
      </c>
      <c r="B938" s="38" t="s">
        <v>225</v>
      </c>
      <c r="C938" s="37">
        <v>0.5</v>
      </c>
      <c r="D938" s="38" t="s">
        <v>392</v>
      </c>
      <c r="E938" s="38" t="s">
        <v>492</v>
      </c>
    </row>
    <row r="939" spans="1:5" ht="28.8" x14ac:dyDescent="0.3">
      <c r="A939" s="37">
        <v>82</v>
      </c>
      <c r="B939" s="38" t="s">
        <v>225</v>
      </c>
      <c r="C939" s="37">
        <v>0.33333333333333331</v>
      </c>
      <c r="D939" s="38" t="s">
        <v>392</v>
      </c>
      <c r="E939" s="38" t="s">
        <v>491</v>
      </c>
    </row>
    <row r="940" spans="1:5" ht="43.2" x14ac:dyDescent="0.3">
      <c r="A940" s="37">
        <v>82</v>
      </c>
      <c r="B940" s="38" t="s">
        <v>225</v>
      </c>
      <c r="C940" s="37">
        <v>0.33333333333333331</v>
      </c>
      <c r="D940" s="38" t="s">
        <v>392</v>
      </c>
      <c r="E940" s="38" t="s">
        <v>505</v>
      </c>
    </row>
    <row r="941" spans="1:5" ht="28.8" x14ac:dyDescent="0.3">
      <c r="A941" s="37">
        <v>82</v>
      </c>
      <c r="B941" s="38" t="s">
        <v>225</v>
      </c>
      <c r="C941" s="37">
        <v>0.16666666666666666</v>
      </c>
      <c r="D941" s="38" t="s">
        <v>392</v>
      </c>
      <c r="E941" s="38" t="s">
        <v>494</v>
      </c>
    </row>
    <row r="942" spans="1:5" ht="43.2" x14ac:dyDescent="0.3">
      <c r="A942" s="37">
        <v>82</v>
      </c>
      <c r="B942" s="38" t="s">
        <v>225</v>
      </c>
      <c r="C942" s="37">
        <v>1.1666666666666667</v>
      </c>
      <c r="D942" s="38" t="s">
        <v>392</v>
      </c>
      <c r="E942" s="38" t="s">
        <v>503</v>
      </c>
    </row>
    <row r="943" spans="1:5" ht="28.8" x14ac:dyDescent="0.3">
      <c r="A943" s="37">
        <v>84</v>
      </c>
      <c r="B943" s="38" t="s">
        <v>30</v>
      </c>
      <c r="C943" s="37">
        <v>0.16666666666666666</v>
      </c>
      <c r="D943" s="38" t="s">
        <v>488</v>
      </c>
      <c r="E943" s="38" t="s">
        <v>491</v>
      </c>
    </row>
    <row r="944" spans="1:5" ht="28.8" x14ac:dyDescent="0.3">
      <c r="A944" s="37">
        <v>84</v>
      </c>
      <c r="B944" s="38" t="s">
        <v>392</v>
      </c>
      <c r="C944" s="37">
        <v>0.16666666666666666</v>
      </c>
      <c r="D944" s="38" t="s">
        <v>359</v>
      </c>
      <c r="E944" s="38" t="s">
        <v>489</v>
      </c>
    </row>
    <row r="945" spans="1:5" ht="28.8" x14ac:dyDescent="0.3">
      <c r="A945" s="37">
        <v>84</v>
      </c>
      <c r="B945" s="38" t="s">
        <v>495</v>
      </c>
      <c r="C945" s="37">
        <v>0.16666666666666666</v>
      </c>
      <c r="D945" s="38" t="s">
        <v>392</v>
      </c>
      <c r="E945" s="38" t="s">
        <v>489</v>
      </c>
    </row>
    <row r="946" spans="1:5" ht="28.8" x14ac:dyDescent="0.3">
      <c r="A946" s="37">
        <v>84</v>
      </c>
      <c r="B946" s="38" t="s">
        <v>225</v>
      </c>
      <c r="C946" s="37">
        <v>0.16666666666666666</v>
      </c>
      <c r="D946" s="38" t="s">
        <v>359</v>
      </c>
      <c r="E946" s="38" t="s">
        <v>497</v>
      </c>
    </row>
    <row r="947" spans="1:5" ht="28.8" x14ac:dyDescent="0.3">
      <c r="A947" s="37">
        <v>84</v>
      </c>
      <c r="B947" s="38" t="s">
        <v>225</v>
      </c>
      <c r="C947" s="37">
        <v>0.5</v>
      </c>
      <c r="D947" s="38" t="s">
        <v>488</v>
      </c>
      <c r="E947" s="38" t="s">
        <v>489</v>
      </c>
    </row>
    <row r="948" spans="1:5" ht="28.8" x14ac:dyDescent="0.3">
      <c r="A948" s="37">
        <v>84</v>
      </c>
      <c r="B948" s="38" t="s">
        <v>225</v>
      </c>
      <c r="C948" s="37">
        <v>1</v>
      </c>
      <c r="D948" s="38" t="s">
        <v>392</v>
      </c>
      <c r="E948" s="38" t="s">
        <v>489</v>
      </c>
    </row>
    <row r="949" spans="1:5" x14ac:dyDescent="0.3">
      <c r="A949" s="37">
        <v>84</v>
      </c>
      <c r="B949" s="38" t="s">
        <v>225</v>
      </c>
      <c r="C949" s="37">
        <v>1</v>
      </c>
      <c r="D949" s="38" t="s">
        <v>392</v>
      </c>
      <c r="E949" s="38" t="s">
        <v>490</v>
      </c>
    </row>
    <row r="950" spans="1:5" ht="43.2" x14ac:dyDescent="0.3">
      <c r="A950" s="37">
        <v>84</v>
      </c>
      <c r="B950" s="38" t="s">
        <v>225</v>
      </c>
      <c r="C950" s="37">
        <v>1.3333333333333333</v>
      </c>
      <c r="D950" s="38" t="s">
        <v>392</v>
      </c>
      <c r="E950" s="38" t="s">
        <v>505</v>
      </c>
    </row>
    <row r="951" spans="1:5" ht="43.2" x14ac:dyDescent="0.3">
      <c r="A951" s="37">
        <v>84</v>
      </c>
      <c r="B951" s="38" t="s">
        <v>225</v>
      </c>
      <c r="C951" s="37">
        <v>0.33333333333333331</v>
      </c>
      <c r="D951" s="38" t="s">
        <v>392</v>
      </c>
      <c r="E951" s="38" t="s">
        <v>503</v>
      </c>
    </row>
    <row r="952" spans="1:5" ht="28.8" x14ac:dyDescent="0.3">
      <c r="A952" s="37">
        <v>85</v>
      </c>
      <c r="B952" s="38" t="s">
        <v>495</v>
      </c>
      <c r="C952" s="37">
        <v>4</v>
      </c>
      <c r="D952" s="38" t="s">
        <v>359</v>
      </c>
      <c r="E952" s="38" t="s">
        <v>497</v>
      </c>
    </row>
    <row r="953" spans="1:5" ht="72" x14ac:dyDescent="0.3">
      <c r="A953" s="37">
        <v>85</v>
      </c>
      <c r="B953" s="38" t="s">
        <v>495</v>
      </c>
      <c r="C953" s="37">
        <v>0.16666666666666666</v>
      </c>
      <c r="D953" s="38" t="s">
        <v>359</v>
      </c>
      <c r="E953" s="38" t="s">
        <v>498</v>
      </c>
    </row>
    <row r="954" spans="1:5" ht="28.8" x14ac:dyDescent="0.3">
      <c r="A954" s="37">
        <v>85</v>
      </c>
      <c r="B954" s="38" t="s">
        <v>495</v>
      </c>
      <c r="C954" s="37">
        <v>0.16666666666666666</v>
      </c>
      <c r="D954" s="38" t="s">
        <v>488</v>
      </c>
      <c r="E954" s="38" t="s">
        <v>489</v>
      </c>
    </row>
    <row r="955" spans="1:5" ht="28.8" x14ac:dyDescent="0.3">
      <c r="A955" s="37">
        <v>85</v>
      </c>
      <c r="B955" s="38" t="s">
        <v>225</v>
      </c>
      <c r="C955" s="37">
        <v>0.5</v>
      </c>
      <c r="D955" s="38" t="s">
        <v>359</v>
      </c>
      <c r="E955" s="38" t="s">
        <v>497</v>
      </c>
    </row>
    <row r="956" spans="1:5" ht="28.8" x14ac:dyDescent="0.3">
      <c r="A956" s="37">
        <v>85</v>
      </c>
      <c r="B956" s="38" t="s">
        <v>225</v>
      </c>
      <c r="C956" s="37">
        <v>1.5</v>
      </c>
      <c r="D956" s="38" t="s">
        <v>488</v>
      </c>
      <c r="E956" s="38" t="s">
        <v>489</v>
      </c>
    </row>
    <row r="957" spans="1:5" ht="28.8" x14ac:dyDescent="0.3">
      <c r="A957" s="37">
        <v>85</v>
      </c>
      <c r="B957" s="38" t="s">
        <v>225</v>
      </c>
      <c r="C957" s="37">
        <v>0.33333333333333331</v>
      </c>
      <c r="D957" s="38" t="s">
        <v>488</v>
      </c>
      <c r="E957" s="38" t="s">
        <v>497</v>
      </c>
    </row>
    <row r="958" spans="1:5" x14ac:dyDescent="0.3">
      <c r="A958" s="37">
        <v>85</v>
      </c>
      <c r="B958" s="38" t="s">
        <v>225</v>
      </c>
      <c r="C958" s="37">
        <v>1.6666666666666667</v>
      </c>
      <c r="D958" s="38" t="s">
        <v>488</v>
      </c>
      <c r="E958" s="38" t="s">
        <v>490</v>
      </c>
    </row>
    <row r="959" spans="1:5" ht="28.8" x14ac:dyDescent="0.3">
      <c r="A959" s="37">
        <v>85</v>
      </c>
      <c r="B959" s="38" t="s">
        <v>225</v>
      </c>
      <c r="C959" s="37">
        <v>0.66666666666666663</v>
      </c>
      <c r="D959" s="38" t="s">
        <v>488</v>
      </c>
      <c r="E959" s="38" t="s">
        <v>491</v>
      </c>
    </row>
    <row r="960" spans="1:5" ht="28.8" x14ac:dyDescent="0.3">
      <c r="A960" s="37">
        <v>85</v>
      </c>
      <c r="B960" s="38" t="s">
        <v>225</v>
      </c>
      <c r="C960" s="37">
        <v>0.16666666666666666</v>
      </c>
      <c r="D960" s="38" t="s">
        <v>392</v>
      </c>
      <c r="E960" s="38" t="s">
        <v>489</v>
      </c>
    </row>
    <row r="961" spans="1:5" ht="57.6" x14ac:dyDescent="0.3">
      <c r="A961" s="37">
        <v>85</v>
      </c>
      <c r="B961" s="38" t="s">
        <v>225</v>
      </c>
      <c r="C961" s="37">
        <v>0.5</v>
      </c>
      <c r="D961" s="38" t="s">
        <v>392</v>
      </c>
      <c r="E961" s="38" t="s">
        <v>504</v>
      </c>
    </row>
    <row r="962" spans="1:5" ht="72" x14ac:dyDescent="0.3">
      <c r="A962" s="37">
        <v>85</v>
      </c>
      <c r="B962" s="38" t="s">
        <v>225</v>
      </c>
      <c r="C962" s="37">
        <v>0.5</v>
      </c>
      <c r="D962" s="38" t="s">
        <v>392</v>
      </c>
      <c r="E962" s="38" t="s">
        <v>498</v>
      </c>
    </row>
    <row r="963" spans="1:5" ht="43.2" x14ac:dyDescent="0.3">
      <c r="A963" s="37">
        <v>85</v>
      </c>
      <c r="B963" s="38" t="s">
        <v>225</v>
      </c>
      <c r="C963" s="37">
        <v>2.3333333333333335</v>
      </c>
      <c r="D963" s="38" t="s">
        <v>392</v>
      </c>
      <c r="E963" s="38" t="s">
        <v>503</v>
      </c>
    </row>
    <row r="964" spans="1:5" ht="28.8" x14ac:dyDescent="0.3">
      <c r="A964" s="37">
        <v>86</v>
      </c>
      <c r="B964" s="38" t="s">
        <v>30</v>
      </c>
      <c r="C964" s="37">
        <v>0.16666666666666666</v>
      </c>
      <c r="D964" s="38" t="s">
        <v>359</v>
      </c>
      <c r="E964" s="38" t="s">
        <v>491</v>
      </c>
    </row>
    <row r="965" spans="1:5" ht="28.8" x14ac:dyDescent="0.3">
      <c r="A965" s="37">
        <v>86</v>
      </c>
      <c r="B965" s="38" t="s">
        <v>392</v>
      </c>
      <c r="C965" s="37">
        <v>0.33333333333333331</v>
      </c>
      <c r="D965" s="38" t="s">
        <v>359</v>
      </c>
      <c r="E965" s="38" t="s">
        <v>491</v>
      </c>
    </row>
    <row r="966" spans="1:5" ht="28.8" x14ac:dyDescent="0.3">
      <c r="A966" s="37">
        <v>86</v>
      </c>
      <c r="B966" s="38" t="s">
        <v>392</v>
      </c>
      <c r="C966" s="37">
        <v>2.1666666666666665</v>
      </c>
      <c r="D966" s="38" t="s">
        <v>359</v>
      </c>
      <c r="E966" s="38" t="s">
        <v>494</v>
      </c>
    </row>
    <row r="967" spans="1:5" ht="72" x14ac:dyDescent="0.3">
      <c r="A967" s="37">
        <v>86</v>
      </c>
      <c r="B967" s="38" t="s">
        <v>392</v>
      </c>
      <c r="C967" s="37">
        <v>2.3333333333333335</v>
      </c>
      <c r="D967" s="38" t="s">
        <v>359</v>
      </c>
      <c r="E967" s="38" t="s">
        <v>498</v>
      </c>
    </row>
    <row r="968" spans="1:5" ht="28.8" x14ac:dyDescent="0.3">
      <c r="A968" s="37">
        <v>86</v>
      </c>
      <c r="B968" s="38" t="s">
        <v>193</v>
      </c>
      <c r="C968" s="37">
        <v>1.5</v>
      </c>
      <c r="D968" s="38" t="s">
        <v>359</v>
      </c>
      <c r="E968" s="38" t="s">
        <v>489</v>
      </c>
    </row>
    <row r="969" spans="1:5" ht="28.8" x14ac:dyDescent="0.3">
      <c r="A969" s="37">
        <v>86</v>
      </c>
      <c r="B969" s="38" t="s">
        <v>193</v>
      </c>
      <c r="C969" s="37">
        <v>2.1666666666666665</v>
      </c>
      <c r="D969" s="38" t="s">
        <v>359</v>
      </c>
      <c r="E969" s="38" t="s">
        <v>500</v>
      </c>
    </row>
    <row r="970" spans="1:5" ht="28.8" x14ac:dyDescent="0.3">
      <c r="A970" s="37">
        <v>86</v>
      </c>
      <c r="B970" s="38" t="s">
        <v>193</v>
      </c>
      <c r="C970" s="37">
        <v>1</v>
      </c>
      <c r="D970" s="38" t="s">
        <v>359</v>
      </c>
      <c r="E970" s="38" t="s">
        <v>497</v>
      </c>
    </row>
    <row r="971" spans="1:5" x14ac:dyDescent="0.3">
      <c r="A971" s="37">
        <v>86</v>
      </c>
      <c r="B971" s="38" t="s">
        <v>193</v>
      </c>
      <c r="C971" s="37">
        <v>1.1666666666666667</v>
      </c>
      <c r="D971" s="38" t="s">
        <v>359</v>
      </c>
      <c r="E971" s="38" t="s">
        <v>490</v>
      </c>
    </row>
    <row r="972" spans="1:5" ht="28.8" x14ac:dyDescent="0.3">
      <c r="A972" s="37">
        <v>86</v>
      </c>
      <c r="B972" s="38" t="s">
        <v>193</v>
      </c>
      <c r="C972" s="37">
        <v>1.3333333333333333</v>
      </c>
      <c r="D972" s="38" t="s">
        <v>359</v>
      </c>
      <c r="E972" s="38" t="s">
        <v>494</v>
      </c>
    </row>
    <row r="973" spans="1:5" ht="43.2" x14ac:dyDescent="0.3">
      <c r="A973" s="37">
        <v>86</v>
      </c>
      <c r="B973" s="38" t="s">
        <v>193</v>
      </c>
      <c r="C973" s="37">
        <v>0.16666666666666666</v>
      </c>
      <c r="D973" s="38" t="s">
        <v>359</v>
      </c>
      <c r="E973" s="38" t="s">
        <v>501</v>
      </c>
    </row>
    <row r="974" spans="1:5" ht="28.8" x14ac:dyDescent="0.3">
      <c r="A974" s="37">
        <v>86</v>
      </c>
      <c r="B974" s="38" t="s">
        <v>225</v>
      </c>
      <c r="C974" s="37">
        <v>0.33333333333333331</v>
      </c>
      <c r="D974" s="38" t="s">
        <v>359</v>
      </c>
      <c r="E974" s="38" t="s">
        <v>489</v>
      </c>
    </row>
    <row r="975" spans="1:5" ht="28.8" x14ac:dyDescent="0.3">
      <c r="A975" s="37">
        <v>87</v>
      </c>
      <c r="B975" s="38" t="s">
        <v>30</v>
      </c>
      <c r="C975" s="37">
        <v>0.16666666666666666</v>
      </c>
      <c r="D975" s="38" t="s">
        <v>488</v>
      </c>
      <c r="E975" s="38" t="s">
        <v>491</v>
      </c>
    </row>
    <row r="976" spans="1:5" ht="28.8" x14ac:dyDescent="0.3">
      <c r="A976" s="37">
        <v>87</v>
      </c>
      <c r="B976" s="38" t="s">
        <v>392</v>
      </c>
      <c r="C976" s="37">
        <v>0.16666666666666666</v>
      </c>
      <c r="D976" s="38" t="s">
        <v>359</v>
      </c>
      <c r="E976" s="38" t="s">
        <v>491</v>
      </c>
    </row>
    <row r="977" spans="1:5" ht="28.8" x14ac:dyDescent="0.3">
      <c r="A977" s="37">
        <v>87</v>
      </c>
      <c r="B977" s="38" t="s">
        <v>193</v>
      </c>
      <c r="C977" s="37">
        <v>0.16666666666666666</v>
      </c>
      <c r="D977" s="38" t="s">
        <v>359</v>
      </c>
      <c r="E977" s="38" t="s">
        <v>489</v>
      </c>
    </row>
    <row r="978" spans="1:5" ht="28.8" x14ac:dyDescent="0.3">
      <c r="A978" s="37">
        <v>87</v>
      </c>
      <c r="B978" s="38" t="s">
        <v>193</v>
      </c>
      <c r="C978" s="37">
        <v>0.16666666666666666</v>
      </c>
      <c r="D978" s="38" t="s">
        <v>359</v>
      </c>
      <c r="E978" s="38" t="s">
        <v>494</v>
      </c>
    </row>
    <row r="979" spans="1:5" ht="28.8" x14ac:dyDescent="0.3">
      <c r="A979" s="37">
        <v>87</v>
      </c>
      <c r="B979" s="38" t="s">
        <v>495</v>
      </c>
      <c r="C979" s="37">
        <v>0.16666666666666666</v>
      </c>
      <c r="D979" s="38" t="s">
        <v>488</v>
      </c>
      <c r="E979" s="38" t="s">
        <v>489</v>
      </c>
    </row>
    <row r="980" spans="1:5" ht="28.8" x14ac:dyDescent="0.3">
      <c r="A980" s="37">
        <v>87</v>
      </c>
      <c r="B980" s="38" t="s">
        <v>225</v>
      </c>
      <c r="C980" s="37">
        <v>0.16666666666666666</v>
      </c>
      <c r="D980" s="38" t="s">
        <v>359</v>
      </c>
      <c r="E980" s="38" t="s">
        <v>489</v>
      </c>
    </row>
    <row r="981" spans="1:5" ht="28.8" x14ac:dyDescent="0.3">
      <c r="A981" s="37">
        <v>87</v>
      </c>
      <c r="B981" s="38" t="s">
        <v>225</v>
      </c>
      <c r="C981" s="37">
        <v>2.3333333333333335</v>
      </c>
      <c r="D981" s="38" t="s">
        <v>488</v>
      </c>
      <c r="E981" s="38" t="s">
        <v>489</v>
      </c>
    </row>
    <row r="982" spans="1:5" x14ac:dyDescent="0.3">
      <c r="A982" s="37">
        <v>87</v>
      </c>
      <c r="B982" s="38" t="s">
        <v>225</v>
      </c>
      <c r="C982" s="37">
        <v>1.5</v>
      </c>
      <c r="D982" s="38" t="s">
        <v>488</v>
      </c>
      <c r="E982" s="38" t="s">
        <v>490</v>
      </c>
    </row>
    <row r="983" spans="1:5" ht="28.8" x14ac:dyDescent="0.3">
      <c r="A983" s="37">
        <v>87</v>
      </c>
      <c r="B983" s="38" t="s">
        <v>225</v>
      </c>
      <c r="C983" s="37">
        <v>1</v>
      </c>
      <c r="D983" s="38" t="s">
        <v>488</v>
      </c>
      <c r="E983" s="38" t="s">
        <v>491</v>
      </c>
    </row>
    <row r="984" spans="1:5" ht="28.8" x14ac:dyDescent="0.3">
      <c r="A984" s="37">
        <v>87</v>
      </c>
      <c r="B984" s="38" t="s">
        <v>225</v>
      </c>
      <c r="C984" s="37">
        <v>0.16666666666666666</v>
      </c>
      <c r="D984" s="38" t="s">
        <v>392</v>
      </c>
      <c r="E984" s="38" t="s">
        <v>489</v>
      </c>
    </row>
    <row r="985" spans="1:5" ht="28.8" x14ac:dyDescent="0.3">
      <c r="A985" s="37">
        <v>88</v>
      </c>
      <c r="B985" s="38" t="s">
        <v>30</v>
      </c>
      <c r="C985" s="37">
        <v>0.16666666666666666</v>
      </c>
      <c r="D985" s="38" t="s">
        <v>359</v>
      </c>
      <c r="E985" s="38" t="s">
        <v>491</v>
      </c>
    </row>
    <row r="986" spans="1:5" ht="28.8" x14ac:dyDescent="0.3">
      <c r="A986" s="37">
        <v>88</v>
      </c>
      <c r="B986" s="38" t="s">
        <v>392</v>
      </c>
      <c r="C986" s="37">
        <v>0.33333333333333331</v>
      </c>
      <c r="D986" s="38" t="s">
        <v>516</v>
      </c>
      <c r="E986" s="38" t="s">
        <v>489</v>
      </c>
    </row>
    <row r="987" spans="1:5" ht="28.8" x14ac:dyDescent="0.3">
      <c r="A987" s="37">
        <v>88</v>
      </c>
      <c r="B987" s="38" t="s">
        <v>193</v>
      </c>
      <c r="C987" s="37">
        <v>1.1666666666666667</v>
      </c>
      <c r="D987" s="38" t="s">
        <v>359</v>
      </c>
      <c r="E987" s="38" t="s">
        <v>489</v>
      </c>
    </row>
    <row r="988" spans="1:5" ht="28.8" x14ac:dyDescent="0.3">
      <c r="A988" s="37">
        <v>88</v>
      </c>
      <c r="B988" s="38" t="s">
        <v>193</v>
      </c>
      <c r="C988" s="37">
        <v>0.16666666666666666</v>
      </c>
      <c r="D988" s="38" t="s">
        <v>359</v>
      </c>
      <c r="E988" s="38" t="s">
        <v>491</v>
      </c>
    </row>
    <row r="989" spans="1:5" ht="28.8" x14ac:dyDescent="0.3">
      <c r="A989" s="37">
        <v>88</v>
      </c>
      <c r="B989" s="38" t="s">
        <v>193</v>
      </c>
      <c r="C989" s="37">
        <v>0.83333333333333337</v>
      </c>
      <c r="D989" s="38" t="s">
        <v>516</v>
      </c>
      <c r="E989" s="38" t="s">
        <v>489</v>
      </c>
    </row>
    <row r="990" spans="1:5" ht="28.8" x14ac:dyDescent="0.3">
      <c r="A990" s="37">
        <v>88</v>
      </c>
      <c r="B990" s="38" t="s">
        <v>513</v>
      </c>
      <c r="C990" s="37">
        <v>0.33333333333333331</v>
      </c>
      <c r="D990" s="38" t="s">
        <v>359</v>
      </c>
      <c r="E990" s="38" t="s">
        <v>489</v>
      </c>
    </row>
    <row r="991" spans="1:5" ht="28.8" x14ac:dyDescent="0.3">
      <c r="A991" s="37">
        <v>89</v>
      </c>
      <c r="B991" s="38" t="s">
        <v>193</v>
      </c>
      <c r="C991" s="37">
        <v>0.16666666666666666</v>
      </c>
      <c r="D991" s="38" t="s">
        <v>488</v>
      </c>
      <c r="E991" s="38" t="s">
        <v>491</v>
      </c>
    </row>
    <row r="992" spans="1:5" ht="28.8" x14ac:dyDescent="0.3">
      <c r="A992" s="37">
        <v>89</v>
      </c>
      <c r="B992" s="38" t="s">
        <v>193</v>
      </c>
      <c r="C992" s="37">
        <v>0.33333333333333331</v>
      </c>
      <c r="D992" s="38" t="s">
        <v>392</v>
      </c>
      <c r="E992" s="38" t="s">
        <v>489</v>
      </c>
    </row>
    <row r="993" spans="1:5" ht="28.8" x14ac:dyDescent="0.3">
      <c r="A993" s="37">
        <v>89</v>
      </c>
      <c r="B993" s="38" t="s">
        <v>193</v>
      </c>
      <c r="C993" s="37">
        <v>0.5</v>
      </c>
      <c r="D993" s="38" t="s">
        <v>392</v>
      </c>
      <c r="E993" s="38" t="s">
        <v>491</v>
      </c>
    </row>
    <row r="994" spans="1:5" ht="28.8" x14ac:dyDescent="0.3">
      <c r="A994" s="37">
        <v>89</v>
      </c>
      <c r="B994" s="38" t="s">
        <v>193</v>
      </c>
      <c r="C994" s="37">
        <v>1.3333333333333333</v>
      </c>
      <c r="D994" s="38" t="s">
        <v>516</v>
      </c>
      <c r="E994" s="38" t="s">
        <v>489</v>
      </c>
    </row>
    <row r="995" spans="1:5" ht="28.8" x14ac:dyDescent="0.3">
      <c r="A995" s="37">
        <v>89</v>
      </c>
      <c r="B995" s="38" t="s">
        <v>193</v>
      </c>
      <c r="C995" s="37">
        <v>1.3333333333333333</v>
      </c>
      <c r="D995" s="38" t="s">
        <v>516</v>
      </c>
      <c r="E995" s="38" t="s">
        <v>497</v>
      </c>
    </row>
    <row r="996" spans="1:5" x14ac:dyDescent="0.3">
      <c r="A996" s="37">
        <v>89</v>
      </c>
      <c r="B996" s="38" t="s">
        <v>193</v>
      </c>
      <c r="C996" s="37">
        <v>1.1666666666666667</v>
      </c>
      <c r="D996" s="38" t="s">
        <v>516</v>
      </c>
      <c r="E996" s="38" t="s">
        <v>490</v>
      </c>
    </row>
    <row r="997" spans="1:5" ht="28.8" x14ac:dyDescent="0.3">
      <c r="A997" s="37">
        <v>89</v>
      </c>
      <c r="B997" s="38" t="s">
        <v>193</v>
      </c>
      <c r="C997" s="37">
        <v>0.16666666666666666</v>
      </c>
      <c r="D997" s="38" t="s">
        <v>516</v>
      </c>
      <c r="E997" s="38" t="s">
        <v>491</v>
      </c>
    </row>
    <row r="998" spans="1:5" ht="28.8" x14ac:dyDescent="0.3">
      <c r="A998" s="37">
        <v>89</v>
      </c>
      <c r="B998" s="38" t="s">
        <v>225</v>
      </c>
      <c r="C998" s="37">
        <v>0.16666666666666666</v>
      </c>
      <c r="D998" s="38" t="s">
        <v>392</v>
      </c>
      <c r="E998" s="38" t="s">
        <v>489</v>
      </c>
    </row>
    <row r="999" spans="1:5" ht="28.8" x14ac:dyDescent="0.3">
      <c r="A999" s="37">
        <v>90</v>
      </c>
      <c r="B999" s="38" t="s">
        <v>30</v>
      </c>
      <c r="C999" s="37">
        <v>0.16666666666666666</v>
      </c>
      <c r="D999" s="38" t="s">
        <v>516</v>
      </c>
      <c r="E999" s="38" t="s">
        <v>491</v>
      </c>
    </row>
    <row r="1000" spans="1:5" ht="28.8" x14ac:dyDescent="0.3">
      <c r="A1000" s="37">
        <v>90</v>
      </c>
      <c r="B1000" s="38" t="s">
        <v>392</v>
      </c>
      <c r="C1000" s="37">
        <v>0.33333333333333331</v>
      </c>
      <c r="D1000" s="38" t="s">
        <v>516</v>
      </c>
      <c r="E1000" s="38" t="s">
        <v>489</v>
      </c>
    </row>
    <row r="1001" spans="1:5" x14ac:dyDescent="0.3">
      <c r="A1001" s="37">
        <v>90</v>
      </c>
      <c r="B1001" s="38" t="s">
        <v>392</v>
      </c>
      <c r="C1001" s="37">
        <v>1.5</v>
      </c>
      <c r="D1001" s="38" t="s">
        <v>516</v>
      </c>
      <c r="E1001" s="38" t="s">
        <v>490</v>
      </c>
    </row>
    <row r="1002" spans="1:5" ht="28.8" x14ac:dyDescent="0.3">
      <c r="A1002" s="37">
        <v>90</v>
      </c>
      <c r="B1002" s="38" t="s">
        <v>193</v>
      </c>
      <c r="C1002" s="37">
        <v>2.1666666666666665</v>
      </c>
      <c r="D1002" s="38" t="s">
        <v>516</v>
      </c>
      <c r="E1002" s="38" t="s">
        <v>489</v>
      </c>
    </row>
    <row r="1003" spans="1:5" ht="28.8" x14ac:dyDescent="0.3">
      <c r="A1003" s="37">
        <v>90</v>
      </c>
      <c r="B1003" s="38" t="s">
        <v>193</v>
      </c>
      <c r="C1003" s="37">
        <v>0.16666666666666666</v>
      </c>
      <c r="D1003" s="38" t="s">
        <v>516</v>
      </c>
      <c r="E1003" s="38" t="s">
        <v>491</v>
      </c>
    </row>
    <row r="1004" spans="1:5" ht="28.8" x14ac:dyDescent="0.3">
      <c r="A1004" s="37">
        <v>90</v>
      </c>
      <c r="B1004" s="38" t="s">
        <v>513</v>
      </c>
      <c r="C1004" s="37">
        <v>0.33333333333333331</v>
      </c>
      <c r="D1004" s="38" t="s">
        <v>516</v>
      </c>
      <c r="E1004" s="38" t="s">
        <v>489</v>
      </c>
    </row>
    <row r="1005" spans="1:5" ht="28.8" x14ac:dyDescent="0.3">
      <c r="A1005" s="37">
        <v>91</v>
      </c>
      <c r="B1005" s="38" t="s">
        <v>30</v>
      </c>
      <c r="C1005" s="37">
        <v>0.16666666666666666</v>
      </c>
      <c r="D1005" s="38" t="s">
        <v>516</v>
      </c>
      <c r="E1005" s="38" t="s">
        <v>489</v>
      </c>
    </row>
    <row r="1006" spans="1:5" ht="28.8" x14ac:dyDescent="0.3">
      <c r="A1006" s="37">
        <v>91</v>
      </c>
      <c r="B1006" s="38" t="s">
        <v>30</v>
      </c>
      <c r="C1006" s="37">
        <v>0.16666666666666666</v>
      </c>
      <c r="D1006" s="38" t="s">
        <v>516</v>
      </c>
      <c r="E1006" s="38" t="s">
        <v>491</v>
      </c>
    </row>
    <row r="1007" spans="1:5" ht="28.8" x14ac:dyDescent="0.3">
      <c r="A1007" s="37">
        <v>91</v>
      </c>
      <c r="B1007" s="38" t="s">
        <v>392</v>
      </c>
      <c r="C1007" s="37">
        <v>0.16666666666666666</v>
      </c>
      <c r="D1007" s="38" t="s">
        <v>516</v>
      </c>
      <c r="E1007" s="38" t="s">
        <v>491</v>
      </c>
    </row>
    <row r="1008" spans="1:5" ht="72" x14ac:dyDescent="0.3">
      <c r="A1008" s="37">
        <v>91</v>
      </c>
      <c r="B1008" s="38" t="s">
        <v>392</v>
      </c>
      <c r="C1008" s="37">
        <v>4.5</v>
      </c>
      <c r="D1008" s="38" t="s">
        <v>516</v>
      </c>
      <c r="E1008" s="38" t="s">
        <v>498</v>
      </c>
    </row>
    <row r="1009" spans="1:5" ht="28.8" x14ac:dyDescent="0.3">
      <c r="A1009" s="37">
        <v>91</v>
      </c>
      <c r="B1009" s="38" t="s">
        <v>193</v>
      </c>
      <c r="C1009" s="37">
        <v>2.8333333333333335</v>
      </c>
      <c r="D1009" s="38" t="s">
        <v>516</v>
      </c>
      <c r="E1009" s="38" t="s">
        <v>489</v>
      </c>
    </row>
    <row r="1010" spans="1:5" ht="28.8" x14ac:dyDescent="0.3">
      <c r="A1010" s="37">
        <v>91</v>
      </c>
      <c r="B1010" s="38" t="s">
        <v>193</v>
      </c>
      <c r="C1010" s="37">
        <v>0.5</v>
      </c>
      <c r="D1010" s="38" t="s">
        <v>516</v>
      </c>
      <c r="E1010" s="38" t="s">
        <v>497</v>
      </c>
    </row>
    <row r="1011" spans="1:5" x14ac:dyDescent="0.3">
      <c r="A1011" s="37">
        <v>91</v>
      </c>
      <c r="B1011" s="38" t="s">
        <v>193</v>
      </c>
      <c r="C1011" s="37">
        <v>1</v>
      </c>
      <c r="D1011" s="38" t="s">
        <v>516</v>
      </c>
      <c r="E1011" s="38" t="s">
        <v>490</v>
      </c>
    </row>
    <row r="1012" spans="1:5" ht="28.8" x14ac:dyDescent="0.3">
      <c r="A1012" s="37">
        <v>91</v>
      </c>
      <c r="B1012" s="38" t="s">
        <v>193</v>
      </c>
      <c r="C1012" s="37">
        <v>1.1666666666666667</v>
      </c>
      <c r="D1012" s="38" t="s">
        <v>516</v>
      </c>
      <c r="E1012" s="38" t="s">
        <v>491</v>
      </c>
    </row>
    <row r="1013" spans="1:5" ht="28.8" x14ac:dyDescent="0.3">
      <c r="A1013" s="37">
        <v>92</v>
      </c>
      <c r="B1013" s="38" t="s">
        <v>30</v>
      </c>
      <c r="C1013" s="37">
        <v>0.16666666666666666</v>
      </c>
      <c r="D1013" s="38" t="s">
        <v>488</v>
      </c>
      <c r="E1013" s="38" t="s">
        <v>491</v>
      </c>
    </row>
    <row r="1014" spans="1:5" ht="28.8" x14ac:dyDescent="0.3">
      <c r="A1014" s="37">
        <v>92</v>
      </c>
      <c r="B1014" s="38" t="s">
        <v>392</v>
      </c>
      <c r="C1014" s="37">
        <v>0.16666666666666666</v>
      </c>
      <c r="D1014" s="38" t="s">
        <v>359</v>
      </c>
      <c r="E1014" s="38" t="s">
        <v>489</v>
      </c>
    </row>
    <row r="1015" spans="1:5" ht="28.8" x14ac:dyDescent="0.3">
      <c r="A1015" s="37">
        <v>92</v>
      </c>
      <c r="B1015" s="38" t="s">
        <v>517</v>
      </c>
      <c r="C1015" s="37">
        <v>1.6666666666666667</v>
      </c>
      <c r="D1015" s="38" t="s">
        <v>359</v>
      </c>
      <c r="E1015" s="38" t="s">
        <v>491</v>
      </c>
    </row>
    <row r="1016" spans="1:5" ht="28.8" x14ac:dyDescent="0.3">
      <c r="A1016" s="37">
        <v>92</v>
      </c>
      <c r="B1016" s="38" t="s">
        <v>392</v>
      </c>
      <c r="C1016" s="37">
        <v>0.33333333333333331</v>
      </c>
      <c r="D1016" s="38" t="s">
        <v>359</v>
      </c>
      <c r="E1016" s="38" t="s">
        <v>494</v>
      </c>
    </row>
    <row r="1017" spans="1:5" ht="72" x14ac:dyDescent="0.3">
      <c r="A1017" s="37">
        <v>92</v>
      </c>
      <c r="B1017" s="38" t="s">
        <v>392</v>
      </c>
      <c r="C1017" s="37">
        <v>1.3333333333333333</v>
      </c>
      <c r="D1017" s="38" t="s">
        <v>359</v>
      </c>
      <c r="E1017" s="38" t="s">
        <v>498</v>
      </c>
    </row>
    <row r="1018" spans="1:5" ht="28.8" x14ac:dyDescent="0.3">
      <c r="A1018" s="37">
        <v>92</v>
      </c>
      <c r="B1018" s="38" t="s">
        <v>392</v>
      </c>
      <c r="C1018" s="37">
        <v>0.33333333333333331</v>
      </c>
      <c r="D1018" s="38" t="s">
        <v>359</v>
      </c>
      <c r="E1018" s="38" t="s">
        <v>491</v>
      </c>
    </row>
    <row r="1019" spans="1:5" ht="28.8" x14ac:dyDescent="0.3">
      <c r="A1019" s="37">
        <v>92</v>
      </c>
      <c r="B1019" s="38" t="s">
        <v>392</v>
      </c>
      <c r="C1019" s="37">
        <v>0.33333333333333331</v>
      </c>
      <c r="D1019" s="38" t="s">
        <v>359</v>
      </c>
      <c r="E1019" s="38" t="s">
        <v>494</v>
      </c>
    </row>
    <row r="1020" spans="1:5" ht="28.8" x14ac:dyDescent="0.3">
      <c r="A1020" s="37">
        <v>92</v>
      </c>
      <c r="B1020" s="38" t="s">
        <v>193</v>
      </c>
      <c r="C1020" s="37">
        <v>1</v>
      </c>
      <c r="D1020" s="38" t="s">
        <v>359</v>
      </c>
      <c r="E1020" s="38" t="s">
        <v>489</v>
      </c>
    </row>
    <row r="1021" spans="1:5" ht="28.8" x14ac:dyDescent="0.3">
      <c r="A1021" s="37">
        <v>92</v>
      </c>
      <c r="B1021" s="38" t="s">
        <v>193</v>
      </c>
      <c r="C1021" s="37">
        <v>0.33333333333333331</v>
      </c>
      <c r="D1021" s="38" t="s">
        <v>359</v>
      </c>
      <c r="E1021" s="38" t="s">
        <v>500</v>
      </c>
    </row>
    <row r="1022" spans="1:5" x14ac:dyDescent="0.3">
      <c r="A1022" s="37">
        <v>92</v>
      </c>
      <c r="B1022" s="38" t="s">
        <v>193</v>
      </c>
      <c r="C1022" s="37">
        <v>1.3333333333333333</v>
      </c>
      <c r="D1022" s="38" t="s">
        <v>359</v>
      </c>
      <c r="E1022" s="38" t="s">
        <v>490</v>
      </c>
    </row>
    <row r="1023" spans="1:5" ht="28.8" x14ac:dyDescent="0.3">
      <c r="A1023" s="37">
        <v>92</v>
      </c>
      <c r="B1023" s="38" t="s">
        <v>193</v>
      </c>
      <c r="C1023" s="37">
        <v>0.16666666666666666</v>
      </c>
      <c r="D1023" s="38" t="s">
        <v>359</v>
      </c>
      <c r="E1023" s="38" t="s">
        <v>491</v>
      </c>
    </row>
    <row r="1024" spans="1:5" ht="28.8" x14ac:dyDescent="0.3">
      <c r="A1024" s="37">
        <v>92</v>
      </c>
      <c r="B1024" s="38" t="s">
        <v>193</v>
      </c>
      <c r="C1024" s="37">
        <v>1.3333333333333333</v>
      </c>
      <c r="D1024" s="38" t="s">
        <v>359</v>
      </c>
      <c r="E1024" s="38" t="s">
        <v>494</v>
      </c>
    </row>
    <row r="1025" spans="1:5" ht="72" x14ac:dyDescent="0.3">
      <c r="A1025" s="37">
        <v>92</v>
      </c>
      <c r="B1025" s="38" t="s">
        <v>193</v>
      </c>
      <c r="C1025" s="37">
        <v>1.3333333333333333</v>
      </c>
      <c r="D1025" s="38" t="s">
        <v>359</v>
      </c>
      <c r="E1025" s="38" t="s">
        <v>498</v>
      </c>
    </row>
    <row r="1026" spans="1:5" ht="43.2" x14ac:dyDescent="0.3">
      <c r="A1026" s="37">
        <v>92</v>
      </c>
      <c r="B1026" s="38" t="s">
        <v>193</v>
      </c>
      <c r="C1026" s="37">
        <v>0.16666666666666666</v>
      </c>
      <c r="D1026" s="38" t="s">
        <v>359</v>
      </c>
      <c r="E1026" s="38" t="s">
        <v>501</v>
      </c>
    </row>
    <row r="1027" spans="1:5" ht="28.8" x14ac:dyDescent="0.3">
      <c r="A1027" s="37">
        <v>95</v>
      </c>
      <c r="B1027" s="38" t="s">
        <v>30</v>
      </c>
      <c r="C1027" s="37">
        <v>0.83333333333333337</v>
      </c>
      <c r="D1027" s="38" t="s">
        <v>359</v>
      </c>
      <c r="E1027" s="38" t="s">
        <v>489</v>
      </c>
    </row>
    <row r="1028" spans="1:5" ht="28.8" x14ac:dyDescent="0.3">
      <c r="A1028" s="37">
        <v>95</v>
      </c>
      <c r="B1028" s="38" t="s">
        <v>30</v>
      </c>
      <c r="C1028" s="37">
        <v>0.16666666666666666</v>
      </c>
      <c r="D1028" s="38" t="s">
        <v>488</v>
      </c>
      <c r="E1028" s="38" t="s">
        <v>491</v>
      </c>
    </row>
    <row r="1029" spans="1:5" ht="28.8" x14ac:dyDescent="0.3">
      <c r="A1029" s="37">
        <v>95</v>
      </c>
      <c r="B1029" s="38" t="s">
        <v>392</v>
      </c>
      <c r="C1029" s="37">
        <v>0.16666666666666666</v>
      </c>
      <c r="D1029" s="38" t="s">
        <v>359</v>
      </c>
      <c r="E1029" s="38" t="s">
        <v>489</v>
      </c>
    </row>
    <row r="1030" spans="1:5" ht="28.8" x14ac:dyDescent="0.3">
      <c r="A1030" s="37">
        <v>95</v>
      </c>
      <c r="B1030" s="38" t="s">
        <v>392</v>
      </c>
      <c r="C1030" s="37">
        <v>0.16666666666666666</v>
      </c>
      <c r="D1030" s="38" t="s">
        <v>359</v>
      </c>
      <c r="E1030" s="38" t="s">
        <v>494</v>
      </c>
    </row>
    <row r="1031" spans="1:5" ht="72" x14ac:dyDescent="0.3">
      <c r="A1031" s="37">
        <v>95</v>
      </c>
      <c r="B1031" s="38" t="s">
        <v>392</v>
      </c>
      <c r="C1031" s="37">
        <v>0.16666666666666666</v>
      </c>
      <c r="D1031" s="38" t="s">
        <v>359</v>
      </c>
      <c r="E1031" s="38" t="s">
        <v>498</v>
      </c>
    </row>
    <row r="1032" spans="1:5" ht="28.8" x14ac:dyDescent="0.3">
      <c r="A1032" s="37">
        <v>95</v>
      </c>
      <c r="B1032" s="38" t="s">
        <v>392</v>
      </c>
      <c r="C1032" s="37">
        <v>0.5</v>
      </c>
      <c r="D1032" s="38" t="s">
        <v>488</v>
      </c>
      <c r="E1032" s="38" t="s">
        <v>489</v>
      </c>
    </row>
    <row r="1033" spans="1:5" ht="28.8" x14ac:dyDescent="0.3">
      <c r="A1033" s="37">
        <v>95</v>
      </c>
      <c r="B1033" s="38" t="s">
        <v>193</v>
      </c>
      <c r="C1033" s="37">
        <v>0.33333333333333331</v>
      </c>
      <c r="D1033" s="38" t="s">
        <v>359</v>
      </c>
      <c r="E1033" s="38" t="s">
        <v>489</v>
      </c>
    </row>
    <row r="1034" spans="1:5" ht="28.8" x14ac:dyDescent="0.3">
      <c r="A1034" s="37">
        <v>95</v>
      </c>
      <c r="B1034" s="38" t="s">
        <v>193</v>
      </c>
      <c r="C1034" s="37">
        <v>0.66666666666666663</v>
      </c>
      <c r="D1034" s="38" t="s">
        <v>359</v>
      </c>
      <c r="E1034" s="38" t="s">
        <v>497</v>
      </c>
    </row>
    <row r="1035" spans="1:5" ht="28.8" x14ac:dyDescent="0.3">
      <c r="A1035" s="37">
        <v>95</v>
      </c>
      <c r="B1035" s="38" t="s">
        <v>193</v>
      </c>
      <c r="C1035" s="37">
        <v>0.33333333333333331</v>
      </c>
      <c r="D1035" s="38" t="s">
        <v>359</v>
      </c>
      <c r="E1035" s="38" t="s">
        <v>494</v>
      </c>
    </row>
    <row r="1036" spans="1:5" ht="28.8" x14ac:dyDescent="0.3">
      <c r="A1036" s="37">
        <v>95</v>
      </c>
      <c r="B1036" s="38" t="s">
        <v>193</v>
      </c>
      <c r="C1036" s="37">
        <v>0.5</v>
      </c>
      <c r="D1036" s="38" t="s">
        <v>488</v>
      </c>
      <c r="E1036" s="38" t="s">
        <v>489</v>
      </c>
    </row>
    <row r="1037" spans="1:5" ht="28.8" x14ac:dyDescent="0.3">
      <c r="A1037" s="37">
        <v>95</v>
      </c>
      <c r="B1037" s="38" t="s">
        <v>513</v>
      </c>
      <c r="C1037" s="37">
        <v>0.16666666666666666</v>
      </c>
      <c r="D1037" s="38" t="s">
        <v>359</v>
      </c>
      <c r="E1037" s="38" t="s">
        <v>489</v>
      </c>
    </row>
    <row r="1038" spans="1:5" ht="28.8" x14ac:dyDescent="0.3">
      <c r="A1038" s="37">
        <v>95</v>
      </c>
      <c r="B1038" s="38" t="s">
        <v>495</v>
      </c>
      <c r="C1038" s="37">
        <v>0.16666666666666666</v>
      </c>
      <c r="D1038" s="38" t="s">
        <v>359</v>
      </c>
      <c r="E1038" s="38" t="s">
        <v>489</v>
      </c>
    </row>
    <row r="1039" spans="1:5" ht="28.8" x14ac:dyDescent="0.3">
      <c r="A1039" s="37">
        <v>95</v>
      </c>
      <c r="B1039" s="38" t="s">
        <v>495</v>
      </c>
      <c r="C1039" s="37">
        <v>0.16666666666666666</v>
      </c>
      <c r="D1039" s="38" t="s">
        <v>488</v>
      </c>
      <c r="E1039" s="38" t="s">
        <v>489</v>
      </c>
    </row>
    <row r="1040" spans="1:5" ht="28.8" x14ac:dyDescent="0.3">
      <c r="A1040" s="37">
        <v>95</v>
      </c>
      <c r="B1040" s="38" t="s">
        <v>225</v>
      </c>
      <c r="C1040" s="37">
        <v>0.5</v>
      </c>
      <c r="D1040" s="38" t="s">
        <v>488</v>
      </c>
      <c r="E1040" s="38" t="s">
        <v>489</v>
      </c>
    </row>
    <row r="1041" spans="1:5" ht="28.8" x14ac:dyDescent="0.3">
      <c r="A1041" s="37">
        <v>95</v>
      </c>
      <c r="B1041" s="38" t="s">
        <v>225</v>
      </c>
      <c r="C1041" s="37">
        <v>0.33333333333333331</v>
      </c>
      <c r="D1041" s="38" t="s">
        <v>488</v>
      </c>
      <c r="E1041" s="38" t="s">
        <v>491</v>
      </c>
    </row>
    <row r="1042" spans="1:5" ht="28.8" x14ac:dyDescent="0.3">
      <c r="A1042" s="37">
        <v>95</v>
      </c>
      <c r="B1042" s="38" t="s">
        <v>225</v>
      </c>
      <c r="C1042" s="37">
        <v>1.1666666666666667</v>
      </c>
      <c r="D1042" s="38" t="s">
        <v>392</v>
      </c>
      <c r="E1042" s="38" t="s">
        <v>489</v>
      </c>
    </row>
    <row r="1043" spans="1:5" ht="28.8" x14ac:dyDescent="0.3">
      <c r="A1043" s="37">
        <v>99</v>
      </c>
      <c r="B1043" s="38" t="s">
        <v>495</v>
      </c>
      <c r="C1043" s="37">
        <v>0.16666666666666666</v>
      </c>
      <c r="D1043" s="38" t="s">
        <v>392</v>
      </c>
      <c r="E1043" s="38" t="s">
        <v>489</v>
      </c>
    </row>
    <row r="1044" spans="1:5" x14ac:dyDescent="0.3">
      <c r="A1044" s="37">
        <v>99</v>
      </c>
      <c r="B1044" s="38" t="s">
        <v>225</v>
      </c>
      <c r="C1044" s="37">
        <v>1.5</v>
      </c>
      <c r="D1044" s="38" t="s">
        <v>488</v>
      </c>
      <c r="E1044" s="38" t="s">
        <v>490</v>
      </c>
    </row>
    <row r="1045" spans="1:5" ht="28.8" x14ac:dyDescent="0.3">
      <c r="A1045" s="37">
        <v>99</v>
      </c>
      <c r="B1045" s="38" t="s">
        <v>225</v>
      </c>
      <c r="C1045" s="37">
        <v>1.5</v>
      </c>
      <c r="D1045" s="38" t="s">
        <v>392</v>
      </c>
      <c r="E1045" s="38" t="s">
        <v>489</v>
      </c>
    </row>
    <row r="1046" spans="1:5" x14ac:dyDescent="0.3">
      <c r="A1046" s="37">
        <v>99</v>
      </c>
      <c r="B1046" s="38" t="s">
        <v>225</v>
      </c>
      <c r="C1046" s="37">
        <v>0.33333333333333331</v>
      </c>
      <c r="D1046" s="38" t="s">
        <v>392</v>
      </c>
      <c r="E1046" s="38" t="s">
        <v>490</v>
      </c>
    </row>
    <row r="1047" spans="1:5" ht="28.8" x14ac:dyDescent="0.3">
      <c r="A1047" s="37">
        <v>99</v>
      </c>
      <c r="B1047" s="38" t="s">
        <v>225</v>
      </c>
      <c r="C1047" s="37">
        <v>0.16666666666666666</v>
      </c>
      <c r="D1047" s="38" t="s">
        <v>392</v>
      </c>
      <c r="E1047" s="38" t="s">
        <v>491</v>
      </c>
    </row>
    <row r="1048" spans="1:5" ht="72" x14ac:dyDescent="0.3">
      <c r="A1048" s="37">
        <v>99</v>
      </c>
      <c r="B1048" s="38" t="s">
        <v>225</v>
      </c>
      <c r="C1048" s="37">
        <v>0.33333333333333331</v>
      </c>
      <c r="D1048" s="38" t="s">
        <v>392</v>
      </c>
      <c r="E1048" s="38" t="s">
        <v>498</v>
      </c>
    </row>
    <row r="1049" spans="1:5" ht="43.2" x14ac:dyDescent="0.3">
      <c r="A1049" s="37">
        <v>99</v>
      </c>
      <c r="B1049" s="38" t="s">
        <v>225</v>
      </c>
      <c r="C1049" s="37">
        <v>3.6666666666666665</v>
      </c>
      <c r="D1049" s="38" t="s">
        <v>392</v>
      </c>
      <c r="E1049" s="38" t="s">
        <v>503</v>
      </c>
    </row>
    <row r="1050" spans="1:5" ht="28.8" x14ac:dyDescent="0.3">
      <c r="A1050" s="37">
        <v>100</v>
      </c>
      <c r="B1050" s="38" t="s">
        <v>495</v>
      </c>
      <c r="C1050" s="37">
        <v>0.16666666666666666</v>
      </c>
      <c r="D1050" s="38" t="s">
        <v>392</v>
      </c>
      <c r="E1050" s="38" t="s">
        <v>489</v>
      </c>
    </row>
    <row r="1051" spans="1:5" ht="28.8" x14ac:dyDescent="0.3">
      <c r="A1051" s="37">
        <v>100</v>
      </c>
      <c r="B1051" s="38" t="s">
        <v>225</v>
      </c>
      <c r="C1051" s="37">
        <v>1.5</v>
      </c>
      <c r="D1051" s="38" t="s">
        <v>392</v>
      </c>
      <c r="E1051" s="38" t="s">
        <v>489</v>
      </c>
    </row>
    <row r="1052" spans="1:5" x14ac:dyDescent="0.3">
      <c r="A1052" s="37">
        <v>100</v>
      </c>
      <c r="B1052" s="38" t="s">
        <v>225</v>
      </c>
      <c r="C1052" s="37">
        <v>1.5</v>
      </c>
      <c r="D1052" s="38" t="s">
        <v>392</v>
      </c>
      <c r="E1052" s="38" t="s">
        <v>490</v>
      </c>
    </row>
    <row r="1053" spans="1:5" ht="28.8" x14ac:dyDescent="0.3">
      <c r="A1053" s="37">
        <v>100</v>
      </c>
      <c r="B1053" s="38" t="s">
        <v>225</v>
      </c>
      <c r="C1053" s="37">
        <v>0.16666666666666666</v>
      </c>
      <c r="D1053" s="38" t="s">
        <v>392</v>
      </c>
      <c r="E1053" s="38" t="s">
        <v>491</v>
      </c>
    </row>
    <row r="1054" spans="1:5" ht="43.2" x14ac:dyDescent="0.3">
      <c r="A1054" s="37">
        <v>100</v>
      </c>
      <c r="B1054" s="38" t="s">
        <v>225</v>
      </c>
      <c r="C1054" s="37">
        <v>0.66666666666666663</v>
      </c>
      <c r="D1054" s="38" t="s">
        <v>392</v>
      </c>
      <c r="E1054" s="38" t="s">
        <v>505</v>
      </c>
    </row>
    <row r="1055" spans="1:5" ht="43.2" x14ac:dyDescent="0.3">
      <c r="A1055" s="37">
        <v>100</v>
      </c>
      <c r="B1055" s="38" t="s">
        <v>225</v>
      </c>
      <c r="C1055" s="37">
        <v>0.83333333333333337</v>
      </c>
      <c r="D1055" s="38" t="s">
        <v>392</v>
      </c>
      <c r="E1055" s="38" t="s">
        <v>503</v>
      </c>
    </row>
    <row r="1056" spans="1:5" ht="28.8" x14ac:dyDescent="0.3">
      <c r="A1056" s="37">
        <v>101</v>
      </c>
      <c r="B1056" s="38" t="s">
        <v>392</v>
      </c>
      <c r="C1056" s="37">
        <v>0.16666666666666666</v>
      </c>
      <c r="D1056" s="38" t="s">
        <v>392</v>
      </c>
      <c r="E1056" s="38" t="s">
        <v>489</v>
      </c>
    </row>
    <row r="1057" spans="1:5" ht="28.8" x14ac:dyDescent="0.3">
      <c r="A1057" s="37">
        <v>101</v>
      </c>
      <c r="B1057" s="38" t="s">
        <v>392</v>
      </c>
      <c r="C1057" s="37">
        <v>0.16666666666666666</v>
      </c>
      <c r="D1057" s="38" t="s">
        <v>392</v>
      </c>
      <c r="E1057" s="38" t="s">
        <v>491</v>
      </c>
    </row>
    <row r="1058" spans="1:5" ht="28.8" x14ac:dyDescent="0.3">
      <c r="A1058" s="37">
        <v>101</v>
      </c>
      <c r="B1058" s="38" t="s">
        <v>193</v>
      </c>
      <c r="C1058" s="37">
        <v>0.5</v>
      </c>
      <c r="D1058" s="38" t="s">
        <v>359</v>
      </c>
      <c r="E1058" s="38" t="s">
        <v>500</v>
      </c>
    </row>
    <row r="1059" spans="1:5" ht="28.8" x14ac:dyDescent="0.3">
      <c r="A1059" s="37">
        <v>101</v>
      </c>
      <c r="B1059" s="38" t="s">
        <v>193</v>
      </c>
      <c r="C1059" s="37">
        <v>0.16666666666666666</v>
      </c>
      <c r="D1059" s="38" t="s">
        <v>488</v>
      </c>
      <c r="E1059" s="38" t="s">
        <v>489</v>
      </c>
    </row>
    <row r="1060" spans="1:5" ht="43.2" x14ac:dyDescent="0.3">
      <c r="A1060" s="37">
        <v>101</v>
      </c>
      <c r="B1060" s="38" t="s">
        <v>193</v>
      </c>
      <c r="C1060" s="37">
        <v>0.16666666666666666</v>
      </c>
      <c r="D1060" s="38" t="s">
        <v>392</v>
      </c>
      <c r="E1060" s="38" t="s">
        <v>503</v>
      </c>
    </row>
    <row r="1061" spans="1:5" ht="28.8" x14ac:dyDescent="0.3">
      <c r="A1061" s="37">
        <v>101</v>
      </c>
      <c r="B1061" s="38" t="s">
        <v>225</v>
      </c>
      <c r="C1061" s="37">
        <v>0.66666666666666663</v>
      </c>
      <c r="D1061" s="38" t="s">
        <v>359</v>
      </c>
      <c r="E1061" s="38" t="s">
        <v>489</v>
      </c>
    </row>
    <row r="1062" spans="1:5" x14ac:dyDescent="0.3">
      <c r="A1062" s="37">
        <v>101</v>
      </c>
      <c r="B1062" s="38" t="s">
        <v>225</v>
      </c>
      <c r="C1062" s="37">
        <v>1</v>
      </c>
      <c r="D1062" s="38" t="s">
        <v>359</v>
      </c>
      <c r="E1062" s="38" t="s">
        <v>490</v>
      </c>
    </row>
    <row r="1063" spans="1:5" ht="28.8" x14ac:dyDescent="0.3">
      <c r="A1063" s="37">
        <v>101</v>
      </c>
      <c r="B1063" s="38" t="s">
        <v>225</v>
      </c>
      <c r="C1063" s="37">
        <v>0.66666666666666663</v>
      </c>
      <c r="D1063" s="38" t="s">
        <v>488</v>
      </c>
      <c r="E1063" s="38" t="s">
        <v>489</v>
      </c>
    </row>
    <row r="1064" spans="1:5" ht="28.8" x14ac:dyDescent="0.3">
      <c r="A1064" s="37">
        <v>101</v>
      </c>
      <c r="B1064" s="38" t="s">
        <v>225</v>
      </c>
      <c r="C1064" s="37">
        <v>2.1666666666666665</v>
      </c>
      <c r="D1064" s="38" t="s">
        <v>392</v>
      </c>
      <c r="E1064" s="38" t="s">
        <v>489</v>
      </c>
    </row>
    <row r="1065" spans="1:5" ht="57.6" x14ac:dyDescent="0.3">
      <c r="A1065" s="37">
        <v>101</v>
      </c>
      <c r="B1065" s="38" t="s">
        <v>225</v>
      </c>
      <c r="C1065" s="37">
        <v>2.6666666666666665</v>
      </c>
      <c r="D1065" s="38" t="s">
        <v>392</v>
      </c>
      <c r="E1065" s="38" t="s">
        <v>504</v>
      </c>
    </row>
    <row r="1066" spans="1:5" x14ac:dyDescent="0.3">
      <c r="A1066" s="37">
        <v>101</v>
      </c>
      <c r="B1066" s="38" t="s">
        <v>225</v>
      </c>
      <c r="C1066" s="37">
        <v>1.5</v>
      </c>
      <c r="D1066" s="38" t="s">
        <v>392</v>
      </c>
      <c r="E1066" s="38" t="s">
        <v>490</v>
      </c>
    </row>
    <row r="1067" spans="1:5" ht="28.8" x14ac:dyDescent="0.3">
      <c r="A1067" s="37">
        <v>101</v>
      </c>
      <c r="B1067" s="38" t="s">
        <v>225</v>
      </c>
      <c r="C1067" s="37">
        <v>0.16666666666666666</v>
      </c>
      <c r="D1067" s="38" t="s">
        <v>392</v>
      </c>
      <c r="E1067" s="38" t="s">
        <v>491</v>
      </c>
    </row>
    <row r="1068" spans="1:5" ht="43.2" x14ac:dyDescent="0.3">
      <c r="A1068" s="37">
        <v>101</v>
      </c>
      <c r="B1068" s="38" t="s">
        <v>225</v>
      </c>
      <c r="C1068" s="37">
        <v>0.83333333333333337</v>
      </c>
      <c r="D1068" s="38" t="s">
        <v>392</v>
      </c>
      <c r="E1068" s="38" t="s">
        <v>505</v>
      </c>
    </row>
    <row r="1069" spans="1:5" ht="72" x14ac:dyDescent="0.3">
      <c r="A1069" s="37">
        <v>101</v>
      </c>
      <c r="B1069" s="38" t="s">
        <v>225</v>
      </c>
      <c r="C1069" s="37">
        <v>1</v>
      </c>
      <c r="D1069" s="38" t="s">
        <v>392</v>
      </c>
      <c r="E1069" s="38" t="s">
        <v>498</v>
      </c>
    </row>
    <row r="1070" spans="1:5" ht="43.2" x14ac:dyDescent="0.3">
      <c r="A1070" s="37">
        <v>101</v>
      </c>
      <c r="B1070" s="38" t="s">
        <v>225</v>
      </c>
      <c r="C1070" s="37">
        <v>4.166666666666667</v>
      </c>
      <c r="D1070" s="38" t="s">
        <v>392</v>
      </c>
      <c r="E1070" s="38" t="s">
        <v>503</v>
      </c>
    </row>
    <row r="1071" spans="1:5" ht="28.8" x14ac:dyDescent="0.3">
      <c r="A1071" s="37">
        <v>101</v>
      </c>
      <c r="B1071" s="38" t="s">
        <v>511</v>
      </c>
      <c r="C1071" s="37">
        <v>0.16666666666666666</v>
      </c>
      <c r="D1071" s="38" t="s">
        <v>392</v>
      </c>
      <c r="E1071" s="38" t="s">
        <v>491</v>
      </c>
    </row>
    <row r="1072" spans="1:5" ht="28.8" x14ac:dyDescent="0.3">
      <c r="A1072" s="37">
        <v>103</v>
      </c>
      <c r="B1072" s="38" t="s">
        <v>30</v>
      </c>
      <c r="C1072" s="37">
        <v>1.5</v>
      </c>
      <c r="D1072" s="38" t="s">
        <v>359</v>
      </c>
      <c r="E1072" s="38" t="s">
        <v>494</v>
      </c>
    </row>
    <row r="1073" spans="1:5" ht="28.8" x14ac:dyDescent="0.3">
      <c r="A1073" s="37">
        <v>103</v>
      </c>
      <c r="B1073" s="38" t="s">
        <v>392</v>
      </c>
      <c r="C1073" s="37">
        <v>2.1666666666666665</v>
      </c>
      <c r="D1073" s="38" t="s">
        <v>359</v>
      </c>
      <c r="E1073" s="38" t="s">
        <v>491</v>
      </c>
    </row>
    <row r="1074" spans="1:5" ht="72" x14ac:dyDescent="0.3">
      <c r="A1074" s="37">
        <v>103</v>
      </c>
      <c r="B1074" s="38" t="s">
        <v>392</v>
      </c>
      <c r="C1074" s="37">
        <v>0.33333333333333331</v>
      </c>
      <c r="D1074" s="38" t="s">
        <v>359</v>
      </c>
      <c r="E1074" s="38" t="s">
        <v>498</v>
      </c>
    </row>
    <row r="1075" spans="1:5" ht="28.8" x14ac:dyDescent="0.3">
      <c r="A1075" s="37">
        <v>103</v>
      </c>
      <c r="B1075" s="38" t="s">
        <v>193</v>
      </c>
      <c r="C1075" s="37">
        <v>1</v>
      </c>
      <c r="D1075" s="38" t="s">
        <v>359</v>
      </c>
      <c r="E1075" s="38" t="s">
        <v>489</v>
      </c>
    </row>
    <row r="1076" spans="1:5" ht="28.8" x14ac:dyDescent="0.3">
      <c r="A1076" s="37">
        <v>103</v>
      </c>
      <c r="B1076" s="38" t="s">
        <v>193</v>
      </c>
      <c r="C1076" s="37">
        <v>2.5</v>
      </c>
      <c r="D1076" s="38" t="s">
        <v>359</v>
      </c>
      <c r="E1076" s="38" t="s">
        <v>497</v>
      </c>
    </row>
    <row r="1077" spans="1:5" x14ac:dyDescent="0.3">
      <c r="A1077" s="37">
        <v>103</v>
      </c>
      <c r="B1077" s="38" t="s">
        <v>193</v>
      </c>
      <c r="C1077" s="37">
        <v>3</v>
      </c>
      <c r="D1077" s="38" t="s">
        <v>359</v>
      </c>
      <c r="E1077" s="38" t="s">
        <v>490</v>
      </c>
    </row>
    <row r="1078" spans="1:5" ht="28.8" x14ac:dyDescent="0.3">
      <c r="A1078" s="37">
        <v>103</v>
      </c>
      <c r="B1078" s="38" t="s">
        <v>193</v>
      </c>
      <c r="C1078" s="37">
        <v>1.3333333333333333</v>
      </c>
      <c r="D1078" s="38" t="s">
        <v>359</v>
      </c>
      <c r="E1078" s="38" t="s">
        <v>491</v>
      </c>
    </row>
    <row r="1079" spans="1:5" ht="28.8" x14ac:dyDescent="0.3">
      <c r="A1079" s="37">
        <v>103</v>
      </c>
      <c r="B1079" s="38" t="s">
        <v>193</v>
      </c>
      <c r="C1079" s="37">
        <v>1.1666666666666667</v>
      </c>
      <c r="D1079" s="38" t="s">
        <v>359</v>
      </c>
      <c r="E1079" s="38" t="s">
        <v>494</v>
      </c>
    </row>
    <row r="1080" spans="1:5" ht="43.2" x14ac:dyDescent="0.3">
      <c r="A1080" s="37">
        <v>103</v>
      </c>
      <c r="B1080" s="38" t="s">
        <v>193</v>
      </c>
      <c r="C1080" s="37">
        <v>0.16666666666666666</v>
      </c>
      <c r="D1080" s="38" t="s">
        <v>359</v>
      </c>
      <c r="E1080" s="38" t="s">
        <v>501</v>
      </c>
    </row>
    <row r="1081" spans="1:5" ht="28.8" x14ac:dyDescent="0.3">
      <c r="A1081" s="37">
        <v>103</v>
      </c>
      <c r="B1081" s="38" t="s">
        <v>499</v>
      </c>
      <c r="C1081" s="37">
        <v>0.16666666666666666</v>
      </c>
      <c r="D1081" s="38" t="s">
        <v>359</v>
      </c>
      <c r="E1081" s="38" t="s">
        <v>491</v>
      </c>
    </row>
    <row r="1082" spans="1:5" ht="28.8" x14ac:dyDescent="0.3">
      <c r="A1082" s="37">
        <v>105</v>
      </c>
      <c r="B1082" s="38" t="s">
        <v>392</v>
      </c>
      <c r="C1082" s="37">
        <v>0.16666666666666666</v>
      </c>
      <c r="D1082" s="38" t="s">
        <v>359</v>
      </c>
      <c r="E1082" s="38" t="s">
        <v>489</v>
      </c>
    </row>
    <row r="1083" spans="1:5" ht="28.8" x14ac:dyDescent="0.3">
      <c r="A1083" s="37">
        <v>105</v>
      </c>
      <c r="B1083" s="38" t="s">
        <v>193</v>
      </c>
      <c r="C1083" s="37">
        <v>0.5</v>
      </c>
      <c r="D1083" s="38" t="s">
        <v>359</v>
      </c>
      <c r="E1083" s="38" t="s">
        <v>489</v>
      </c>
    </row>
    <row r="1084" spans="1:5" ht="28.8" x14ac:dyDescent="0.3">
      <c r="A1084" s="37">
        <v>105</v>
      </c>
      <c r="B1084" s="38" t="s">
        <v>193</v>
      </c>
      <c r="C1084" s="37">
        <v>0.33333333333333331</v>
      </c>
      <c r="D1084" s="38" t="s">
        <v>359</v>
      </c>
      <c r="E1084" s="38" t="s">
        <v>497</v>
      </c>
    </row>
    <row r="1085" spans="1:5" ht="28.8" x14ac:dyDescent="0.3">
      <c r="A1085" s="37">
        <v>107</v>
      </c>
      <c r="B1085" s="38" t="s">
        <v>392</v>
      </c>
      <c r="C1085" s="37">
        <v>0.16666666666666666</v>
      </c>
      <c r="D1085" s="38" t="s">
        <v>516</v>
      </c>
      <c r="E1085" s="38" t="s">
        <v>489</v>
      </c>
    </row>
    <row r="1086" spans="1:5" ht="28.8" x14ac:dyDescent="0.3">
      <c r="A1086" s="37">
        <v>107</v>
      </c>
      <c r="B1086" s="38" t="s">
        <v>392</v>
      </c>
      <c r="C1086" s="37">
        <v>1.3333333333333333</v>
      </c>
      <c r="D1086" s="38" t="s">
        <v>516</v>
      </c>
      <c r="E1086" s="38" t="s">
        <v>491</v>
      </c>
    </row>
    <row r="1087" spans="1:5" ht="28.8" x14ac:dyDescent="0.3">
      <c r="A1087" s="37">
        <v>107</v>
      </c>
      <c r="B1087" s="38" t="s">
        <v>392</v>
      </c>
      <c r="C1087" s="37">
        <v>0.16666666666666666</v>
      </c>
      <c r="D1087" s="38" t="s">
        <v>516</v>
      </c>
      <c r="E1087" s="38" t="s">
        <v>494</v>
      </c>
    </row>
    <row r="1088" spans="1:5" ht="72" x14ac:dyDescent="0.3">
      <c r="A1088" s="37">
        <v>107</v>
      </c>
      <c r="B1088" s="38" t="s">
        <v>392</v>
      </c>
      <c r="C1088" s="37">
        <v>4.833333333333333</v>
      </c>
      <c r="D1088" s="38" t="s">
        <v>516</v>
      </c>
      <c r="E1088" s="38" t="s">
        <v>498</v>
      </c>
    </row>
    <row r="1089" spans="1:5" ht="28.8" x14ac:dyDescent="0.3">
      <c r="A1089" s="37">
        <v>107</v>
      </c>
      <c r="B1089" s="38" t="s">
        <v>193</v>
      </c>
      <c r="C1089" s="37">
        <v>1.5</v>
      </c>
      <c r="D1089" s="38" t="s">
        <v>516</v>
      </c>
      <c r="E1089" s="38" t="s">
        <v>489</v>
      </c>
    </row>
    <row r="1090" spans="1:5" ht="28.8" x14ac:dyDescent="0.3">
      <c r="A1090" s="37">
        <v>107</v>
      </c>
      <c r="B1090" s="38" t="s">
        <v>495</v>
      </c>
      <c r="C1090" s="37">
        <v>0.5</v>
      </c>
      <c r="D1090" s="38" t="s">
        <v>516</v>
      </c>
      <c r="E1090" s="38" t="s">
        <v>497</v>
      </c>
    </row>
    <row r="1091" spans="1:5" ht="72" x14ac:dyDescent="0.3">
      <c r="A1091" s="37">
        <v>107</v>
      </c>
      <c r="B1091" s="38" t="s">
        <v>495</v>
      </c>
      <c r="C1091" s="37">
        <v>0.16666666666666666</v>
      </c>
      <c r="D1091" s="38" t="s">
        <v>516</v>
      </c>
      <c r="E1091" s="38" t="s">
        <v>498</v>
      </c>
    </row>
    <row r="1092" spans="1:5" ht="28.8" x14ac:dyDescent="0.3">
      <c r="A1092" s="37">
        <v>109</v>
      </c>
      <c r="B1092" s="38" t="s">
        <v>392</v>
      </c>
      <c r="C1092" s="37">
        <v>0.33333333333333331</v>
      </c>
      <c r="D1092" s="38" t="s">
        <v>359</v>
      </c>
      <c r="E1092" s="38" t="s">
        <v>489</v>
      </c>
    </row>
    <row r="1093" spans="1:5" ht="28.8" x14ac:dyDescent="0.3">
      <c r="A1093" s="37">
        <v>109</v>
      </c>
      <c r="B1093" s="38" t="s">
        <v>392</v>
      </c>
      <c r="C1093" s="37">
        <v>0.16666666666666666</v>
      </c>
      <c r="D1093" s="38" t="s">
        <v>359</v>
      </c>
      <c r="E1093" s="38" t="s">
        <v>491</v>
      </c>
    </row>
    <row r="1094" spans="1:5" ht="28.8" x14ac:dyDescent="0.3">
      <c r="A1094" s="37">
        <v>109</v>
      </c>
      <c r="B1094" s="38" t="s">
        <v>392</v>
      </c>
      <c r="C1094" s="37">
        <v>0.5</v>
      </c>
      <c r="D1094" s="38" t="s">
        <v>359</v>
      </c>
      <c r="E1094" s="38" t="s">
        <v>494</v>
      </c>
    </row>
    <row r="1095" spans="1:5" ht="72" x14ac:dyDescent="0.3">
      <c r="A1095" s="37">
        <v>109</v>
      </c>
      <c r="B1095" s="38" t="s">
        <v>392</v>
      </c>
      <c r="C1095" s="37">
        <v>1</v>
      </c>
      <c r="D1095" s="38" t="s">
        <v>359</v>
      </c>
      <c r="E1095" s="38" t="s">
        <v>498</v>
      </c>
    </row>
    <row r="1096" spans="1:5" ht="28.8" x14ac:dyDescent="0.3">
      <c r="A1096" s="37">
        <v>109</v>
      </c>
      <c r="B1096" s="38" t="s">
        <v>193</v>
      </c>
      <c r="C1096" s="37">
        <v>1.5</v>
      </c>
      <c r="D1096" s="38" t="s">
        <v>359</v>
      </c>
      <c r="E1096" s="38" t="s">
        <v>489</v>
      </c>
    </row>
    <row r="1097" spans="1:5" x14ac:dyDescent="0.3">
      <c r="A1097" s="37">
        <v>109</v>
      </c>
      <c r="B1097" s="38" t="s">
        <v>193</v>
      </c>
      <c r="C1097" s="37">
        <v>0.33333333333333331</v>
      </c>
      <c r="D1097" s="38" t="s">
        <v>359</v>
      </c>
      <c r="E1097" s="38" t="s">
        <v>490</v>
      </c>
    </row>
    <row r="1098" spans="1:5" ht="28.8" x14ac:dyDescent="0.3">
      <c r="A1098" s="37">
        <v>109</v>
      </c>
      <c r="B1098" s="38" t="s">
        <v>499</v>
      </c>
      <c r="C1098" s="37">
        <v>0.16666666666666666</v>
      </c>
      <c r="D1098" s="38" t="s">
        <v>359</v>
      </c>
      <c r="E1098" s="38" t="s">
        <v>491</v>
      </c>
    </row>
    <row r="1099" spans="1:5" ht="28.8" x14ac:dyDescent="0.3">
      <c r="A1099" s="37">
        <v>110</v>
      </c>
      <c r="B1099" s="38" t="s">
        <v>495</v>
      </c>
      <c r="C1099" s="37">
        <v>0.16666666666666666</v>
      </c>
      <c r="D1099" s="38" t="s">
        <v>392</v>
      </c>
      <c r="E1099" s="38" t="s">
        <v>489</v>
      </c>
    </row>
    <row r="1100" spans="1:5" ht="28.8" x14ac:dyDescent="0.3">
      <c r="A1100" s="37">
        <v>110</v>
      </c>
      <c r="B1100" s="38" t="s">
        <v>225</v>
      </c>
      <c r="C1100" s="37">
        <v>0.66666666666666663</v>
      </c>
      <c r="D1100" s="38" t="s">
        <v>392</v>
      </c>
      <c r="E1100" s="38" t="s">
        <v>489</v>
      </c>
    </row>
    <row r="1101" spans="1:5" ht="57.6" x14ac:dyDescent="0.3">
      <c r="A1101" s="37">
        <v>110</v>
      </c>
      <c r="B1101" s="38" t="s">
        <v>225</v>
      </c>
      <c r="C1101" s="37">
        <v>1.1666666666666667</v>
      </c>
      <c r="D1101" s="38" t="s">
        <v>392</v>
      </c>
      <c r="E1101" s="38" t="s">
        <v>504</v>
      </c>
    </row>
    <row r="1102" spans="1:5" x14ac:dyDescent="0.3">
      <c r="A1102" s="37">
        <v>110</v>
      </c>
      <c r="B1102" s="38" t="s">
        <v>225</v>
      </c>
      <c r="C1102" s="37">
        <v>2.1666666666666665</v>
      </c>
      <c r="D1102" s="38" t="s">
        <v>392</v>
      </c>
      <c r="E1102" s="38" t="s">
        <v>490</v>
      </c>
    </row>
    <row r="1103" spans="1:5" ht="43.2" x14ac:dyDescent="0.3">
      <c r="A1103" s="37">
        <v>110</v>
      </c>
      <c r="B1103" s="38" t="s">
        <v>225</v>
      </c>
      <c r="C1103" s="37">
        <v>0.66666666666666663</v>
      </c>
      <c r="D1103" s="38" t="s">
        <v>392</v>
      </c>
      <c r="E1103" s="38" t="s">
        <v>505</v>
      </c>
    </row>
    <row r="1104" spans="1:5" ht="43.2" x14ac:dyDescent="0.3">
      <c r="A1104" s="37">
        <v>110</v>
      </c>
      <c r="B1104" s="38" t="s">
        <v>225</v>
      </c>
      <c r="C1104" s="37">
        <v>4.833333333333333</v>
      </c>
      <c r="D1104" s="38" t="s">
        <v>392</v>
      </c>
      <c r="E1104" s="38" t="s">
        <v>503</v>
      </c>
    </row>
    <row r="1105" spans="1:5" ht="28.8" x14ac:dyDescent="0.3">
      <c r="A1105" s="37">
        <v>112</v>
      </c>
      <c r="B1105" s="38" t="s">
        <v>30</v>
      </c>
      <c r="C1105" s="37">
        <v>0.16666666666666666</v>
      </c>
      <c r="D1105" s="38" t="s">
        <v>488</v>
      </c>
      <c r="E1105" s="38" t="s">
        <v>489</v>
      </c>
    </row>
    <row r="1106" spans="1:5" ht="43.2" x14ac:dyDescent="0.3">
      <c r="A1106" s="37">
        <v>112</v>
      </c>
      <c r="B1106" s="38" t="s">
        <v>392</v>
      </c>
      <c r="C1106" s="37">
        <v>0.16666666666666666</v>
      </c>
      <c r="D1106" s="38" t="s">
        <v>392</v>
      </c>
      <c r="E1106" s="38" t="s">
        <v>503</v>
      </c>
    </row>
    <row r="1107" spans="1:5" ht="28.8" x14ac:dyDescent="0.3">
      <c r="A1107" s="37">
        <v>112</v>
      </c>
      <c r="B1107" s="38" t="s">
        <v>495</v>
      </c>
      <c r="C1107" s="37">
        <v>0.16666666666666666</v>
      </c>
      <c r="D1107" s="38" t="s">
        <v>488</v>
      </c>
      <c r="E1107" s="38" t="s">
        <v>489</v>
      </c>
    </row>
    <row r="1108" spans="1:5" ht="28.8" x14ac:dyDescent="0.3">
      <c r="A1108" s="37">
        <v>112</v>
      </c>
      <c r="B1108" s="38" t="s">
        <v>225</v>
      </c>
      <c r="C1108" s="37">
        <v>0.16666666666666666</v>
      </c>
      <c r="D1108" s="38" t="s">
        <v>359</v>
      </c>
      <c r="E1108" s="38" t="s">
        <v>489</v>
      </c>
    </row>
    <row r="1109" spans="1:5" x14ac:dyDescent="0.3">
      <c r="A1109" s="37">
        <v>112</v>
      </c>
      <c r="B1109" s="38" t="s">
        <v>225</v>
      </c>
      <c r="C1109" s="37">
        <v>2</v>
      </c>
      <c r="D1109" s="38" t="s">
        <v>359</v>
      </c>
      <c r="E1109" s="38" t="s">
        <v>490</v>
      </c>
    </row>
    <row r="1110" spans="1:5" ht="28.8" x14ac:dyDescent="0.3">
      <c r="A1110" s="37">
        <v>112</v>
      </c>
      <c r="B1110" s="38" t="s">
        <v>225</v>
      </c>
      <c r="C1110" s="37">
        <v>0.66666666666666663</v>
      </c>
      <c r="D1110" s="38" t="s">
        <v>488</v>
      </c>
      <c r="E1110" s="38" t="s">
        <v>489</v>
      </c>
    </row>
    <row r="1111" spans="1:5" x14ac:dyDescent="0.3">
      <c r="A1111" s="37">
        <v>112</v>
      </c>
      <c r="B1111" s="38" t="s">
        <v>225</v>
      </c>
      <c r="C1111" s="37">
        <v>1.8333333333333333</v>
      </c>
      <c r="D1111" s="38" t="s">
        <v>488</v>
      </c>
      <c r="E1111" s="38" t="s">
        <v>490</v>
      </c>
    </row>
    <row r="1112" spans="1:5" ht="28.8" x14ac:dyDescent="0.3">
      <c r="A1112" s="37">
        <v>112</v>
      </c>
      <c r="B1112" s="38" t="s">
        <v>225</v>
      </c>
      <c r="C1112" s="37">
        <v>1.0833333333333333</v>
      </c>
      <c r="D1112" s="38" t="s">
        <v>488</v>
      </c>
      <c r="E1112" s="38" t="s">
        <v>491</v>
      </c>
    </row>
    <row r="1113" spans="1:5" ht="28.8" x14ac:dyDescent="0.3">
      <c r="A1113" s="37">
        <v>112</v>
      </c>
      <c r="B1113" s="38" t="s">
        <v>225</v>
      </c>
      <c r="C1113" s="37">
        <v>0.16666666666666666</v>
      </c>
      <c r="D1113" s="38" t="s">
        <v>392</v>
      </c>
      <c r="E1113" s="38" t="s">
        <v>489</v>
      </c>
    </row>
    <row r="1114" spans="1:5" ht="57.6" x14ac:dyDescent="0.3">
      <c r="A1114" s="37">
        <v>112</v>
      </c>
      <c r="B1114" s="38" t="s">
        <v>225</v>
      </c>
      <c r="C1114" s="37">
        <v>0.33333333333333331</v>
      </c>
      <c r="D1114" s="38" t="s">
        <v>392</v>
      </c>
      <c r="E1114" s="38" t="s">
        <v>504</v>
      </c>
    </row>
    <row r="1115" spans="1:5" x14ac:dyDescent="0.3">
      <c r="A1115" s="37">
        <v>112</v>
      </c>
      <c r="B1115" s="38" t="s">
        <v>225</v>
      </c>
      <c r="C1115" s="37">
        <v>0.16666666666666666</v>
      </c>
      <c r="D1115" s="38" t="s">
        <v>392</v>
      </c>
      <c r="E1115" s="38" t="s">
        <v>490</v>
      </c>
    </row>
    <row r="1116" spans="1:5" ht="43.2" x14ac:dyDescent="0.3">
      <c r="A1116" s="37">
        <v>112</v>
      </c>
      <c r="B1116" s="38" t="s">
        <v>225</v>
      </c>
      <c r="C1116" s="37">
        <v>3.6666666666666665</v>
      </c>
      <c r="D1116" s="38" t="s">
        <v>392</v>
      </c>
      <c r="E1116" s="38" t="s">
        <v>503</v>
      </c>
    </row>
    <row r="1117" spans="1:5" ht="28.8" x14ac:dyDescent="0.3">
      <c r="A1117" s="37">
        <v>113</v>
      </c>
      <c r="B1117" s="38" t="s">
        <v>392</v>
      </c>
      <c r="C1117" s="37">
        <v>0.16666666666666666</v>
      </c>
      <c r="D1117" s="38" t="s">
        <v>359</v>
      </c>
      <c r="E1117" s="38" t="s">
        <v>489</v>
      </c>
    </row>
    <row r="1118" spans="1:5" ht="28.8" x14ac:dyDescent="0.3">
      <c r="A1118" s="37">
        <v>113</v>
      </c>
      <c r="B1118" s="38" t="s">
        <v>193</v>
      </c>
      <c r="C1118" s="37">
        <v>0.16666666666666666</v>
      </c>
      <c r="D1118" s="38" t="s">
        <v>359</v>
      </c>
      <c r="E1118" s="38" t="s">
        <v>489</v>
      </c>
    </row>
    <row r="1119" spans="1:5" ht="28.8" x14ac:dyDescent="0.3">
      <c r="A1119" s="37">
        <v>113</v>
      </c>
      <c r="B1119" s="38" t="s">
        <v>193</v>
      </c>
      <c r="C1119" s="37">
        <v>0.16666666666666666</v>
      </c>
      <c r="D1119" s="38" t="s">
        <v>359</v>
      </c>
      <c r="E1119" s="38" t="s">
        <v>497</v>
      </c>
    </row>
    <row r="1120" spans="1:5" ht="28.8" x14ac:dyDescent="0.3">
      <c r="A1120" s="37">
        <v>113</v>
      </c>
      <c r="B1120" s="38" t="s">
        <v>225</v>
      </c>
      <c r="C1120" s="37">
        <v>0.16666666666666666</v>
      </c>
      <c r="D1120" s="38" t="s">
        <v>359</v>
      </c>
      <c r="E1120" s="38" t="s">
        <v>497</v>
      </c>
    </row>
    <row r="1121" spans="1:5" ht="28.8" x14ac:dyDescent="0.3">
      <c r="A1121" s="37">
        <v>113</v>
      </c>
      <c r="B1121" s="38" t="s">
        <v>225</v>
      </c>
      <c r="C1121" s="37">
        <v>1.5</v>
      </c>
      <c r="D1121" s="38" t="s">
        <v>488</v>
      </c>
      <c r="E1121" s="38" t="s">
        <v>489</v>
      </c>
    </row>
    <row r="1122" spans="1:5" x14ac:dyDescent="0.3">
      <c r="A1122" s="37">
        <v>113</v>
      </c>
      <c r="B1122" s="38" t="s">
        <v>225</v>
      </c>
      <c r="C1122" s="37">
        <v>0.33333333333333331</v>
      </c>
      <c r="D1122" s="38" t="s">
        <v>488</v>
      </c>
      <c r="E1122" s="38" t="s">
        <v>490</v>
      </c>
    </row>
    <row r="1123" spans="1:5" ht="28.8" x14ac:dyDescent="0.3">
      <c r="A1123" s="37">
        <v>113</v>
      </c>
      <c r="B1123" s="38" t="s">
        <v>225</v>
      </c>
      <c r="C1123" s="37">
        <v>1.5</v>
      </c>
      <c r="D1123" s="38" t="s">
        <v>488</v>
      </c>
      <c r="E1123" s="38" t="s">
        <v>491</v>
      </c>
    </row>
    <row r="1124" spans="1:5" ht="28.8" x14ac:dyDescent="0.3">
      <c r="A1124" s="37">
        <v>113</v>
      </c>
      <c r="B1124" s="38" t="s">
        <v>225</v>
      </c>
      <c r="C1124" s="37">
        <v>0.33333333333333331</v>
      </c>
      <c r="D1124" s="38" t="s">
        <v>392</v>
      </c>
      <c r="E1124" s="38" t="s">
        <v>489</v>
      </c>
    </row>
    <row r="1125" spans="1:5" ht="57.6" x14ac:dyDescent="0.3">
      <c r="A1125" s="37">
        <v>113</v>
      </c>
      <c r="B1125" s="38" t="s">
        <v>225</v>
      </c>
      <c r="C1125" s="37">
        <v>1</v>
      </c>
      <c r="D1125" s="38" t="s">
        <v>392</v>
      </c>
      <c r="E1125" s="38" t="s">
        <v>504</v>
      </c>
    </row>
    <row r="1126" spans="1:5" ht="43.2" x14ac:dyDescent="0.3">
      <c r="A1126" s="37">
        <v>113</v>
      </c>
      <c r="B1126" s="38" t="s">
        <v>225</v>
      </c>
      <c r="C1126" s="37">
        <v>3.3333333333333335</v>
      </c>
      <c r="D1126" s="38" t="s">
        <v>392</v>
      </c>
      <c r="E1126" s="38" t="s">
        <v>503</v>
      </c>
    </row>
    <row r="1127" spans="1:5" ht="28.8" x14ac:dyDescent="0.3">
      <c r="A1127" s="37">
        <v>114</v>
      </c>
      <c r="B1127" s="38" t="s">
        <v>30</v>
      </c>
      <c r="C1127" s="37">
        <v>0.16666666666666666</v>
      </c>
      <c r="D1127" s="38" t="s">
        <v>359</v>
      </c>
      <c r="E1127" s="38" t="s">
        <v>491</v>
      </c>
    </row>
    <row r="1128" spans="1:5" ht="28.8" x14ac:dyDescent="0.3">
      <c r="A1128" s="37">
        <v>114</v>
      </c>
      <c r="B1128" s="38" t="s">
        <v>392</v>
      </c>
      <c r="C1128" s="37">
        <v>0.83333333333333337</v>
      </c>
      <c r="D1128" s="38" t="s">
        <v>359</v>
      </c>
      <c r="E1128" s="38" t="s">
        <v>494</v>
      </c>
    </row>
    <row r="1129" spans="1:5" ht="72" x14ac:dyDescent="0.3">
      <c r="A1129" s="37">
        <v>114</v>
      </c>
      <c r="B1129" s="38" t="s">
        <v>392</v>
      </c>
      <c r="C1129" s="37">
        <v>0.16666666666666666</v>
      </c>
      <c r="D1129" s="38" t="s">
        <v>359</v>
      </c>
      <c r="E1129" s="38" t="s">
        <v>498</v>
      </c>
    </row>
    <row r="1130" spans="1:5" ht="72" x14ac:dyDescent="0.3">
      <c r="A1130" s="37">
        <v>114</v>
      </c>
      <c r="B1130" s="38" t="s">
        <v>392</v>
      </c>
      <c r="C1130" s="37">
        <v>0.66666666666666663</v>
      </c>
      <c r="D1130" s="38" t="s">
        <v>488</v>
      </c>
      <c r="E1130" s="38" t="s">
        <v>498</v>
      </c>
    </row>
    <row r="1131" spans="1:5" x14ac:dyDescent="0.3">
      <c r="A1131" s="37">
        <v>114</v>
      </c>
      <c r="B1131" s="38" t="s">
        <v>392</v>
      </c>
      <c r="C1131" s="37">
        <v>0.16666666666666666</v>
      </c>
      <c r="D1131" s="38" t="s">
        <v>392</v>
      </c>
      <c r="E1131" s="38" t="s">
        <v>30</v>
      </c>
    </row>
    <row r="1132" spans="1:5" ht="43.2" x14ac:dyDescent="0.3">
      <c r="A1132" s="37">
        <v>114</v>
      </c>
      <c r="B1132" s="38" t="s">
        <v>392</v>
      </c>
      <c r="C1132" s="37">
        <v>1.6666666666666667</v>
      </c>
      <c r="D1132" s="38" t="s">
        <v>392</v>
      </c>
      <c r="E1132" s="38" t="s">
        <v>503</v>
      </c>
    </row>
    <row r="1133" spans="1:5" ht="28.8" x14ac:dyDescent="0.3">
      <c r="A1133" s="37">
        <v>114</v>
      </c>
      <c r="B1133" s="38" t="s">
        <v>495</v>
      </c>
      <c r="C1133" s="37">
        <v>1.5</v>
      </c>
      <c r="D1133" s="38" t="s">
        <v>359</v>
      </c>
      <c r="E1133" s="38" t="s">
        <v>497</v>
      </c>
    </row>
    <row r="1134" spans="1:5" ht="72" x14ac:dyDescent="0.3">
      <c r="A1134" s="37">
        <v>114</v>
      </c>
      <c r="B1134" s="38" t="s">
        <v>495</v>
      </c>
      <c r="C1134" s="37">
        <v>0.16666666666666666</v>
      </c>
      <c r="D1134" s="38" t="s">
        <v>359</v>
      </c>
      <c r="E1134" s="38" t="s">
        <v>498</v>
      </c>
    </row>
    <row r="1135" spans="1:5" ht="28.8" x14ac:dyDescent="0.3">
      <c r="A1135" s="37">
        <v>114</v>
      </c>
      <c r="B1135" s="38" t="s">
        <v>495</v>
      </c>
      <c r="C1135" s="37">
        <v>0.16666666666666666</v>
      </c>
      <c r="D1135" s="38" t="s">
        <v>488</v>
      </c>
      <c r="E1135" s="38" t="s">
        <v>489</v>
      </c>
    </row>
    <row r="1136" spans="1:5" ht="72" x14ac:dyDescent="0.3">
      <c r="A1136" s="37">
        <v>114</v>
      </c>
      <c r="B1136" s="38" t="s">
        <v>225</v>
      </c>
      <c r="C1136" s="37">
        <v>0.33333333333333331</v>
      </c>
      <c r="D1136" s="38" t="s">
        <v>488</v>
      </c>
      <c r="E1136" s="38" t="s">
        <v>498</v>
      </c>
    </row>
    <row r="1137" spans="1:5" ht="28.8" x14ac:dyDescent="0.3">
      <c r="A1137" s="37">
        <v>114</v>
      </c>
      <c r="B1137" s="38" t="s">
        <v>225</v>
      </c>
      <c r="C1137" s="37">
        <v>0.66666666666666663</v>
      </c>
      <c r="D1137" s="38" t="s">
        <v>392</v>
      </c>
      <c r="E1137" s="38" t="s">
        <v>489</v>
      </c>
    </row>
    <row r="1138" spans="1:5" x14ac:dyDescent="0.3">
      <c r="A1138" s="37">
        <v>114</v>
      </c>
      <c r="B1138" s="38" t="s">
        <v>225</v>
      </c>
      <c r="C1138" s="37">
        <v>1.5</v>
      </c>
      <c r="D1138" s="38" t="s">
        <v>392</v>
      </c>
      <c r="E1138" s="38" t="s">
        <v>490</v>
      </c>
    </row>
    <row r="1139" spans="1:5" ht="28.8" x14ac:dyDescent="0.3">
      <c r="A1139" s="37">
        <v>114</v>
      </c>
      <c r="B1139" s="38" t="s">
        <v>225</v>
      </c>
      <c r="C1139" s="37">
        <v>1.8333333333333333</v>
      </c>
      <c r="D1139" s="38" t="s">
        <v>392</v>
      </c>
      <c r="E1139" s="38" t="s">
        <v>491</v>
      </c>
    </row>
    <row r="1140" spans="1:5" ht="43.2" x14ac:dyDescent="0.3">
      <c r="A1140" s="37">
        <v>114</v>
      </c>
      <c r="B1140" s="38" t="s">
        <v>225</v>
      </c>
      <c r="C1140" s="37">
        <v>2</v>
      </c>
      <c r="D1140" s="38" t="s">
        <v>392</v>
      </c>
      <c r="E1140" s="38" t="s">
        <v>503</v>
      </c>
    </row>
    <row r="1141" spans="1:5" ht="28.8" x14ac:dyDescent="0.3">
      <c r="A1141" s="37">
        <v>116</v>
      </c>
      <c r="B1141" s="38" t="s">
        <v>495</v>
      </c>
      <c r="C1141" s="37">
        <v>0.16666666666666666</v>
      </c>
      <c r="D1141" s="38" t="s">
        <v>488</v>
      </c>
      <c r="E1141" s="38" t="s">
        <v>489</v>
      </c>
    </row>
    <row r="1142" spans="1:5" ht="28.8" x14ac:dyDescent="0.3">
      <c r="A1142" s="37">
        <v>116</v>
      </c>
      <c r="B1142" s="38" t="s">
        <v>225</v>
      </c>
      <c r="C1142" s="37">
        <v>0.33333333333333331</v>
      </c>
      <c r="D1142" s="38" t="s">
        <v>359</v>
      </c>
      <c r="E1142" s="38" t="s">
        <v>489</v>
      </c>
    </row>
    <row r="1143" spans="1:5" ht="28.8" x14ac:dyDescent="0.3">
      <c r="A1143" s="37">
        <v>116</v>
      </c>
      <c r="B1143" s="38" t="s">
        <v>225</v>
      </c>
      <c r="C1143" s="37">
        <v>0.33333333333333331</v>
      </c>
      <c r="D1143" s="38" t="s">
        <v>488</v>
      </c>
      <c r="E1143" s="38" t="s">
        <v>489</v>
      </c>
    </row>
    <row r="1144" spans="1:5" ht="28.8" x14ac:dyDescent="0.3">
      <c r="A1144" s="37">
        <v>116</v>
      </c>
      <c r="B1144" s="38" t="s">
        <v>225</v>
      </c>
      <c r="C1144" s="37">
        <v>0.33333333333333331</v>
      </c>
      <c r="D1144" s="38" t="s">
        <v>488</v>
      </c>
      <c r="E1144" s="38" t="s">
        <v>491</v>
      </c>
    </row>
    <row r="1145" spans="1:5" ht="28.8" x14ac:dyDescent="0.3">
      <c r="A1145" s="37">
        <v>116</v>
      </c>
      <c r="B1145" s="38" t="s">
        <v>225</v>
      </c>
      <c r="C1145" s="37">
        <v>2.3333333333333335</v>
      </c>
      <c r="D1145" s="38" t="s">
        <v>392</v>
      </c>
      <c r="E1145" s="38" t="s">
        <v>489</v>
      </c>
    </row>
    <row r="1146" spans="1:5" ht="28.8" x14ac:dyDescent="0.3">
      <c r="A1146" s="37">
        <v>116</v>
      </c>
      <c r="B1146" s="38" t="s">
        <v>225</v>
      </c>
      <c r="C1146" s="37">
        <v>0.5</v>
      </c>
      <c r="D1146" s="38" t="s">
        <v>392</v>
      </c>
      <c r="E1146" s="38" t="s">
        <v>491</v>
      </c>
    </row>
    <row r="1147" spans="1:5" ht="43.2" x14ac:dyDescent="0.3">
      <c r="A1147" s="37">
        <v>116</v>
      </c>
      <c r="B1147" s="38" t="s">
        <v>225</v>
      </c>
      <c r="C1147" s="37">
        <v>0.33333333333333331</v>
      </c>
      <c r="D1147" s="38" t="s">
        <v>392</v>
      </c>
      <c r="E1147" s="38" t="s">
        <v>503</v>
      </c>
    </row>
    <row r="1148" spans="1:5" ht="28.8" x14ac:dyDescent="0.3">
      <c r="A1148" s="37">
        <v>117</v>
      </c>
      <c r="B1148" s="38" t="s">
        <v>495</v>
      </c>
      <c r="C1148" s="37">
        <v>0.16666666666666666</v>
      </c>
      <c r="D1148" s="38" t="s">
        <v>392</v>
      </c>
      <c r="E1148" s="38" t="s">
        <v>489</v>
      </c>
    </row>
    <row r="1149" spans="1:5" ht="28.8" x14ac:dyDescent="0.3">
      <c r="A1149" s="37">
        <v>117</v>
      </c>
      <c r="B1149" s="38" t="s">
        <v>225</v>
      </c>
      <c r="C1149" s="37">
        <v>2.3333333333333335</v>
      </c>
      <c r="D1149" s="38" t="s">
        <v>392</v>
      </c>
      <c r="E1149" s="38" t="s">
        <v>489</v>
      </c>
    </row>
    <row r="1150" spans="1:5" x14ac:dyDescent="0.3">
      <c r="A1150" s="37">
        <v>117</v>
      </c>
      <c r="B1150" s="38" t="s">
        <v>225</v>
      </c>
      <c r="C1150" s="37">
        <v>1</v>
      </c>
      <c r="D1150" s="38" t="s">
        <v>392</v>
      </c>
      <c r="E1150" s="38" t="s">
        <v>490</v>
      </c>
    </row>
    <row r="1151" spans="1:5" ht="57.6" x14ac:dyDescent="0.3">
      <c r="A1151" s="37">
        <v>117</v>
      </c>
      <c r="B1151" s="38" t="s">
        <v>225</v>
      </c>
      <c r="C1151" s="37">
        <v>0.5</v>
      </c>
      <c r="D1151" s="38" t="s">
        <v>392</v>
      </c>
      <c r="E1151" s="38" t="s">
        <v>492</v>
      </c>
    </row>
    <row r="1152" spans="1:5" ht="43.2" x14ac:dyDescent="0.3">
      <c r="A1152" s="37">
        <v>117</v>
      </c>
      <c r="B1152" s="38" t="s">
        <v>225</v>
      </c>
      <c r="C1152" s="37">
        <v>1.6666666666666667</v>
      </c>
      <c r="D1152" s="38" t="s">
        <v>392</v>
      </c>
      <c r="E1152" s="38" t="s">
        <v>505</v>
      </c>
    </row>
    <row r="1153" spans="1:5" ht="28.8" x14ac:dyDescent="0.3">
      <c r="A1153" s="37">
        <v>117</v>
      </c>
      <c r="B1153" s="38" t="s">
        <v>225</v>
      </c>
      <c r="C1153" s="37">
        <v>0.16666666666666666</v>
      </c>
      <c r="D1153" s="38" t="s">
        <v>392</v>
      </c>
      <c r="E1153" s="38" t="s">
        <v>494</v>
      </c>
    </row>
    <row r="1154" spans="1:5" ht="43.2" x14ac:dyDescent="0.3">
      <c r="A1154" s="37">
        <v>117</v>
      </c>
      <c r="B1154" s="38" t="s">
        <v>225</v>
      </c>
      <c r="C1154" s="37">
        <v>1.5</v>
      </c>
      <c r="D1154" s="38" t="s">
        <v>392</v>
      </c>
      <c r="E1154" s="38" t="s">
        <v>503</v>
      </c>
    </row>
    <row r="1155" spans="1:5" ht="72" x14ac:dyDescent="0.3">
      <c r="A1155" s="37">
        <v>120</v>
      </c>
      <c r="B1155" s="38" t="s">
        <v>225</v>
      </c>
      <c r="C1155" s="37">
        <v>1</v>
      </c>
      <c r="D1155" s="38" t="s">
        <v>359</v>
      </c>
      <c r="E1155" s="38" t="s">
        <v>498</v>
      </c>
    </row>
    <row r="1156" spans="1:5" ht="28.8" x14ac:dyDescent="0.3">
      <c r="A1156" s="37">
        <v>120</v>
      </c>
      <c r="B1156" s="38" t="s">
        <v>225</v>
      </c>
      <c r="C1156" s="37">
        <v>0.83333333333333337</v>
      </c>
      <c r="D1156" s="38" t="s">
        <v>488</v>
      </c>
      <c r="E1156" s="38" t="s">
        <v>489</v>
      </c>
    </row>
    <row r="1157" spans="1:5" x14ac:dyDescent="0.3">
      <c r="A1157" s="37">
        <v>120</v>
      </c>
      <c r="B1157" s="38" t="s">
        <v>225</v>
      </c>
      <c r="C1157" s="37">
        <v>1.5</v>
      </c>
      <c r="D1157" s="38" t="s">
        <v>488</v>
      </c>
      <c r="E1157" s="38" t="s">
        <v>490</v>
      </c>
    </row>
    <row r="1158" spans="1:5" ht="28.8" x14ac:dyDescent="0.3">
      <c r="A1158" s="37">
        <v>120</v>
      </c>
      <c r="B1158" s="38" t="s">
        <v>225</v>
      </c>
      <c r="C1158" s="37">
        <v>0.33333333333333331</v>
      </c>
      <c r="D1158" s="38" t="s">
        <v>488</v>
      </c>
      <c r="E1158" s="38" t="s">
        <v>491</v>
      </c>
    </row>
    <row r="1159" spans="1:5" ht="43.2" x14ac:dyDescent="0.3">
      <c r="A1159" s="37">
        <v>120</v>
      </c>
      <c r="B1159" s="38" t="s">
        <v>225</v>
      </c>
      <c r="C1159" s="37">
        <v>2</v>
      </c>
      <c r="D1159" s="38" t="s">
        <v>488</v>
      </c>
      <c r="E1159" s="38" t="s">
        <v>501</v>
      </c>
    </row>
    <row r="1160" spans="1:5" ht="28.8" x14ac:dyDescent="0.3">
      <c r="A1160" s="37">
        <v>120</v>
      </c>
      <c r="B1160" s="38" t="s">
        <v>225</v>
      </c>
      <c r="C1160" s="37">
        <v>0.5</v>
      </c>
      <c r="D1160" s="38" t="s">
        <v>392</v>
      </c>
      <c r="E1160" s="38" t="s">
        <v>489</v>
      </c>
    </row>
    <row r="1161" spans="1:5" ht="57.6" x14ac:dyDescent="0.3">
      <c r="A1161" s="37">
        <v>120</v>
      </c>
      <c r="B1161" s="38" t="s">
        <v>225</v>
      </c>
      <c r="C1161" s="37">
        <v>2.5</v>
      </c>
      <c r="D1161" s="38" t="s">
        <v>392</v>
      </c>
      <c r="E1161" s="38" t="s">
        <v>504</v>
      </c>
    </row>
    <row r="1162" spans="1:5" ht="43.2" x14ac:dyDescent="0.3">
      <c r="A1162" s="37">
        <v>120</v>
      </c>
      <c r="B1162" s="38" t="s">
        <v>225</v>
      </c>
      <c r="C1162" s="37">
        <v>0.5</v>
      </c>
      <c r="D1162" s="38" t="s">
        <v>392</v>
      </c>
      <c r="E1162" s="38" t="s">
        <v>505</v>
      </c>
    </row>
    <row r="1163" spans="1:5" ht="43.2" x14ac:dyDescent="0.3">
      <c r="A1163" s="37">
        <v>120</v>
      </c>
      <c r="B1163" s="38" t="s">
        <v>225</v>
      </c>
      <c r="C1163" s="37">
        <v>1.6666666666666667</v>
      </c>
      <c r="D1163" s="38" t="s">
        <v>392</v>
      </c>
      <c r="E1163" s="38" t="s">
        <v>503</v>
      </c>
    </row>
    <row r="1164" spans="1:5" ht="43.2" x14ac:dyDescent="0.3">
      <c r="A1164" s="37">
        <v>121</v>
      </c>
      <c r="B1164" s="38" t="s">
        <v>30</v>
      </c>
      <c r="C1164" s="37">
        <v>0.66666666666666663</v>
      </c>
      <c r="D1164" s="38" t="s">
        <v>392</v>
      </c>
      <c r="E1164" s="38" t="s">
        <v>503</v>
      </c>
    </row>
    <row r="1165" spans="1:5" ht="28.8" x14ac:dyDescent="0.3">
      <c r="A1165" s="37">
        <v>121</v>
      </c>
      <c r="B1165" s="38" t="s">
        <v>495</v>
      </c>
      <c r="C1165" s="37">
        <v>0.16666666666666666</v>
      </c>
      <c r="D1165" s="38" t="s">
        <v>392</v>
      </c>
      <c r="E1165" s="38" t="s">
        <v>489</v>
      </c>
    </row>
    <row r="1166" spans="1:5" ht="28.8" x14ac:dyDescent="0.3">
      <c r="A1166" s="37">
        <v>121</v>
      </c>
      <c r="B1166" s="38" t="s">
        <v>225</v>
      </c>
      <c r="C1166" s="37">
        <v>2.5</v>
      </c>
      <c r="D1166" s="38" t="s">
        <v>392</v>
      </c>
      <c r="E1166" s="38" t="s">
        <v>489</v>
      </c>
    </row>
    <row r="1167" spans="1:5" x14ac:dyDescent="0.3">
      <c r="A1167" s="37">
        <v>121</v>
      </c>
      <c r="B1167" s="38" t="s">
        <v>225</v>
      </c>
      <c r="C1167" s="37">
        <v>0.75</v>
      </c>
      <c r="D1167" s="38" t="s">
        <v>392</v>
      </c>
      <c r="E1167" s="38" t="s">
        <v>490</v>
      </c>
    </row>
    <row r="1168" spans="1:5" ht="43.2" x14ac:dyDescent="0.3">
      <c r="A1168" s="37">
        <v>121</v>
      </c>
      <c r="B1168" s="38" t="s">
        <v>225</v>
      </c>
      <c r="C1168" s="37">
        <v>1.6666666666666667</v>
      </c>
      <c r="D1168" s="38" t="s">
        <v>392</v>
      </c>
      <c r="E1168" s="38" t="s">
        <v>503</v>
      </c>
    </row>
    <row r="1169" spans="1:5" ht="28.8" x14ac:dyDescent="0.3">
      <c r="A1169" s="37">
        <v>122</v>
      </c>
      <c r="B1169" s="38" t="s">
        <v>225</v>
      </c>
      <c r="C1169" s="37">
        <v>0.16666666666666666</v>
      </c>
      <c r="D1169" s="38" t="s">
        <v>488</v>
      </c>
      <c r="E1169" s="38" t="s">
        <v>489</v>
      </c>
    </row>
    <row r="1170" spans="1:5" ht="28.8" x14ac:dyDescent="0.3">
      <c r="A1170" s="37">
        <v>122</v>
      </c>
      <c r="B1170" s="38" t="s">
        <v>225</v>
      </c>
      <c r="C1170" s="37">
        <v>2.8333333333333335</v>
      </c>
      <c r="D1170" s="38" t="s">
        <v>392</v>
      </c>
      <c r="E1170" s="38" t="s">
        <v>489</v>
      </c>
    </row>
    <row r="1171" spans="1:5" ht="57.6" x14ac:dyDescent="0.3">
      <c r="A1171" s="37">
        <v>122</v>
      </c>
      <c r="B1171" s="38" t="s">
        <v>225</v>
      </c>
      <c r="C1171" s="37">
        <v>1.5</v>
      </c>
      <c r="D1171" s="38" t="s">
        <v>392</v>
      </c>
      <c r="E1171" s="38" t="s">
        <v>504</v>
      </c>
    </row>
    <row r="1172" spans="1:5" x14ac:dyDescent="0.3">
      <c r="A1172" s="37">
        <v>122</v>
      </c>
      <c r="B1172" s="38" t="s">
        <v>225</v>
      </c>
      <c r="C1172" s="37">
        <v>1</v>
      </c>
      <c r="D1172" s="38" t="s">
        <v>392</v>
      </c>
      <c r="E1172" s="38" t="s">
        <v>490</v>
      </c>
    </row>
    <row r="1173" spans="1:5" ht="28.8" x14ac:dyDescent="0.3">
      <c r="A1173" s="37">
        <v>122</v>
      </c>
      <c r="B1173" s="38" t="s">
        <v>225</v>
      </c>
      <c r="C1173" s="37">
        <v>0.16666666666666666</v>
      </c>
      <c r="D1173" s="38" t="s">
        <v>392</v>
      </c>
      <c r="E1173" s="38" t="s">
        <v>491</v>
      </c>
    </row>
    <row r="1174" spans="1:5" ht="72" x14ac:dyDescent="0.3">
      <c r="A1174" s="37">
        <v>122</v>
      </c>
      <c r="B1174" s="38" t="s">
        <v>225</v>
      </c>
      <c r="C1174" s="37">
        <v>0.33333333333333331</v>
      </c>
      <c r="D1174" s="38" t="s">
        <v>392</v>
      </c>
      <c r="E1174" s="38" t="s">
        <v>498</v>
      </c>
    </row>
    <row r="1175" spans="1:5" ht="43.2" x14ac:dyDescent="0.3">
      <c r="A1175" s="37">
        <v>122</v>
      </c>
      <c r="B1175" s="38" t="s">
        <v>225</v>
      </c>
      <c r="C1175" s="37">
        <v>1.8333333333333333</v>
      </c>
      <c r="D1175" s="38" t="s">
        <v>392</v>
      </c>
      <c r="E1175" s="38" t="s">
        <v>503</v>
      </c>
    </row>
    <row r="1176" spans="1:5" ht="28.8" x14ac:dyDescent="0.3">
      <c r="A1176" s="37">
        <v>123</v>
      </c>
      <c r="B1176" s="38" t="s">
        <v>495</v>
      </c>
      <c r="C1176" s="37">
        <v>0.16666666666666666</v>
      </c>
      <c r="D1176" s="38" t="s">
        <v>392</v>
      </c>
      <c r="E1176" s="38" t="s">
        <v>489</v>
      </c>
    </row>
    <row r="1177" spans="1:5" ht="28.8" x14ac:dyDescent="0.3">
      <c r="A1177" s="37">
        <v>123</v>
      </c>
      <c r="B1177" s="38" t="s">
        <v>225</v>
      </c>
      <c r="C1177" s="37">
        <v>0.33333333333333331</v>
      </c>
      <c r="D1177" s="38" t="s">
        <v>359</v>
      </c>
      <c r="E1177" s="38" t="s">
        <v>489</v>
      </c>
    </row>
    <row r="1178" spans="1:5" ht="72" x14ac:dyDescent="0.3">
      <c r="A1178" s="37">
        <v>123</v>
      </c>
      <c r="B1178" s="38" t="s">
        <v>225</v>
      </c>
      <c r="C1178" s="37">
        <v>0.66666666666666663</v>
      </c>
      <c r="D1178" s="38" t="s">
        <v>359</v>
      </c>
      <c r="E1178" s="38" t="s">
        <v>498</v>
      </c>
    </row>
    <row r="1179" spans="1:5" ht="28.8" x14ac:dyDescent="0.3">
      <c r="A1179" s="37">
        <v>123</v>
      </c>
      <c r="B1179" s="38" t="s">
        <v>225</v>
      </c>
      <c r="C1179" s="37">
        <v>0.33333333333333331</v>
      </c>
      <c r="D1179" s="38" t="s">
        <v>488</v>
      </c>
      <c r="E1179" s="38" t="s">
        <v>489</v>
      </c>
    </row>
    <row r="1180" spans="1:5" ht="28.8" x14ac:dyDescent="0.3">
      <c r="A1180" s="37">
        <v>123</v>
      </c>
      <c r="B1180" s="38" t="s">
        <v>225</v>
      </c>
      <c r="C1180" s="37">
        <v>0.33333333333333331</v>
      </c>
      <c r="D1180" s="38" t="s">
        <v>392</v>
      </c>
      <c r="E1180" s="38" t="s">
        <v>489</v>
      </c>
    </row>
    <row r="1181" spans="1:5" x14ac:dyDescent="0.3">
      <c r="A1181" s="37">
        <v>123</v>
      </c>
      <c r="B1181" s="38" t="s">
        <v>225</v>
      </c>
      <c r="C1181" s="37">
        <v>1.5</v>
      </c>
      <c r="D1181" s="38" t="s">
        <v>392</v>
      </c>
      <c r="E1181" s="38" t="s">
        <v>490</v>
      </c>
    </row>
    <row r="1182" spans="1:5" ht="43.2" x14ac:dyDescent="0.3">
      <c r="A1182" s="37">
        <v>123</v>
      </c>
      <c r="B1182" s="38" t="s">
        <v>225</v>
      </c>
      <c r="C1182" s="37">
        <v>0.5</v>
      </c>
      <c r="D1182" s="38" t="s">
        <v>392</v>
      </c>
      <c r="E1182" s="38" t="s">
        <v>505</v>
      </c>
    </row>
    <row r="1183" spans="1:5" ht="43.2" x14ac:dyDescent="0.3">
      <c r="A1183" s="37">
        <v>123</v>
      </c>
      <c r="B1183" s="38" t="s">
        <v>225</v>
      </c>
      <c r="C1183" s="37">
        <v>2.1666666666666665</v>
      </c>
      <c r="D1183" s="38" t="s">
        <v>392</v>
      </c>
      <c r="E1183" s="38" t="s">
        <v>503</v>
      </c>
    </row>
    <row r="1184" spans="1:5" ht="28.8" x14ac:dyDescent="0.3">
      <c r="A1184" s="37">
        <v>124</v>
      </c>
      <c r="B1184" s="38" t="s">
        <v>392</v>
      </c>
      <c r="C1184" s="37">
        <v>0.66666666666666663</v>
      </c>
      <c r="D1184" s="38" t="s">
        <v>359</v>
      </c>
      <c r="E1184" s="38" t="s">
        <v>489</v>
      </c>
    </row>
    <row r="1185" spans="1:5" x14ac:dyDescent="0.3">
      <c r="A1185" s="37">
        <v>124</v>
      </c>
      <c r="B1185" s="38" t="s">
        <v>392</v>
      </c>
      <c r="C1185" s="37">
        <v>1.75</v>
      </c>
      <c r="D1185" s="38" t="s">
        <v>359</v>
      </c>
      <c r="E1185" s="38" t="s">
        <v>490</v>
      </c>
    </row>
    <row r="1186" spans="1:5" ht="72" x14ac:dyDescent="0.3">
      <c r="A1186" s="37">
        <v>124</v>
      </c>
      <c r="B1186" s="38" t="s">
        <v>392</v>
      </c>
      <c r="C1186" s="37">
        <v>3.5</v>
      </c>
      <c r="D1186" s="38" t="s">
        <v>359</v>
      </c>
      <c r="E1186" s="38" t="s">
        <v>498</v>
      </c>
    </row>
    <row r="1187" spans="1:5" x14ac:dyDescent="0.3">
      <c r="A1187" s="37">
        <v>125</v>
      </c>
      <c r="B1187" s="38" t="s">
        <v>30</v>
      </c>
      <c r="C1187" s="37">
        <v>0.16666666666666666</v>
      </c>
      <c r="D1187" s="38" t="s">
        <v>359</v>
      </c>
      <c r="E1187" s="38" t="s">
        <v>30</v>
      </c>
    </row>
    <row r="1188" spans="1:5" x14ac:dyDescent="0.3">
      <c r="A1188" s="37">
        <v>125</v>
      </c>
      <c r="B1188" s="38" t="s">
        <v>392</v>
      </c>
      <c r="C1188" s="37">
        <v>1</v>
      </c>
      <c r="D1188" s="38" t="s">
        <v>359</v>
      </c>
      <c r="E1188" s="38" t="s">
        <v>490</v>
      </c>
    </row>
    <row r="1189" spans="1:5" ht="28.8" x14ac:dyDescent="0.3">
      <c r="A1189" s="37">
        <v>125</v>
      </c>
      <c r="B1189" s="38" t="s">
        <v>392</v>
      </c>
      <c r="C1189" s="37">
        <v>0.33333333333333331</v>
      </c>
      <c r="D1189" s="38" t="s">
        <v>359</v>
      </c>
      <c r="E1189" s="38" t="s">
        <v>491</v>
      </c>
    </row>
    <row r="1190" spans="1:5" ht="72" x14ac:dyDescent="0.3">
      <c r="A1190" s="37">
        <v>125</v>
      </c>
      <c r="B1190" s="38" t="s">
        <v>392</v>
      </c>
      <c r="C1190" s="37">
        <v>0.33333333333333331</v>
      </c>
      <c r="D1190" s="38" t="s">
        <v>359</v>
      </c>
      <c r="E1190" s="38" t="s">
        <v>498</v>
      </c>
    </row>
    <row r="1191" spans="1:5" ht="72" x14ac:dyDescent="0.3">
      <c r="A1191" s="37">
        <v>125</v>
      </c>
      <c r="B1191" s="38" t="s">
        <v>495</v>
      </c>
      <c r="C1191" s="37">
        <v>0.16666666666666666</v>
      </c>
      <c r="D1191" s="38" t="s">
        <v>359</v>
      </c>
      <c r="E1191" s="38" t="s">
        <v>498</v>
      </c>
    </row>
    <row r="1192" spans="1:5" ht="28.8" x14ac:dyDescent="0.3">
      <c r="A1192" s="37">
        <v>127</v>
      </c>
      <c r="B1192" s="38" t="s">
        <v>392</v>
      </c>
      <c r="C1192" s="37">
        <v>0.66666666666666663</v>
      </c>
      <c r="D1192" s="38" t="s">
        <v>359</v>
      </c>
      <c r="E1192" s="38" t="s">
        <v>489</v>
      </c>
    </row>
    <row r="1193" spans="1:5" ht="28.8" x14ac:dyDescent="0.3">
      <c r="A1193" s="37">
        <v>127</v>
      </c>
      <c r="B1193" s="38" t="s">
        <v>392</v>
      </c>
      <c r="C1193" s="37">
        <v>0.16666666666666666</v>
      </c>
      <c r="D1193" s="38" t="s">
        <v>359</v>
      </c>
      <c r="E1193" s="38" t="s">
        <v>491</v>
      </c>
    </row>
    <row r="1194" spans="1:5" ht="72" x14ac:dyDescent="0.3">
      <c r="A1194" s="37">
        <v>127</v>
      </c>
      <c r="B1194" s="38" t="s">
        <v>392</v>
      </c>
      <c r="C1194" s="37">
        <v>0.5</v>
      </c>
      <c r="D1194" s="38" t="s">
        <v>359</v>
      </c>
      <c r="E1194" s="38" t="s">
        <v>498</v>
      </c>
    </row>
    <row r="1195" spans="1:5" ht="28.8" x14ac:dyDescent="0.3">
      <c r="A1195" s="37">
        <v>127</v>
      </c>
      <c r="B1195" s="38" t="s">
        <v>495</v>
      </c>
      <c r="C1195" s="37">
        <v>0.16666666666666666</v>
      </c>
      <c r="D1195" s="38" t="s">
        <v>488</v>
      </c>
      <c r="E1195" s="38" t="s">
        <v>489</v>
      </c>
    </row>
    <row r="1196" spans="1:5" ht="28.8" x14ac:dyDescent="0.3">
      <c r="A1196" s="37">
        <v>127</v>
      </c>
      <c r="B1196" s="38" t="s">
        <v>225</v>
      </c>
      <c r="C1196" s="37">
        <v>0.66666666666666663</v>
      </c>
      <c r="D1196" s="38" t="s">
        <v>488</v>
      </c>
      <c r="E1196" s="38" t="s">
        <v>489</v>
      </c>
    </row>
    <row r="1197" spans="1:5" ht="28.8" x14ac:dyDescent="0.3">
      <c r="A1197" s="37">
        <v>127</v>
      </c>
      <c r="B1197" s="38" t="s">
        <v>225</v>
      </c>
      <c r="C1197" s="37">
        <v>0.5</v>
      </c>
      <c r="D1197" s="38" t="s">
        <v>392</v>
      </c>
      <c r="E1197" s="38" t="s">
        <v>489</v>
      </c>
    </row>
    <row r="1198" spans="1:5" ht="57.6" x14ac:dyDescent="0.3">
      <c r="A1198" s="37">
        <v>127</v>
      </c>
      <c r="B1198" s="38" t="s">
        <v>225</v>
      </c>
      <c r="C1198" s="37">
        <v>0.33333333333333331</v>
      </c>
      <c r="D1198" s="38" t="s">
        <v>392</v>
      </c>
      <c r="E1198" s="38" t="s">
        <v>492</v>
      </c>
    </row>
    <row r="1199" spans="1:5" ht="28.8" x14ac:dyDescent="0.3">
      <c r="A1199" s="37">
        <v>127</v>
      </c>
      <c r="B1199" s="38" t="s">
        <v>225</v>
      </c>
      <c r="C1199" s="37">
        <v>0.16666666666666666</v>
      </c>
      <c r="D1199" s="38" t="s">
        <v>392</v>
      </c>
      <c r="E1199" s="38" t="s">
        <v>491</v>
      </c>
    </row>
    <row r="1200" spans="1:5" ht="43.2" x14ac:dyDescent="0.3">
      <c r="A1200" s="37">
        <v>127</v>
      </c>
      <c r="B1200" s="38" t="s">
        <v>225</v>
      </c>
      <c r="C1200" s="37">
        <v>0.16666666666666666</v>
      </c>
      <c r="D1200" s="38" t="s">
        <v>392</v>
      </c>
      <c r="E1200" s="38" t="s">
        <v>503</v>
      </c>
    </row>
    <row r="1201" spans="1:5" ht="28.8" x14ac:dyDescent="0.3">
      <c r="A1201" s="37">
        <v>128</v>
      </c>
      <c r="B1201" s="38" t="s">
        <v>392</v>
      </c>
      <c r="C1201" s="37">
        <v>0.33333333333333331</v>
      </c>
      <c r="D1201" s="38" t="s">
        <v>359</v>
      </c>
      <c r="E1201" s="38" t="s">
        <v>489</v>
      </c>
    </row>
    <row r="1202" spans="1:5" x14ac:dyDescent="0.3">
      <c r="A1202" s="37">
        <v>128</v>
      </c>
      <c r="B1202" s="38" t="s">
        <v>392</v>
      </c>
      <c r="C1202" s="37">
        <v>1.5</v>
      </c>
      <c r="D1202" s="38" t="s">
        <v>359</v>
      </c>
      <c r="E1202" s="38" t="s">
        <v>490</v>
      </c>
    </row>
    <row r="1203" spans="1:5" ht="72" x14ac:dyDescent="0.3">
      <c r="A1203" s="37">
        <v>128</v>
      </c>
      <c r="B1203" s="38" t="s">
        <v>392</v>
      </c>
      <c r="C1203" s="37">
        <v>7</v>
      </c>
      <c r="D1203" s="38" t="s">
        <v>359</v>
      </c>
      <c r="E1203" s="38" t="s">
        <v>498</v>
      </c>
    </row>
    <row r="1204" spans="1:5" ht="72" x14ac:dyDescent="0.3">
      <c r="A1204" s="37">
        <v>128</v>
      </c>
      <c r="B1204" s="38" t="s">
        <v>495</v>
      </c>
      <c r="C1204" s="37">
        <v>0.16666666666666666</v>
      </c>
      <c r="D1204" s="38" t="s">
        <v>359</v>
      </c>
      <c r="E1204" s="38" t="s">
        <v>498</v>
      </c>
    </row>
    <row r="1205" spans="1:5" x14ac:dyDescent="0.3">
      <c r="A1205" s="37">
        <v>129</v>
      </c>
      <c r="B1205" s="38" t="s">
        <v>392</v>
      </c>
      <c r="C1205" s="37">
        <v>0.16666666666666666</v>
      </c>
      <c r="D1205" s="38" t="s">
        <v>392</v>
      </c>
      <c r="E1205" s="38" t="s">
        <v>30</v>
      </c>
    </row>
    <row r="1206" spans="1:5" ht="28.8" x14ac:dyDescent="0.3">
      <c r="A1206" s="37">
        <v>129</v>
      </c>
      <c r="B1206" s="38" t="s">
        <v>495</v>
      </c>
      <c r="C1206" s="37">
        <v>0.16666666666666666</v>
      </c>
      <c r="D1206" s="38" t="s">
        <v>392</v>
      </c>
      <c r="E1206" s="38" t="s">
        <v>489</v>
      </c>
    </row>
    <row r="1207" spans="1:5" ht="28.8" x14ac:dyDescent="0.3">
      <c r="A1207" s="37">
        <v>129</v>
      </c>
      <c r="B1207" s="38" t="s">
        <v>225</v>
      </c>
      <c r="C1207" s="37">
        <v>0.33333333333333331</v>
      </c>
      <c r="D1207" s="38" t="s">
        <v>392</v>
      </c>
      <c r="E1207" s="38" t="s">
        <v>489</v>
      </c>
    </row>
    <row r="1208" spans="1:5" x14ac:dyDescent="0.3">
      <c r="A1208" s="37">
        <v>129</v>
      </c>
      <c r="B1208" s="38" t="s">
        <v>225</v>
      </c>
      <c r="C1208" s="37">
        <v>1.5</v>
      </c>
      <c r="D1208" s="38" t="s">
        <v>392</v>
      </c>
      <c r="E1208" s="38" t="s">
        <v>490</v>
      </c>
    </row>
    <row r="1209" spans="1:5" ht="43.2" x14ac:dyDescent="0.3">
      <c r="A1209" s="37">
        <v>129</v>
      </c>
      <c r="B1209" s="38" t="s">
        <v>225</v>
      </c>
      <c r="C1209" s="37">
        <v>0.16666666666666666</v>
      </c>
      <c r="D1209" s="38" t="s">
        <v>392</v>
      </c>
      <c r="E1209" s="38" t="s">
        <v>505</v>
      </c>
    </row>
    <row r="1210" spans="1:5" ht="43.2" x14ac:dyDescent="0.3">
      <c r="A1210" s="37">
        <v>129</v>
      </c>
      <c r="B1210" s="38" t="s">
        <v>225</v>
      </c>
      <c r="C1210" s="37">
        <v>0.16666666666666666</v>
      </c>
      <c r="D1210" s="38" t="s">
        <v>392</v>
      </c>
      <c r="E1210" s="38" t="s">
        <v>503</v>
      </c>
    </row>
    <row r="1211" spans="1:5" ht="28.8" x14ac:dyDescent="0.3">
      <c r="A1211" s="37">
        <v>134</v>
      </c>
      <c r="B1211" s="38" t="s">
        <v>392</v>
      </c>
      <c r="C1211" s="37">
        <v>0.5</v>
      </c>
      <c r="D1211" s="38" t="s">
        <v>359</v>
      </c>
      <c r="E1211" s="38" t="s">
        <v>489</v>
      </c>
    </row>
    <row r="1212" spans="1:5" x14ac:dyDescent="0.3">
      <c r="A1212" s="37">
        <v>134</v>
      </c>
      <c r="B1212" s="38" t="s">
        <v>392</v>
      </c>
      <c r="C1212" s="37">
        <v>2.5</v>
      </c>
      <c r="D1212" s="38" t="s">
        <v>359</v>
      </c>
      <c r="E1212" s="38" t="s">
        <v>490</v>
      </c>
    </row>
    <row r="1213" spans="1:5" ht="72" x14ac:dyDescent="0.3">
      <c r="A1213" s="37">
        <v>134</v>
      </c>
      <c r="B1213" s="38" t="s">
        <v>392</v>
      </c>
      <c r="C1213" s="37">
        <v>1.3333333333333333</v>
      </c>
      <c r="D1213" s="38" t="s">
        <v>359</v>
      </c>
      <c r="E1213" s="38" t="s">
        <v>498</v>
      </c>
    </row>
    <row r="1214" spans="1:5" ht="72" x14ac:dyDescent="0.3">
      <c r="A1214" s="37">
        <v>134</v>
      </c>
      <c r="B1214" s="38" t="s">
        <v>495</v>
      </c>
      <c r="C1214" s="37">
        <v>0.16666666666666666</v>
      </c>
      <c r="D1214" s="38" t="s">
        <v>359</v>
      </c>
      <c r="E1214" s="38" t="s">
        <v>498</v>
      </c>
    </row>
    <row r="1215" spans="1:5" ht="28.8" x14ac:dyDescent="0.3">
      <c r="A1215" s="37">
        <v>134</v>
      </c>
      <c r="B1215" s="38" t="s">
        <v>225</v>
      </c>
      <c r="C1215" s="37">
        <v>0.33333333333333331</v>
      </c>
      <c r="D1215" s="38" t="s">
        <v>488</v>
      </c>
      <c r="E1215" s="38" t="s">
        <v>489</v>
      </c>
    </row>
    <row r="1216" spans="1:5" x14ac:dyDescent="0.3">
      <c r="A1216" s="37">
        <v>134</v>
      </c>
      <c r="B1216" s="38" t="s">
        <v>225</v>
      </c>
      <c r="C1216" s="37">
        <v>1</v>
      </c>
      <c r="D1216" s="38" t="s">
        <v>488</v>
      </c>
      <c r="E1216" s="38" t="s">
        <v>490</v>
      </c>
    </row>
    <row r="1217" spans="1:5" ht="28.8" x14ac:dyDescent="0.3">
      <c r="A1217" s="37">
        <v>135</v>
      </c>
      <c r="B1217" s="38" t="s">
        <v>392</v>
      </c>
      <c r="C1217" s="37">
        <v>0.5</v>
      </c>
      <c r="D1217" s="38" t="s">
        <v>516</v>
      </c>
      <c r="E1217" s="38" t="s">
        <v>489</v>
      </c>
    </row>
    <row r="1218" spans="1:5" ht="72" x14ac:dyDescent="0.3">
      <c r="A1218" s="37">
        <v>135</v>
      </c>
      <c r="B1218" s="38" t="s">
        <v>392</v>
      </c>
      <c r="C1218" s="37">
        <v>0.66666666666666663</v>
      </c>
      <c r="D1218" s="38" t="s">
        <v>516</v>
      </c>
      <c r="E1218" s="38" t="s">
        <v>498</v>
      </c>
    </row>
    <row r="1219" spans="1:5" ht="28.8" x14ac:dyDescent="0.3">
      <c r="A1219" s="37">
        <v>135</v>
      </c>
      <c r="B1219" s="38" t="s">
        <v>495</v>
      </c>
      <c r="C1219" s="37">
        <v>0.16666666666666666</v>
      </c>
      <c r="D1219" s="38" t="s">
        <v>516</v>
      </c>
      <c r="E1219" s="38" t="s">
        <v>497</v>
      </c>
    </row>
    <row r="1220" spans="1:5" x14ac:dyDescent="0.3">
      <c r="A1220" s="37">
        <v>136</v>
      </c>
      <c r="B1220" s="38" t="s">
        <v>392</v>
      </c>
      <c r="C1220" s="37">
        <v>1.1666666666666667</v>
      </c>
      <c r="D1220" s="38" t="s">
        <v>359</v>
      </c>
      <c r="E1220" s="38" t="s">
        <v>490</v>
      </c>
    </row>
    <row r="1221" spans="1:5" ht="28.8" x14ac:dyDescent="0.3">
      <c r="A1221" s="37">
        <v>136</v>
      </c>
      <c r="B1221" s="38" t="s">
        <v>392</v>
      </c>
      <c r="C1221" s="37">
        <v>0.16666666666666666</v>
      </c>
      <c r="D1221" s="38" t="s">
        <v>516</v>
      </c>
      <c r="E1221" s="38" t="s">
        <v>489</v>
      </c>
    </row>
    <row r="1222" spans="1:5" x14ac:dyDescent="0.3">
      <c r="A1222" s="37">
        <v>136</v>
      </c>
      <c r="B1222" s="38" t="s">
        <v>392</v>
      </c>
      <c r="C1222" s="37">
        <v>0.75</v>
      </c>
      <c r="D1222" s="38" t="s">
        <v>516</v>
      </c>
      <c r="E1222" s="38" t="s">
        <v>490</v>
      </c>
    </row>
    <row r="1223" spans="1:5" ht="28.8" x14ac:dyDescent="0.3">
      <c r="A1223" s="37">
        <v>136</v>
      </c>
      <c r="B1223" s="38" t="s">
        <v>392</v>
      </c>
      <c r="C1223" s="37">
        <v>0.16666666666666666</v>
      </c>
      <c r="D1223" s="38" t="s">
        <v>516</v>
      </c>
      <c r="E1223" s="38" t="s">
        <v>491</v>
      </c>
    </row>
    <row r="1224" spans="1:5" ht="28.8" x14ac:dyDescent="0.3">
      <c r="A1224" s="37">
        <v>136</v>
      </c>
      <c r="B1224" s="38" t="s">
        <v>495</v>
      </c>
      <c r="C1224" s="37">
        <v>0.33333333333333331</v>
      </c>
      <c r="D1224" s="38" t="s">
        <v>516</v>
      </c>
      <c r="E1224" s="38" t="s">
        <v>489</v>
      </c>
    </row>
    <row r="1225" spans="1:5" ht="72" x14ac:dyDescent="0.3">
      <c r="A1225" s="37">
        <v>137</v>
      </c>
      <c r="B1225" s="38" t="s">
        <v>30</v>
      </c>
      <c r="C1225" s="37">
        <v>0.33333333333333331</v>
      </c>
      <c r="D1225" s="38" t="s">
        <v>359</v>
      </c>
      <c r="E1225" s="38" t="s">
        <v>498</v>
      </c>
    </row>
    <row r="1226" spans="1:5" x14ac:dyDescent="0.3">
      <c r="A1226" s="37">
        <v>137</v>
      </c>
      <c r="B1226" s="38" t="s">
        <v>392</v>
      </c>
      <c r="C1226" s="37">
        <v>0.66666666666666663</v>
      </c>
      <c r="D1226" s="38" t="s">
        <v>359</v>
      </c>
      <c r="E1226" s="38" t="s">
        <v>490</v>
      </c>
    </row>
    <row r="1227" spans="1:5" ht="72" x14ac:dyDescent="0.3">
      <c r="A1227" s="37">
        <v>137</v>
      </c>
      <c r="B1227" s="38" t="s">
        <v>392</v>
      </c>
      <c r="C1227" s="37">
        <v>1.3333333333333333</v>
      </c>
      <c r="D1227" s="38" t="s">
        <v>359</v>
      </c>
      <c r="E1227" s="38" t="s">
        <v>498</v>
      </c>
    </row>
    <row r="1228" spans="1:5" ht="28.8" x14ac:dyDescent="0.3">
      <c r="A1228" s="37">
        <v>137</v>
      </c>
      <c r="B1228" s="38" t="s">
        <v>392</v>
      </c>
      <c r="C1228" s="37">
        <v>0.16666666666666666</v>
      </c>
      <c r="D1228" s="38" t="s">
        <v>392</v>
      </c>
      <c r="E1228" s="38" t="s">
        <v>489</v>
      </c>
    </row>
    <row r="1229" spans="1:5" ht="28.8" x14ac:dyDescent="0.3">
      <c r="A1229" s="37">
        <v>137</v>
      </c>
      <c r="B1229" s="38" t="s">
        <v>392</v>
      </c>
      <c r="C1229" s="37">
        <v>0.16666666666666666</v>
      </c>
      <c r="D1229" s="38" t="s">
        <v>516</v>
      </c>
      <c r="E1229" s="38" t="s">
        <v>489</v>
      </c>
    </row>
    <row r="1230" spans="1:5" ht="28.8" x14ac:dyDescent="0.3">
      <c r="A1230" s="37">
        <v>137</v>
      </c>
      <c r="B1230" s="38" t="s">
        <v>495</v>
      </c>
      <c r="C1230" s="37">
        <v>0.16666666666666666</v>
      </c>
      <c r="D1230" s="38" t="s">
        <v>392</v>
      </c>
      <c r="E1230" s="38" t="s">
        <v>489</v>
      </c>
    </row>
    <row r="1231" spans="1:5" ht="43.2" x14ac:dyDescent="0.3">
      <c r="A1231" s="37">
        <v>137</v>
      </c>
      <c r="B1231" s="38" t="s">
        <v>225</v>
      </c>
      <c r="C1231" s="37">
        <v>0.16666666666666666</v>
      </c>
      <c r="D1231" s="38" t="s">
        <v>359</v>
      </c>
      <c r="E1231" s="38" t="s">
        <v>503</v>
      </c>
    </row>
    <row r="1232" spans="1:5" ht="28.8" x14ac:dyDescent="0.3">
      <c r="A1232" s="37">
        <v>137</v>
      </c>
      <c r="B1232" s="38" t="s">
        <v>225</v>
      </c>
      <c r="C1232" s="37">
        <v>0.33333333333333331</v>
      </c>
      <c r="D1232" s="38" t="s">
        <v>392</v>
      </c>
      <c r="E1232" s="38" t="s">
        <v>489</v>
      </c>
    </row>
    <row r="1233" spans="1:5" ht="43.2" x14ac:dyDescent="0.3">
      <c r="A1233" s="37">
        <v>137</v>
      </c>
      <c r="B1233" s="38" t="s">
        <v>225</v>
      </c>
      <c r="C1233" s="37">
        <v>1</v>
      </c>
      <c r="D1233" s="38" t="s">
        <v>392</v>
      </c>
      <c r="E1233" s="38" t="s">
        <v>505</v>
      </c>
    </row>
    <row r="1234" spans="1:5" ht="28.8" x14ac:dyDescent="0.3">
      <c r="A1234" s="37">
        <v>137</v>
      </c>
      <c r="B1234" s="38" t="s">
        <v>225</v>
      </c>
      <c r="C1234" s="37">
        <v>0.5</v>
      </c>
      <c r="D1234" s="38" t="s">
        <v>392</v>
      </c>
      <c r="E1234" s="38" t="s">
        <v>494</v>
      </c>
    </row>
    <row r="1235" spans="1:5" ht="72" x14ac:dyDescent="0.3">
      <c r="A1235" s="37">
        <v>137</v>
      </c>
      <c r="B1235" s="38" t="s">
        <v>225</v>
      </c>
      <c r="C1235" s="37">
        <v>0.33333333333333331</v>
      </c>
      <c r="D1235" s="38" t="s">
        <v>392</v>
      </c>
      <c r="E1235" s="38" t="s">
        <v>498</v>
      </c>
    </row>
    <row r="1236" spans="1:5" ht="43.2" x14ac:dyDescent="0.3">
      <c r="A1236" s="37">
        <v>137</v>
      </c>
      <c r="B1236" s="38" t="s">
        <v>225</v>
      </c>
      <c r="C1236" s="37">
        <v>1.1666666666666667</v>
      </c>
      <c r="D1236" s="38" t="s">
        <v>392</v>
      </c>
      <c r="E1236" s="38" t="s">
        <v>503</v>
      </c>
    </row>
    <row r="1237" spans="1:5" x14ac:dyDescent="0.3">
      <c r="A1237" s="37">
        <v>138</v>
      </c>
      <c r="B1237" s="38" t="s">
        <v>392</v>
      </c>
      <c r="C1237" s="37">
        <v>1.5</v>
      </c>
      <c r="D1237" s="38" t="s">
        <v>359</v>
      </c>
      <c r="E1237" s="38" t="s">
        <v>490</v>
      </c>
    </row>
    <row r="1238" spans="1:5" ht="28.8" x14ac:dyDescent="0.3">
      <c r="A1238" s="37">
        <v>138</v>
      </c>
      <c r="B1238" s="38" t="s">
        <v>392</v>
      </c>
      <c r="C1238" s="37">
        <v>1</v>
      </c>
      <c r="D1238" s="38" t="s">
        <v>516</v>
      </c>
      <c r="E1238" s="38" t="s">
        <v>489</v>
      </c>
    </row>
    <row r="1239" spans="1:5" x14ac:dyDescent="0.3">
      <c r="A1239" s="37">
        <v>138</v>
      </c>
      <c r="B1239" s="38" t="s">
        <v>392</v>
      </c>
      <c r="C1239" s="37">
        <v>0.33333333333333331</v>
      </c>
      <c r="D1239" s="38" t="s">
        <v>516</v>
      </c>
      <c r="E1239" s="38" t="s">
        <v>490</v>
      </c>
    </row>
    <row r="1240" spans="1:5" ht="28.8" x14ac:dyDescent="0.3">
      <c r="A1240" s="37">
        <v>138</v>
      </c>
      <c r="B1240" s="38" t="s">
        <v>392</v>
      </c>
      <c r="C1240" s="37">
        <v>0.16666666666666666</v>
      </c>
      <c r="D1240" s="38" t="s">
        <v>516</v>
      </c>
      <c r="E1240" s="38" t="s">
        <v>491</v>
      </c>
    </row>
    <row r="1241" spans="1:5" ht="72" x14ac:dyDescent="0.3">
      <c r="A1241" s="37">
        <v>138</v>
      </c>
      <c r="B1241" s="38" t="s">
        <v>392</v>
      </c>
      <c r="C1241" s="37">
        <v>0.83333333333333337</v>
      </c>
      <c r="D1241" s="38" t="s">
        <v>516</v>
      </c>
      <c r="E1241" s="38" t="s">
        <v>498</v>
      </c>
    </row>
    <row r="1242" spans="1:5" ht="72" x14ac:dyDescent="0.3">
      <c r="A1242" s="37">
        <v>138</v>
      </c>
      <c r="B1242" s="38" t="s">
        <v>495</v>
      </c>
      <c r="C1242" s="37">
        <v>0.16666666666666666</v>
      </c>
      <c r="D1242" s="38" t="s">
        <v>516</v>
      </c>
      <c r="E1242" s="38" t="s">
        <v>498</v>
      </c>
    </row>
    <row r="1243" spans="1:5" ht="28.8" x14ac:dyDescent="0.3">
      <c r="A1243" s="37">
        <v>139</v>
      </c>
      <c r="B1243" s="38" t="s">
        <v>495</v>
      </c>
      <c r="C1243" s="37">
        <v>0.16666666666666666</v>
      </c>
      <c r="D1243" s="38" t="s">
        <v>488</v>
      </c>
      <c r="E1243" s="38" t="s">
        <v>489</v>
      </c>
    </row>
    <row r="1244" spans="1:5" ht="28.8" x14ac:dyDescent="0.3">
      <c r="A1244" s="37">
        <v>139</v>
      </c>
      <c r="B1244" s="38" t="s">
        <v>225</v>
      </c>
      <c r="C1244" s="37">
        <v>0.33333333333333331</v>
      </c>
      <c r="D1244" s="38" t="s">
        <v>392</v>
      </c>
      <c r="E1244" s="38" t="s">
        <v>489</v>
      </c>
    </row>
    <row r="1245" spans="1:5" x14ac:dyDescent="0.3">
      <c r="A1245" s="37">
        <v>139</v>
      </c>
      <c r="B1245" s="38" t="s">
        <v>225</v>
      </c>
      <c r="C1245" s="37">
        <v>1.5</v>
      </c>
      <c r="D1245" s="38" t="s">
        <v>392</v>
      </c>
      <c r="E1245" s="38" t="s">
        <v>490</v>
      </c>
    </row>
    <row r="1246" spans="1:5" ht="43.2" x14ac:dyDescent="0.3">
      <c r="A1246" s="37">
        <v>139</v>
      </c>
      <c r="B1246" s="38" t="s">
        <v>518</v>
      </c>
      <c r="C1246" s="37">
        <v>0.16666666666666666</v>
      </c>
      <c r="D1246" s="38" t="s">
        <v>392</v>
      </c>
      <c r="E1246" s="38" t="s">
        <v>503</v>
      </c>
    </row>
    <row r="1247" spans="1:5" ht="28.8" x14ac:dyDescent="0.3">
      <c r="A1247" s="37">
        <v>141</v>
      </c>
      <c r="B1247" s="38" t="s">
        <v>225</v>
      </c>
      <c r="C1247" s="37">
        <v>1</v>
      </c>
      <c r="D1247" s="38" t="s">
        <v>392</v>
      </c>
      <c r="E1247" s="38" t="s">
        <v>489</v>
      </c>
    </row>
    <row r="1248" spans="1:5" x14ac:dyDescent="0.3">
      <c r="A1248" s="37">
        <v>141</v>
      </c>
      <c r="B1248" s="38" t="s">
        <v>225</v>
      </c>
      <c r="C1248" s="37">
        <v>1</v>
      </c>
      <c r="D1248" s="38" t="s">
        <v>392</v>
      </c>
      <c r="E1248" s="38" t="s">
        <v>490</v>
      </c>
    </row>
    <row r="1249" spans="1:5" ht="28.8" x14ac:dyDescent="0.3">
      <c r="A1249" s="37">
        <v>141</v>
      </c>
      <c r="B1249" s="38" t="s">
        <v>225</v>
      </c>
      <c r="C1249" s="37">
        <v>0.5</v>
      </c>
      <c r="D1249" s="38" t="s">
        <v>392</v>
      </c>
      <c r="E1249" s="38" t="s">
        <v>491</v>
      </c>
    </row>
    <row r="1250" spans="1:5" ht="43.2" x14ac:dyDescent="0.3">
      <c r="A1250" s="37">
        <v>141</v>
      </c>
      <c r="B1250" s="38" t="s">
        <v>225</v>
      </c>
      <c r="C1250" s="37">
        <v>1.3333333333333333</v>
      </c>
      <c r="D1250" s="38" t="s">
        <v>392</v>
      </c>
      <c r="E1250" s="38" t="s">
        <v>503</v>
      </c>
    </row>
    <row r="1251" spans="1:5" ht="28.8" x14ac:dyDescent="0.3">
      <c r="A1251" s="37">
        <v>142</v>
      </c>
      <c r="B1251" s="38" t="s">
        <v>392</v>
      </c>
      <c r="C1251" s="37">
        <v>1</v>
      </c>
      <c r="D1251" s="38" t="s">
        <v>359</v>
      </c>
      <c r="E1251" s="38" t="s">
        <v>489</v>
      </c>
    </row>
    <row r="1252" spans="1:5" ht="28.8" x14ac:dyDescent="0.3">
      <c r="A1252" s="37">
        <v>142</v>
      </c>
      <c r="B1252" s="38" t="s">
        <v>392</v>
      </c>
      <c r="C1252" s="37">
        <v>2</v>
      </c>
      <c r="D1252" s="38" t="s">
        <v>359</v>
      </c>
      <c r="E1252" s="38" t="s">
        <v>497</v>
      </c>
    </row>
    <row r="1253" spans="1:5" ht="28.8" x14ac:dyDescent="0.3">
      <c r="A1253" s="37">
        <v>142</v>
      </c>
      <c r="B1253" s="38" t="s">
        <v>495</v>
      </c>
      <c r="C1253" s="37">
        <v>0.16666666666666666</v>
      </c>
      <c r="D1253" s="38" t="s">
        <v>359</v>
      </c>
      <c r="E1253" s="38" t="s">
        <v>497</v>
      </c>
    </row>
    <row r="1254" spans="1:5" ht="28.8" x14ac:dyDescent="0.3">
      <c r="A1254" s="37">
        <v>142</v>
      </c>
      <c r="B1254" s="38" t="s">
        <v>495</v>
      </c>
      <c r="C1254" s="37">
        <v>0.16666666666666666</v>
      </c>
      <c r="D1254" s="38" t="s">
        <v>392</v>
      </c>
      <c r="E1254" s="38" t="s">
        <v>489</v>
      </c>
    </row>
    <row r="1255" spans="1:5" ht="28.8" x14ac:dyDescent="0.3">
      <c r="A1255" s="37">
        <v>142</v>
      </c>
      <c r="B1255" s="38" t="s">
        <v>225</v>
      </c>
      <c r="C1255" s="37">
        <v>1.3333333333333333</v>
      </c>
      <c r="D1255" s="38" t="s">
        <v>392</v>
      </c>
      <c r="E1255" s="38" t="s">
        <v>489</v>
      </c>
    </row>
    <row r="1256" spans="1:5" ht="28.8" x14ac:dyDescent="0.3">
      <c r="A1256" s="37">
        <v>143</v>
      </c>
      <c r="B1256" s="38" t="s">
        <v>392</v>
      </c>
      <c r="C1256" s="37">
        <v>0.33333333333333331</v>
      </c>
      <c r="D1256" s="38" t="s">
        <v>359</v>
      </c>
      <c r="E1256" s="38" t="s">
        <v>489</v>
      </c>
    </row>
    <row r="1257" spans="1:5" x14ac:dyDescent="0.3">
      <c r="A1257" s="37">
        <v>143</v>
      </c>
      <c r="B1257" s="38" t="s">
        <v>392</v>
      </c>
      <c r="C1257" s="37">
        <v>1.5</v>
      </c>
      <c r="D1257" s="38" t="s">
        <v>359</v>
      </c>
      <c r="E1257" s="38" t="s">
        <v>490</v>
      </c>
    </row>
    <row r="1258" spans="1:5" ht="72" x14ac:dyDescent="0.3">
      <c r="A1258" s="37">
        <v>143</v>
      </c>
      <c r="B1258" s="38" t="s">
        <v>512</v>
      </c>
      <c r="C1258" s="37">
        <v>0.83333333333333337</v>
      </c>
      <c r="D1258" s="38" t="s">
        <v>359</v>
      </c>
      <c r="E1258" s="38" t="s">
        <v>498</v>
      </c>
    </row>
    <row r="1259" spans="1:5" ht="43.2" x14ac:dyDescent="0.3">
      <c r="A1259" s="37">
        <v>144</v>
      </c>
      <c r="B1259" s="38" t="s">
        <v>392</v>
      </c>
      <c r="C1259" s="37">
        <v>0.16666666666666666</v>
      </c>
      <c r="D1259" s="38" t="s">
        <v>392</v>
      </c>
      <c r="E1259" s="38" t="s">
        <v>503</v>
      </c>
    </row>
    <row r="1260" spans="1:5" ht="28.8" x14ac:dyDescent="0.3">
      <c r="A1260" s="37">
        <v>144</v>
      </c>
      <c r="B1260" s="38" t="s">
        <v>225</v>
      </c>
      <c r="C1260" s="37">
        <v>1.5</v>
      </c>
      <c r="D1260" s="38" t="s">
        <v>359</v>
      </c>
      <c r="E1260" s="38" t="s">
        <v>497</v>
      </c>
    </row>
    <row r="1261" spans="1:5" ht="28.8" x14ac:dyDescent="0.3">
      <c r="A1261" s="37">
        <v>144</v>
      </c>
      <c r="B1261" s="38" t="s">
        <v>225</v>
      </c>
      <c r="C1261" s="37">
        <v>2.8333333333333335</v>
      </c>
      <c r="D1261" s="38" t="s">
        <v>488</v>
      </c>
      <c r="E1261" s="38" t="s">
        <v>489</v>
      </c>
    </row>
    <row r="1262" spans="1:5" x14ac:dyDescent="0.3">
      <c r="A1262" s="37">
        <v>144</v>
      </c>
      <c r="B1262" s="38" t="s">
        <v>225</v>
      </c>
      <c r="C1262" s="37">
        <v>1.5</v>
      </c>
      <c r="D1262" s="38" t="s">
        <v>488</v>
      </c>
      <c r="E1262" s="38" t="s">
        <v>490</v>
      </c>
    </row>
    <row r="1263" spans="1:5" ht="28.8" x14ac:dyDescent="0.3">
      <c r="A1263" s="37">
        <v>145</v>
      </c>
      <c r="B1263" s="38" t="s">
        <v>392</v>
      </c>
      <c r="C1263" s="37">
        <v>0.5</v>
      </c>
      <c r="D1263" s="38" t="s">
        <v>359</v>
      </c>
      <c r="E1263" s="38" t="s">
        <v>489</v>
      </c>
    </row>
    <row r="1264" spans="1:5" ht="28.8" x14ac:dyDescent="0.3">
      <c r="A1264" s="37">
        <v>145</v>
      </c>
      <c r="B1264" s="38" t="s">
        <v>392</v>
      </c>
      <c r="C1264" s="37">
        <v>0.16666666666666666</v>
      </c>
      <c r="D1264" s="38" t="s">
        <v>359</v>
      </c>
      <c r="E1264" s="38" t="s">
        <v>497</v>
      </c>
    </row>
    <row r="1265" spans="1:5" x14ac:dyDescent="0.3">
      <c r="A1265" s="37">
        <v>145</v>
      </c>
      <c r="B1265" s="38" t="s">
        <v>392</v>
      </c>
      <c r="C1265" s="37">
        <v>1</v>
      </c>
      <c r="D1265" s="38" t="s">
        <v>359</v>
      </c>
      <c r="E1265" s="38" t="s">
        <v>490</v>
      </c>
    </row>
    <row r="1266" spans="1:5" ht="28.8" x14ac:dyDescent="0.3">
      <c r="A1266" s="37">
        <v>145</v>
      </c>
      <c r="B1266" s="38" t="s">
        <v>517</v>
      </c>
      <c r="C1266" s="37">
        <v>0.16666666666666666</v>
      </c>
      <c r="D1266" s="38" t="s">
        <v>359</v>
      </c>
      <c r="E1266" s="38" t="s">
        <v>491</v>
      </c>
    </row>
    <row r="1267" spans="1:5" ht="72" x14ac:dyDescent="0.3">
      <c r="A1267" s="37">
        <v>145</v>
      </c>
      <c r="B1267" s="38" t="s">
        <v>392</v>
      </c>
      <c r="C1267" s="37">
        <v>0.5</v>
      </c>
      <c r="D1267" s="38" t="s">
        <v>359</v>
      </c>
      <c r="E1267" s="38" t="s">
        <v>498</v>
      </c>
    </row>
    <row r="1268" spans="1:5" ht="28.8" x14ac:dyDescent="0.3">
      <c r="A1268" s="37">
        <v>145</v>
      </c>
      <c r="B1268" s="38" t="s">
        <v>495</v>
      </c>
      <c r="C1268" s="37">
        <v>1.5</v>
      </c>
      <c r="D1268" s="38" t="s">
        <v>359</v>
      </c>
      <c r="E1268" s="38" t="s">
        <v>497</v>
      </c>
    </row>
    <row r="1269" spans="1:5" ht="72" x14ac:dyDescent="0.3">
      <c r="A1269" s="37">
        <v>145</v>
      </c>
      <c r="B1269" s="38" t="s">
        <v>495</v>
      </c>
      <c r="C1269" s="37">
        <v>0.66666666666666663</v>
      </c>
      <c r="D1269" s="38" t="s">
        <v>359</v>
      </c>
      <c r="E1269" s="38" t="s">
        <v>498</v>
      </c>
    </row>
    <row r="1270" spans="1:5" ht="28.8" x14ac:dyDescent="0.3">
      <c r="A1270" s="37">
        <v>146</v>
      </c>
      <c r="B1270" s="38" t="s">
        <v>392</v>
      </c>
      <c r="C1270" s="37">
        <v>0.83333333333333337</v>
      </c>
      <c r="D1270" s="38" t="s">
        <v>359</v>
      </c>
      <c r="E1270" s="38" t="s">
        <v>489</v>
      </c>
    </row>
    <row r="1271" spans="1:5" x14ac:dyDescent="0.3">
      <c r="A1271" s="37">
        <v>146</v>
      </c>
      <c r="B1271" s="38" t="s">
        <v>392</v>
      </c>
      <c r="C1271" s="37">
        <v>2.75</v>
      </c>
      <c r="D1271" s="38" t="s">
        <v>359</v>
      </c>
      <c r="E1271" s="38" t="s">
        <v>490</v>
      </c>
    </row>
    <row r="1272" spans="1:5" ht="72" x14ac:dyDescent="0.3">
      <c r="A1272" s="37">
        <v>146</v>
      </c>
      <c r="B1272" s="38" t="s">
        <v>392</v>
      </c>
      <c r="C1272" s="37">
        <v>4.333333333333333</v>
      </c>
      <c r="D1272" s="38" t="s">
        <v>359</v>
      </c>
      <c r="E1272" s="38" t="s">
        <v>498</v>
      </c>
    </row>
    <row r="1273" spans="1:5" ht="28.8" x14ac:dyDescent="0.3">
      <c r="A1273" s="37">
        <v>146</v>
      </c>
      <c r="B1273" s="38" t="s">
        <v>495</v>
      </c>
      <c r="C1273" s="37">
        <v>4.5</v>
      </c>
      <c r="D1273" s="38" t="s">
        <v>359</v>
      </c>
      <c r="E1273" s="38" t="s">
        <v>497</v>
      </c>
    </row>
    <row r="1274" spans="1:5" ht="28.8" x14ac:dyDescent="0.3">
      <c r="A1274" s="37">
        <v>147</v>
      </c>
      <c r="B1274" s="38" t="s">
        <v>495</v>
      </c>
      <c r="C1274" s="37">
        <v>0.16666666666666666</v>
      </c>
      <c r="D1274" s="38" t="s">
        <v>392</v>
      </c>
      <c r="E1274" s="38" t="s">
        <v>489</v>
      </c>
    </row>
    <row r="1275" spans="1:5" ht="28.8" x14ac:dyDescent="0.3">
      <c r="A1275" s="37">
        <v>147</v>
      </c>
      <c r="B1275" s="38" t="s">
        <v>225</v>
      </c>
      <c r="C1275" s="37">
        <v>1.5</v>
      </c>
      <c r="D1275" s="38" t="s">
        <v>392</v>
      </c>
      <c r="E1275" s="38" t="s">
        <v>489</v>
      </c>
    </row>
    <row r="1276" spans="1:5" x14ac:dyDescent="0.3">
      <c r="A1276" s="37">
        <v>147</v>
      </c>
      <c r="B1276" s="38" t="s">
        <v>225</v>
      </c>
      <c r="C1276" s="37">
        <v>1.5</v>
      </c>
      <c r="D1276" s="38" t="s">
        <v>392</v>
      </c>
      <c r="E1276" s="38" t="s">
        <v>490</v>
      </c>
    </row>
    <row r="1277" spans="1:5" ht="28.8" x14ac:dyDescent="0.3">
      <c r="A1277" s="37">
        <v>148</v>
      </c>
      <c r="B1277" s="38" t="s">
        <v>392</v>
      </c>
      <c r="C1277" s="37">
        <v>0.16666666666666666</v>
      </c>
      <c r="D1277" s="38" t="s">
        <v>392</v>
      </c>
      <c r="E1277" s="38" t="s">
        <v>489</v>
      </c>
    </row>
    <row r="1278" spans="1:5" x14ac:dyDescent="0.3">
      <c r="A1278" s="37">
        <v>148</v>
      </c>
      <c r="B1278" s="38" t="s">
        <v>392</v>
      </c>
      <c r="C1278" s="37">
        <v>0.5</v>
      </c>
      <c r="D1278" s="38" t="s">
        <v>392</v>
      </c>
      <c r="E1278" s="38" t="s">
        <v>490</v>
      </c>
    </row>
    <row r="1279" spans="1:5" ht="28.8" x14ac:dyDescent="0.3">
      <c r="A1279" s="37">
        <v>148</v>
      </c>
      <c r="B1279" s="38" t="s">
        <v>495</v>
      </c>
      <c r="C1279" s="37">
        <v>0.16666666666666666</v>
      </c>
      <c r="D1279" s="38" t="s">
        <v>392</v>
      </c>
      <c r="E1279" s="38" t="s">
        <v>489</v>
      </c>
    </row>
    <row r="1280" spans="1:5" x14ac:dyDescent="0.3">
      <c r="A1280" s="37">
        <v>148</v>
      </c>
      <c r="B1280" s="38" t="s">
        <v>225</v>
      </c>
      <c r="C1280" s="37">
        <v>1.5</v>
      </c>
      <c r="D1280" s="38" t="s">
        <v>392</v>
      </c>
      <c r="E1280" s="38" t="s">
        <v>490</v>
      </c>
    </row>
    <row r="1281" spans="1:5" ht="43.2" x14ac:dyDescent="0.3">
      <c r="A1281" s="37">
        <v>148</v>
      </c>
      <c r="B1281" s="38" t="s">
        <v>225</v>
      </c>
      <c r="C1281" s="37">
        <v>1.6666666666666667</v>
      </c>
      <c r="D1281" s="38" t="s">
        <v>392</v>
      </c>
      <c r="E1281" s="38" t="s">
        <v>503</v>
      </c>
    </row>
    <row r="1282" spans="1:5" ht="28.8" x14ac:dyDescent="0.3">
      <c r="A1282" s="37">
        <v>149</v>
      </c>
      <c r="B1282" s="38" t="s">
        <v>225</v>
      </c>
      <c r="C1282" s="37">
        <v>0.16666666666666666</v>
      </c>
      <c r="D1282" s="38" t="s">
        <v>359</v>
      </c>
      <c r="E1282" s="38" t="s">
        <v>489</v>
      </c>
    </row>
    <row r="1283" spans="1:5" ht="28.8" x14ac:dyDescent="0.3">
      <c r="A1283" s="37">
        <v>149</v>
      </c>
      <c r="B1283" s="38" t="s">
        <v>225</v>
      </c>
      <c r="C1283" s="37">
        <v>1</v>
      </c>
      <c r="D1283" s="38" t="s">
        <v>488</v>
      </c>
      <c r="E1283" s="38" t="s">
        <v>489</v>
      </c>
    </row>
    <row r="1284" spans="1:5" x14ac:dyDescent="0.3">
      <c r="A1284" s="37">
        <v>149</v>
      </c>
      <c r="B1284" s="38" t="s">
        <v>225</v>
      </c>
      <c r="C1284" s="37">
        <v>1</v>
      </c>
      <c r="D1284" s="38" t="s">
        <v>488</v>
      </c>
      <c r="E1284" s="38" t="s">
        <v>490</v>
      </c>
    </row>
    <row r="1285" spans="1:5" ht="28.8" x14ac:dyDescent="0.3">
      <c r="A1285" s="37">
        <v>149</v>
      </c>
      <c r="B1285" s="38" t="s">
        <v>225</v>
      </c>
      <c r="C1285" s="37">
        <v>0.33333333333333331</v>
      </c>
      <c r="D1285" s="38" t="s">
        <v>392</v>
      </c>
      <c r="E1285" s="38" t="s">
        <v>489</v>
      </c>
    </row>
    <row r="1286" spans="1:5" ht="43.2" x14ac:dyDescent="0.3">
      <c r="A1286" s="37">
        <v>149</v>
      </c>
      <c r="B1286" s="38" t="s">
        <v>225</v>
      </c>
      <c r="C1286" s="37">
        <v>0.66666666666666663</v>
      </c>
      <c r="D1286" s="38" t="s">
        <v>392</v>
      </c>
      <c r="E1286" s="38" t="s">
        <v>505</v>
      </c>
    </row>
    <row r="1287" spans="1:5" ht="72" x14ac:dyDescent="0.3">
      <c r="A1287" s="37">
        <v>149</v>
      </c>
      <c r="B1287" s="38" t="s">
        <v>225</v>
      </c>
      <c r="C1287" s="37">
        <v>0.83333333333333337</v>
      </c>
      <c r="D1287" s="38" t="s">
        <v>392</v>
      </c>
      <c r="E1287" s="38" t="s">
        <v>498</v>
      </c>
    </row>
    <row r="1288" spans="1:5" ht="43.2" x14ac:dyDescent="0.3">
      <c r="A1288" s="37">
        <v>149</v>
      </c>
      <c r="B1288" s="38" t="s">
        <v>225</v>
      </c>
      <c r="C1288" s="37">
        <v>1.3333333333333333</v>
      </c>
      <c r="D1288" s="38" t="s">
        <v>392</v>
      </c>
      <c r="E1288" s="38" t="s">
        <v>503</v>
      </c>
    </row>
    <row r="1289" spans="1:5" ht="28.8" x14ac:dyDescent="0.3">
      <c r="A1289" s="37">
        <v>153</v>
      </c>
      <c r="B1289" s="38" t="s">
        <v>392</v>
      </c>
      <c r="C1289" s="37">
        <v>0.16666666666666666</v>
      </c>
      <c r="D1289" s="38" t="s">
        <v>359</v>
      </c>
      <c r="E1289" s="38" t="s">
        <v>489</v>
      </c>
    </row>
    <row r="1290" spans="1:5" ht="28.8" x14ac:dyDescent="0.3">
      <c r="A1290" s="37">
        <v>153</v>
      </c>
      <c r="B1290" s="38" t="s">
        <v>392</v>
      </c>
      <c r="C1290" s="37">
        <v>1</v>
      </c>
      <c r="D1290" s="38" t="s">
        <v>359</v>
      </c>
      <c r="E1290" s="38" t="s">
        <v>497</v>
      </c>
    </row>
    <row r="1291" spans="1:5" x14ac:dyDescent="0.3">
      <c r="A1291" s="37">
        <v>153</v>
      </c>
      <c r="B1291" s="38" t="s">
        <v>392</v>
      </c>
      <c r="C1291" s="37">
        <v>0.83333333333333337</v>
      </c>
      <c r="D1291" s="38" t="s">
        <v>359</v>
      </c>
      <c r="E1291" s="38" t="s">
        <v>490</v>
      </c>
    </row>
    <row r="1292" spans="1:5" ht="72" x14ac:dyDescent="0.3">
      <c r="A1292" s="37">
        <v>153</v>
      </c>
      <c r="B1292" s="38" t="s">
        <v>392</v>
      </c>
      <c r="C1292" s="37">
        <v>1.3333333333333333</v>
      </c>
      <c r="D1292" s="38" t="s">
        <v>359</v>
      </c>
      <c r="E1292" s="38" t="s">
        <v>498</v>
      </c>
    </row>
    <row r="1293" spans="1:5" ht="28.8" x14ac:dyDescent="0.3">
      <c r="A1293" s="37">
        <v>153</v>
      </c>
      <c r="B1293" s="38" t="s">
        <v>495</v>
      </c>
      <c r="C1293" s="37">
        <v>0.16666666666666666</v>
      </c>
      <c r="D1293" s="38" t="s">
        <v>359</v>
      </c>
      <c r="E1293" s="38" t="s">
        <v>489</v>
      </c>
    </row>
    <row r="1294" spans="1:5" ht="28.8" x14ac:dyDescent="0.3">
      <c r="A1294" s="37">
        <v>154</v>
      </c>
      <c r="B1294" s="38" t="s">
        <v>30</v>
      </c>
      <c r="C1294" s="37">
        <v>0.16666666666666666</v>
      </c>
      <c r="D1294" s="38" t="s">
        <v>359</v>
      </c>
      <c r="E1294" s="38" t="s">
        <v>489</v>
      </c>
    </row>
    <row r="1295" spans="1:5" x14ac:dyDescent="0.3">
      <c r="A1295" s="37">
        <v>154</v>
      </c>
      <c r="B1295" s="38" t="s">
        <v>392</v>
      </c>
      <c r="C1295" s="37">
        <v>1</v>
      </c>
      <c r="D1295" s="38" t="s">
        <v>359</v>
      </c>
      <c r="E1295" s="38" t="s">
        <v>490</v>
      </c>
    </row>
    <row r="1296" spans="1:5" ht="72" x14ac:dyDescent="0.3">
      <c r="A1296" s="37">
        <v>154</v>
      </c>
      <c r="B1296" s="38" t="s">
        <v>392</v>
      </c>
      <c r="C1296" s="37">
        <v>0.16666666666666666</v>
      </c>
      <c r="D1296" s="38" t="s">
        <v>359</v>
      </c>
      <c r="E1296" s="38" t="s">
        <v>498</v>
      </c>
    </row>
    <row r="1297" spans="1:5" ht="28.8" x14ac:dyDescent="0.3">
      <c r="A1297" s="37">
        <v>154</v>
      </c>
      <c r="B1297" s="38" t="s">
        <v>495</v>
      </c>
      <c r="C1297" s="37">
        <v>0.16666666666666666</v>
      </c>
      <c r="D1297" s="38" t="s">
        <v>359</v>
      </c>
      <c r="E1297" s="38" t="s">
        <v>489</v>
      </c>
    </row>
    <row r="1298" spans="1:5" ht="28.8" x14ac:dyDescent="0.3">
      <c r="A1298" s="37">
        <v>154</v>
      </c>
      <c r="B1298" s="38" t="s">
        <v>495</v>
      </c>
      <c r="C1298" s="37">
        <v>0.16666666666666666</v>
      </c>
      <c r="D1298" s="38" t="s">
        <v>392</v>
      </c>
      <c r="E1298" s="38" t="s">
        <v>489</v>
      </c>
    </row>
    <row r="1299" spans="1:5" ht="28.8" x14ac:dyDescent="0.3">
      <c r="A1299" s="37">
        <v>154</v>
      </c>
      <c r="B1299" s="38" t="s">
        <v>225</v>
      </c>
      <c r="C1299" s="37">
        <v>0.66666666666666663</v>
      </c>
      <c r="D1299" s="38" t="s">
        <v>392</v>
      </c>
      <c r="E1299" s="38" t="s">
        <v>489</v>
      </c>
    </row>
    <row r="1300" spans="1:5" ht="28.8" x14ac:dyDescent="0.3">
      <c r="A1300" s="37">
        <v>155</v>
      </c>
      <c r="B1300" s="38" t="s">
        <v>495</v>
      </c>
      <c r="C1300" s="37">
        <v>0.33333333333333331</v>
      </c>
      <c r="D1300" s="38" t="s">
        <v>359</v>
      </c>
      <c r="E1300" s="38" t="s">
        <v>489</v>
      </c>
    </row>
    <row r="1301" spans="1:5" ht="28.8" x14ac:dyDescent="0.3">
      <c r="A1301" s="37">
        <v>157</v>
      </c>
      <c r="B1301" s="38" t="s">
        <v>495</v>
      </c>
      <c r="C1301" s="37">
        <v>0.16666666666666666</v>
      </c>
      <c r="D1301" s="38" t="s">
        <v>359</v>
      </c>
      <c r="E1301" s="38" t="s">
        <v>489</v>
      </c>
    </row>
    <row r="1302" spans="1:5" ht="28.8" x14ac:dyDescent="0.3">
      <c r="A1302" s="37">
        <v>159</v>
      </c>
      <c r="B1302" s="38" t="s">
        <v>392</v>
      </c>
      <c r="C1302" s="37">
        <v>1.1666666666666667</v>
      </c>
      <c r="D1302" s="38" t="s">
        <v>392</v>
      </c>
      <c r="E1302" s="38" t="s">
        <v>489</v>
      </c>
    </row>
    <row r="1303" spans="1:5" ht="28.8" x14ac:dyDescent="0.3">
      <c r="A1303" s="37">
        <v>159</v>
      </c>
      <c r="B1303" s="38" t="s">
        <v>225</v>
      </c>
      <c r="C1303" s="37">
        <v>1.3333333333333333</v>
      </c>
      <c r="D1303" s="38" t="s">
        <v>392</v>
      </c>
      <c r="E1303" s="38" t="s">
        <v>489</v>
      </c>
    </row>
    <row r="1304" spans="1:5" x14ac:dyDescent="0.3">
      <c r="A1304" s="37">
        <v>159</v>
      </c>
      <c r="B1304" s="38" t="s">
        <v>225</v>
      </c>
      <c r="C1304" s="37">
        <v>1</v>
      </c>
      <c r="D1304" s="38" t="s">
        <v>392</v>
      </c>
      <c r="E1304" s="38" t="s">
        <v>490</v>
      </c>
    </row>
    <row r="1305" spans="1:5" ht="43.2" x14ac:dyDescent="0.3">
      <c r="A1305" s="37">
        <v>159</v>
      </c>
      <c r="B1305" s="38" t="s">
        <v>225</v>
      </c>
      <c r="C1305" s="37">
        <v>1</v>
      </c>
      <c r="D1305" s="38" t="s">
        <v>392</v>
      </c>
      <c r="E1305" s="38" t="s">
        <v>503</v>
      </c>
    </row>
    <row r="1306" spans="1:5" ht="28.8" x14ac:dyDescent="0.3">
      <c r="A1306" s="37">
        <v>165</v>
      </c>
      <c r="B1306" s="38" t="s">
        <v>495</v>
      </c>
      <c r="C1306" s="37">
        <v>0.16666666666666666</v>
      </c>
      <c r="D1306" s="38" t="s">
        <v>392</v>
      </c>
      <c r="E1306" s="38" t="s">
        <v>489</v>
      </c>
    </row>
    <row r="1307" spans="1:5" ht="28.8" x14ac:dyDescent="0.3">
      <c r="A1307" s="37">
        <v>165</v>
      </c>
      <c r="B1307" s="38" t="s">
        <v>225</v>
      </c>
      <c r="C1307" s="37">
        <v>0.5</v>
      </c>
      <c r="D1307" s="38" t="s">
        <v>392</v>
      </c>
      <c r="E1307" s="38" t="s">
        <v>489</v>
      </c>
    </row>
    <row r="1308" spans="1:5" x14ac:dyDescent="0.3">
      <c r="A1308" s="37">
        <v>166</v>
      </c>
      <c r="B1308" s="38" t="s">
        <v>392</v>
      </c>
      <c r="C1308" s="37">
        <v>0.83333333333333337</v>
      </c>
      <c r="D1308" s="38" t="s">
        <v>359</v>
      </c>
      <c r="E1308" s="38" t="s">
        <v>490</v>
      </c>
    </row>
    <row r="1309" spans="1:5" ht="72" x14ac:dyDescent="0.3">
      <c r="A1309" s="37">
        <v>166</v>
      </c>
      <c r="B1309" s="38" t="s">
        <v>392</v>
      </c>
      <c r="C1309" s="37">
        <v>0.33333333333333331</v>
      </c>
      <c r="D1309" s="38" t="s">
        <v>359</v>
      </c>
      <c r="E1309" s="38" t="s">
        <v>498</v>
      </c>
    </row>
    <row r="1310" spans="1:5" ht="28.8" x14ac:dyDescent="0.3">
      <c r="A1310" s="37">
        <v>166</v>
      </c>
      <c r="B1310" s="38" t="s">
        <v>495</v>
      </c>
      <c r="C1310" s="37">
        <v>0.16666666666666666</v>
      </c>
      <c r="D1310" s="38" t="s">
        <v>359</v>
      </c>
      <c r="E1310" s="38" t="s">
        <v>489</v>
      </c>
    </row>
    <row r="1311" spans="1:5" ht="28.8" x14ac:dyDescent="0.3">
      <c r="A1311" s="37">
        <v>167</v>
      </c>
      <c r="B1311" s="38" t="s">
        <v>392</v>
      </c>
      <c r="C1311" s="37">
        <v>0.16666666666666666</v>
      </c>
      <c r="D1311" s="38" t="s">
        <v>516</v>
      </c>
      <c r="E1311" s="38" t="s">
        <v>489</v>
      </c>
    </row>
    <row r="1312" spans="1:5" x14ac:dyDescent="0.3">
      <c r="A1312" s="37">
        <v>167</v>
      </c>
      <c r="B1312" s="38" t="s">
        <v>392</v>
      </c>
      <c r="C1312" s="37">
        <v>0.66666666666666663</v>
      </c>
      <c r="D1312" s="38" t="s">
        <v>516</v>
      </c>
      <c r="E1312" s="38" t="s">
        <v>490</v>
      </c>
    </row>
    <row r="1313" spans="1:5" ht="72" x14ac:dyDescent="0.3">
      <c r="A1313" s="37">
        <v>167</v>
      </c>
      <c r="B1313" s="38" t="s">
        <v>392</v>
      </c>
      <c r="C1313" s="37">
        <v>0.5</v>
      </c>
      <c r="D1313" s="38" t="s">
        <v>516</v>
      </c>
      <c r="E1313" s="38" t="s">
        <v>498</v>
      </c>
    </row>
    <row r="1314" spans="1:5" ht="28.8" x14ac:dyDescent="0.3">
      <c r="A1314" s="37">
        <v>167</v>
      </c>
      <c r="B1314" s="38" t="s">
        <v>495</v>
      </c>
      <c r="C1314" s="37">
        <v>0.33333333333333331</v>
      </c>
      <c r="D1314" s="38" t="s">
        <v>516</v>
      </c>
      <c r="E1314" s="38" t="s">
        <v>489</v>
      </c>
    </row>
    <row r="1315" spans="1:5" ht="72" x14ac:dyDescent="0.3">
      <c r="A1315" s="37">
        <v>167</v>
      </c>
      <c r="B1315" s="38" t="s">
        <v>495</v>
      </c>
      <c r="C1315" s="37">
        <v>0.58333333333333337</v>
      </c>
      <c r="D1315" s="38" t="s">
        <v>516</v>
      </c>
      <c r="E1315" s="38" t="s">
        <v>498</v>
      </c>
    </row>
    <row r="1316" spans="1:5" ht="28.8" x14ac:dyDescent="0.3">
      <c r="A1316" s="37">
        <v>172</v>
      </c>
      <c r="B1316" s="38" t="s">
        <v>495</v>
      </c>
      <c r="C1316" s="37">
        <v>0.16666666666666666</v>
      </c>
      <c r="D1316" s="38" t="s">
        <v>392</v>
      </c>
      <c r="E1316" s="38" t="s">
        <v>489</v>
      </c>
    </row>
    <row r="1317" spans="1:5" x14ac:dyDescent="0.3">
      <c r="A1317" s="37">
        <v>174</v>
      </c>
      <c r="B1317" s="38" t="s">
        <v>392</v>
      </c>
      <c r="C1317" s="37">
        <v>0.5</v>
      </c>
      <c r="D1317" s="38" t="s">
        <v>516</v>
      </c>
      <c r="E1317" s="38" t="s">
        <v>490</v>
      </c>
    </row>
    <row r="1318" spans="1:5" ht="72" x14ac:dyDescent="0.3">
      <c r="A1318" s="37">
        <v>174</v>
      </c>
      <c r="B1318" s="38" t="s">
        <v>392</v>
      </c>
      <c r="C1318" s="37">
        <v>1.6666666666666667</v>
      </c>
      <c r="D1318" s="38" t="s">
        <v>516</v>
      </c>
      <c r="E1318" s="38" t="s">
        <v>498</v>
      </c>
    </row>
    <row r="1319" spans="1:5" ht="28.8" x14ac:dyDescent="0.3">
      <c r="A1319" s="37">
        <v>174</v>
      </c>
      <c r="B1319" s="38" t="s">
        <v>495</v>
      </c>
      <c r="C1319" s="37">
        <v>0.16666666666666666</v>
      </c>
      <c r="D1319" s="38" t="s">
        <v>516</v>
      </c>
      <c r="E1319" s="38" t="s">
        <v>489</v>
      </c>
    </row>
    <row r="1320" spans="1:5" ht="28.8" x14ac:dyDescent="0.3">
      <c r="A1320" s="37">
        <v>177</v>
      </c>
      <c r="B1320" s="38" t="s">
        <v>495</v>
      </c>
      <c r="C1320" s="37">
        <v>0.16666666666666666</v>
      </c>
      <c r="D1320" s="38" t="s">
        <v>392</v>
      </c>
      <c r="E1320" s="38" t="s">
        <v>489</v>
      </c>
    </row>
  </sheetData>
  <autoFilter ref="A1:E132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opLeftCell="A217" workbookViewId="0">
      <pane xSplit="1" topLeftCell="B1" activePane="topRight" state="frozen"/>
      <selection pane="topRight" activeCell="F164" sqref="F164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</cols>
  <sheetData>
    <row r="1" spans="1:14" ht="43.2" x14ac:dyDescent="0.3">
      <c r="A1" s="31" t="s">
        <v>14</v>
      </c>
      <c r="B1" s="31" t="s">
        <v>190</v>
      </c>
      <c r="C1" s="31" t="s">
        <v>170</v>
      </c>
      <c r="D1" s="32" t="s">
        <v>2</v>
      </c>
      <c r="E1" s="32" t="s">
        <v>484</v>
      </c>
      <c r="F1" s="31" t="s">
        <v>18</v>
      </c>
      <c r="G1" s="39" t="s">
        <v>171</v>
      </c>
      <c r="H1" s="40" t="s">
        <v>7</v>
      </c>
      <c r="I1" s="40" t="s">
        <v>485</v>
      </c>
      <c r="J1" s="40" t="s">
        <v>9</v>
      </c>
      <c r="K1" s="40" t="s">
        <v>486</v>
      </c>
      <c r="L1" s="41" t="s">
        <v>11</v>
      </c>
      <c r="M1" s="41" t="s">
        <v>12</v>
      </c>
      <c r="N1" s="41" t="s">
        <v>13</v>
      </c>
    </row>
    <row r="2" spans="1:14" ht="28.8" x14ac:dyDescent="0.3">
      <c r="A2" s="29">
        <v>1</v>
      </c>
      <c r="B2" s="1" t="str">
        <f t="shared" ref="B2:B65" si="0">VLOOKUP(A2,lookup,2,FALSE)</f>
        <v>Lehigh University, Provost</v>
      </c>
      <c r="C2" s="42">
        <v>42396</v>
      </c>
      <c r="D2" s="30" t="s">
        <v>56</v>
      </c>
      <c r="E2" s="1" t="str">
        <f t="shared" ref="E2:E9" si="1">IF(NOT(ISERROR(VLOOKUP(A2, demographicLookups,2,FALSE))),VLOOKUP(A2,demographicLookups,2,FALSE),"")</f>
        <v/>
      </c>
      <c r="F2" s="1" t="str">
        <f t="shared" ref="F2:F33" si="2">VLOOKUP(A2,professions,6,FALSE)</f>
        <v>Assistant Professor</v>
      </c>
      <c r="G2" s="1" t="str">
        <f t="shared" ref="G2:G9" si="3">IF(NOT(ISERROR(VLOOKUP(A2,demographicLookups,3,FALSE))),IF(VLOOKUP(A2,demographicLookups,3,FALSE),VLOOKUP(A2,demographicLookups,4,FALSE),VLOOKUP(A2,demographicLookups,5,FALSE)),"")</f>
        <v/>
      </c>
      <c r="H2" s="1" t="str">
        <f t="shared" ref="H2:H14" si="4">IF(NOT(ISERROR(VLOOKUP(A2,demographicLookups,6,FALSE))),VLOOKUP(A2,demographicLookups,6,FALSE),"")</f>
        <v>Eastern European</v>
      </c>
      <c r="I2" s="1" t="str">
        <f t="shared" ref="I2:I15" si="5">IF(NOT(ISERROR(VLOOKUP(A2, demographicLookups,12,FALSE))),VLOOKUP(A2,demographicLookups,12,FALSE),"")</f>
        <v xml:space="preserve">Pre-School Aged Children; </v>
      </c>
      <c r="J2" s="1" t="str">
        <f t="shared" ref="J2:J15" si="6">IF(NOT(ISERROR(VLOOKUP(A2, demographicLookups,11,FALSE))),VLOOKUP(A2,demographicLookups,11,FALSE),"")</f>
        <v>Family</v>
      </c>
      <c r="K2" s="1" t="str">
        <f t="shared" ref="K2:K9" si="7">IF(NOT(ISERROR(VLOOKUP(A2,housing,2,FALSE))),VLOOKUP(A2,housing,2,FALSE),"")</f>
        <v/>
      </c>
      <c r="M2">
        <v>0.5</v>
      </c>
      <c r="N2" t="s">
        <v>490</v>
      </c>
    </row>
    <row r="3" spans="1:14" ht="28.8" x14ac:dyDescent="0.3">
      <c r="A3" s="29">
        <v>1</v>
      </c>
      <c r="B3" s="1" t="str">
        <f t="shared" si="0"/>
        <v>Lehigh University, Provost</v>
      </c>
      <c r="C3" s="42">
        <v>42396</v>
      </c>
      <c r="D3" s="30" t="s">
        <v>56</v>
      </c>
      <c r="E3" s="1" t="str">
        <f t="shared" si="1"/>
        <v/>
      </c>
      <c r="F3" s="1" t="str">
        <f t="shared" si="2"/>
        <v>Assistant Professor</v>
      </c>
      <c r="G3" s="1" t="str">
        <f t="shared" si="3"/>
        <v/>
      </c>
      <c r="H3" s="1" t="str">
        <f t="shared" si="4"/>
        <v>Eastern European</v>
      </c>
      <c r="I3" s="1" t="str">
        <f t="shared" si="5"/>
        <v xml:space="preserve">Pre-School Aged Children; </v>
      </c>
      <c r="J3" s="1" t="str">
        <f t="shared" si="6"/>
        <v>Family</v>
      </c>
      <c r="K3" s="1" t="str">
        <f t="shared" si="7"/>
        <v/>
      </c>
      <c r="L3" t="s">
        <v>392</v>
      </c>
      <c r="M3">
        <f>(15+20)/60</f>
        <v>0.58333333333333337</v>
      </c>
      <c r="N3" t="s">
        <v>519</v>
      </c>
    </row>
    <row r="4" spans="1:14" ht="28.8" x14ac:dyDescent="0.3">
      <c r="A4" s="29">
        <v>1</v>
      </c>
      <c r="B4" s="1" t="str">
        <f t="shared" si="0"/>
        <v>Lehigh University, Provost</v>
      </c>
      <c r="C4" s="42">
        <v>42396</v>
      </c>
      <c r="D4" s="30" t="s">
        <v>56</v>
      </c>
      <c r="E4" s="1" t="str">
        <f t="shared" si="1"/>
        <v/>
      </c>
      <c r="F4" s="1" t="str">
        <f t="shared" si="2"/>
        <v>Assistant Professor</v>
      </c>
      <c r="G4" s="1" t="str">
        <f t="shared" si="3"/>
        <v/>
      </c>
      <c r="H4" s="1" t="str">
        <f t="shared" si="4"/>
        <v>Eastern European</v>
      </c>
      <c r="I4" s="1" t="str">
        <f t="shared" si="5"/>
        <v xml:space="preserve">Pre-School Aged Children; </v>
      </c>
      <c r="J4" s="1" t="str">
        <f t="shared" si="6"/>
        <v>Family</v>
      </c>
      <c r="K4" s="1" t="str">
        <f t="shared" si="7"/>
        <v/>
      </c>
      <c r="L4" t="s">
        <v>193</v>
      </c>
      <c r="M4">
        <f>(290)/60</f>
        <v>4.833333333333333</v>
      </c>
      <c r="N4" t="s">
        <v>519</v>
      </c>
    </row>
    <row r="5" spans="1:14" ht="28.8" x14ac:dyDescent="0.3">
      <c r="A5" s="29">
        <v>1</v>
      </c>
      <c r="B5" s="1" t="str">
        <f t="shared" si="0"/>
        <v>Lehigh University, Provost</v>
      </c>
      <c r="C5" s="42">
        <v>42396</v>
      </c>
      <c r="D5" s="30" t="s">
        <v>56</v>
      </c>
      <c r="E5" s="1" t="str">
        <f t="shared" si="1"/>
        <v/>
      </c>
      <c r="F5" s="1" t="str">
        <f t="shared" si="2"/>
        <v>Assistant Professor</v>
      </c>
      <c r="G5" s="1" t="str">
        <f t="shared" si="3"/>
        <v/>
      </c>
      <c r="H5" s="1" t="str">
        <f t="shared" si="4"/>
        <v>Eastern European</v>
      </c>
      <c r="I5" s="1" t="str">
        <f t="shared" si="5"/>
        <v xml:space="preserve">Pre-School Aged Children; </v>
      </c>
      <c r="J5" s="1" t="str">
        <f t="shared" si="6"/>
        <v>Family</v>
      </c>
      <c r="K5" s="1" t="str">
        <f t="shared" si="7"/>
        <v/>
      </c>
      <c r="L5" t="s">
        <v>193</v>
      </c>
      <c r="M5">
        <f>(90)/60</f>
        <v>1.5</v>
      </c>
      <c r="N5" t="s">
        <v>494</v>
      </c>
    </row>
    <row r="6" spans="1:14" ht="28.8" x14ac:dyDescent="0.3">
      <c r="A6" s="29">
        <v>1</v>
      </c>
      <c r="B6" s="1" t="str">
        <f t="shared" si="0"/>
        <v>Lehigh University, Provost</v>
      </c>
      <c r="C6" s="42">
        <v>42396</v>
      </c>
      <c r="D6" s="30" t="s">
        <v>56</v>
      </c>
      <c r="E6" s="1" t="str">
        <f t="shared" si="1"/>
        <v/>
      </c>
      <c r="F6" s="1" t="str">
        <f t="shared" si="2"/>
        <v>Assistant Professor</v>
      </c>
      <c r="G6" s="1" t="str">
        <f t="shared" si="3"/>
        <v/>
      </c>
      <c r="H6" s="1" t="str">
        <f t="shared" si="4"/>
        <v>Eastern European</v>
      </c>
      <c r="I6" s="1" t="str">
        <f t="shared" si="5"/>
        <v xml:space="preserve">Pre-School Aged Children; </v>
      </c>
      <c r="J6" s="1" t="str">
        <f t="shared" si="6"/>
        <v>Family</v>
      </c>
      <c r="K6" s="1" t="str">
        <f t="shared" si="7"/>
        <v/>
      </c>
      <c r="L6" t="s">
        <v>392</v>
      </c>
      <c r="M6">
        <v>0.5</v>
      </c>
      <c r="N6" t="s">
        <v>489</v>
      </c>
    </row>
    <row r="7" spans="1:14" ht="28.8" x14ac:dyDescent="0.3">
      <c r="A7" s="29">
        <v>1</v>
      </c>
      <c r="B7" s="1" t="str">
        <f t="shared" si="0"/>
        <v>Lehigh University, Provost</v>
      </c>
      <c r="C7" s="42">
        <v>42396</v>
      </c>
      <c r="D7" s="30" t="s">
        <v>56</v>
      </c>
      <c r="E7" s="1" t="str">
        <f t="shared" si="1"/>
        <v/>
      </c>
      <c r="F7" s="1" t="str">
        <f t="shared" si="2"/>
        <v>Assistant Professor</v>
      </c>
      <c r="G7" s="1" t="str">
        <f t="shared" si="3"/>
        <v/>
      </c>
      <c r="H7" s="1" t="str">
        <f t="shared" si="4"/>
        <v>Eastern European</v>
      </c>
      <c r="I7" s="1" t="str">
        <f t="shared" si="5"/>
        <v xml:space="preserve">Pre-School Aged Children; </v>
      </c>
      <c r="J7" s="1" t="str">
        <f t="shared" si="6"/>
        <v>Family</v>
      </c>
      <c r="K7" s="1" t="str">
        <f t="shared" si="7"/>
        <v/>
      </c>
      <c r="L7" t="s">
        <v>193</v>
      </c>
      <c r="M7">
        <f>(50+10)/60</f>
        <v>1</v>
      </c>
      <c r="N7" t="s">
        <v>489</v>
      </c>
    </row>
    <row r="8" spans="1:14" ht="28.8" x14ac:dyDescent="0.3">
      <c r="A8" s="29">
        <v>1</v>
      </c>
      <c r="B8" s="1" t="str">
        <f t="shared" si="0"/>
        <v>Lehigh University, Provost</v>
      </c>
      <c r="C8" s="42">
        <v>42396</v>
      </c>
      <c r="D8" s="30" t="s">
        <v>56</v>
      </c>
      <c r="E8" s="1" t="str">
        <f t="shared" si="1"/>
        <v/>
      </c>
      <c r="F8" s="1" t="str">
        <f t="shared" si="2"/>
        <v>Assistant Professor</v>
      </c>
      <c r="G8" s="1" t="str">
        <f t="shared" si="3"/>
        <v/>
      </c>
      <c r="H8" s="1" t="str">
        <f t="shared" si="4"/>
        <v>Eastern European</v>
      </c>
      <c r="I8" s="1" t="str">
        <f t="shared" si="5"/>
        <v xml:space="preserve">Pre-School Aged Children; </v>
      </c>
      <c r="J8" s="1" t="str">
        <f t="shared" si="6"/>
        <v>Family</v>
      </c>
      <c r="K8" s="1" t="str">
        <f t="shared" si="7"/>
        <v/>
      </c>
      <c r="L8" t="s">
        <v>496</v>
      </c>
      <c r="M8">
        <f>10/60</f>
        <v>0.16666666666666666</v>
      </c>
      <c r="N8" t="s">
        <v>494</v>
      </c>
    </row>
    <row r="9" spans="1:14" ht="28.8" x14ac:dyDescent="0.3">
      <c r="A9" s="29">
        <v>1</v>
      </c>
      <c r="B9" s="1" t="str">
        <f t="shared" si="0"/>
        <v>Lehigh University, Provost</v>
      </c>
      <c r="C9" s="42">
        <v>42396</v>
      </c>
      <c r="D9" s="30" t="s">
        <v>29</v>
      </c>
      <c r="E9" s="1" t="str">
        <f t="shared" si="1"/>
        <v/>
      </c>
      <c r="F9" s="1" t="str">
        <f t="shared" si="2"/>
        <v>Assistant Professor</v>
      </c>
      <c r="G9" s="1" t="str">
        <f t="shared" si="3"/>
        <v/>
      </c>
      <c r="H9" s="1" t="str">
        <f t="shared" si="4"/>
        <v>Eastern European</v>
      </c>
      <c r="I9" s="1" t="str">
        <f t="shared" si="5"/>
        <v xml:space="preserve">Pre-School Aged Children; </v>
      </c>
      <c r="J9" s="1" t="str">
        <f t="shared" si="6"/>
        <v>Family</v>
      </c>
      <c r="K9" s="1" t="str">
        <f t="shared" si="7"/>
        <v/>
      </c>
      <c r="M9">
        <v>0.5</v>
      </c>
      <c r="N9" t="s">
        <v>490</v>
      </c>
    </row>
    <row r="10" spans="1:14" ht="28.8" x14ac:dyDescent="0.3">
      <c r="A10" s="29">
        <v>1</v>
      </c>
      <c r="B10" s="1" t="str">
        <f t="shared" si="0"/>
        <v>Lehigh University, Provost</v>
      </c>
      <c r="C10" s="42">
        <v>42396</v>
      </c>
      <c r="D10" s="30" t="s">
        <v>29</v>
      </c>
      <c r="E10" s="1"/>
      <c r="F10" s="1" t="str">
        <f t="shared" si="2"/>
        <v>Assistant Professor</v>
      </c>
      <c r="G10" s="1"/>
      <c r="H10" s="1" t="str">
        <f t="shared" si="4"/>
        <v>Eastern European</v>
      </c>
      <c r="I10" s="1" t="str">
        <f t="shared" si="5"/>
        <v xml:space="preserve">Pre-School Aged Children; </v>
      </c>
      <c r="J10" s="1" t="str">
        <f t="shared" si="6"/>
        <v>Family</v>
      </c>
      <c r="K10" s="1"/>
      <c r="L10" t="s">
        <v>392</v>
      </c>
      <c r="M10">
        <f>(60+15+20+30)/60</f>
        <v>2.0833333333333335</v>
      </c>
      <c r="N10" t="s">
        <v>519</v>
      </c>
    </row>
    <row r="11" spans="1:14" ht="28.8" x14ac:dyDescent="0.3">
      <c r="A11" s="29">
        <v>1</v>
      </c>
      <c r="B11" s="1" t="str">
        <f t="shared" si="0"/>
        <v>Lehigh University, Provost</v>
      </c>
      <c r="C11" s="42">
        <v>42396</v>
      </c>
      <c r="D11" s="30" t="s">
        <v>29</v>
      </c>
      <c r="E11" s="1"/>
      <c r="F11" s="1" t="str">
        <f t="shared" si="2"/>
        <v>Assistant Professor</v>
      </c>
      <c r="G11" s="1"/>
      <c r="H11" s="1" t="str">
        <f t="shared" si="4"/>
        <v>Eastern European</v>
      </c>
      <c r="I11" s="1" t="str">
        <f t="shared" si="5"/>
        <v xml:space="preserve">Pre-School Aged Children; </v>
      </c>
      <c r="J11" s="1" t="str">
        <f t="shared" si="6"/>
        <v>Family</v>
      </c>
      <c r="K11" s="1"/>
      <c r="M11">
        <f>110/60</f>
        <v>1.8333333333333333</v>
      </c>
      <c r="N11" t="s">
        <v>492</v>
      </c>
    </row>
    <row r="12" spans="1:14" ht="28.8" x14ac:dyDescent="0.3">
      <c r="A12" s="29">
        <v>1</v>
      </c>
      <c r="B12" s="1" t="str">
        <f t="shared" si="0"/>
        <v>Lehigh University, Provost</v>
      </c>
      <c r="C12" s="42">
        <v>42396</v>
      </c>
      <c r="D12" s="30" t="s">
        <v>29</v>
      </c>
      <c r="E12" s="1"/>
      <c r="F12" s="1" t="str">
        <f t="shared" si="2"/>
        <v>Assistant Professor</v>
      </c>
      <c r="G12" s="1"/>
      <c r="H12" s="1" t="str">
        <f t="shared" si="4"/>
        <v>Eastern European</v>
      </c>
      <c r="I12" s="1" t="str">
        <f t="shared" si="5"/>
        <v xml:space="preserve">Pre-School Aged Children; </v>
      </c>
      <c r="J12" s="1" t="str">
        <f t="shared" si="6"/>
        <v>Family</v>
      </c>
      <c r="K12" s="1"/>
      <c r="L12" t="s">
        <v>392</v>
      </c>
      <c r="M12">
        <f>(30+10)/60</f>
        <v>0.66666666666666663</v>
      </c>
      <c r="N12" t="s">
        <v>489</v>
      </c>
    </row>
    <row r="13" spans="1:14" ht="28.8" x14ac:dyDescent="0.3">
      <c r="A13" s="29">
        <v>1</v>
      </c>
      <c r="B13" s="1" t="str">
        <f t="shared" si="0"/>
        <v>Lehigh University, Provost</v>
      </c>
      <c r="C13" s="42">
        <v>42396</v>
      </c>
      <c r="D13" s="30" t="s">
        <v>29</v>
      </c>
      <c r="E13" s="1"/>
      <c r="F13" s="1" t="str">
        <f t="shared" si="2"/>
        <v>Assistant Professor</v>
      </c>
      <c r="G13" s="1"/>
      <c r="H13" s="1" t="str">
        <f t="shared" si="4"/>
        <v>Eastern European</v>
      </c>
      <c r="I13" s="1" t="str">
        <f t="shared" si="5"/>
        <v xml:space="preserve">Pre-School Aged Children; </v>
      </c>
      <c r="J13" s="1" t="str">
        <f t="shared" si="6"/>
        <v>Family</v>
      </c>
      <c r="K13" s="1"/>
      <c r="L13" t="s">
        <v>225</v>
      </c>
      <c r="M13">
        <f>10/60</f>
        <v>0.16666666666666666</v>
      </c>
      <c r="N13" t="s">
        <v>489</v>
      </c>
    </row>
    <row r="14" spans="1:14" ht="28.8" x14ac:dyDescent="0.3">
      <c r="A14" s="29">
        <v>2</v>
      </c>
      <c r="B14" s="1" t="str">
        <f t="shared" si="0"/>
        <v>Lehigh University, Provost</v>
      </c>
      <c r="C14" s="1"/>
      <c r="D14" s="30" t="s">
        <v>36</v>
      </c>
      <c r="E14" s="1" t="str">
        <f t="shared" ref="E14:E24" si="8">IF(NOT(ISERROR(VLOOKUP(A14, demographicLookups,2,FALSE))),VLOOKUP(A14,demographicLookups,2,FALSE),"")</f>
        <v/>
      </c>
      <c r="F14" s="1" t="str">
        <f t="shared" si="2"/>
        <v>Assistant Professor</v>
      </c>
      <c r="G14" s="1" t="str">
        <f t="shared" ref="G14:G59" si="9">IF(NOT(ISERROR(VLOOKUP(A14,demographicLookups,3,FALSE))),IF(VLOOKUP(A14,demographicLookups,3,FALSE),VLOOKUP(A14,demographicLookups,4,FALSE),VLOOKUP(A14,demographicLookups,5,FALSE)),"")</f>
        <v/>
      </c>
      <c r="H14" s="1" t="str">
        <f t="shared" si="4"/>
        <v>Asian</v>
      </c>
      <c r="I14" s="1" t="str">
        <f t="shared" si="5"/>
        <v/>
      </c>
      <c r="J14" s="1" t="str">
        <f t="shared" si="6"/>
        <v/>
      </c>
      <c r="K14" s="1" t="str">
        <f t="shared" ref="K14:K77" si="10">IF(NOT(ISERROR(VLOOKUP(A14,housing,2,FALSE))),VLOOKUP(A14,housing,2,FALSE),"")</f>
        <v/>
      </c>
    </row>
    <row r="15" spans="1:14" ht="43.2" x14ac:dyDescent="0.3">
      <c r="A15" s="29">
        <v>3</v>
      </c>
      <c r="B15" s="1" t="str">
        <f t="shared" si="0"/>
        <v>Lehigh University, Provost</v>
      </c>
      <c r="C15" s="1"/>
      <c r="D15" s="30" t="s">
        <v>36</v>
      </c>
      <c r="E15" s="1" t="str">
        <f t="shared" si="8"/>
        <v/>
      </c>
      <c r="F15" s="1" t="str">
        <f t="shared" si="2"/>
        <v>Assistant Professor</v>
      </c>
      <c r="G15" s="1" t="str">
        <f t="shared" si="9"/>
        <v/>
      </c>
      <c r="H15" s="1" t="s">
        <v>127</v>
      </c>
      <c r="I15" s="1" t="str">
        <f t="shared" si="5"/>
        <v/>
      </c>
      <c r="J15" s="1" t="str">
        <f t="shared" si="6"/>
        <v/>
      </c>
      <c r="K15" s="1" t="str">
        <f t="shared" si="10"/>
        <v/>
      </c>
    </row>
    <row r="16" spans="1:14" ht="43.2" x14ac:dyDescent="0.3">
      <c r="A16" s="29">
        <v>5</v>
      </c>
      <c r="B16" s="1" t="str">
        <f t="shared" si="0"/>
        <v>St. Luke's University Hospital</v>
      </c>
      <c r="C16" s="1"/>
      <c r="D16" s="30" t="s">
        <v>36</v>
      </c>
      <c r="E16" s="1" t="str">
        <f t="shared" si="8"/>
        <v/>
      </c>
      <c r="F16" s="1" t="str">
        <f t="shared" si="2"/>
        <v>Intern</v>
      </c>
      <c r="G16" s="1" t="str">
        <f t="shared" si="9"/>
        <v/>
      </c>
      <c r="H16" s="1" t="s">
        <v>127</v>
      </c>
      <c r="I16" s="1" t="s">
        <v>172</v>
      </c>
      <c r="J16" s="1"/>
      <c r="K16" s="1" t="str">
        <f t="shared" si="10"/>
        <v/>
      </c>
      <c r="L16" t="s">
        <v>193</v>
      </c>
      <c r="M16">
        <f>(60)/60</f>
        <v>1</v>
      </c>
      <c r="N16" t="s">
        <v>494</v>
      </c>
    </row>
    <row r="17" spans="1:14" ht="43.2" x14ac:dyDescent="0.3">
      <c r="A17" s="29">
        <v>5</v>
      </c>
      <c r="B17" s="1" t="str">
        <f t="shared" si="0"/>
        <v>St. Luke's University Hospital</v>
      </c>
      <c r="C17" s="1"/>
      <c r="D17" s="30" t="s">
        <v>36</v>
      </c>
      <c r="E17" s="1" t="str">
        <f t="shared" si="8"/>
        <v/>
      </c>
      <c r="F17" s="1" t="str">
        <f t="shared" si="2"/>
        <v>Intern</v>
      </c>
      <c r="G17" s="1" t="str">
        <f t="shared" si="9"/>
        <v/>
      </c>
      <c r="H17" s="1" t="s">
        <v>127</v>
      </c>
      <c r="I17" s="1" t="s">
        <v>172</v>
      </c>
      <c r="J17" s="1"/>
      <c r="K17" s="1" t="str">
        <f t="shared" si="10"/>
        <v/>
      </c>
      <c r="L17" t="s">
        <v>193</v>
      </c>
      <c r="M17">
        <v>0.5</v>
      </c>
      <c r="N17" t="s">
        <v>519</v>
      </c>
    </row>
    <row r="18" spans="1:14" ht="43.2" x14ac:dyDescent="0.3">
      <c r="A18" s="29">
        <v>5</v>
      </c>
      <c r="B18" s="1" t="str">
        <f t="shared" si="0"/>
        <v>St. Luke's University Hospital</v>
      </c>
      <c r="C18" s="1"/>
      <c r="D18" s="30" t="s">
        <v>36</v>
      </c>
      <c r="E18" s="1" t="str">
        <f t="shared" si="8"/>
        <v/>
      </c>
      <c r="F18" s="1" t="str">
        <f t="shared" si="2"/>
        <v>Intern</v>
      </c>
      <c r="G18" s="1" t="str">
        <f t="shared" si="9"/>
        <v/>
      </c>
      <c r="H18" s="1" t="s">
        <v>127</v>
      </c>
      <c r="I18" s="1" t="s">
        <v>172</v>
      </c>
      <c r="J18" s="1"/>
      <c r="K18" s="1" t="str">
        <f t="shared" si="10"/>
        <v/>
      </c>
      <c r="L18" t="s">
        <v>193</v>
      </c>
      <c r="M18">
        <f>(10+5+10)/60</f>
        <v>0.41666666666666669</v>
      </c>
      <c r="N18" t="s">
        <v>489</v>
      </c>
    </row>
    <row r="19" spans="1:14" ht="43.2" x14ac:dyDescent="0.3">
      <c r="A19" s="29">
        <v>5</v>
      </c>
      <c r="B19" s="1" t="str">
        <f t="shared" si="0"/>
        <v>St. Luke's University Hospital</v>
      </c>
      <c r="C19" s="1"/>
      <c r="D19" s="30" t="s">
        <v>36</v>
      </c>
      <c r="E19" s="1" t="str">
        <f t="shared" si="8"/>
        <v/>
      </c>
      <c r="F19" s="1" t="str">
        <f t="shared" si="2"/>
        <v>Intern</v>
      </c>
      <c r="G19" s="1" t="str">
        <f t="shared" si="9"/>
        <v/>
      </c>
      <c r="H19" s="1" t="s">
        <v>127</v>
      </c>
      <c r="I19" s="1" t="s">
        <v>172</v>
      </c>
      <c r="J19" s="1"/>
      <c r="K19" s="1" t="str">
        <f t="shared" si="10"/>
        <v/>
      </c>
      <c r="M19">
        <f>480/60</f>
        <v>8</v>
      </c>
    </row>
    <row r="20" spans="1:14" ht="28.8" x14ac:dyDescent="0.3">
      <c r="A20" s="29">
        <v>6</v>
      </c>
      <c r="B20" s="1" t="str">
        <f t="shared" si="0"/>
        <v>St. Luke's University Hospital</v>
      </c>
      <c r="C20" s="42">
        <v>42207</v>
      </c>
      <c r="D20" s="30" t="s">
        <v>36</v>
      </c>
      <c r="E20" s="1" t="str">
        <f t="shared" si="8"/>
        <v/>
      </c>
      <c r="F20" s="1" t="str">
        <f t="shared" si="2"/>
        <v>Resident</v>
      </c>
      <c r="G20" s="1" t="str">
        <f t="shared" si="9"/>
        <v/>
      </c>
      <c r="H20" s="1" t="str">
        <f>IF(NOT(ISERROR(VLOOKUP(A20,demographicLookups,6,FALSE))),VLOOKUP(A20,demographicLookups,6,FALSE),"")</f>
        <v/>
      </c>
      <c r="I20" s="1" t="s">
        <v>520</v>
      </c>
      <c r="J20" s="1" t="s">
        <v>32</v>
      </c>
      <c r="K20" s="1" t="str">
        <f t="shared" si="10"/>
        <v/>
      </c>
      <c r="M20">
        <f>1040/60</f>
        <v>17.333333333333332</v>
      </c>
    </row>
    <row r="21" spans="1:14" ht="28.8" x14ac:dyDescent="0.3">
      <c r="A21" s="29">
        <v>7</v>
      </c>
      <c r="B21" s="1" t="str">
        <f t="shared" si="0"/>
        <v>Muhlenberg College</v>
      </c>
      <c r="C21" s="1"/>
      <c r="D21" s="30" t="s">
        <v>29</v>
      </c>
      <c r="E21" s="1" t="str">
        <f t="shared" si="8"/>
        <v>35 - 39</v>
      </c>
      <c r="F21" s="1" t="str">
        <f t="shared" si="2"/>
        <v>Assistant Professor of African History</v>
      </c>
      <c r="G21" s="1" t="str">
        <f t="shared" si="9"/>
        <v/>
      </c>
      <c r="H21" s="1" t="str">
        <f>IF(NOT(ISERROR(VLOOKUP(A21,demographicLookups,6,FALSE))),VLOOKUP(A21,demographicLookups,6,FALSE),"")</f>
        <v>Hispanic or Latino</v>
      </c>
      <c r="I21" s="1" t="str">
        <f>IF(NOT(ISERROR(VLOOKUP(A21, demographicLookups,12,FALSE))),VLOOKUP(A21,demographicLookups,12,FALSE),"")</f>
        <v/>
      </c>
      <c r="J21" s="1" t="str">
        <f t="shared" ref="J21:J35" si="11">IF(NOT(ISERROR(VLOOKUP(A21, demographicLookups,11,FALSE))),VLOOKUP(A21,demographicLookups,11,FALSE),"")</f>
        <v/>
      </c>
      <c r="K21" s="1" t="str">
        <f t="shared" si="10"/>
        <v/>
      </c>
      <c r="M21">
        <f>1807/60</f>
        <v>30.116666666666667</v>
      </c>
    </row>
    <row r="22" spans="1:14" ht="28.8" x14ac:dyDescent="0.3">
      <c r="A22" s="29">
        <v>8</v>
      </c>
      <c r="B22" s="1" t="str">
        <f t="shared" si="0"/>
        <v>Lehigh University, Provost</v>
      </c>
      <c r="C22" s="1"/>
      <c r="D22" s="30" t="s">
        <v>29</v>
      </c>
      <c r="E22" s="1" t="str">
        <f t="shared" si="8"/>
        <v/>
      </c>
      <c r="F22" s="1" t="str">
        <f t="shared" si="2"/>
        <v>Assistant Professor</v>
      </c>
      <c r="G22" s="1" t="str">
        <f t="shared" si="9"/>
        <v/>
      </c>
      <c r="H22" s="1" t="s">
        <v>137</v>
      </c>
      <c r="I22" s="1" t="s">
        <v>521</v>
      </c>
      <c r="J22" s="1" t="str">
        <f t="shared" si="11"/>
        <v/>
      </c>
      <c r="K22" s="1" t="str">
        <f t="shared" si="10"/>
        <v/>
      </c>
      <c r="M22">
        <f>40/60</f>
        <v>0.66666666666666663</v>
      </c>
    </row>
    <row r="23" spans="1:14" x14ac:dyDescent="0.3">
      <c r="A23" s="29">
        <v>9</v>
      </c>
      <c r="B23" s="1" t="str">
        <f t="shared" si="0"/>
        <v>Muhlenberg College</v>
      </c>
      <c r="C23" s="1"/>
      <c r="D23" s="30" t="s">
        <v>29</v>
      </c>
      <c r="E23" s="1" t="str">
        <f t="shared" si="8"/>
        <v/>
      </c>
      <c r="F23" s="1" t="str">
        <f t="shared" si="2"/>
        <v/>
      </c>
      <c r="G23" s="1" t="str">
        <f t="shared" si="9"/>
        <v/>
      </c>
      <c r="H23" s="1" t="str">
        <f t="shared" ref="H23:H35" si="12">IF(NOT(ISERROR(VLOOKUP(A23,demographicLookups,6,FALSE))),VLOOKUP(A23,demographicLookups,6,FALSE),"")</f>
        <v/>
      </c>
      <c r="I23" s="1" t="str">
        <f t="shared" ref="I23:I29" si="13">IF(NOT(ISERROR(VLOOKUP(A23, demographicLookups,12,FALSE))),VLOOKUP(A23,demographicLookups,12,FALSE),"")</f>
        <v/>
      </c>
      <c r="J23" s="1" t="str">
        <f t="shared" si="11"/>
        <v/>
      </c>
      <c r="K23" s="1" t="str">
        <f t="shared" si="10"/>
        <v/>
      </c>
      <c r="M23">
        <f>595/60</f>
        <v>9.9166666666666661</v>
      </c>
    </row>
    <row r="24" spans="1:14" ht="28.8" x14ac:dyDescent="0.3">
      <c r="A24" s="29">
        <v>10</v>
      </c>
      <c r="B24" s="1" t="str">
        <f t="shared" si="0"/>
        <v>Muhlenberg College</v>
      </c>
      <c r="C24" s="1"/>
      <c r="D24" s="30" t="s">
        <v>29</v>
      </c>
      <c r="E24" s="1" t="str">
        <f t="shared" si="8"/>
        <v>55+</v>
      </c>
      <c r="F24" s="1" t="str">
        <f t="shared" si="2"/>
        <v/>
      </c>
      <c r="G24" s="1" t="str">
        <f t="shared" si="9"/>
        <v>New York</v>
      </c>
      <c r="H24" s="1" t="str">
        <f t="shared" si="12"/>
        <v>White</v>
      </c>
      <c r="I24" s="1" t="str">
        <f t="shared" si="13"/>
        <v xml:space="preserve">Double Income No Kids/Empty-nesters; </v>
      </c>
      <c r="J24" s="1" t="str">
        <f t="shared" si="11"/>
        <v>Couple</v>
      </c>
      <c r="K24" s="1" t="str">
        <f t="shared" si="10"/>
        <v/>
      </c>
      <c r="M24">
        <f>1240/60</f>
        <v>20.666666666666668</v>
      </c>
    </row>
    <row r="25" spans="1:14" ht="28.8" x14ac:dyDescent="0.3">
      <c r="A25" s="29">
        <v>11</v>
      </c>
      <c r="B25" s="1" t="str">
        <f t="shared" si="0"/>
        <v>Northampton Community College</v>
      </c>
      <c r="C25" s="42">
        <v>42263</v>
      </c>
      <c r="D25" s="30" t="s">
        <v>36</v>
      </c>
      <c r="E25" s="1" t="s">
        <v>162</v>
      </c>
      <c r="F25" s="1" t="str">
        <f t="shared" si="2"/>
        <v>Associate Professor, Biology</v>
      </c>
      <c r="G25" s="1" t="str">
        <f t="shared" si="9"/>
        <v/>
      </c>
      <c r="H25" s="1" t="str">
        <f t="shared" si="12"/>
        <v>White</v>
      </c>
      <c r="I25" s="1" t="str">
        <f t="shared" si="13"/>
        <v/>
      </c>
      <c r="J25" s="1" t="str">
        <f t="shared" si="11"/>
        <v>Single</v>
      </c>
      <c r="K25" s="1" t="str">
        <f t="shared" si="10"/>
        <v/>
      </c>
      <c r="M25">
        <f>390/60</f>
        <v>6.5</v>
      </c>
    </row>
    <row r="26" spans="1:14" ht="28.8" x14ac:dyDescent="0.3">
      <c r="A26" s="29">
        <v>11</v>
      </c>
      <c r="B26" s="1" t="str">
        <f t="shared" si="0"/>
        <v>Northampton Community College</v>
      </c>
      <c r="C26" s="42">
        <v>42263</v>
      </c>
      <c r="D26" s="30" t="s">
        <v>36</v>
      </c>
      <c r="E26" s="1" t="s">
        <v>162</v>
      </c>
      <c r="F26" s="1" t="str">
        <f t="shared" si="2"/>
        <v>Associate Professor, Biology</v>
      </c>
      <c r="G26" s="1" t="str">
        <f t="shared" si="9"/>
        <v/>
      </c>
      <c r="H26" s="1" t="str">
        <f t="shared" si="12"/>
        <v>White</v>
      </c>
      <c r="I26" s="1" t="str">
        <f t="shared" si="13"/>
        <v/>
      </c>
      <c r="J26" s="1" t="str">
        <f t="shared" si="11"/>
        <v>Single</v>
      </c>
      <c r="K26" s="1" t="str">
        <f t="shared" si="10"/>
        <v/>
      </c>
      <c r="L26" t="s">
        <v>193</v>
      </c>
      <c r="M26">
        <f>20/60</f>
        <v>0.33333333333333331</v>
      </c>
      <c r="N26" t="s">
        <v>489</v>
      </c>
    </row>
    <row r="27" spans="1:14" ht="28.8" x14ac:dyDescent="0.3">
      <c r="A27" s="29">
        <v>11</v>
      </c>
      <c r="B27" s="1" t="str">
        <f t="shared" si="0"/>
        <v>Northampton Community College</v>
      </c>
      <c r="C27" s="42">
        <v>42263</v>
      </c>
      <c r="D27" s="30" t="s">
        <v>36</v>
      </c>
      <c r="E27" s="1" t="s">
        <v>162</v>
      </c>
      <c r="F27" s="1" t="str">
        <f t="shared" si="2"/>
        <v>Associate Professor, Biology</v>
      </c>
      <c r="G27" s="1" t="str">
        <f t="shared" si="9"/>
        <v/>
      </c>
      <c r="H27" s="1" t="str">
        <f t="shared" si="12"/>
        <v>White</v>
      </c>
      <c r="I27" s="1" t="str">
        <f t="shared" si="13"/>
        <v/>
      </c>
      <c r="J27" s="1" t="str">
        <f t="shared" si="11"/>
        <v>Single</v>
      </c>
      <c r="K27" s="1" t="str">
        <f t="shared" si="10"/>
        <v/>
      </c>
      <c r="L27" t="s">
        <v>193</v>
      </c>
      <c r="M27">
        <f>(10+10+160)/60</f>
        <v>3</v>
      </c>
      <c r="N27" t="s">
        <v>519</v>
      </c>
    </row>
    <row r="28" spans="1:14" ht="28.8" x14ac:dyDescent="0.3">
      <c r="A28" s="29">
        <v>11</v>
      </c>
      <c r="B28" s="1" t="str">
        <f t="shared" si="0"/>
        <v>Northampton Community College</v>
      </c>
      <c r="C28" s="42">
        <v>42263</v>
      </c>
      <c r="D28" s="30" t="s">
        <v>36</v>
      </c>
      <c r="E28" s="1" t="s">
        <v>162</v>
      </c>
      <c r="F28" s="1" t="str">
        <f t="shared" si="2"/>
        <v>Associate Professor, Biology</v>
      </c>
      <c r="G28" s="1" t="str">
        <f t="shared" si="9"/>
        <v/>
      </c>
      <c r="H28" s="1" t="str">
        <f t="shared" si="12"/>
        <v>White</v>
      </c>
      <c r="I28" s="1" t="str">
        <f t="shared" si="13"/>
        <v/>
      </c>
      <c r="J28" s="1" t="str">
        <f t="shared" si="11"/>
        <v>Single</v>
      </c>
      <c r="K28" s="1" t="str">
        <f t="shared" si="10"/>
        <v/>
      </c>
      <c r="L28" t="s">
        <v>193</v>
      </c>
      <c r="M28">
        <f>70/60</f>
        <v>1.1666666666666667</v>
      </c>
      <c r="N28" t="s">
        <v>494</v>
      </c>
    </row>
    <row r="29" spans="1:14" ht="28.8" x14ac:dyDescent="0.3">
      <c r="A29" s="29">
        <v>12</v>
      </c>
      <c r="B29" s="1" t="str">
        <f t="shared" si="0"/>
        <v>Lafayette College</v>
      </c>
      <c r="C29" s="42">
        <v>42181</v>
      </c>
      <c r="D29" s="30" t="s">
        <v>29</v>
      </c>
      <c r="E29" s="1" t="str">
        <f t="shared" ref="E29:E59" si="14">IF(NOT(ISERROR(VLOOKUP(A29, demographicLookups,2,FALSE))),VLOOKUP(A29,demographicLookups,2,FALSE),"")</f>
        <v/>
      </c>
      <c r="F29" s="1" t="str">
        <f t="shared" si="2"/>
        <v>Assistant Professor of Chemistry</v>
      </c>
      <c r="G29" s="1" t="str">
        <f t="shared" si="9"/>
        <v/>
      </c>
      <c r="H29" s="1" t="str">
        <f t="shared" si="12"/>
        <v/>
      </c>
      <c r="I29" s="1" t="str">
        <f t="shared" si="13"/>
        <v/>
      </c>
      <c r="J29" s="1" t="str">
        <f t="shared" si="11"/>
        <v/>
      </c>
      <c r="K29" s="1" t="str">
        <f t="shared" si="10"/>
        <v/>
      </c>
    </row>
    <row r="30" spans="1:14" ht="43.2" x14ac:dyDescent="0.3">
      <c r="A30" s="29">
        <v>13</v>
      </c>
      <c r="B30" s="1" t="str">
        <f t="shared" si="0"/>
        <v>PPL Corporation</v>
      </c>
      <c r="C30" s="1"/>
      <c r="D30" s="30" t="s">
        <v>36</v>
      </c>
      <c r="E30" s="1" t="str">
        <f t="shared" si="14"/>
        <v>45 - 49</v>
      </c>
      <c r="F30" s="1" t="str">
        <f t="shared" si="2"/>
        <v>Vice President</v>
      </c>
      <c r="G30" s="1" t="str">
        <f t="shared" si="9"/>
        <v/>
      </c>
      <c r="H30" s="1" t="str">
        <f t="shared" si="12"/>
        <v>Mixed/Multi-racial</v>
      </c>
      <c r="I30" s="1" t="str">
        <f t="shared" ref="I30:I35" si="15">IF(NOT(ISERROR(VLOOKUP(A30,demographicLookups,12,FALSE))),VLOOKUP(A30,demographicLookups,12,FALSE),"")</f>
        <v xml:space="preserve">Pre-School Aged Children; Stay-at-home/Retired Partner; </v>
      </c>
      <c r="J30" s="1" t="str">
        <f t="shared" si="11"/>
        <v>Family</v>
      </c>
      <c r="K30" s="1" t="str">
        <f t="shared" si="10"/>
        <v/>
      </c>
      <c r="L30" t="s">
        <v>392</v>
      </c>
      <c r="M30">
        <f>(10+270)/60</f>
        <v>4.666666666666667</v>
      </c>
      <c r="N30" t="s">
        <v>494</v>
      </c>
    </row>
    <row r="31" spans="1:14" ht="43.2" x14ac:dyDescent="0.3">
      <c r="A31" s="29">
        <v>13</v>
      </c>
      <c r="B31" s="1" t="str">
        <f t="shared" si="0"/>
        <v>PPL Corporation</v>
      </c>
      <c r="C31" s="1"/>
      <c r="D31" s="30" t="s">
        <v>36</v>
      </c>
      <c r="E31" s="1" t="str">
        <f t="shared" si="14"/>
        <v>45 - 49</v>
      </c>
      <c r="F31" s="1" t="str">
        <f t="shared" si="2"/>
        <v>Vice President</v>
      </c>
      <c r="G31" s="1" t="str">
        <f t="shared" si="9"/>
        <v/>
      </c>
      <c r="H31" s="1" t="str">
        <f t="shared" si="12"/>
        <v>Mixed/Multi-racial</v>
      </c>
      <c r="I31" s="1" t="str">
        <f t="shared" si="15"/>
        <v xml:space="preserve">Pre-School Aged Children; Stay-at-home/Retired Partner; </v>
      </c>
      <c r="J31" s="1" t="str">
        <f t="shared" si="11"/>
        <v>Family</v>
      </c>
      <c r="K31" s="1" t="str">
        <f t="shared" si="10"/>
        <v/>
      </c>
      <c r="L31" t="s">
        <v>392</v>
      </c>
      <c r="M31">
        <f>(10+20)/60</f>
        <v>0.5</v>
      </c>
      <c r="N31" t="s">
        <v>519</v>
      </c>
    </row>
    <row r="32" spans="1:14" ht="43.2" x14ac:dyDescent="0.3">
      <c r="A32" s="29">
        <v>13</v>
      </c>
      <c r="B32" s="1" t="str">
        <f t="shared" si="0"/>
        <v>PPL Corporation</v>
      </c>
      <c r="C32" s="1"/>
      <c r="D32" s="30" t="s">
        <v>36</v>
      </c>
      <c r="E32" s="1" t="str">
        <f t="shared" si="14"/>
        <v>45 - 49</v>
      </c>
      <c r="F32" s="1" t="str">
        <f t="shared" si="2"/>
        <v>Vice President</v>
      </c>
      <c r="G32" s="1" t="str">
        <f t="shared" si="9"/>
        <v/>
      </c>
      <c r="H32" s="1" t="str">
        <f t="shared" si="12"/>
        <v>Mixed/Multi-racial</v>
      </c>
      <c r="I32" s="1" t="str">
        <f t="shared" si="15"/>
        <v xml:space="preserve">Pre-School Aged Children; Stay-at-home/Retired Partner; </v>
      </c>
      <c r="J32" s="1" t="str">
        <f t="shared" si="11"/>
        <v>Family</v>
      </c>
      <c r="K32" s="1" t="str">
        <f t="shared" si="10"/>
        <v/>
      </c>
      <c r="L32" t="s">
        <v>193</v>
      </c>
      <c r="M32">
        <f>(50)/60</f>
        <v>0.83333333333333337</v>
      </c>
      <c r="N32" t="s">
        <v>498</v>
      </c>
    </row>
    <row r="33" spans="1:14" ht="43.2" x14ac:dyDescent="0.3">
      <c r="A33" s="29">
        <v>13</v>
      </c>
      <c r="B33" s="1" t="str">
        <f t="shared" si="0"/>
        <v>PPL Corporation</v>
      </c>
      <c r="C33" s="1"/>
      <c r="D33" s="30" t="s">
        <v>36</v>
      </c>
      <c r="E33" s="1" t="str">
        <f t="shared" si="14"/>
        <v>45 - 49</v>
      </c>
      <c r="F33" s="1" t="str">
        <f t="shared" si="2"/>
        <v>Vice President</v>
      </c>
      <c r="G33" s="1" t="str">
        <f t="shared" si="9"/>
        <v/>
      </c>
      <c r="H33" s="1" t="str">
        <f t="shared" si="12"/>
        <v>Mixed/Multi-racial</v>
      </c>
      <c r="I33" s="1" t="str">
        <f t="shared" si="15"/>
        <v xml:space="preserve">Pre-School Aged Children; Stay-at-home/Retired Partner; </v>
      </c>
      <c r="J33" s="1" t="str">
        <f t="shared" si="11"/>
        <v>Family</v>
      </c>
      <c r="K33" s="1" t="str">
        <f t="shared" si="10"/>
        <v/>
      </c>
      <c r="L33" t="s">
        <v>193</v>
      </c>
      <c r="M33">
        <f>110/60</f>
        <v>1.8333333333333333</v>
      </c>
      <c r="N33" t="s">
        <v>489</v>
      </c>
    </row>
    <row r="34" spans="1:14" ht="43.2" x14ac:dyDescent="0.3">
      <c r="A34" s="29">
        <v>13</v>
      </c>
      <c r="B34" s="1" t="str">
        <f t="shared" si="0"/>
        <v>PPL Corporation</v>
      </c>
      <c r="C34" s="1"/>
      <c r="D34" s="30" t="s">
        <v>36</v>
      </c>
      <c r="E34" s="1" t="str">
        <f t="shared" si="14"/>
        <v>45 - 49</v>
      </c>
      <c r="F34" s="1" t="str">
        <f t="shared" ref="F34:F59" si="16">VLOOKUP(A34,professions,6,FALSE)</f>
        <v>Vice President</v>
      </c>
      <c r="G34" s="1" t="str">
        <f t="shared" si="9"/>
        <v/>
      </c>
      <c r="H34" s="1" t="str">
        <f t="shared" si="12"/>
        <v>Mixed/Multi-racial</v>
      </c>
      <c r="I34" s="1" t="str">
        <f t="shared" si="15"/>
        <v xml:space="preserve">Pre-School Aged Children; Stay-at-home/Retired Partner; </v>
      </c>
      <c r="J34" s="1" t="str">
        <f t="shared" si="11"/>
        <v>Family</v>
      </c>
      <c r="K34" s="1" t="str">
        <f t="shared" si="10"/>
        <v/>
      </c>
      <c r="L34" t="s">
        <v>193</v>
      </c>
      <c r="M34">
        <f>130/60</f>
        <v>2.1666666666666665</v>
      </c>
      <c r="N34" t="s">
        <v>519</v>
      </c>
    </row>
    <row r="35" spans="1:14" ht="43.2" x14ac:dyDescent="0.3">
      <c r="A35" s="29">
        <v>13</v>
      </c>
      <c r="B35" s="1" t="str">
        <f t="shared" si="0"/>
        <v>PPL Corporation</v>
      </c>
      <c r="C35" s="1"/>
      <c r="D35" s="30" t="s">
        <v>36</v>
      </c>
      <c r="E35" s="1" t="str">
        <f t="shared" si="14"/>
        <v>45 - 49</v>
      </c>
      <c r="F35" s="1" t="str">
        <f t="shared" si="16"/>
        <v>Vice President</v>
      </c>
      <c r="G35" s="1" t="str">
        <f t="shared" si="9"/>
        <v/>
      </c>
      <c r="H35" s="1" t="str">
        <f t="shared" si="12"/>
        <v>Mixed/Multi-racial</v>
      </c>
      <c r="I35" s="1" t="str">
        <f t="shared" si="15"/>
        <v xml:space="preserve">Pre-School Aged Children; Stay-at-home/Retired Partner; </v>
      </c>
      <c r="J35" s="1" t="str">
        <f t="shared" si="11"/>
        <v>Family</v>
      </c>
      <c r="K35" s="1" t="str">
        <f t="shared" si="10"/>
        <v/>
      </c>
      <c r="L35" t="s">
        <v>193</v>
      </c>
      <c r="M35">
        <f>130/60</f>
        <v>2.1666666666666665</v>
      </c>
      <c r="N35" t="s">
        <v>494</v>
      </c>
    </row>
    <row r="36" spans="1:14" ht="43.2" x14ac:dyDescent="0.3">
      <c r="A36" s="29">
        <v>14</v>
      </c>
      <c r="B36" s="1" t="str">
        <f t="shared" si="0"/>
        <v>St. Luke's University Hospital</v>
      </c>
      <c r="C36" s="42">
        <v>42206</v>
      </c>
      <c r="D36" s="30" t="s">
        <v>36</v>
      </c>
      <c r="E36" s="1" t="str">
        <f t="shared" si="14"/>
        <v/>
      </c>
      <c r="F36" s="1" t="str">
        <f t="shared" si="16"/>
        <v>Doctor</v>
      </c>
      <c r="G36" s="1" t="str">
        <f t="shared" si="9"/>
        <v/>
      </c>
      <c r="H36" s="1" t="s">
        <v>143</v>
      </c>
      <c r="I36" s="1" t="s">
        <v>522</v>
      </c>
      <c r="J36" s="1" t="s">
        <v>32</v>
      </c>
      <c r="K36" s="1" t="str">
        <f t="shared" si="10"/>
        <v/>
      </c>
      <c r="L36" s="1" t="s">
        <v>392</v>
      </c>
      <c r="M36">
        <v>1</v>
      </c>
      <c r="N36" s="1" t="s">
        <v>490</v>
      </c>
    </row>
    <row r="37" spans="1:14" ht="43.2" x14ac:dyDescent="0.3">
      <c r="A37" s="29">
        <v>14</v>
      </c>
      <c r="B37" s="1" t="str">
        <f t="shared" si="0"/>
        <v>St. Luke's University Hospital</v>
      </c>
      <c r="C37" s="42">
        <v>42206</v>
      </c>
      <c r="D37" s="30" t="s">
        <v>36</v>
      </c>
      <c r="E37" s="1" t="str">
        <f t="shared" si="14"/>
        <v/>
      </c>
      <c r="F37" s="1" t="str">
        <f t="shared" si="16"/>
        <v>Doctor</v>
      </c>
      <c r="G37" s="1" t="str">
        <f t="shared" si="9"/>
        <v/>
      </c>
      <c r="H37" s="1" t="s">
        <v>143</v>
      </c>
      <c r="I37" s="1" t="s">
        <v>522</v>
      </c>
      <c r="J37" s="1" t="s">
        <v>32</v>
      </c>
      <c r="K37" s="1" t="str">
        <f t="shared" si="10"/>
        <v/>
      </c>
      <c r="L37" s="1" t="s">
        <v>193</v>
      </c>
      <c r="M37">
        <f>30/60</f>
        <v>0.5</v>
      </c>
      <c r="N37" s="1" t="s">
        <v>489</v>
      </c>
    </row>
    <row r="38" spans="1:14" ht="43.2" x14ac:dyDescent="0.3">
      <c r="A38" s="29">
        <v>14</v>
      </c>
      <c r="B38" s="1" t="str">
        <f t="shared" si="0"/>
        <v>St. Luke's University Hospital</v>
      </c>
      <c r="C38" s="42">
        <v>42206</v>
      </c>
      <c r="D38" s="30" t="s">
        <v>36</v>
      </c>
      <c r="E38" s="1" t="str">
        <f t="shared" si="14"/>
        <v/>
      </c>
      <c r="F38" s="1" t="str">
        <f t="shared" si="16"/>
        <v>Doctor</v>
      </c>
      <c r="G38" s="1" t="str">
        <f t="shared" si="9"/>
        <v/>
      </c>
      <c r="H38" s="1" t="s">
        <v>143</v>
      </c>
      <c r="I38" s="1" t="s">
        <v>522</v>
      </c>
      <c r="J38" s="1" t="s">
        <v>32</v>
      </c>
      <c r="K38" s="1" t="str">
        <f t="shared" si="10"/>
        <v/>
      </c>
      <c r="L38" s="1" t="s">
        <v>193</v>
      </c>
      <c r="M38">
        <f>40/60</f>
        <v>0.66666666666666663</v>
      </c>
      <c r="N38" s="1" t="s">
        <v>519</v>
      </c>
    </row>
    <row r="39" spans="1:14" ht="43.2" x14ac:dyDescent="0.3">
      <c r="A39" s="29">
        <v>14</v>
      </c>
      <c r="B39" s="1" t="str">
        <f t="shared" si="0"/>
        <v>St. Luke's University Hospital</v>
      </c>
      <c r="C39" s="42">
        <v>42206</v>
      </c>
      <c r="D39" s="30" t="s">
        <v>36</v>
      </c>
      <c r="E39" s="1" t="str">
        <f t="shared" si="14"/>
        <v/>
      </c>
      <c r="F39" s="1" t="str">
        <f t="shared" si="16"/>
        <v>Doctor</v>
      </c>
      <c r="G39" s="1" t="str">
        <f t="shared" si="9"/>
        <v/>
      </c>
      <c r="H39" s="1" t="s">
        <v>143</v>
      </c>
      <c r="I39" s="1" t="s">
        <v>522</v>
      </c>
      <c r="J39" s="1" t="s">
        <v>32</v>
      </c>
      <c r="K39" s="1" t="str">
        <f t="shared" si="10"/>
        <v/>
      </c>
      <c r="L39" s="1" t="s">
        <v>193</v>
      </c>
      <c r="M39">
        <f>80/60</f>
        <v>1.3333333333333333</v>
      </c>
      <c r="N39" s="1" t="s">
        <v>494</v>
      </c>
    </row>
    <row r="40" spans="1:14" ht="43.2" x14ac:dyDescent="0.3">
      <c r="A40" s="29">
        <v>14</v>
      </c>
      <c r="B40" s="1" t="str">
        <f t="shared" si="0"/>
        <v>St. Luke's University Hospital</v>
      </c>
      <c r="C40" s="42">
        <v>42206</v>
      </c>
      <c r="D40" s="30" t="s">
        <v>36</v>
      </c>
      <c r="E40" s="1" t="str">
        <f t="shared" si="14"/>
        <v/>
      </c>
      <c r="F40" s="1" t="str">
        <f t="shared" si="16"/>
        <v>Doctor</v>
      </c>
      <c r="G40" s="1" t="str">
        <f t="shared" si="9"/>
        <v/>
      </c>
      <c r="H40" s="1" t="s">
        <v>143</v>
      </c>
      <c r="I40" s="1" t="s">
        <v>522</v>
      </c>
      <c r="J40" s="1" t="s">
        <v>32</v>
      </c>
      <c r="K40" s="1" t="str">
        <f t="shared" si="10"/>
        <v/>
      </c>
      <c r="L40" s="1"/>
      <c r="M40">
        <f>540/60</f>
        <v>9</v>
      </c>
      <c r="N40" s="1"/>
    </row>
    <row r="41" spans="1:14" ht="28.8" x14ac:dyDescent="0.3">
      <c r="A41" s="29">
        <v>15</v>
      </c>
      <c r="B41" s="1" t="str">
        <f t="shared" si="0"/>
        <v>Air Products, Inc.</v>
      </c>
      <c r="C41" s="42">
        <v>42475</v>
      </c>
      <c r="D41" s="30" t="s">
        <v>36</v>
      </c>
      <c r="E41" s="1" t="str">
        <f t="shared" si="14"/>
        <v/>
      </c>
      <c r="F41" s="1" t="str">
        <f t="shared" si="16"/>
        <v>Sr Pr Scientist</v>
      </c>
      <c r="G41" s="1" t="str">
        <f t="shared" si="9"/>
        <v/>
      </c>
      <c r="H41" s="1" t="s">
        <v>137</v>
      </c>
      <c r="I41" s="1" t="s">
        <v>521</v>
      </c>
      <c r="J41" s="1" t="s">
        <v>132</v>
      </c>
      <c r="K41" s="1" t="str">
        <f t="shared" si="10"/>
        <v/>
      </c>
      <c r="L41" s="1" t="s">
        <v>193</v>
      </c>
      <c r="M41">
        <f>70/60</f>
        <v>1.1666666666666667</v>
      </c>
      <c r="N41" s="1" t="s">
        <v>489</v>
      </c>
    </row>
    <row r="42" spans="1:14" ht="28.8" x14ac:dyDescent="0.3">
      <c r="A42" s="29">
        <v>15</v>
      </c>
      <c r="B42" s="1" t="str">
        <f t="shared" si="0"/>
        <v>Air Products, Inc.</v>
      </c>
      <c r="C42" s="42">
        <v>42475</v>
      </c>
      <c r="D42" s="30" t="s">
        <v>29</v>
      </c>
      <c r="E42" s="1" t="str">
        <f t="shared" si="14"/>
        <v/>
      </c>
      <c r="F42" s="1" t="str">
        <f t="shared" si="16"/>
        <v>Sr Pr Scientist</v>
      </c>
      <c r="G42" s="1" t="str">
        <f t="shared" si="9"/>
        <v/>
      </c>
      <c r="H42" s="1" t="s">
        <v>137</v>
      </c>
      <c r="I42" s="1" t="s">
        <v>521</v>
      </c>
      <c r="J42" s="1" t="s">
        <v>132</v>
      </c>
      <c r="K42" s="1" t="str">
        <f t="shared" si="10"/>
        <v/>
      </c>
      <c r="L42" s="1" t="s">
        <v>225</v>
      </c>
      <c r="M42">
        <f>540/60</f>
        <v>9</v>
      </c>
    </row>
    <row r="43" spans="1:14" ht="28.8" x14ac:dyDescent="0.3">
      <c r="A43" s="29">
        <v>15</v>
      </c>
      <c r="B43" s="1" t="str">
        <f t="shared" si="0"/>
        <v>Air Products, Inc.</v>
      </c>
      <c r="C43" s="42">
        <v>42475</v>
      </c>
      <c r="D43" s="30" t="s">
        <v>29</v>
      </c>
      <c r="E43" s="1" t="str">
        <f t="shared" si="14"/>
        <v/>
      </c>
      <c r="F43" s="1" t="str">
        <f t="shared" si="16"/>
        <v>Sr Pr Scientist</v>
      </c>
      <c r="G43" s="1" t="str">
        <f t="shared" si="9"/>
        <v/>
      </c>
      <c r="H43" s="1" t="s">
        <v>137</v>
      </c>
      <c r="I43" s="1" t="s">
        <v>521</v>
      </c>
      <c r="J43" s="1" t="s">
        <v>132</v>
      </c>
      <c r="K43" s="1" t="str">
        <f t="shared" si="10"/>
        <v/>
      </c>
      <c r="L43" s="1" t="s">
        <v>225</v>
      </c>
      <c r="M43">
        <f>(10+120+10+10+10)/60</f>
        <v>2.6666666666666665</v>
      </c>
      <c r="N43" s="1" t="s">
        <v>489</v>
      </c>
    </row>
    <row r="44" spans="1:14" ht="28.8" x14ac:dyDescent="0.3">
      <c r="A44" s="29">
        <v>15</v>
      </c>
      <c r="B44" s="1" t="str">
        <f t="shared" si="0"/>
        <v>Air Products, Inc.</v>
      </c>
      <c r="C44" s="42">
        <v>42475</v>
      </c>
      <c r="D44" s="30" t="s">
        <v>29</v>
      </c>
      <c r="E44" s="1" t="str">
        <f t="shared" si="14"/>
        <v/>
      </c>
      <c r="F44" s="1" t="str">
        <f t="shared" si="16"/>
        <v>Sr Pr Scientist</v>
      </c>
      <c r="G44" s="1" t="str">
        <f t="shared" si="9"/>
        <v/>
      </c>
      <c r="H44" s="1" t="s">
        <v>137</v>
      </c>
      <c r="I44" s="1" t="s">
        <v>521</v>
      </c>
      <c r="J44" s="1" t="s">
        <v>132</v>
      </c>
      <c r="K44" s="1" t="str">
        <f t="shared" si="10"/>
        <v/>
      </c>
      <c r="L44" s="1" t="s">
        <v>225</v>
      </c>
      <c r="M44">
        <f>70/60</f>
        <v>1.1666666666666667</v>
      </c>
      <c r="N44" s="1" t="s">
        <v>503</v>
      </c>
    </row>
    <row r="45" spans="1:14" ht="28.8" x14ac:dyDescent="0.3">
      <c r="A45" s="29">
        <v>15</v>
      </c>
      <c r="B45" s="1" t="str">
        <f t="shared" si="0"/>
        <v>Air Products, Inc.</v>
      </c>
      <c r="C45" s="42">
        <v>42475</v>
      </c>
      <c r="D45" s="30" t="s">
        <v>29</v>
      </c>
      <c r="E45" s="1" t="str">
        <f t="shared" si="14"/>
        <v/>
      </c>
      <c r="F45" s="1" t="str">
        <f t="shared" si="16"/>
        <v>Sr Pr Scientist</v>
      </c>
      <c r="G45" s="1" t="str">
        <f t="shared" si="9"/>
        <v/>
      </c>
      <c r="H45" s="1" t="s">
        <v>137</v>
      </c>
      <c r="I45" s="1" t="s">
        <v>521</v>
      </c>
      <c r="J45" s="1" t="s">
        <v>132</v>
      </c>
      <c r="K45" s="1" t="str">
        <f t="shared" si="10"/>
        <v/>
      </c>
      <c r="L45" s="1" t="s">
        <v>493</v>
      </c>
      <c r="M45">
        <f>50/60</f>
        <v>0.83333333333333337</v>
      </c>
      <c r="N45" s="1" t="s">
        <v>492</v>
      </c>
    </row>
    <row r="46" spans="1:14" ht="28.8" x14ac:dyDescent="0.3">
      <c r="A46" s="29">
        <v>15</v>
      </c>
      <c r="B46" s="1" t="str">
        <f t="shared" si="0"/>
        <v>Air Products, Inc.</v>
      </c>
      <c r="C46" s="42">
        <v>42475</v>
      </c>
      <c r="D46" s="30" t="s">
        <v>29</v>
      </c>
      <c r="E46" s="1" t="str">
        <f t="shared" si="14"/>
        <v/>
      </c>
      <c r="F46" s="1" t="str">
        <f t="shared" si="16"/>
        <v>Sr Pr Scientist</v>
      </c>
      <c r="G46" s="1" t="str">
        <f t="shared" si="9"/>
        <v/>
      </c>
      <c r="H46" s="1" t="s">
        <v>137</v>
      </c>
      <c r="I46" s="1" t="s">
        <v>521</v>
      </c>
      <c r="J46" s="1" t="s">
        <v>132</v>
      </c>
      <c r="K46" s="1" t="str">
        <f t="shared" si="10"/>
        <v/>
      </c>
      <c r="L46" s="1" t="s">
        <v>493</v>
      </c>
      <c r="M46">
        <f>40/60</f>
        <v>0.66666666666666663</v>
      </c>
      <c r="N46" s="1" t="s">
        <v>519</v>
      </c>
    </row>
    <row r="47" spans="1:14" ht="28.8" x14ac:dyDescent="0.3">
      <c r="A47" s="29">
        <v>15</v>
      </c>
      <c r="B47" s="1" t="str">
        <f t="shared" si="0"/>
        <v>Air Products, Inc.</v>
      </c>
      <c r="C47" s="42">
        <v>42475</v>
      </c>
      <c r="D47" s="30" t="s">
        <v>29</v>
      </c>
      <c r="E47" s="1" t="str">
        <f t="shared" si="14"/>
        <v/>
      </c>
      <c r="F47" s="1" t="str">
        <f t="shared" si="16"/>
        <v>Sr Pr Scientist</v>
      </c>
      <c r="G47" s="1" t="str">
        <f t="shared" si="9"/>
        <v/>
      </c>
      <c r="H47" s="1" t="s">
        <v>137</v>
      </c>
      <c r="I47" s="1" t="s">
        <v>521</v>
      </c>
      <c r="J47" s="1" t="s">
        <v>132</v>
      </c>
      <c r="K47" s="1" t="str">
        <f t="shared" si="10"/>
        <v/>
      </c>
      <c r="L47" s="1" t="s">
        <v>493</v>
      </c>
      <c r="M47">
        <f>30/60</f>
        <v>0.5</v>
      </c>
      <c r="N47" s="1" t="s">
        <v>505</v>
      </c>
    </row>
    <row r="48" spans="1:14" ht="28.8" x14ac:dyDescent="0.3">
      <c r="A48" s="29">
        <v>15</v>
      </c>
      <c r="B48" s="1" t="str">
        <f t="shared" si="0"/>
        <v>Air Products, Inc.</v>
      </c>
      <c r="C48" s="42">
        <v>42475</v>
      </c>
      <c r="D48" s="30" t="s">
        <v>29</v>
      </c>
      <c r="E48" s="1" t="str">
        <f t="shared" si="14"/>
        <v/>
      </c>
      <c r="F48" s="1" t="str">
        <f t="shared" si="16"/>
        <v>Sr Pr Scientist</v>
      </c>
      <c r="G48" s="1" t="str">
        <f t="shared" si="9"/>
        <v/>
      </c>
      <c r="H48" s="1" t="s">
        <v>137</v>
      </c>
      <c r="I48" s="1" t="s">
        <v>521</v>
      </c>
      <c r="J48" s="1" t="s">
        <v>132</v>
      </c>
      <c r="K48" s="1" t="str">
        <f t="shared" si="10"/>
        <v/>
      </c>
      <c r="L48" s="1" t="s">
        <v>392</v>
      </c>
      <c r="M48">
        <f>30/60</f>
        <v>0.5</v>
      </c>
      <c r="N48" s="1" t="s">
        <v>490</v>
      </c>
    </row>
    <row r="49" spans="1:14" ht="28.8" x14ac:dyDescent="0.3">
      <c r="A49" s="29">
        <v>15</v>
      </c>
      <c r="B49" s="1" t="str">
        <f t="shared" si="0"/>
        <v>Air Products, Inc.</v>
      </c>
      <c r="C49" s="42">
        <v>42475</v>
      </c>
      <c r="D49" s="30" t="s">
        <v>29</v>
      </c>
      <c r="E49" s="1" t="str">
        <f t="shared" si="14"/>
        <v/>
      </c>
      <c r="F49" s="1" t="str">
        <f t="shared" si="16"/>
        <v>Sr Pr Scientist</v>
      </c>
      <c r="G49" s="1" t="str">
        <f t="shared" si="9"/>
        <v/>
      </c>
      <c r="H49" s="1" t="s">
        <v>137</v>
      </c>
      <c r="I49" s="1" t="s">
        <v>521</v>
      </c>
      <c r="J49" s="1" t="s">
        <v>132</v>
      </c>
      <c r="K49" s="1" t="str">
        <f t="shared" si="10"/>
        <v/>
      </c>
      <c r="L49" s="1" t="s">
        <v>392</v>
      </c>
      <c r="M49">
        <v>1</v>
      </c>
      <c r="N49" s="1" t="s">
        <v>489</v>
      </c>
    </row>
    <row r="50" spans="1:14" ht="28.8" x14ac:dyDescent="0.3">
      <c r="A50" s="29">
        <v>16</v>
      </c>
      <c r="B50" s="1" t="str">
        <f t="shared" si="0"/>
        <v>Lehigh University, Provost</v>
      </c>
      <c r="C50" s="42">
        <v>42596</v>
      </c>
      <c r="D50" s="30" t="s">
        <v>29</v>
      </c>
      <c r="E50" s="1" t="str">
        <f t="shared" si="14"/>
        <v/>
      </c>
      <c r="F50" s="1" t="str">
        <f t="shared" si="16"/>
        <v>Assistant Professor</v>
      </c>
      <c r="G50" s="1" t="str">
        <f t="shared" si="9"/>
        <v/>
      </c>
      <c r="H50" s="1" t="s">
        <v>137</v>
      </c>
      <c r="I50" s="1" t="s">
        <v>520</v>
      </c>
      <c r="J50" s="1" t="s">
        <v>32</v>
      </c>
      <c r="K50" s="1" t="str">
        <f t="shared" si="10"/>
        <v/>
      </c>
      <c r="L50" s="1" t="s">
        <v>392</v>
      </c>
      <c r="M50">
        <f>70/60</f>
        <v>1.1666666666666667</v>
      </c>
      <c r="N50" s="1" t="s">
        <v>490</v>
      </c>
    </row>
    <row r="51" spans="1:14" ht="28.8" x14ac:dyDescent="0.3">
      <c r="A51" s="29">
        <v>16</v>
      </c>
      <c r="B51" s="1" t="str">
        <f t="shared" si="0"/>
        <v>Lehigh University, Provost</v>
      </c>
      <c r="C51" s="42">
        <v>42230</v>
      </c>
      <c r="D51" s="30" t="s">
        <v>29</v>
      </c>
      <c r="E51" s="1" t="str">
        <f t="shared" si="14"/>
        <v/>
      </c>
      <c r="F51" s="1" t="str">
        <f t="shared" si="16"/>
        <v>Assistant Professor</v>
      </c>
      <c r="G51" s="1" t="str">
        <f t="shared" si="9"/>
        <v/>
      </c>
      <c r="H51" s="1" t="s">
        <v>137</v>
      </c>
      <c r="I51" s="1" t="s">
        <v>520</v>
      </c>
      <c r="J51" s="1" t="s">
        <v>32</v>
      </c>
      <c r="K51" s="1" t="str">
        <f t="shared" si="10"/>
        <v/>
      </c>
      <c r="L51" s="1"/>
      <c r="M51">
        <f>90/60</f>
        <v>1.5</v>
      </c>
      <c r="N51" s="1"/>
    </row>
    <row r="52" spans="1:14" ht="28.8" x14ac:dyDescent="0.3">
      <c r="A52" s="29">
        <v>16</v>
      </c>
      <c r="B52" s="1" t="str">
        <f t="shared" si="0"/>
        <v>Lehigh University, Provost</v>
      </c>
      <c r="C52" s="42">
        <v>42263</v>
      </c>
      <c r="D52" s="30" t="s">
        <v>56</v>
      </c>
      <c r="E52" s="1" t="str">
        <f t="shared" si="14"/>
        <v/>
      </c>
      <c r="F52" s="1" t="str">
        <f t="shared" si="16"/>
        <v>Assistant Professor</v>
      </c>
      <c r="G52" s="1" t="str">
        <f t="shared" si="9"/>
        <v/>
      </c>
      <c r="H52" s="1" t="s">
        <v>137</v>
      </c>
      <c r="I52" s="1" t="s">
        <v>520</v>
      </c>
      <c r="J52" s="1" t="s">
        <v>32</v>
      </c>
      <c r="K52" s="1" t="str">
        <f t="shared" si="10"/>
        <v/>
      </c>
      <c r="M52">
        <f>220/60</f>
        <v>3.6666666666666665</v>
      </c>
    </row>
    <row r="53" spans="1:14" ht="43.2" x14ac:dyDescent="0.3">
      <c r="A53" s="29">
        <v>18</v>
      </c>
      <c r="B53" s="1" t="str">
        <f t="shared" si="0"/>
        <v>Orasure Technologies, Inc.</v>
      </c>
      <c r="C53" s="42">
        <v>42146</v>
      </c>
      <c r="D53" s="30" t="s">
        <v>36</v>
      </c>
      <c r="E53" s="1" t="str">
        <f t="shared" si="14"/>
        <v>35 - 39</v>
      </c>
      <c r="F53" s="1" t="str">
        <f t="shared" si="16"/>
        <v>Government and External Affairs Manager</v>
      </c>
      <c r="G53" s="1" t="str">
        <f t="shared" si="9"/>
        <v/>
      </c>
      <c r="H53" s="1" t="str">
        <f t="shared" ref="H53:H84" si="17">IF(NOT(ISERROR(VLOOKUP(A53,demographicLookups,6,FALSE))),VLOOKUP(A53,demographicLookups,6,FALSE),"")</f>
        <v>Caribbean</v>
      </c>
      <c r="I53" s="1" t="str">
        <f t="shared" ref="I53:I84" si="18">IF(NOT(ISERROR(VLOOKUP(A53,demographicLookups,12,FALSE))),VLOOKUP(A53,demographicLookups,12,FALSE),"")</f>
        <v/>
      </c>
      <c r="J53" s="1" t="str">
        <f t="shared" ref="J53:J84" si="19">IF(NOT(ISERROR(VLOOKUP(A53, demographicLookups,11,FALSE))),VLOOKUP(A53,demographicLookups,11,FALSE),"")</f>
        <v>Single</v>
      </c>
      <c r="K53" s="1" t="str">
        <f t="shared" si="10"/>
        <v/>
      </c>
      <c r="L53" s="1" t="s">
        <v>392</v>
      </c>
      <c r="M53">
        <f>(190+180)/60</f>
        <v>6.166666666666667</v>
      </c>
      <c r="N53" s="1" t="s">
        <v>494</v>
      </c>
    </row>
    <row r="54" spans="1:14" ht="43.2" x14ac:dyDescent="0.3">
      <c r="A54" s="29">
        <v>18</v>
      </c>
      <c r="B54" s="1" t="str">
        <f t="shared" si="0"/>
        <v>Orasure Technologies, Inc.</v>
      </c>
      <c r="C54" s="42">
        <v>42146</v>
      </c>
      <c r="D54" s="30" t="s">
        <v>36</v>
      </c>
      <c r="E54" s="1" t="str">
        <f t="shared" si="14"/>
        <v>35 - 39</v>
      </c>
      <c r="F54" s="1" t="str">
        <f t="shared" si="16"/>
        <v>Government and External Affairs Manager</v>
      </c>
      <c r="G54" s="1" t="str">
        <f t="shared" si="9"/>
        <v/>
      </c>
      <c r="H54" s="1" t="str">
        <f t="shared" si="17"/>
        <v>Caribbean</v>
      </c>
      <c r="I54" s="1" t="str">
        <f t="shared" si="18"/>
        <v/>
      </c>
      <c r="J54" s="1" t="str">
        <f t="shared" si="19"/>
        <v>Single</v>
      </c>
      <c r="K54" s="1" t="str">
        <f t="shared" si="10"/>
        <v/>
      </c>
      <c r="L54" s="1" t="s">
        <v>392</v>
      </c>
      <c r="M54">
        <f>(20+10)/60</f>
        <v>0.5</v>
      </c>
      <c r="N54" s="1" t="s">
        <v>497</v>
      </c>
    </row>
    <row r="55" spans="1:14" ht="43.2" x14ac:dyDescent="0.3">
      <c r="A55" s="29">
        <v>18</v>
      </c>
      <c r="B55" s="1" t="str">
        <f t="shared" si="0"/>
        <v>Orasure Technologies, Inc.</v>
      </c>
      <c r="C55" s="42">
        <v>42146</v>
      </c>
      <c r="D55" s="30" t="s">
        <v>36</v>
      </c>
      <c r="E55" s="1" t="str">
        <f t="shared" si="14"/>
        <v>35 - 39</v>
      </c>
      <c r="F55" s="1" t="str">
        <f t="shared" si="16"/>
        <v>Government and External Affairs Manager</v>
      </c>
      <c r="G55" s="1" t="str">
        <f t="shared" si="9"/>
        <v/>
      </c>
      <c r="H55" s="1" t="str">
        <f t="shared" si="17"/>
        <v>Caribbean</v>
      </c>
      <c r="I55" s="1" t="str">
        <f t="shared" si="18"/>
        <v/>
      </c>
      <c r="J55" s="1" t="str">
        <f t="shared" si="19"/>
        <v>Single</v>
      </c>
      <c r="K55" s="1" t="str">
        <f t="shared" si="10"/>
        <v/>
      </c>
      <c r="L55" s="1" t="s">
        <v>392</v>
      </c>
      <c r="M55">
        <f>(160+50)/60</f>
        <v>3.5</v>
      </c>
      <c r="N55" s="1" t="s">
        <v>519</v>
      </c>
    </row>
    <row r="56" spans="1:14" ht="43.2" x14ac:dyDescent="0.3">
      <c r="A56" s="29">
        <v>18</v>
      </c>
      <c r="B56" s="1" t="str">
        <f t="shared" si="0"/>
        <v>Orasure Technologies, Inc.</v>
      </c>
      <c r="C56" s="42">
        <v>42146</v>
      </c>
      <c r="D56" s="30" t="s">
        <v>36</v>
      </c>
      <c r="E56" s="1" t="str">
        <f t="shared" si="14"/>
        <v>35 - 39</v>
      </c>
      <c r="F56" s="1" t="str">
        <f t="shared" si="16"/>
        <v>Government and External Affairs Manager</v>
      </c>
      <c r="G56" s="1" t="str">
        <f t="shared" si="9"/>
        <v/>
      </c>
      <c r="H56" s="1" t="str">
        <f t="shared" si="17"/>
        <v>Caribbean</v>
      </c>
      <c r="I56" s="1" t="str">
        <f t="shared" si="18"/>
        <v/>
      </c>
      <c r="J56" s="1" t="str">
        <f t="shared" si="19"/>
        <v>Single</v>
      </c>
      <c r="K56" s="1" t="str">
        <f t="shared" si="10"/>
        <v/>
      </c>
      <c r="L56" s="1" t="s">
        <v>392</v>
      </c>
      <c r="M56">
        <f>(30)/60</f>
        <v>0.5</v>
      </c>
      <c r="N56" s="1" t="s">
        <v>489</v>
      </c>
    </row>
    <row r="57" spans="1:14" ht="43.2" x14ac:dyDescent="0.3">
      <c r="A57" s="29">
        <v>18</v>
      </c>
      <c r="B57" s="1" t="str">
        <f t="shared" si="0"/>
        <v>Orasure Technologies, Inc.</v>
      </c>
      <c r="C57" s="42">
        <v>42146</v>
      </c>
      <c r="D57" s="30" t="s">
        <v>36</v>
      </c>
      <c r="E57" s="1" t="str">
        <f t="shared" si="14"/>
        <v>35 - 39</v>
      </c>
      <c r="F57" s="1" t="str">
        <f t="shared" si="16"/>
        <v>Government and External Affairs Manager</v>
      </c>
      <c r="G57" s="1" t="str">
        <f t="shared" si="9"/>
        <v/>
      </c>
      <c r="H57" s="1" t="str">
        <f t="shared" si="17"/>
        <v>Caribbean</v>
      </c>
      <c r="I57" s="1" t="str">
        <f t="shared" si="18"/>
        <v/>
      </c>
      <c r="J57" s="1" t="str">
        <f t="shared" si="19"/>
        <v>Single</v>
      </c>
      <c r="K57" s="1" t="str">
        <f t="shared" si="10"/>
        <v/>
      </c>
      <c r="L57" s="1" t="s">
        <v>193</v>
      </c>
      <c r="M57">
        <f>(80)/60</f>
        <v>1.3333333333333333</v>
      </c>
      <c r="N57" s="1" t="s">
        <v>489</v>
      </c>
    </row>
    <row r="58" spans="1:14" ht="43.2" x14ac:dyDescent="0.3">
      <c r="A58" s="29">
        <v>18</v>
      </c>
      <c r="B58" s="1" t="str">
        <f t="shared" si="0"/>
        <v>Orasure Technologies, Inc.</v>
      </c>
      <c r="C58" s="42">
        <v>42146</v>
      </c>
      <c r="D58" s="30" t="s">
        <v>36</v>
      </c>
      <c r="E58" s="1" t="str">
        <f t="shared" si="14"/>
        <v>35 - 39</v>
      </c>
      <c r="F58" s="1" t="str">
        <f t="shared" si="16"/>
        <v>Government and External Affairs Manager</v>
      </c>
      <c r="G58" s="1" t="str">
        <f t="shared" si="9"/>
        <v/>
      </c>
      <c r="H58" s="1" t="str">
        <f t="shared" si="17"/>
        <v>Caribbean</v>
      </c>
      <c r="I58" s="1" t="str">
        <f t="shared" si="18"/>
        <v/>
      </c>
      <c r="J58" s="1" t="str">
        <f t="shared" si="19"/>
        <v>Single</v>
      </c>
      <c r="K58" s="1" t="str">
        <f t="shared" si="10"/>
        <v/>
      </c>
      <c r="L58" s="1" t="s">
        <v>193</v>
      </c>
      <c r="M58">
        <f>40/60</f>
        <v>0.66666666666666663</v>
      </c>
      <c r="N58" s="1" t="s">
        <v>494</v>
      </c>
    </row>
    <row r="59" spans="1:14" ht="43.2" x14ac:dyDescent="0.3">
      <c r="A59" s="29">
        <v>18</v>
      </c>
      <c r="B59" s="1" t="str">
        <f t="shared" si="0"/>
        <v>Orasure Technologies, Inc.</v>
      </c>
      <c r="C59" s="42">
        <v>42146</v>
      </c>
      <c r="D59" s="30" t="s">
        <v>36</v>
      </c>
      <c r="E59" s="1" t="str">
        <f t="shared" si="14"/>
        <v>35 - 39</v>
      </c>
      <c r="F59" s="1" t="str">
        <f t="shared" si="16"/>
        <v>Government and External Affairs Manager</v>
      </c>
      <c r="G59" s="1" t="str">
        <f t="shared" si="9"/>
        <v/>
      </c>
      <c r="H59" s="1" t="str">
        <f t="shared" si="17"/>
        <v>Caribbean</v>
      </c>
      <c r="I59" s="1" t="str">
        <f t="shared" si="18"/>
        <v/>
      </c>
      <c r="J59" s="1" t="str">
        <f t="shared" si="19"/>
        <v>Single</v>
      </c>
      <c r="K59" s="1" t="str">
        <f t="shared" si="10"/>
        <v/>
      </c>
      <c r="L59" s="1" t="s">
        <v>496</v>
      </c>
      <c r="M59">
        <f>70/60</f>
        <v>1.1666666666666667</v>
      </c>
      <c r="N59" s="1" t="s">
        <v>497</v>
      </c>
    </row>
    <row r="60" spans="1:14" ht="28.8" x14ac:dyDescent="0.3">
      <c r="A60" s="29">
        <v>20</v>
      </c>
      <c r="B60" s="1" t="str">
        <f t="shared" si="0"/>
        <v>Lehigh University, Provost</v>
      </c>
      <c r="C60" s="42">
        <v>42360</v>
      </c>
      <c r="D60" s="30" t="s">
        <v>36</v>
      </c>
      <c r="E60" s="1" t="s">
        <v>162</v>
      </c>
      <c r="F60" s="1" t="s">
        <v>523</v>
      </c>
      <c r="G60" s="1" t="s">
        <v>524</v>
      </c>
      <c r="H60" s="1" t="str">
        <f t="shared" si="17"/>
        <v>White</v>
      </c>
      <c r="I60" s="1" t="str">
        <f t="shared" si="18"/>
        <v xml:space="preserve">Double Income No Kids/Empty-nesters; </v>
      </c>
      <c r="J60" s="1" t="str">
        <f t="shared" si="19"/>
        <v>Couple</v>
      </c>
      <c r="K60" s="1" t="str">
        <f t="shared" si="10"/>
        <v/>
      </c>
      <c r="M60">
        <f>630/60</f>
        <v>10.5</v>
      </c>
    </row>
    <row r="61" spans="1:14" ht="28.8" x14ac:dyDescent="0.3">
      <c r="A61" s="29">
        <v>20</v>
      </c>
      <c r="B61" s="1" t="str">
        <f t="shared" si="0"/>
        <v>Lehigh University, Provost</v>
      </c>
      <c r="C61" s="42">
        <v>42360</v>
      </c>
      <c r="D61" s="30" t="s">
        <v>36</v>
      </c>
      <c r="E61" s="1" t="s">
        <v>162</v>
      </c>
      <c r="F61" s="1" t="s">
        <v>523</v>
      </c>
      <c r="G61" s="1" t="s">
        <v>524</v>
      </c>
      <c r="H61" s="1" t="str">
        <f t="shared" si="17"/>
        <v>White</v>
      </c>
      <c r="I61" s="1" t="str">
        <f t="shared" si="18"/>
        <v xml:space="preserve">Double Income No Kids/Empty-nesters; </v>
      </c>
      <c r="J61" s="1" t="str">
        <f t="shared" si="19"/>
        <v>Couple</v>
      </c>
      <c r="K61" s="1" t="str">
        <f t="shared" si="10"/>
        <v/>
      </c>
      <c r="L61" s="1" t="s">
        <v>392</v>
      </c>
      <c r="M61">
        <f>10/60</f>
        <v>0.16666666666666666</v>
      </c>
      <c r="N61" s="1" t="s">
        <v>494</v>
      </c>
    </row>
    <row r="62" spans="1:14" ht="28.8" x14ac:dyDescent="0.3">
      <c r="A62" s="29">
        <v>20</v>
      </c>
      <c r="B62" s="1" t="str">
        <f t="shared" si="0"/>
        <v>Lehigh University, Provost</v>
      </c>
      <c r="C62" s="42">
        <v>42360</v>
      </c>
      <c r="D62" s="30" t="s">
        <v>36</v>
      </c>
      <c r="E62" s="1" t="s">
        <v>162</v>
      </c>
      <c r="F62" s="1" t="s">
        <v>523</v>
      </c>
      <c r="G62" s="1" t="s">
        <v>524</v>
      </c>
      <c r="H62" s="1" t="str">
        <f t="shared" si="17"/>
        <v>White</v>
      </c>
      <c r="I62" s="1" t="str">
        <f t="shared" si="18"/>
        <v xml:space="preserve">Double Income No Kids/Empty-nesters; </v>
      </c>
      <c r="J62" s="1" t="str">
        <f t="shared" si="19"/>
        <v>Couple</v>
      </c>
      <c r="K62" s="1" t="str">
        <f t="shared" si="10"/>
        <v/>
      </c>
      <c r="L62" s="1" t="s">
        <v>193</v>
      </c>
      <c r="M62">
        <f>20/60</f>
        <v>0.33333333333333331</v>
      </c>
      <c r="N62" s="1" t="s">
        <v>489</v>
      </c>
    </row>
    <row r="63" spans="1:14" ht="28.8" x14ac:dyDescent="0.3">
      <c r="A63" s="29">
        <v>20</v>
      </c>
      <c r="B63" s="1" t="str">
        <f t="shared" si="0"/>
        <v>Lehigh University, Provost</v>
      </c>
      <c r="C63" s="42">
        <v>42360</v>
      </c>
      <c r="D63" s="30" t="s">
        <v>36</v>
      </c>
      <c r="E63" s="1" t="s">
        <v>162</v>
      </c>
      <c r="F63" s="1" t="s">
        <v>523</v>
      </c>
      <c r="G63" s="1" t="s">
        <v>524</v>
      </c>
      <c r="H63" s="1" t="str">
        <f t="shared" si="17"/>
        <v>White</v>
      </c>
      <c r="I63" s="1" t="str">
        <f t="shared" si="18"/>
        <v xml:space="preserve">Double Income No Kids/Empty-nesters; </v>
      </c>
      <c r="J63" s="1" t="str">
        <f t="shared" si="19"/>
        <v>Couple</v>
      </c>
      <c r="K63" s="1" t="str">
        <f t="shared" si="10"/>
        <v/>
      </c>
      <c r="L63" s="1" t="s">
        <v>193</v>
      </c>
      <c r="M63">
        <f>1</f>
        <v>1</v>
      </c>
      <c r="N63" s="1" t="s">
        <v>494</v>
      </c>
    </row>
    <row r="64" spans="1:14" ht="43.2" x14ac:dyDescent="0.3">
      <c r="A64" s="29">
        <v>20</v>
      </c>
      <c r="B64" s="1" t="str">
        <f t="shared" si="0"/>
        <v>Lehigh University, Provost</v>
      </c>
      <c r="C64" s="42">
        <v>42360</v>
      </c>
      <c r="D64" s="30" t="s">
        <v>36</v>
      </c>
      <c r="E64" s="1" t="s">
        <v>162</v>
      </c>
      <c r="F64" s="1" t="s">
        <v>523</v>
      </c>
      <c r="G64" s="1" t="s">
        <v>524</v>
      </c>
      <c r="H64" s="1" t="str">
        <f t="shared" si="17"/>
        <v>White</v>
      </c>
      <c r="I64" s="1" t="str">
        <f t="shared" si="18"/>
        <v xml:space="preserve">Double Income No Kids/Empty-nesters; </v>
      </c>
      <c r="J64" s="1" t="str">
        <f t="shared" si="19"/>
        <v>Couple</v>
      </c>
      <c r="K64" s="1" t="str">
        <f t="shared" si="10"/>
        <v/>
      </c>
      <c r="L64" s="1" t="s">
        <v>193</v>
      </c>
      <c r="M64">
        <f>40/60</f>
        <v>0.66666666666666663</v>
      </c>
      <c r="N64" s="1" t="s">
        <v>498</v>
      </c>
    </row>
    <row r="65" spans="1:14" ht="28.8" x14ac:dyDescent="0.3">
      <c r="A65" s="29">
        <v>20</v>
      </c>
      <c r="B65" s="1" t="str">
        <f t="shared" si="0"/>
        <v>Lehigh University, Provost</v>
      </c>
      <c r="C65" s="42">
        <v>42314</v>
      </c>
      <c r="D65" s="30" t="s">
        <v>29</v>
      </c>
      <c r="E65" s="1" t="s">
        <v>162</v>
      </c>
      <c r="F65" s="1" t="s">
        <v>523</v>
      </c>
      <c r="G65" s="1" t="s">
        <v>524</v>
      </c>
      <c r="H65" s="1" t="str">
        <f t="shared" si="17"/>
        <v>White</v>
      </c>
      <c r="I65" s="1" t="str">
        <f t="shared" si="18"/>
        <v xml:space="preserve">Double Income No Kids/Empty-nesters; </v>
      </c>
      <c r="J65" s="1" t="str">
        <f t="shared" si="19"/>
        <v>Couple</v>
      </c>
      <c r="K65" s="1" t="str">
        <f t="shared" si="10"/>
        <v/>
      </c>
      <c r="M65">
        <f>470/60</f>
        <v>7.833333333333333</v>
      </c>
    </row>
    <row r="66" spans="1:14" ht="28.8" x14ac:dyDescent="0.3">
      <c r="A66" s="29">
        <v>20</v>
      </c>
      <c r="B66" s="1" t="str">
        <f t="shared" ref="B66:B129" si="20">VLOOKUP(A66,lookup,2,FALSE)</f>
        <v>Lehigh University, Provost</v>
      </c>
      <c r="C66" s="42">
        <v>42314</v>
      </c>
      <c r="D66" s="30" t="s">
        <v>29</v>
      </c>
      <c r="E66" s="1" t="s">
        <v>162</v>
      </c>
      <c r="F66" s="1" t="s">
        <v>523</v>
      </c>
      <c r="G66" s="1" t="s">
        <v>524</v>
      </c>
      <c r="H66" s="1" t="str">
        <f t="shared" si="17"/>
        <v>White</v>
      </c>
      <c r="I66" s="1" t="str">
        <f t="shared" si="18"/>
        <v xml:space="preserve">Double Income No Kids/Empty-nesters; </v>
      </c>
      <c r="J66" s="1" t="str">
        <f t="shared" si="19"/>
        <v>Couple</v>
      </c>
      <c r="K66" s="1" t="str">
        <f t="shared" si="10"/>
        <v/>
      </c>
      <c r="L66" s="1" t="s">
        <v>225</v>
      </c>
      <c r="M66">
        <f>20/60</f>
        <v>0.33333333333333331</v>
      </c>
      <c r="N66" s="1" t="s">
        <v>519</v>
      </c>
    </row>
    <row r="67" spans="1:14" ht="28.8" x14ac:dyDescent="0.3">
      <c r="A67" s="29">
        <v>21</v>
      </c>
      <c r="B67" s="1" t="str">
        <f t="shared" si="20"/>
        <v>Lutron Electronics Co., Inc.</v>
      </c>
      <c r="C67" s="42">
        <v>42341</v>
      </c>
      <c r="D67" s="30" t="s">
        <v>36</v>
      </c>
      <c r="E67" s="1" t="str">
        <f t="shared" ref="E67:E98" si="21">IF(NOT(ISERROR(VLOOKUP(A67, demographicLookups,2,FALSE))),VLOOKUP(A67,demographicLookups,2,FALSE),"")</f>
        <v/>
      </c>
      <c r="F67" s="1" t="str">
        <f t="shared" ref="F67:F98" si="22">VLOOKUP(A67,professions,6,FALSE)</f>
        <v>Exec. Dir., Talent Management</v>
      </c>
      <c r="G67" s="1" t="str">
        <f t="shared" ref="G67:G72" si="23">IF(NOT(ISERROR(VLOOKUP(A67,demographicLookups,3,FALSE))),IF(VLOOKUP(A67,demographicLookups,3,FALSE),VLOOKUP(A67,demographicLookups,4,FALSE),VLOOKUP(A67,demographicLookups,5,FALSE)),"")</f>
        <v>New Jersey</v>
      </c>
      <c r="H67" s="1" t="str">
        <f t="shared" si="17"/>
        <v>White</v>
      </c>
      <c r="I67" s="1" t="str">
        <f t="shared" si="18"/>
        <v xml:space="preserve">Older School-Aged Children; </v>
      </c>
      <c r="J67" s="1" t="str">
        <f t="shared" si="19"/>
        <v>Family</v>
      </c>
      <c r="K67" s="1" t="str">
        <f t="shared" si="10"/>
        <v/>
      </c>
      <c r="L67" s="1" t="s">
        <v>193</v>
      </c>
      <c r="M67">
        <f>30/60</f>
        <v>0.5</v>
      </c>
      <c r="N67" s="1" t="s">
        <v>489</v>
      </c>
    </row>
    <row r="68" spans="1:14" ht="28.8" x14ac:dyDescent="0.3">
      <c r="A68" s="29">
        <v>21</v>
      </c>
      <c r="B68" s="1" t="str">
        <f t="shared" si="20"/>
        <v>Lutron Electronics Co., Inc.</v>
      </c>
      <c r="C68" s="42">
        <v>42341</v>
      </c>
      <c r="D68" s="30" t="s">
        <v>36</v>
      </c>
      <c r="E68" s="1" t="str">
        <f t="shared" si="21"/>
        <v/>
      </c>
      <c r="F68" s="1" t="str">
        <f t="shared" si="22"/>
        <v>Exec. Dir., Talent Management</v>
      </c>
      <c r="G68" s="1" t="str">
        <f t="shared" si="23"/>
        <v>New Jersey</v>
      </c>
      <c r="H68" s="1" t="str">
        <f t="shared" si="17"/>
        <v>White</v>
      </c>
      <c r="I68" s="1" t="str">
        <f t="shared" si="18"/>
        <v xml:space="preserve">Older School-Aged Children; </v>
      </c>
      <c r="J68" s="1" t="str">
        <f t="shared" si="19"/>
        <v>Family</v>
      </c>
      <c r="K68" s="1" t="str">
        <f t="shared" si="10"/>
        <v/>
      </c>
      <c r="L68" s="1" t="s">
        <v>193</v>
      </c>
      <c r="M68">
        <f>160/60</f>
        <v>2.6666666666666665</v>
      </c>
      <c r="N68" s="1" t="s">
        <v>500</v>
      </c>
    </row>
    <row r="69" spans="1:14" ht="28.8" x14ac:dyDescent="0.3">
      <c r="A69" s="29">
        <v>21</v>
      </c>
      <c r="B69" s="1" t="str">
        <f t="shared" si="20"/>
        <v>Lutron Electronics Co., Inc.</v>
      </c>
      <c r="C69" s="42">
        <v>42341</v>
      </c>
      <c r="D69" s="30" t="s">
        <v>36</v>
      </c>
      <c r="E69" s="1" t="str">
        <f t="shared" si="21"/>
        <v/>
      </c>
      <c r="F69" s="1" t="str">
        <f t="shared" si="22"/>
        <v>Exec. Dir., Talent Management</v>
      </c>
      <c r="G69" s="1" t="str">
        <f t="shared" si="23"/>
        <v>New Jersey</v>
      </c>
      <c r="H69" s="1" t="str">
        <f t="shared" si="17"/>
        <v>White</v>
      </c>
      <c r="I69" s="1" t="str">
        <f t="shared" si="18"/>
        <v xml:space="preserve">Older School-Aged Children; </v>
      </c>
      <c r="J69" s="1" t="str">
        <f t="shared" si="19"/>
        <v>Family</v>
      </c>
      <c r="K69" s="1" t="str">
        <f t="shared" si="10"/>
        <v/>
      </c>
      <c r="L69" s="1" t="s">
        <v>193</v>
      </c>
      <c r="M69">
        <f>(110+20+10)/60</f>
        <v>2.3333333333333335</v>
      </c>
      <c r="N69" s="1" t="s">
        <v>519</v>
      </c>
    </row>
    <row r="70" spans="1:14" ht="28.8" x14ac:dyDescent="0.3">
      <c r="A70" s="29">
        <v>21</v>
      </c>
      <c r="B70" s="1" t="str">
        <f t="shared" si="20"/>
        <v>Lutron Electronics Co., Inc.</v>
      </c>
      <c r="C70" s="42">
        <v>42341</v>
      </c>
      <c r="D70" s="30" t="s">
        <v>36</v>
      </c>
      <c r="E70" s="1" t="str">
        <f t="shared" si="21"/>
        <v/>
      </c>
      <c r="F70" s="1" t="str">
        <f t="shared" si="22"/>
        <v>Exec. Dir., Talent Management</v>
      </c>
      <c r="G70" s="1" t="str">
        <f t="shared" si="23"/>
        <v>New Jersey</v>
      </c>
      <c r="H70" s="1" t="str">
        <f t="shared" si="17"/>
        <v>White</v>
      </c>
      <c r="I70" s="1" t="str">
        <f t="shared" si="18"/>
        <v xml:space="preserve">Older School-Aged Children; </v>
      </c>
      <c r="J70" s="1" t="str">
        <f t="shared" si="19"/>
        <v>Family</v>
      </c>
      <c r="K70" s="1" t="str">
        <f t="shared" si="10"/>
        <v/>
      </c>
      <c r="L70" s="1" t="s">
        <v>193</v>
      </c>
      <c r="M70">
        <v>1</v>
      </c>
      <c r="N70" s="1" t="s">
        <v>494</v>
      </c>
    </row>
    <row r="71" spans="1:14" ht="28.8" x14ac:dyDescent="0.3">
      <c r="A71" s="29">
        <v>21</v>
      </c>
      <c r="B71" s="1" t="str">
        <f t="shared" si="20"/>
        <v>Lutron Electronics Co., Inc.</v>
      </c>
      <c r="C71" s="42">
        <v>42341</v>
      </c>
      <c r="D71" s="30" t="s">
        <v>36</v>
      </c>
      <c r="E71" s="1" t="str">
        <f t="shared" si="21"/>
        <v/>
      </c>
      <c r="F71" s="1" t="str">
        <f t="shared" si="22"/>
        <v>Exec. Dir., Talent Management</v>
      </c>
      <c r="G71" s="1" t="str">
        <f t="shared" si="23"/>
        <v>New Jersey</v>
      </c>
      <c r="H71" s="1" t="str">
        <f t="shared" si="17"/>
        <v>White</v>
      </c>
      <c r="I71" s="1" t="str">
        <f t="shared" si="18"/>
        <v xml:space="preserve">Older School-Aged Children; </v>
      </c>
      <c r="J71" s="1" t="str">
        <f t="shared" si="19"/>
        <v>Family</v>
      </c>
      <c r="K71" s="1" t="str">
        <f t="shared" si="10"/>
        <v/>
      </c>
      <c r="L71" s="1" t="s">
        <v>193</v>
      </c>
      <c r="M71">
        <f>90/60</f>
        <v>1.5</v>
      </c>
      <c r="N71" s="1" t="s">
        <v>501</v>
      </c>
    </row>
    <row r="72" spans="1:14" ht="28.8" x14ac:dyDescent="0.3">
      <c r="A72" s="29">
        <v>21</v>
      </c>
      <c r="B72" s="1" t="str">
        <f t="shared" si="20"/>
        <v>Lutron Electronics Co., Inc.</v>
      </c>
      <c r="C72" s="42">
        <v>42341</v>
      </c>
      <c r="D72" s="30" t="s">
        <v>36</v>
      </c>
      <c r="E72" s="1" t="str">
        <f t="shared" si="21"/>
        <v/>
      </c>
      <c r="F72" s="1" t="str">
        <f t="shared" si="22"/>
        <v>Exec. Dir., Talent Management</v>
      </c>
      <c r="G72" s="1" t="str">
        <f t="shared" si="23"/>
        <v>New Jersey</v>
      </c>
      <c r="H72" s="1" t="str">
        <f t="shared" si="17"/>
        <v>White</v>
      </c>
      <c r="I72" s="1" t="str">
        <f t="shared" si="18"/>
        <v xml:space="preserve">Older School-Aged Children; </v>
      </c>
      <c r="J72" s="1" t="str">
        <f t="shared" si="19"/>
        <v>Family</v>
      </c>
      <c r="K72" s="1" t="str">
        <f t="shared" si="10"/>
        <v/>
      </c>
      <c r="L72" s="1" t="s">
        <v>496</v>
      </c>
      <c r="M72">
        <f>10/60</f>
        <v>0.16666666666666666</v>
      </c>
      <c r="N72" s="1" t="s">
        <v>494</v>
      </c>
    </row>
    <row r="73" spans="1:14" ht="43.2" x14ac:dyDescent="0.3">
      <c r="A73" s="29">
        <v>22</v>
      </c>
      <c r="B73" s="1" t="str">
        <f t="shared" si="20"/>
        <v>Lehigh Valley Health Network - Cedar Crest</v>
      </c>
      <c r="C73" s="42">
        <v>42428</v>
      </c>
      <c r="D73" s="30" t="s">
        <v>50</v>
      </c>
      <c r="E73" s="1" t="str">
        <f t="shared" si="21"/>
        <v/>
      </c>
      <c r="F73" s="1" t="str">
        <f t="shared" si="22"/>
        <v>Physician</v>
      </c>
      <c r="G73" s="1" t="s">
        <v>149</v>
      </c>
      <c r="H73" s="1" t="str">
        <f t="shared" si="17"/>
        <v>White</v>
      </c>
      <c r="I73" s="1" t="str">
        <f t="shared" si="18"/>
        <v xml:space="preserve">Pre-School Aged Children; </v>
      </c>
      <c r="J73" s="1" t="str">
        <f t="shared" si="19"/>
        <v>Family</v>
      </c>
      <c r="K73" s="1" t="str">
        <f t="shared" si="10"/>
        <v/>
      </c>
      <c r="L73" s="1" t="s">
        <v>193</v>
      </c>
      <c r="M73">
        <f>(10+10)/60</f>
        <v>0.33333333333333331</v>
      </c>
      <c r="N73" s="1" t="s">
        <v>489</v>
      </c>
    </row>
    <row r="74" spans="1:14" ht="43.2" x14ac:dyDescent="0.3">
      <c r="A74" s="29">
        <v>22</v>
      </c>
      <c r="B74" s="1" t="str">
        <f t="shared" si="20"/>
        <v>Lehigh Valley Health Network - Cedar Crest</v>
      </c>
      <c r="C74" s="42">
        <v>42428</v>
      </c>
      <c r="D74" s="30" t="s">
        <v>50</v>
      </c>
      <c r="E74" s="1" t="str">
        <f t="shared" si="21"/>
        <v/>
      </c>
      <c r="F74" s="1" t="str">
        <f t="shared" si="22"/>
        <v>Physician</v>
      </c>
      <c r="G74" s="1" t="s">
        <v>149</v>
      </c>
      <c r="H74" s="1" t="str">
        <f t="shared" si="17"/>
        <v>White</v>
      </c>
      <c r="I74" s="1" t="str">
        <f t="shared" si="18"/>
        <v xml:space="preserve">Pre-School Aged Children; </v>
      </c>
      <c r="J74" s="1" t="str">
        <f t="shared" si="19"/>
        <v>Family</v>
      </c>
      <c r="K74" s="1" t="str">
        <f t="shared" si="10"/>
        <v/>
      </c>
      <c r="L74" s="1" t="s">
        <v>193</v>
      </c>
      <c r="M74">
        <f>120/60</f>
        <v>2</v>
      </c>
      <c r="N74" s="1" t="s">
        <v>490</v>
      </c>
    </row>
    <row r="75" spans="1:14" ht="43.2" x14ac:dyDescent="0.3">
      <c r="A75" s="29">
        <v>22</v>
      </c>
      <c r="B75" s="1" t="str">
        <f t="shared" si="20"/>
        <v>Lehigh Valley Health Network - Cedar Crest</v>
      </c>
      <c r="C75" s="42">
        <v>42428</v>
      </c>
      <c r="D75" s="30" t="s">
        <v>50</v>
      </c>
      <c r="E75" s="1" t="str">
        <f t="shared" si="21"/>
        <v/>
      </c>
      <c r="F75" s="1" t="str">
        <f t="shared" si="22"/>
        <v>Physician</v>
      </c>
      <c r="G75" s="1" t="s">
        <v>149</v>
      </c>
      <c r="H75" s="1" t="str">
        <f t="shared" si="17"/>
        <v>White</v>
      </c>
      <c r="I75" s="1" t="str">
        <f t="shared" si="18"/>
        <v xml:space="preserve">Pre-School Aged Children; </v>
      </c>
      <c r="J75" s="1" t="str">
        <f t="shared" si="19"/>
        <v>Family</v>
      </c>
      <c r="K75" s="1" t="str">
        <f t="shared" si="10"/>
        <v/>
      </c>
      <c r="L75" s="1" t="s">
        <v>193</v>
      </c>
      <c r="M75">
        <v>0.5</v>
      </c>
      <c r="N75" s="1" t="s">
        <v>500</v>
      </c>
    </row>
    <row r="76" spans="1:14" ht="43.2" x14ac:dyDescent="0.3">
      <c r="A76" s="29">
        <v>22</v>
      </c>
      <c r="B76" s="1" t="str">
        <f t="shared" si="20"/>
        <v>Lehigh Valley Health Network - Cedar Crest</v>
      </c>
      <c r="C76" s="42">
        <v>42428</v>
      </c>
      <c r="D76" s="30" t="s">
        <v>50</v>
      </c>
      <c r="E76" s="1" t="str">
        <f t="shared" si="21"/>
        <v/>
      </c>
      <c r="F76" s="1" t="str">
        <f t="shared" si="22"/>
        <v>Physician</v>
      </c>
      <c r="G76" s="1" t="s">
        <v>149</v>
      </c>
      <c r="H76" s="1" t="str">
        <f t="shared" si="17"/>
        <v>White</v>
      </c>
      <c r="I76" s="1" t="str">
        <f t="shared" si="18"/>
        <v xml:space="preserve">Pre-School Aged Children; </v>
      </c>
      <c r="J76" s="1" t="str">
        <f t="shared" si="19"/>
        <v>Family</v>
      </c>
      <c r="K76" s="1" t="str">
        <f t="shared" si="10"/>
        <v/>
      </c>
      <c r="L76" s="1" t="s">
        <v>193</v>
      </c>
      <c r="M76">
        <f>(20+65)/60</f>
        <v>1.4166666666666667</v>
      </c>
      <c r="N76" s="1" t="s">
        <v>519</v>
      </c>
    </row>
    <row r="77" spans="1:14" ht="43.2" x14ac:dyDescent="0.3">
      <c r="A77" s="29">
        <v>22</v>
      </c>
      <c r="B77" s="1" t="str">
        <f t="shared" si="20"/>
        <v>Lehigh Valley Health Network - Cedar Crest</v>
      </c>
      <c r="C77" s="42">
        <v>42428</v>
      </c>
      <c r="D77" s="30" t="s">
        <v>50</v>
      </c>
      <c r="E77" s="1" t="str">
        <f t="shared" si="21"/>
        <v/>
      </c>
      <c r="F77" s="1" t="str">
        <f t="shared" si="22"/>
        <v>Physician</v>
      </c>
      <c r="G77" s="1" t="s">
        <v>149</v>
      </c>
      <c r="H77" s="1" t="str">
        <f t="shared" si="17"/>
        <v>White</v>
      </c>
      <c r="I77" s="1" t="str">
        <f t="shared" si="18"/>
        <v xml:space="preserve">Pre-School Aged Children; </v>
      </c>
      <c r="J77" s="1" t="str">
        <f t="shared" si="19"/>
        <v>Family</v>
      </c>
      <c r="K77" s="1" t="str">
        <f t="shared" si="10"/>
        <v/>
      </c>
      <c r="L77" s="1" t="s">
        <v>193</v>
      </c>
      <c r="M77">
        <f>(130+30)/60</f>
        <v>2.6666666666666665</v>
      </c>
      <c r="N77" s="1" t="s">
        <v>494</v>
      </c>
    </row>
    <row r="78" spans="1:14" ht="43.2" x14ac:dyDescent="0.3">
      <c r="A78" s="29">
        <v>22</v>
      </c>
      <c r="B78" s="1" t="str">
        <f t="shared" si="20"/>
        <v>Lehigh Valley Health Network - Cedar Crest</v>
      </c>
      <c r="C78" s="42">
        <v>42428</v>
      </c>
      <c r="D78" s="30" t="s">
        <v>50</v>
      </c>
      <c r="E78" s="1" t="str">
        <f t="shared" si="21"/>
        <v/>
      </c>
      <c r="F78" s="1" t="str">
        <f t="shared" si="22"/>
        <v>Physician</v>
      </c>
      <c r="G78" s="1" t="s">
        <v>149</v>
      </c>
      <c r="H78" s="1" t="str">
        <f t="shared" si="17"/>
        <v>White</v>
      </c>
      <c r="I78" s="1" t="str">
        <f t="shared" si="18"/>
        <v xml:space="preserve">Pre-School Aged Children; </v>
      </c>
      <c r="J78" s="1" t="str">
        <f t="shared" si="19"/>
        <v>Family</v>
      </c>
      <c r="K78" s="1" t="str">
        <f t="shared" ref="K78:K141" si="24">IF(NOT(ISERROR(VLOOKUP(A78,housing,2,FALSE))),VLOOKUP(A78,housing,2,FALSE),"")</f>
        <v/>
      </c>
      <c r="L78" s="1" t="s">
        <v>193</v>
      </c>
      <c r="M78">
        <f>80/60</f>
        <v>1.3333333333333333</v>
      </c>
      <c r="N78" s="1" t="s">
        <v>501</v>
      </c>
    </row>
    <row r="79" spans="1:14" ht="43.2" x14ac:dyDescent="0.3">
      <c r="A79" s="29">
        <v>22</v>
      </c>
      <c r="B79" s="1" t="str">
        <f t="shared" si="20"/>
        <v>Lehigh Valley Health Network - Cedar Crest</v>
      </c>
      <c r="C79" s="42">
        <v>42428</v>
      </c>
      <c r="D79" s="30" t="s">
        <v>50</v>
      </c>
      <c r="E79" s="1" t="str">
        <f t="shared" si="21"/>
        <v/>
      </c>
      <c r="F79" s="1" t="str">
        <f t="shared" si="22"/>
        <v>Physician</v>
      </c>
      <c r="G79" s="1" t="s">
        <v>149</v>
      </c>
      <c r="H79" s="1" t="str">
        <f t="shared" si="17"/>
        <v>White</v>
      </c>
      <c r="I79" s="1" t="str">
        <f t="shared" si="18"/>
        <v xml:space="preserve">Pre-School Aged Children; </v>
      </c>
      <c r="J79" s="1" t="str">
        <f t="shared" si="19"/>
        <v>Family</v>
      </c>
      <c r="K79" s="1" t="str">
        <f t="shared" si="24"/>
        <v/>
      </c>
      <c r="L79" s="1" t="s">
        <v>225</v>
      </c>
      <c r="M79">
        <v>0.5</v>
      </c>
      <c r="N79" s="1" t="s">
        <v>489</v>
      </c>
    </row>
    <row r="80" spans="1:14" ht="43.2" x14ac:dyDescent="0.3">
      <c r="A80" s="29">
        <v>22</v>
      </c>
      <c r="B80" s="1" t="str">
        <f t="shared" si="20"/>
        <v>Lehigh Valley Health Network - Cedar Crest</v>
      </c>
      <c r="C80" s="42">
        <v>42521</v>
      </c>
      <c r="D80" s="30" t="s">
        <v>29</v>
      </c>
      <c r="E80" s="1" t="str">
        <f t="shared" si="21"/>
        <v/>
      </c>
      <c r="F80" s="1" t="str">
        <f t="shared" si="22"/>
        <v>Physician</v>
      </c>
      <c r="G80" s="1" t="s">
        <v>149</v>
      </c>
      <c r="H80" s="1" t="str">
        <f t="shared" si="17"/>
        <v>White</v>
      </c>
      <c r="I80" s="1" t="str">
        <f t="shared" si="18"/>
        <v xml:space="preserve">Pre-School Aged Children; </v>
      </c>
      <c r="J80" s="1" t="str">
        <f t="shared" si="19"/>
        <v>Family</v>
      </c>
      <c r="K80" s="1" t="str">
        <f t="shared" si="24"/>
        <v/>
      </c>
      <c r="L80" s="1" t="s">
        <v>225</v>
      </c>
      <c r="M80">
        <f>90/60</f>
        <v>1.5</v>
      </c>
      <c r="N80" s="1" t="s">
        <v>490</v>
      </c>
    </row>
    <row r="81" spans="1:14" ht="43.2" x14ac:dyDescent="0.3">
      <c r="A81" s="29">
        <v>22</v>
      </c>
      <c r="B81" s="1" t="str">
        <f t="shared" si="20"/>
        <v>Lehigh Valley Health Network - Cedar Crest</v>
      </c>
      <c r="C81" s="42">
        <v>42521</v>
      </c>
      <c r="D81" s="30" t="s">
        <v>29</v>
      </c>
      <c r="E81" s="1" t="str">
        <f t="shared" si="21"/>
        <v/>
      </c>
      <c r="F81" s="1" t="str">
        <f t="shared" si="22"/>
        <v>Physician</v>
      </c>
      <c r="G81" s="1" t="s">
        <v>149</v>
      </c>
      <c r="H81" s="1" t="str">
        <f t="shared" si="17"/>
        <v>White</v>
      </c>
      <c r="I81" s="1" t="str">
        <f t="shared" si="18"/>
        <v xml:space="preserve">Pre-School Aged Children; </v>
      </c>
      <c r="J81" s="1" t="str">
        <f t="shared" si="19"/>
        <v>Family</v>
      </c>
      <c r="K81" s="1" t="str">
        <f t="shared" si="24"/>
        <v/>
      </c>
      <c r="L81" s="1" t="s">
        <v>225</v>
      </c>
      <c r="M81">
        <f>170/60</f>
        <v>2.8333333333333335</v>
      </c>
      <c r="N81" s="1" t="s">
        <v>489</v>
      </c>
    </row>
    <row r="82" spans="1:14" ht="43.2" x14ac:dyDescent="0.3">
      <c r="A82" s="29">
        <v>22</v>
      </c>
      <c r="B82" s="1" t="str">
        <f t="shared" si="20"/>
        <v>Lehigh Valley Health Network - Cedar Crest</v>
      </c>
      <c r="C82" s="42">
        <v>42521</v>
      </c>
      <c r="D82" s="30" t="s">
        <v>29</v>
      </c>
      <c r="E82" s="1" t="str">
        <f t="shared" si="21"/>
        <v/>
      </c>
      <c r="F82" s="1" t="str">
        <f t="shared" si="22"/>
        <v>Physician</v>
      </c>
      <c r="G82" s="1" t="s">
        <v>149</v>
      </c>
      <c r="H82" s="1" t="str">
        <f t="shared" si="17"/>
        <v>White</v>
      </c>
      <c r="I82" s="1" t="str">
        <f t="shared" si="18"/>
        <v xml:space="preserve">Pre-School Aged Children; </v>
      </c>
      <c r="J82" s="1" t="str">
        <f t="shared" si="19"/>
        <v>Family</v>
      </c>
      <c r="K82" s="1" t="str">
        <f t="shared" si="24"/>
        <v/>
      </c>
      <c r="L82" s="1" t="s">
        <v>225</v>
      </c>
      <c r="M82">
        <f>150/60</f>
        <v>2.5</v>
      </c>
      <c r="N82" s="1" t="s">
        <v>504</v>
      </c>
    </row>
    <row r="83" spans="1:14" ht="43.2" x14ac:dyDescent="0.3">
      <c r="A83" s="29">
        <v>22</v>
      </c>
      <c r="B83" s="1" t="str">
        <f t="shared" si="20"/>
        <v>Lehigh Valley Health Network - Cedar Crest</v>
      </c>
      <c r="C83" s="42">
        <v>42521</v>
      </c>
      <c r="D83" s="30" t="s">
        <v>29</v>
      </c>
      <c r="E83" s="1" t="str">
        <f t="shared" si="21"/>
        <v/>
      </c>
      <c r="F83" s="1" t="str">
        <f t="shared" si="22"/>
        <v>Physician</v>
      </c>
      <c r="G83" s="1" t="s">
        <v>149</v>
      </c>
      <c r="H83" s="1" t="str">
        <f t="shared" si="17"/>
        <v>White</v>
      </c>
      <c r="I83" s="1" t="str">
        <f t="shared" si="18"/>
        <v xml:space="preserve">Pre-School Aged Children; </v>
      </c>
      <c r="J83" s="1" t="str">
        <f t="shared" si="19"/>
        <v>Family</v>
      </c>
      <c r="K83" s="1" t="str">
        <f t="shared" si="24"/>
        <v/>
      </c>
      <c r="L83" s="1" t="s">
        <v>225</v>
      </c>
      <c r="M83">
        <f>10/60</f>
        <v>0.16666666666666666</v>
      </c>
      <c r="N83" s="1" t="s">
        <v>519</v>
      </c>
    </row>
    <row r="84" spans="1:14" ht="43.2" x14ac:dyDescent="0.3">
      <c r="A84" s="29">
        <v>22</v>
      </c>
      <c r="B84" s="1" t="str">
        <f t="shared" si="20"/>
        <v>Lehigh Valley Health Network - Cedar Crest</v>
      </c>
      <c r="C84" s="42">
        <v>42521</v>
      </c>
      <c r="D84" s="30" t="s">
        <v>29</v>
      </c>
      <c r="E84" s="1" t="str">
        <f t="shared" si="21"/>
        <v/>
      </c>
      <c r="F84" s="1" t="str">
        <f t="shared" si="22"/>
        <v>Physician</v>
      </c>
      <c r="G84" s="1" t="s">
        <v>149</v>
      </c>
      <c r="H84" s="1" t="str">
        <f t="shared" si="17"/>
        <v>White</v>
      </c>
      <c r="I84" s="1" t="str">
        <f t="shared" si="18"/>
        <v xml:space="preserve">Pre-School Aged Children; </v>
      </c>
      <c r="J84" s="1" t="str">
        <f t="shared" si="19"/>
        <v>Family</v>
      </c>
      <c r="K84" s="1" t="str">
        <f t="shared" si="24"/>
        <v/>
      </c>
      <c r="L84" s="1" t="s">
        <v>225</v>
      </c>
      <c r="M84">
        <f>10/60</f>
        <v>0.16666666666666666</v>
      </c>
      <c r="N84" s="1" t="s">
        <v>505</v>
      </c>
    </row>
    <row r="85" spans="1:14" ht="43.2" x14ac:dyDescent="0.3">
      <c r="A85" s="29">
        <v>22</v>
      </c>
      <c r="B85" s="1" t="str">
        <f t="shared" si="20"/>
        <v>Lehigh Valley Health Network - Cedar Crest</v>
      </c>
      <c r="C85" s="42">
        <v>42521</v>
      </c>
      <c r="D85" s="30" t="s">
        <v>29</v>
      </c>
      <c r="E85" s="1" t="str">
        <f t="shared" si="21"/>
        <v/>
      </c>
      <c r="F85" s="1" t="str">
        <f t="shared" si="22"/>
        <v>Physician</v>
      </c>
      <c r="G85" s="1" t="s">
        <v>149</v>
      </c>
      <c r="H85" s="1" t="str">
        <f t="shared" ref="H85:H116" si="25">IF(NOT(ISERROR(VLOOKUP(A85,demographicLookups,6,FALSE))),VLOOKUP(A85,demographicLookups,6,FALSE),"")</f>
        <v>White</v>
      </c>
      <c r="I85" s="1" t="str">
        <f t="shared" ref="I85:I116" si="26">IF(NOT(ISERROR(VLOOKUP(A85,demographicLookups,12,FALSE))),VLOOKUP(A85,demographicLookups,12,FALSE),"")</f>
        <v xml:space="preserve">Pre-School Aged Children; </v>
      </c>
      <c r="J85" s="1" t="str">
        <f t="shared" ref="J85:J116" si="27">IF(NOT(ISERROR(VLOOKUP(A85, demographicLookups,11,FALSE))),VLOOKUP(A85,demographicLookups,11,FALSE),"")</f>
        <v>Family</v>
      </c>
      <c r="K85" s="1" t="str">
        <f t="shared" si="24"/>
        <v/>
      </c>
      <c r="L85" s="1" t="s">
        <v>225</v>
      </c>
      <c r="M85">
        <f>40/60</f>
        <v>0.66666666666666663</v>
      </c>
      <c r="N85" s="1" t="s">
        <v>503</v>
      </c>
    </row>
    <row r="86" spans="1:14" ht="28.8" x14ac:dyDescent="0.3">
      <c r="A86" s="29">
        <v>23</v>
      </c>
      <c r="B86" s="1" t="str">
        <f t="shared" si="20"/>
        <v>Lutron Electronics Co., Inc.</v>
      </c>
      <c r="C86" s="1"/>
      <c r="D86" s="30" t="s">
        <v>36</v>
      </c>
      <c r="E86" s="1" t="str">
        <f t="shared" si="21"/>
        <v/>
      </c>
      <c r="F86" s="1" t="str">
        <f t="shared" si="22"/>
        <v>Director of Procurement</v>
      </c>
      <c r="G86" s="1" t="str">
        <f t="shared" ref="G86:G117" si="28">IF(NOT(ISERROR(VLOOKUP(A86,demographicLookups,3,FALSE))),IF(VLOOKUP(A86,demographicLookups,3,FALSE),VLOOKUP(A86,demographicLookups,4,FALSE),VLOOKUP(A86,demographicLookups,5,FALSE)),"")</f>
        <v/>
      </c>
      <c r="H86" s="1" t="str">
        <f t="shared" si="25"/>
        <v>White</v>
      </c>
      <c r="I86" s="1" t="str">
        <f t="shared" si="26"/>
        <v xml:space="preserve">Double Income No Kids/Empty-nesters; </v>
      </c>
      <c r="J86" s="1" t="str">
        <f t="shared" si="27"/>
        <v/>
      </c>
      <c r="K86" s="1" t="str">
        <f t="shared" si="24"/>
        <v/>
      </c>
    </row>
    <row r="87" spans="1:14" ht="28.8" x14ac:dyDescent="0.3">
      <c r="A87" s="29">
        <v>24</v>
      </c>
      <c r="B87" s="1" t="str">
        <f t="shared" si="20"/>
        <v>Lehigh University, Provost</v>
      </c>
      <c r="C87" s="1"/>
      <c r="D87" s="30" t="s">
        <v>29</v>
      </c>
      <c r="E87" s="1" t="str">
        <f t="shared" si="21"/>
        <v/>
      </c>
      <c r="F87" s="1" t="str">
        <f t="shared" si="22"/>
        <v>Assistant Professor</v>
      </c>
      <c r="G87" s="1" t="str">
        <f t="shared" si="28"/>
        <v/>
      </c>
      <c r="H87" s="1" t="str">
        <f t="shared" si="25"/>
        <v/>
      </c>
      <c r="I87" s="1" t="str">
        <f t="shared" si="26"/>
        <v/>
      </c>
      <c r="J87" s="1" t="str">
        <f t="shared" si="27"/>
        <v/>
      </c>
      <c r="K87" s="1" t="str">
        <f t="shared" si="24"/>
        <v/>
      </c>
    </row>
    <row r="88" spans="1:14" ht="28.8" x14ac:dyDescent="0.3">
      <c r="A88" s="29">
        <v>26</v>
      </c>
      <c r="B88" s="1" t="str">
        <f t="shared" si="20"/>
        <v>Lehigh University, Provost</v>
      </c>
      <c r="C88" s="42">
        <v>42495</v>
      </c>
      <c r="D88" s="30" t="s">
        <v>36</v>
      </c>
      <c r="E88" s="1" t="str">
        <f t="shared" si="21"/>
        <v/>
      </c>
      <c r="F88" s="1" t="str">
        <f t="shared" si="22"/>
        <v>Assistant Professor</v>
      </c>
      <c r="G88" s="1" t="str">
        <f t="shared" si="28"/>
        <v/>
      </c>
      <c r="H88" s="1" t="str">
        <f t="shared" si="25"/>
        <v/>
      </c>
      <c r="I88" s="1" t="str">
        <f t="shared" si="26"/>
        <v/>
      </c>
      <c r="J88" s="1" t="str">
        <f t="shared" si="27"/>
        <v/>
      </c>
      <c r="K88" s="1" t="str">
        <f t="shared" si="24"/>
        <v/>
      </c>
    </row>
    <row r="89" spans="1:14" ht="43.2" x14ac:dyDescent="0.3">
      <c r="A89" s="29">
        <v>27</v>
      </c>
      <c r="B89" s="1" t="str">
        <f t="shared" si="20"/>
        <v>Lehigh University, Provost</v>
      </c>
      <c r="C89" s="1"/>
      <c r="D89" s="30" t="s">
        <v>29</v>
      </c>
      <c r="E89" s="1" t="str">
        <f t="shared" si="21"/>
        <v/>
      </c>
      <c r="F89" s="1" t="str">
        <f t="shared" si="22"/>
        <v>Assistant Professor of Accounting</v>
      </c>
      <c r="G89" s="1" t="str">
        <f t="shared" si="28"/>
        <v/>
      </c>
      <c r="H89" s="1" t="str">
        <f t="shared" si="25"/>
        <v>Black or African-American</v>
      </c>
      <c r="I89" s="1" t="str">
        <f t="shared" si="26"/>
        <v xml:space="preserve">Pre-School Aged Children; </v>
      </c>
      <c r="J89" s="1" t="str">
        <f t="shared" si="27"/>
        <v>Family</v>
      </c>
      <c r="K89" s="1" t="str">
        <f t="shared" si="24"/>
        <v/>
      </c>
    </row>
    <row r="90" spans="1:14" x14ac:dyDescent="0.3">
      <c r="A90" s="29">
        <v>28</v>
      </c>
      <c r="B90" s="1" t="str">
        <f t="shared" si="20"/>
        <v>Muhlenberg College</v>
      </c>
      <c r="C90" s="42">
        <v>42433</v>
      </c>
      <c r="D90" s="30" t="s">
        <v>29</v>
      </c>
      <c r="E90" s="1" t="str">
        <f t="shared" si="21"/>
        <v>40 - 44</v>
      </c>
      <c r="F90" s="1" t="str">
        <f t="shared" si="22"/>
        <v>Associate Professor</v>
      </c>
      <c r="G90" s="1" t="str">
        <f t="shared" si="28"/>
        <v/>
      </c>
      <c r="H90" s="1" t="str">
        <f t="shared" si="25"/>
        <v/>
      </c>
      <c r="I90" s="1" t="str">
        <f t="shared" si="26"/>
        <v/>
      </c>
      <c r="J90" s="1" t="str">
        <f t="shared" si="27"/>
        <v>Family</v>
      </c>
      <c r="K90" s="1" t="str">
        <f t="shared" si="24"/>
        <v/>
      </c>
    </row>
    <row r="91" spans="1:14" ht="43.2" x14ac:dyDescent="0.3">
      <c r="A91" s="29">
        <v>29</v>
      </c>
      <c r="B91" s="1" t="str">
        <f t="shared" si="20"/>
        <v>Lehigh University, Provost</v>
      </c>
      <c r="C91" s="42">
        <v>42445</v>
      </c>
      <c r="D91" s="30" t="s">
        <v>36</v>
      </c>
      <c r="E91" s="1" t="str">
        <f t="shared" si="21"/>
        <v/>
      </c>
      <c r="F91" s="1" t="str">
        <f t="shared" si="22"/>
        <v>Assistant Vice President</v>
      </c>
      <c r="G91" s="1" t="str">
        <f t="shared" si="28"/>
        <v/>
      </c>
      <c r="H91" s="1" t="str">
        <f t="shared" si="25"/>
        <v>Black or African-American</v>
      </c>
      <c r="I91" s="1" t="str">
        <f t="shared" si="26"/>
        <v/>
      </c>
      <c r="J91" s="1" t="str">
        <f t="shared" si="27"/>
        <v/>
      </c>
      <c r="K91" s="1" t="str">
        <f t="shared" si="24"/>
        <v/>
      </c>
    </row>
    <row r="92" spans="1:14" ht="28.8" x14ac:dyDescent="0.3">
      <c r="A92" s="29">
        <v>30</v>
      </c>
      <c r="B92" s="1" t="str">
        <f t="shared" si="20"/>
        <v>St. Luke's University Hospital</v>
      </c>
      <c r="C92" s="42">
        <v>42470</v>
      </c>
      <c r="D92" s="30" t="s">
        <v>36</v>
      </c>
      <c r="E92" s="1" t="str">
        <f t="shared" si="21"/>
        <v>35 - 39</v>
      </c>
      <c r="F92" s="1" t="str">
        <f t="shared" si="22"/>
        <v/>
      </c>
      <c r="G92" s="1" t="str">
        <f t="shared" si="28"/>
        <v/>
      </c>
      <c r="H92" s="1" t="str">
        <f t="shared" si="25"/>
        <v>White</v>
      </c>
      <c r="I92" s="1" t="str">
        <f t="shared" si="26"/>
        <v xml:space="preserve">Pre-School Aged Children; </v>
      </c>
      <c r="J92" s="1" t="str">
        <f t="shared" si="27"/>
        <v/>
      </c>
      <c r="K92" s="1" t="str">
        <f t="shared" si="24"/>
        <v/>
      </c>
    </row>
    <row r="93" spans="1:14" ht="28.8" x14ac:dyDescent="0.3">
      <c r="A93" s="29">
        <v>31</v>
      </c>
      <c r="B93" s="1" t="str">
        <f t="shared" si="20"/>
        <v>St. Luke's University Hospital</v>
      </c>
      <c r="C93" s="1"/>
      <c r="D93" s="30" t="s">
        <v>36</v>
      </c>
      <c r="E93" s="1" t="str">
        <f t="shared" si="21"/>
        <v/>
      </c>
      <c r="F93" s="1" t="str">
        <f t="shared" si="22"/>
        <v>Physician - Adult Psychiatrist</v>
      </c>
      <c r="G93" s="1" t="str">
        <f t="shared" si="28"/>
        <v/>
      </c>
      <c r="H93" s="1" t="str">
        <f t="shared" si="25"/>
        <v>European</v>
      </c>
      <c r="I93" s="1" t="str">
        <f t="shared" si="26"/>
        <v xml:space="preserve">Pre-School Aged Children; </v>
      </c>
      <c r="J93" s="1" t="str">
        <f t="shared" si="27"/>
        <v>Family</v>
      </c>
      <c r="K93" s="1" t="str">
        <f t="shared" si="24"/>
        <v/>
      </c>
    </row>
    <row r="94" spans="1:14" ht="28.8" x14ac:dyDescent="0.3">
      <c r="A94" s="29">
        <v>33</v>
      </c>
      <c r="B94" s="1" t="str">
        <f t="shared" si="20"/>
        <v>Lehigh University, Provost</v>
      </c>
      <c r="C94" s="42">
        <v>42460</v>
      </c>
      <c r="D94" s="30" t="s">
        <v>29</v>
      </c>
      <c r="E94" s="1" t="str">
        <f t="shared" si="21"/>
        <v/>
      </c>
      <c r="F94" s="1" t="str">
        <f t="shared" si="22"/>
        <v>Professor</v>
      </c>
      <c r="G94" s="1" t="str">
        <f t="shared" si="28"/>
        <v/>
      </c>
      <c r="H94" s="1" t="str">
        <f t="shared" si="25"/>
        <v>White</v>
      </c>
      <c r="I94" s="1" t="str">
        <f t="shared" si="26"/>
        <v/>
      </c>
      <c r="J94" s="1" t="str">
        <f t="shared" si="27"/>
        <v/>
      </c>
      <c r="K94" s="1" t="str">
        <f t="shared" si="24"/>
        <v/>
      </c>
    </row>
    <row r="95" spans="1:14" ht="28.8" x14ac:dyDescent="0.3">
      <c r="A95" s="29">
        <v>34</v>
      </c>
      <c r="B95" s="1" t="str">
        <f t="shared" si="20"/>
        <v>Lehigh University, Provost</v>
      </c>
      <c r="C95" s="42">
        <v>42452</v>
      </c>
      <c r="D95" s="30" t="s">
        <v>29</v>
      </c>
      <c r="E95" s="1" t="str">
        <f t="shared" si="21"/>
        <v/>
      </c>
      <c r="F95" s="1" t="str">
        <f t="shared" si="22"/>
        <v>Associate Professor</v>
      </c>
      <c r="G95" s="1" t="str">
        <f t="shared" si="28"/>
        <v/>
      </c>
      <c r="H95" s="1" t="str">
        <f t="shared" si="25"/>
        <v/>
      </c>
      <c r="I95" s="1" t="str">
        <f t="shared" si="26"/>
        <v/>
      </c>
      <c r="J95" s="1" t="str">
        <f t="shared" si="27"/>
        <v/>
      </c>
      <c r="K95" s="1" t="str">
        <f t="shared" si="24"/>
        <v/>
      </c>
    </row>
    <row r="96" spans="1:14" ht="28.8" x14ac:dyDescent="0.3">
      <c r="A96" s="29">
        <v>35</v>
      </c>
      <c r="B96" s="1" t="str">
        <f t="shared" si="20"/>
        <v>PPL Corporation</v>
      </c>
      <c r="C96" s="43">
        <v>42535</v>
      </c>
      <c r="D96" s="30" t="s">
        <v>36</v>
      </c>
      <c r="E96" s="1" t="str">
        <f t="shared" si="21"/>
        <v>45 - 49</v>
      </c>
      <c r="F96" s="1" t="str">
        <f t="shared" si="22"/>
        <v>Manager, Business Services</v>
      </c>
      <c r="G96" s="1" t="str">
        <f t="shared" si="28"/>
        <v/>
      </c>
      <c r="H96" s="1" t="str">
        <f t="shared" si="25"/>
        <v>Hispanic or Latino</v>
      </c>
      <c r="I96" s="1" t="str">
        <f t="shared" si="26"/>
        <v xml:space="preserve">Pre-School Aged Children; </v>
      </c>
      <c r="J96" s="1" t="str">
        <f t="shared" si="27"/>
        <v>Family</v>
      </c>
      <c r="K96" s="1" t="str">
        <f t="shared" si="24"/>
        <v/>
      </c>
    </row>
    <row r="97" spans="1:11" ht="28.8" x14ac:dyDescent="0.3">
      <c r="A97" s="29">
        <v>35</v>
      </c>
      <c r="B97" s="1" t="str">
        <f t="shared" si="20"/>
        <v>PPL Corporation</v>
      </c>
      <c r="C97" s="42">
        <v>42801</v>
      </c>
      <c r="D97" s="30" t="s">
        <v>29</v>
      </c>
      <c r="E97" s="1" t="str">
        <f t="shared" si="21"/>
        <v>45 - 49</v>
      </c>
      <c r="F97" s="1" t="str">
        <f t="shared" si="22"/>
        <v>Manager, Business Services</v>
      </c>
      <c r="G97" s="1" t="str">
        <f t="shared" si="28"/>
        <v/>
      </c>
      <c r="H97" s="1" t="str">
        <f t="shared" si="25"/>
        <v>Hispanic or Latino</v>
      </c>
      <c r="I97" s="1" t="str">
        <f t="shared" si="26"/>
        <v xml:space="preserve">Pre-School Aged Children; </v>
      </c>
      <c r="J97" s="1" t="str">
        <f t="shared" si="27"/>
        <v>Family</v>
      </c>
      <c r="K97" s="1" t="str">
        <f t="shared" si="24"/>
        <v/>
      </c>
    </row>
    <row r="98" spans="1:11" ht="28.8" x14ac:dyDescent="0.3">
      <c r="A98" s="29">
        <v>36</v>
      </c>
      <c r="B98" s="1" t="str">
        <f t="shared" si="20"/>
        <v>PPL Corporation</v>
      </c>
      <c r="C98" s="1"/>
      <c r="D98" s="30" t="s">
        <v>29</v>
      </c>
      <c r="E98" s="1" t="str">
        <f t="shared" si="21"/>
        <v>55+</v>
      </c>
      <c r="F98" s="1" t="str">
        <f t="shared" si="22"/>
        <v>VP - HR/CHRO</v>
      </c>
      <c r="G98" s="1" t="str">
        <f t="shared" si="28"/>
        <v>Alabama</v>
      </c>
      <c r="H98" s="1" t="str">
        <f t="shared" si="25"/>
        <v>White</v>
      </c>
      <c r="I98" s="1" t="str">
        <f t="shared" si="26"/>
        <v xml:space="preserve">Double Income No Kids/Empty-nesters; </v>
      </c>
      <c r="J98" s="1" t="str">
        <f t="shared" si="27"/>
        <v>Family</v>
      </c>
      <c r="K98" s="1" t="str">
        <f t="shared" si="24"/>
        <v/>
      </c>
    </row>
    <row r="99" spans="1:11" ht="28.8" x14ac:dyDescent="0.3">
      <c r="A99" s="29">
        <v>36</v>
      </c>
      <c r="B99" s="1" t="str">
        <f t="shared" si="20"/>
        <v>PPL Corporation</v>
      </c>
      <c r="C99" s="42">
        <v>42457</v>
      </c>
      <c r="D99" s="30" t="s">
        <v>36</v>
      </c>
      <c r="E99" s="1" t="str">
        <f t="shared" ref="E99:E130" si="29">IF(NOT(ISERROR(VLOOKUP(A99, demographicLookups,2,FALSE))),VLOOKUP(A99,demographicLookups,2,FALSE),"")</f>
        <v>55+</v>
      </c>
      <c r="F99" s="1" t="str">
        <f t="shared" ref="F99:F130" si="30">VLOOKUP(A99,professions,6,FALSE)</f>
        <v>VP - HR/CHRO</v>
      </c>
      <c r="G99" s="1" t="str">
        <f t="shared" si="28"/>
        <v>Alabama</v>
      </c>
      <c r="H99" s="1" t="str">
        <f t="shared" si="25"/>
        <v>White</v>
      </c>
      <c r="I99" s="1" t="str">
        <f t="shared" si="26"/>
        <v xml:space="preserve">Double Income No Kids/Empty-nesters; </v>
      </c>
      <c r="J99" s="1" t="str">
        <f t="shared" si="27"/>
        <v>Family</v>
      </c>
      <c r="K99" s="1" t="str">
        <f t="shared" si="24"/>
        <v/>
      </c>
    </row>
    <row r="100" spans="1:11" ht="43.2" x14ac:dyDescent="0.3">
      <c r="A100" s="29">
        <v>37</v>
      </c>
      <c r="B100" s="1" t="str">
        <f t="shared" si="20"/>
        <v>Lehigh Valley Health Network - Cedar Crest</v>
      </c>
      <c r="C100" s="42">
        <v>42472</v>
      </c>
      <c r="D100" s="30" t="s">
        <v>36</v>
      </c>
      <c r="E100" s="1" t="str">
        <f t="shared" si="29"/>
        <v>35 - 39</v>
      </c>
      <c r="F100" s="1" t="str">
        <f t="shared" si="30"/>
        <v>hematologist-oncologist</v>
      </c>
      <c r="G100" s="1" t="str">
        <f t="shared" si="28"/>
        <v/>
      </c>
      <c r="H100" s="1" t="str">
        <f t="shared" si="25"/>
        <v>South Asian</v>
      </c>
      <c r="I100" s="1" t="str">
        <f t="shared" si="26"/>
        <v xml:space="preserve">Pre-School Aged Children; </v>
      </c>
      <c r="J100" s="1" t="str">
        <f t="shared" si="27"/>
        <v>Family</v>
      </c>
      <c r="K100" s="1" t="str">
        <f t="shared" si="24"/>
        <v/>
      </c>
    </row>
    <row r="101" spans="1:11" ht="28.8" x14ac:dyDescent="0.3">
      <c r="A101" s="29">
        <v>38</v>
      </c>
      <c r="B101" s="1" t="str">
        <f t="shared" si="20"/>
        <v>Lehigh University, Provost</v>
      </c>
      <c r="C101" s="42">
        <v>42517</v>
      </c>
      <c r="D101" s="30" t="s">
        <v>36</v>
      </c>
      <c r="E101" s="1" t="str">
        <f t="shared" si="29"/>
        <v/>
      </c>
      <c r="F101" s="1" t="str">
        <f t="shared" si="30"/>
        <v>Assistant Professor</v>
      </c>
      <c r="G101" s="1" t="str">
        <f t="shared" si="28"/>
        <v/>
      </c>
      <c r="H101" s="1" t="str">
        <f t="shared" si="25"/>
        <v/>
      </c>
      <c r="I101" s="1" t="str">
        <f t="shared" si="26"/>
        <v/>
      </c>
      <c r="J101" s="1" t="str">
        <f t="shared" si="27"/>
        <v/>
      </c>
      <c r="K101" s="1" t="str">
        <f t="shared" si="24"/>
        <v/>
      </c>
    </row>
    <row r="102" spans="1:11" ht="28.8" x14ac:dyDescent="0.3">
      <c r="A102" s="29">
        <v>38</v>
      </c>
      <c r="B102" s="1" t="str">
        <f t="shared" si="20"/>
        <v>Lehigh University, Provost</v>
      </c>
      <c r="C102" s="42">
        <v>42485</v>
      </c>
      <c r="D102" s="30" t="s">
        <v>29</v>
      </c>
      <c r="E102" s="1" t="str">
        <f t="shared" si="29"/>
        <v/>
      </c>
      <c r="F102" s="1" t="str">
        <f t="shared" si="30"/>
        <v>Assistant Professor</v>
      </c>
      <c r="G102" s="1" t="str">
        <f t="shared" si="28"/>
        <v/>
      </c>
      <c r="H102" s="1" t="str">
        <f t="shared" si="25"/>
        <v/>
      </c>
      <c r="I102" s="1" t="str">
        <f t="shared" si="26"/>
        <v/>
      </c>
      <c r="J102" s="1" t="str">
        <f t="shared" si="27"/>
        <v/>
      </c>
      <c r="K102" s="1" t="str">
        <f t="shared" si="24"/>
        <v/>
      </c>
    </row>
    <row r="103" spans="1:11" ht="28.8" x14ac:dyDescent="0.3">
      <c r="A103" s="29">
        <v>39</v>
      </c>
      <c r="B103" s="1" t="str">
        <f t="shared" si="20"/>
        <v>Lehigh University, Provost</v>
      </c>
      <c r="C103" s="1"/>
      <c r="D103" s="30" t="s">
        <v>29</v>
      </c>
      <c r="E103" s="1" t="str">
        <f t="shared" si="29"/>
        <v>35 - 39</v>
      </c>
      <c r="F103" s="1" t="str">
        <f t="shared" si="30"/>
        <v>Assistant Professor</v>
      </c>
      <c r="G103" s="1" t="str">
        <f t="shared" si="28"/>
        <v/>
      </c>
      <c r="H103" s="1" t="str">
        <f t="shared" si="25"/>
        <v>White</v>
      </c>
      <c r="I103" s="1" t="str">
        <f t="shared" si="26"/>
        <v/>
      </c>
      <c r="J103" s="1" t="str">
        <f t="shared" si="27"/>
        <v/>
      </c>
      <c r="K103" s="1" t="str">
        <f t="shared" si="24"/>
        <v/>
      </c>
    </row>
    <row r="104" spans="1:11" ht="43.2" x14ac:dyDescent="0.3">
      <c r="A104" s="29">
        <v>40</v>
      </c>
      <c r="B104" s="1" t="str">
        <f t="shared" si="20"/>
        <v>Lutron Electronics Co., Inc.</v>
      </c>
      <c r="C104" s="42">
        <v>42655</v>
      </c>
      <c r="D104" s="30" t="s">
        <v>36</v>
      </c>
      <c r="E104" s="1" t="str">
        <f t="shared" si="29"/>
        <v>30 - 34</v>
      </c>
      <c r="F104" s="1" t="str">
        <f t="shared" si="30"/>
        <v>Accounting Manager</v>
      </c>
      <c r="G104" s="1" t="str">
        <f t="shared" si="28"/>
        <v/>
      </c>
      <c r="H104" s="1" t="str">
        <f t="shared" si="25"/>
        <v>Hispanic or Latino</v>
      </c>
      <c r="I104" s="1" t="str">
        <f t="shared" si="26"/>
        <v xml:space="preserve">Pre-School Aged Children; Older School-Aged Children; </v>
      </c>
      <c r="J104" s="1" t="str">
        <f t="shared" si="27"/>
        <v>Family</v>
      </c>
      <c r="K104" s="1" t="str">
        <f t="shared" si="24"/>
        <v/>
      </c>
    </row>
    <row r="105" spans="1:11" ht="43.2" x14ac:dyDescent="0.3">
      <c r="A105" s="29">
        <v>40</v>
      </c>
      <c r="B105" s="1" t="str">
        <f t="shared" si="20"/>
        <v>Lutron Electronics Co., Inc.</v>
      </c>
      <c r="C105" s="1"/>
      <c r="D105" s="30" t="s">
        <v>103</v>
      </c>
      <c r="E105" s="1" t="str">
        <f t="shared" si="29"/>
        <v>30 - 34</v>
      </c>
      <c r="F105" s="1" t="str">
        <f t="shared" si="30"/>
        <v>Accounting Manager</v>
      </c>
      <c r="G105" s="1" t="str">
        <f t="shared" si="28"/>
        <v/>
      </c>
      <c r="H105" s="1" t="str">
        <f t="shared" si="25"/>
        <v>Hispanic or Latino</v>
      </c>
      <c r="I105" s="1" t="str">
        <f t="shared" si="26"/>
        <v xml:space="preserve">Pre-School Aged Children; Older School-Aged Children; </v>
      </c>
      <c r="J105" s="1" t="str">
        <f t="shared" si="27"/>
        <v>Family</v>
      </c>
      <c r="K105" s="1" t="str">
        <f t="shared" si="24"/>
        <v/>
      </c>
    </row>
    <row r="106" spans="1:11" ht="28.8" x14ac:dyDescent="0.3">
      <c r="A106" s="29">
        <v>41</v>
      </c>
      <c r="B106" s="1" t="str">
        <f t="shared" si="20"/>
        <v>Lehigh University, Provost</v>
      </c>
      <c r="C106" s="42">
        <v>42492</v>
      </c>
      <c r="D106" s="30" t="s">
        <v>29</v>
      </c>
      <c r="E106" s="1" t="str">
        <f t="shared" si="29"/>
        <v/>
      </c>
      <c r="F106" s="1" t="str">
        <f t="shared" si="30"/>
        <v>Assistant Professor</v>
      </c>
      <c r="G106" s="1" t="str">
        <f t="shared" si="28"/>
        <v/>
      </c>
      <c r="H106" s="1" t="str">
        <f t="shared" si="25"/>
        <v/>
      </c>
      <c r="I106" s="1" t="str">
        <f t="shared" si="26"/>
        <v/>
      </c>
      <c r="J106" s="1" t="str">
        <f t="shared" si="27"/>
        <v/>
      </c>
      <c r="K106" s="1" t="str">
        <f t="shared" si="24"/>
        <v/>
      </c>
    </row>
    <row r="107" spans="1:11" ht="28.8" x14ac:dyDescent="0.3">
      <c r="A107" s="29">
        <v>41</v>
      </c>
      <c r="B107" s="1" t="str">
        <f t="shared" si="20"/>
        <v>Lehigh University, Provost</v>
      </c>
      <c r="C107" s="42">
        <v>42492</v>
      </c>
      <c r="D107" s="30" t="s">
        <v>50</v>
      </c>
      <c r="E107" s="1" t="str">
        <f t="shared" si="29"/>
        <v/>
      </c>
      <c r="F107" s="1" t="str">
        <f t="shared" si="30"/>
        <v>Assistant Professor</v>
      </c>
      <c r="G107" s="1" t="str">
        <f t="shared" si="28"/>
        <v/>
      </c>
      <c r="H107" s="1" t="str">
        <f t="shared" si="25"/>
        <v/>
      </c>
      <c r="I107" s="1" t="str">
        <f t="shared" si="26"/>
        <v/>
      </c>
      <c r="J107" s="1" t="str">
        <f t="shared" si="27"/>
        <v/>
      </c>
      <c r="K107" s="1" t="str">
        <f t="shared" si="24"/>
        <v/>
      </c>
    </row>
    <row r="108" spans="1:11" ht="28.8" x14ac:dyDescent="0.3">
      <c r="A108" s="29">
        <v>42</v>
      </c>
      <c r="B108" s="1" t="str">
        <f t="shared" si="20"/>
        <v>Muhlenberg College</v>
      </c>
      <c r="C108" s="42">
        <v>42439</v>
      </c>
      <c r="D108" s="30" t="s">
        <v>29</v>
      </c>
      <c r="E108" s="1" t="str">
        <f t="shared" si="29"/>
        <v>35 - 39</v>
      </c>
      <c r="F108" s="1" t="str">
        <f t="shared" si="30"/>
        <v>Assistant Professor</v>
      </c>
      <c r="G108" s="1" t="str">
        <f t="shared" si="28"/>
        <v/>
      </c>
      <c r="H108" s="1" t="str">
        <f t="shared" si="25"/>
        <v>White</v>
      </c>
      <c r="I108" s="1" t="str">
        <f t="shared" si="26"/>
        <v xml:space="preserve">Double Income No Kids/Empty-nesters; </v>
      </c>
      <c r="J108" s="1" t="str">
        <f t="shared" si="27"/>
        <v>Couple</v>
      </c>
      <c r="K108" s="1" t="str">
        <f t="shared" si="24"/>
        <v/>
      </c>
    </row>
    <row r="109" spans="1:11" ht="28.8" x14ac:dyDescent="0.3">
      <c r="A109" s="29">
        <v>43</v>
      </c>
      <c r="B109" s="1" t="str">
        <f t="shared" si="20"/>
        <v>Lehigh University, Provost</v>
      </c>
      <c r="C109" s="42">
        <v>42450</v>
      </c>
      <c r="D109" s="30" t="s">
        <v>29</v>
      </c>
      <c r="E109" s="1" t="str">
        <f t="shared" si="29"/>
        <v/>
      </c>
      <c r="F109" s="1" t="str">
        <f t="shared" si="30"/>
        <v/>
      </c>
      <c r="G109" s="1" t="str">
        <f t="shared" si="28"/>
        <v/>
      </c>
      <c r="H109" s="1" t="str">
        <f t="shared" si="25"/>
        <v>Eastern European</v>
      </c>
      <c r="I109" s="1" t="str">
        <f t="shared" si="26"/>
        <v xml:space="preserve">Pre-School Aged Children; </v>
      </c>
      <c r="J109" s="1" t="str">
        <f t="shared" si="27"/>
        <v>Family</v>
      </c>
      <c r="K109" s="1" t="str">
        <f t="shared" si="24"/>
        <v/>
      </c>
    </row>
    <row r="110" spans="1:11" ht="28.8" x14ac:dyDescent="0.3">
      <c r="A110" s="29">
        <v>44</v>
      </c>
      <c r="B110" s="1" t="str">
        <f t="shared" si="20"/>
        <v>Lehigh University, Provost</v>
      </c>
      <c r="C110" s="1"/>
      <c r="D110" s="30" t="s">
        <v>36</v>
      </c>
      <c r="E110" s="1" t="str">
        <f t="shared" si="29"/>
        <v/>
      </c>
      <c r="F110" s="1" t="str">
        <f t="shared" si="30"/>
        <v/>
      </c>
      <c r="G110" s="1" t="str">
        <f t="shared" si="28"/>
        <v/>
      </c>
      <c r="H110" s="1" t="str">
        <f t="shared" si="25"/>
        <v>White</v>
      </c>
      <c r="I110" s="1" t="str">
        <f t="shared" si="26"/>
        <v/>
      </c>
      <c r="J110" s="1" t="str">
        <f t="shared" si="27"/>
        <v/>
      </c>
      <c r="K110" s="1" t="str">
        <f t="shared" si="24"/>
        <v/>
      </c>
    </row>
    <row r="111" spans="1:11" ht="28.8" x14ac:dyDescent="0.3">
      <c r="A111" s="29">
        <v>45</v>
      </c>
      <c r="B111" s="1" t="str">
        <f t="shared" si="20"/>
        <v>Victaulic</v>
      </c>
      <c r="C111" s="42">
        <v>42781</v>
      </c>
      <c r="D111" s="30" t="s">
        <v>36</v>
      </c>
      <c r="E111" s="1" t="str">
        <f t="shared" si="29"/>
        <v/>
      </c>
      <c r="F111" s="1" t="str">
        <f t="shared" si="30"/>
        <v>Product Engineer</v>
      </c>
      <c r="G111" s="1" t="str">
        <f t="shared" si="28"/>
        <v>New York</v>
      </c>
      <c r="H111" s="1" t="str">
        <f t="shared" si="25"/>
        <v>Hispanic or Latino</v>
      </c>
      <c r="I111" s="1" t="str">
        <f t="shared" si="26"/>
        <v xml:space="preserve">Pre-School Aged Children; </v>
      </c>
      <c r="J111" s="1" t="str">
        <f t="shared" si="27"/>
        <v>Family</v>
      </c>
      <c r="K111" s="1" t="str">
        <f t="shared" si="24"/>
        <v/>
      </c>
    </row>
    <row r="112" spans="1:11" ht="28.8" x14ac:dyDescent="0.3">
      <c r="A112" s="29">
        <v>45</v>
      </c>
      <c r="B112" s="1" t="str">
        <f t="shared" si="20"/>
        <v>Victaulic</v>
      </c>
      <c r="C112" s="42">
        <v>42551</v>
      </c>
      <c r="D112" s="30" t="s">
        <v>29</v>
      </c>
      <c r="E112" s="1" t="str">
        <f t="shared" si="29"/>
        <v/>
      </c>
      <c r="F112" s="1" t="str">
        <f t="shared" si="30"/>
        <v>Product Engineer</v>
      </c>
      <c r="G112" s="1" t="str">
        <f t="shared" si="28"/>
        <v>New York</v>
      </c>
      <c r="H112" s="1" t="str">
        <f t="shared" si="25"/>
        <v>Hispanic or Latino</v>
      </c>
      <c r="I112" s="1" t="str">
        <f t="shared" si="26"/>
        <v xml:space="preserve">Pre-School Aged Children; </v>
      </c>
      <c r="J112" s="1" t="str">
        <f t="shared" si="27"/>
        <v>Family</v>
      </c>
      <c r="K112" s="1" t="str">
        <f t="shared" si="24"/>
        <v/>
      </c>
    </row>
    <row r="113" spans="1:11" ht="28.8" x14ac:dyDescent="0.3">
      <c r="A113" s="29">
        <v>46</v>
      </c>
      <c r="B113" s="1" t="str">
        <f t="shared" si="20"/>
        <v>Victaulic</v>
      </c>
      <c r="C113" s="42">
        <v>42497</v>
      </c>
      <c r="D113" s="30" t="s">
        <v>36</v>
      </c>
      <c r="E113" s="1" t="str">
        <f t="shared" si="29"/>
        <v>25 - 29</v>
      </c>
      <c r="F113" s="1" t="str">
        <f t="shared" si="30"/>
        <v>Project Manager</v>
      </c>
      <c r="G113" s="1" t="str">
        <f t="shared" si="28"/>
        <v/>
      </c>
      <c r="H113" s="1" t="str">
        <f t="shared" si="25"/>
        <v>White</v>
      </c>
      <c r="I113" s="1" t="str">
        <f t="shared" si="26"/>
        <v xml:space="preserve">Double Income No Kids/Empty-nesters; </v>
      </c>
      <c r="J113" s="1" t="str">
        <f t="shared" si="27"/>
        <v>Couple</v>
      </c>
      <c r="K113" s="1" t="str">
        <f t="shared" si="24"/>
        <v/>
      </c>
    </row>
    <row r="114" spans="1:11" ht="28.8" x14ac:dyDescent="0.3">
      <c r="A114" s="29">
        <v>47</v>
      </c>
      <c r="B114" s="1" t="str">
        <f t="shared" si="20"/>
        <v>Victaulic</v>
      </c>
      <c r="C114" s="42">
        <v>42523</v>
      </c>
      <c r="D114" s="30" t="s">
        <v>36</v>
      </c>
      <c r="E114" s="1" t="str">
        <f t="shared" si="29"/>
        <v>25 - 29</v>
      </c>
      <c r="F114" s="1" t="str">
        <f t="shared" si="30"/>
        <v>Global Sourcing Specialist</v>
      </c>
      <c r="G114" s="1" t="str">
        <f t="shared" si="28"/>
        <v/>
      </c>
      <c r="H114" s="1" t="str">
        <f t="shared" si="25"/>
        <v>White</v>
      </c>
      <c r="I114" s="1" t="str">
        <f t="shared" si="26"/>
        <v/>
      </c>
      <c r="J114" s="1" t="str">
        <f t="shared" si="27"/>
        <v>Couple</v>
      </c>
      <c r="K114" s="1" t="str">
        <f t="shared" si="24"/>
        <v/>
      </c>
    </row>
    <row r="115" spans="1:11" ht="43.2" x14ac:dyDescent="0.3">
      <c r="A115" s="29">
        <v>48</v>
      </c>
      <c r="B115" s="1" t="str">
        <f t="shared" si="20"/>
        <v>Victaulic</v>
      </c>
      <c r="C115" s="42">
        <v>42508</v>
      </c>
      <c r="D115" s="30" t="s">
        <v>36</v>
      </c>
      <c r="E115" s="1" t="str">
        <f t="shared" si="29"/>
        <v>25 - 29</v>
      </c>
      <c r="F115" s="1" t="str">
        <f t="shared" si="30"/>
        <v>Project Engineer</v>
      </c>
      <c r="G115" s="1" t="str">
        <f t="shared" si="28"/>
        <v/>
      </c>
      <c r="H115" s="1" t="str">
        <f t="shared" si="25"/>
        <v>White</v>
      </c>
      <c r="I115" s="1" t="str">
        <f t="shared" si="26"/>
        <v xml:space="preserve">Pre-School Aged Children; Stay-at-home/Retired Partner; </v>
      </c>
      <c r="J115" s="1" t="str">
        <f t="shared" si="27"/>
        <v>Family</v>
      </c>
      <c r="K115" s="1" t="str">
        <f t="shared" si="24"/>
        <v/>
      </c>
    </row>
    <row r="116" spans="1:11" ht="28.8" x14ac:dyDescent="0.3">
      <c r="A116" s="29">
        <v>49</v>
      </c>
      <c r="B116" s="1" t="str">
        <f t="shared" si="20"/>
        <v>Lehigh University, Provost</v>
      </c>
      <c r="C116" s="42">
        <v>42662</v>
      </c>
      <c r="D116" s="30" t="s">
        <v>50</v>
      </c>
      <c r="E116" s="1" t="str">
        <f t="shared" si="29"/>
        <v>30 - 34</v>
      </c>
      <c r="F116" s="1" t="str">
        <f t="shared" si="30"/>
        <v/>
      </c>
      <c r="G116" s="1" t="str">
        <f t="shared" si="28"/>
        <v>United Kingdom</v>
      </c>
      <c r="H116" s="1" t="str">
        <f t="shared" si="25"/>
        <v>White</v>
      </c>
      <c r="I116" s="1" t="str">
        <f t="shared" si="26"/>
        <v xml:space="preserve">Pre-School Aged Children; </v>
      </c>
      <c r="J116" s="1" t="str">
        <f t="shared" si="27"/>
        <v>Family</v>
      </c>
      <c r="K116" s="1" t="str">
        <f t="shared" si="24"/>
        <v>Own</v>
      </c>
    </row>
    <row r="117" spans="1:11" ht="28.8" x14ac:dyDescent="0.3">
      <c r="A117" s="29">
        <v>49</v>
      </c>
      <c r="B117" s="1" t="str">
        <f t="shared" si="20"/>
        <v>Lehigh University, Provost</v>
      </c>
      <c r="C117" s="42">
        <v>42852</v>
      </c>
      <c r="D117" s="30" t="s">
        <v>29</v>
      </c>
      <c r="E117" s="1" t="str">
        <f t="shared" si="29"/>
        <v>30 - 34</v>
      </c>
      <c r="F117" s="1" t="str">
        <f t="shared" si="30"/>
        <v/>
      </c>
      <c r="G117" s="1" t="str">
        <f t="shared" si="28"/>
        <v>United Kingdom</v>
      </c>
      <c r="H117" s="1" t="str">
        <f t="shared" ref="H117:H148" si="31">IF(NOT(ISERROR(VLOOKUP(A117,demographicLookups,6,FALSE))),VLOOKUP(A117,demographicLookups,6,FALSE),"")</f>
        <v>White</v>
      </c>
      <c r="I117" s="1" t="str">
        <f t="shared" ref="I117:I148" si="32">IF(NOT(ISERROR(VLOOKUP(A117,demographicLookups,12,FALSE))),VLOOKUP(A117,demographicLookups,12,FALSE),"")</f>
        <v xml:space="preserve">Pre-School Aged Children; </v>
      </c>
      <c r="J117" s="1" t="str">
        <f t="shared" ref="J117:J148" si="33">IF(NOT(ISERROR(VLOOKUP(A117, demographicLookups,11,FALSE))),VLOOKUP(A117,demographicLookups,11,FALSE),"")</f>
        <v>Family</v>
      </c>
      <c r="K117" s="1" t="str">
        <f t="shared" si="24"/>
        <v>Own</v>
      </c>
    </row>
    <row r="118" spans="1:11" ht="57.6" x14ac:dyDescent="0.3">
      <c r="A118" s="29">
        <v>50</v>
      </c>
      <c r="B118" s="1" t="str">
        <f t="shared" si="20"/>
        <v>B. Braun Medical Inc.</v>
      </c>
      <c r="C118" s="42">
        <v>42542</v>
      </c>
      <c r="D118" s="30" t="s">
        <v>36</v>
      </c>
      <c r="E118" s="1" t="str">
        <f t="shared" si="29"/>
        <v>45 - 49</v>
      </c>
      <c r="F118" s="1" t="str">
        <f t="shared" si="30"/>
        <v>Director of Strategic Market Pricing</v>
      </c>
      <c r="G118" s="1" t="str">
        <f t="shared" ref="G118:G149" si="34">IF(NOT(ISERROR(VLOOKUP(A118,demographicLookups,3,FALSE))),IF(VLOOKUP(A118,demographicLookups,3,FALSE),VLOOKUP(A118,demographicLookups,4,FALSE),VLOOKUP(A118,demographicLookups,5,FALSE)),"")</f>
        <v>Michigan</v>
      </c>
      <c r="H118" s="1" t="str">
        <f t="shared" si="31"/>
        <v>Asian</v>
      </c>
      <c r="I118" s="1" t="str">
        <f t="shared" si="32"/>
        <v xml:space="preserve">Pre-School Aged Children; Older School-Aged Children; Stay-at-home/Retired Partner; </v>
      </c>
      <c r="J118" s="1" t="str">
        <f t="shared" si="33"/>
        <v/>
      </c>
      <c r="K118" s="1" t="str">
        <f t="shared" si="24"/>
        <v>Own</v>
      </c>
    </row>
    <row r="119" spans="1:11" ht="28.8" x14ac:dyDescent="0.3">
      <c r="A119" s="29">
        <v>51</v>
      </c>
      <c r="B119" s="1" t="str">
        <f t="shared" si="20"/>
        <v>Lafayette College</v>
      </c>
      <c r="C119" s="42">
        <v>42725</v>
      </c>
      <c r="D119" s="30" t="s">
        <v>56</v>
      </c>
      <c r="E119" s="1" t="str">
        <f t="shared" si="29"/>
        <v>30 - 34</v>
      </c>
      <c r="F119" s="1" t="str">
        <f t="shared" si="30"/>
        <v>Instruction Technologist</v>
      </c>
      <c r="G119" s="1" t="str">
        <f t="shared" si="34"/>
        <v/>
      </c>
      <c r="H119" s="1" t="str">
        <f t="shared" si="31"/>
        <v>White</v>
      </c>
      <c r="I119" s="1" t="str">
        <f t="shared" si="32"/>
        <v xml:space="preserve">Older School-Aged Children; </v>
      </c>
      <c r="J119" s="1" t="str">
        <f t="shared" si="33"/>
        <v>Family</v>
      </c>
      <c r="K119" s="1" t="str">
        <f t="shared" si="24"/>
        <v/>
      </c>
    </row>
    <row r="120" spans="1:11" ht="28.8" x14ac:dyDescent="0.3">
      <c r="A120" s="29">
        <v>51</v>
      </c>
      <c r="B120" s="1" t="str">
        <f t="shared" si="20"/>
        <v>Lafayette College</v>
      </c>
      <c r="C120" s="42">
        <v>42541</v>
      </c>
      <c r="D120" s="30" t="s">
        <v>29</v>
      </c>
      <c r="E120" s="1" t="str">
        <f t="shared" si="29"/>
        <v>30 - 34</v>
      </c>
      <c r="F120" s="1" t="str">
        <f t="shared" si="30"/>
        <v>Instruction Technologist</v>
      </c>
      <c r="G120" s="1" t="str">
        <f t="shared" si="34"/>
        <v/>
      </c>
      <c r="H120" s="1" t="str">
        <f t="shared" si="31"/>
        <v>White</v>
      </c>
      <c r="I120" s="1" t="str">
        <f t="shared" si="32"/>
        <v xml:space="preserve">Older School-Aged Children; </v>
      </c>
      <c r="J120" s="1" t="str">
        <f t="shared" si="33"/>
        <v>Family</v>
      </c>
      <c r="K120" s="1" t="str">
        <f t="shared" si="24"/>
        <v/>
      </c>
    </row>
    <row r="121" spans="1:11" ht="28.8" x14ac:dyDescent="0.3">
      <c r="A121" s="29">
        <v>52</v>
      </c>
      <c r="B121" s="1" t="str">
        <f t="shared" si="20"/>
        <v>Lutron Electronics Co., Inc.</v>
      </c>
      <c r="C121" s="43">
        <v>42530</v>
      </c>
      <c r="D121" s="30" t="s">
        <v>36</v>
      </c>
      <c r="E121" s="1" t="str">
        <f t="shared" si="29"/>
        <v/>
      </c>
      <c r="F121" s="1" t="str">
        <f t="shared" si="30"/>
        <v>Product Security Consultant</v>
      </c>
      <c r="G121" s="1" t="str">
        <f t="shared" si="34"/>
        <v/>
      </c>
      <c r="H121" s="1" t="str">
        <f t="shared" si="31"/>
        <v/>
      </c>
      <c r="I121" s="1" t="str">
        <f t="shared" si="32"/>
        <v/>
      </c>
      <c r="J121" s="1" t="str">
        <f t="shared" si="33"/>
        <v/>
      </c>
      <c r="K121" s="1" t="str">
        <f t="shared" si="24"/>
        <v/>
      </c>
    </row>
    <row r="122" spans="1:11" ht="28.8" x14ac:dyDescent="0.3">
      <c r="A122" s="29">
        <v>52</v>
      </c>
      <c r="B122" s="1" t="str">
        <f t="shared" si="20"/>
        <v>Lutron Electronics Co., Inc.</v>
      </c>
      <c r="C122" s="42">
        <v>42759</v>
      </c>
      <c r="D122" s="30" t="s">
        <v>29</v>
      </c>
      <c r="E122" s="1" t="str">
        <f t="shared" si="29"/>
        <v/>
      </c>
      <c r="F122" s="1" t="str">
        <f t="shared" si="30"/>
        <v>Product Security Consultant</v>
      </c>
      <c r="G122" s="1" t="str">
        <f t="shared" si="34"/>
        <v/>
      </c>
      <c r="H122" s="1" t="str">
        <f t="shared" si="31"/>
        <v/>
      </c>
      <c r="I122" s="1" t="str">
        <f t="shared" si="32"/>
        <v/>
      </c>
      <c r="J122" s="1" t="str">
        <f t="shared" si="33"/>
        <v/>
      </c>
      <c r="K122" s="1" t="str">
        <f t="shared" si="24"/>
        <v/>
      </c>
    </row>
    <row r="123" spans="1:11" ht="28.8" x14ac:dyDescent="0.3">
      <c r="A123" s="29">
        <v>53</v>
      </c>
      <c r="B123" s="1" t="str">
        <f t="shared" si="20"/>
        <v>Lutron Electronics Co., Inc.</v>
      </c>
      <c r="C123" s="1"/>
      <c r="D123" s="30" t="s">
        <v>36</v>
      </c>
      <c r="E123" s="1" t="str">
        <f t="shared" si="29"/>
        <v/>
      </c>
      <c r="F123" s="1" t="str">
        <f t="shared" si="30"/>
        <v>Manager, International Trade Compliance</v>
      </c>
      <c r="G123" s="1" t="str">
        <f t="shared" si="34"/>
        <v/>
      </c>
      <c r="H123" s="1" t="str">
        <f t="shared" si="31"/>
        <v/>
      </c>
      <c r="I123" s="1" t="str">
        <f t="shared" si="32"/>
        <v/>
      </c>
      <c r="J123" s="1" t="str">
        <f t="shared" si="33"/>
        <v/>
      </c>
      <c r="K123" s="1" t="str">
        <f t="shared" si="24"/>
        <v/>
      </c>
    </row>
    <row r="124" spans="1:11" ht="28.8" x14ac:dyDescent="0.3">
      <c r="A124" s="29">
        <v>56</v>
      </c>
      <c r="B124" s="1" t="str">
        <f t="shared" si="20"/>
        <v>Moravian College</v>
      </c>
      <c r="C124" s="42">
        <v>42536</v>
      </c>
      <c r="D124" s="30" t="s">
        <v>50</v>
      </c>
      <c r="E124" s="1" t="str">
        <f t="shared" si="29"/>
        <v>30 - 34</v>
      </c>
      <c r="F124" s="1" t="str">
        <f t="shared" si="30"/>
        <v>Instructor of Management</v>
      </c>
      <c r="G124" s="1" t="str">
        <f t="shared" si="34"/>
        <v>Australia</v>
      </c>
      <c r="H124" s="1" t="str">
        <f t="shared" si="31"/>
        <v>White</v>
      </c>
      <c r="I124" s="1" t="str">
        <f t="shared" si="32"/>
        <v xml:space="preserve">Older School-Aged Children; </v>
      </c>
      <c r="J124" s="1" t="str">
        <f t="shared" si="33"/>
        <v>Family</v>
      </c>
      <c r="K124" s="1" t="str">
        <f t="shared" si="24"/>
        <v/>
      </c>
    </row>
    <row r="125" spans="1:11" ht="28.8" x14ac:dyDescent="0.3">
      <c r="A125" s="29">
        <v>56</v>
      </c>
      <c r="B125" s="1" t="str">
        <f t="shared" si="20"/>
        <v>Moravian College</v>
      </c>
      <c r="C125" s="42">
        <v>42691</v>
      </c>
      <c r="D125" s="30" t="s">
        <v>29</v>
      </c>
      <c r="E125" s="1" t="str">
        <f t="shared" si="29"/>
        <v>30 - 34</v>
      </c>
      <c r="F125" s="1" t="str">
        <f t="shared" si="30"/>
        <v>Instructor of Management</v>
      </c>
      <c r="G125" s="1" t="str">
        <f t="shared" si="34"/>
        <v>Australia</v>
      </c>
      <c r="H125" s="1" t="str">
        <f t="shared" si="31"/>
        <v>White</v>
      </c>
      <c r="I125" s="1" t="str">
        <f t="shared" si="32"/>
        <v xml:space="preserve">Older School-Aged Children; </v>
      </c>
      <c r="J125" s="1" t="str">
        <f t="shared" si="33"/>
        <v>Family</v>
      </c>
      <c r="K125" s="1" t="str">
        <f t="shared" si="24"/>
        <v/>
      </c>
    </row>
    <row r="126" spans="1:11" ht="43.2" x14ac:dyDescent="0.3">
      <c r="A126" s="29">
        <v>57</v>
      </c>
      <c r="B126" s="1" t="str">
        <f t="shared" si="20"/>
        <v>Lehigh Valley Health Network - Cedar Crest</v>
      </c>
      <c r="C126" s="42">
        <v>42573</v>
      </c>
      <c r="D126" s="30" t="s">
        <v>50</v>
      </c>
      <c r="E126" s="1" t="str">
        <f t="shared" si="29"/>
        <v>25 - 29</v>
      </c>
      <c r="F126" s="1" t="str">
        <f t="shared" si="30"/>
        <v>First Year General Surgery Resident</v>
      </c>
      <c r="G126" s="1" t="str">
        <f t="shared" si="34"/>
        <v/>
      </c>
      <c r="H126" s="1" t="str">
        <f t="shared" si="31"/>
        <v>White</v>
      </c>
      <c r="I126" s="1" t="str">
        <f t="shared" si="32"/>
        <v xml:space="preserve">Double Income No Kids/Empty-nesters; </v>
      </c>
      <c r="J126" s="1" t="str">
        <f t="shared" si="33"/>
        <v>Couple</v>
      </c>
      <c r="K126" s="1" t="str">
        <f t="shared" si="24"/>
        <v/>
      </c>
    </row>
    <row r="127" spans="1:11" ht="43.2" x14ac:dyDescent="0.3">
      <c r="A127" s="29">
        <v>57</v>
      </c>
      <c r="B127" s="1" t="str">
        <f t="shared" si="20"/>
        <v>Lehigh Valley Health Network - Cedar Crest</v>
      </c>
      <c r="C127" s="42">
        <v>42571</v>
      </c>
      <c r="D127" s="30" t="s">
        <v>29</v>
      </c>
      <c r="E127" s="1" t="str">
        <f t="shared" si="29"/>
        <v>25 - 29</v>
      </c>
      <c r="F127" s="1" t="str">
        <f t="shared" si="30"/>
        <v>First Year General Surgery Resident</v>
      </c>
      <c r="G127" s="1" t="str">
        <f t="shared" si="34"/>
        <v/>
      </c>
      <c r="H127" s="1" t="str">
        <f t="shared" si="31"/>
        <v>White</v>
      </c>
      <c r="I127" s="1" t="str">
        <f t="shared" si="32"/>
        <v xml:space="preserve">Double Income No Kids/Empty-nesters; </v>
      </c>
      <c r="J127" s="1" t="str">
        <f t="shared" si="33"/>
        <v>Couple</v>
      </c>
      <c r="K127" s="1" t="str">
        <f t="shared" si="24"/>
        <v/>
      </c>
    </row>
    <row r="128" spans="1:11" ht="43.2" x14ac:dyDescent="0.3">
      <c r="A128" s="29">
        <v>58</v>
      </c>
      <c r="B128" s="1" t="str">
        <f t="shared" si="20"/>
        <v>Just Born, Inc.</v>
      </c>
      <c r="C128" s="42">
        <v>42563</v>
      </c>
      <c r="D128" s="30" t="s">
        <v>56</v>
      </c>
      <c r="E128" s="1" t="str">
        <f t="shared" si="29"/>
        <v>35 - 39</v>
      </c>
      <c r="F128" s="1" t="str">
        <f t="shared" si="30"/>
        <v>Chief Information Officer</v>
      </c>
      <c r="G128" s="1" t="str">
        <f t="shared" si="34"/>
        <v>Virginia</v>
      </c>
      <c r="H128" s="1" t="str">
        <f t="shared" si="31"/>
        <v>Black or African-American</v>
      </c>
      <c r="I128" s="1" t="str">
        <f t="shared" si="32"/>
        <v xml:space="preserve">Pre-School Aged Children; </v>
      </c>
      <c r="J128" s="1" t="str">
        <f t="shared" si="33"/>
        <v>Family</v>
      </c>
      <c r="K128" s="1" t="str">
        <f t="shared" si="24"/>
        <v/>
      </c>
    </row>
    <row r="129" spans="1:11" ht="43.2" x14ac:dyDescent="0.3">
      <c r="A129" s="29">
        <v>58</v>
      </c>
      <c r="B129" s="1" t="str">
        <f t="shared" si="20"/>
        <v>Just Born, Inc.</v>
      </c>
      <c r="C129" s="42">
        <v>42563</v>
      </c>
      <c r="D129" s="30" t="s">
        <v>29</v>
      </c>
      <c r="E129" s="1" t="str">
        <f t="shared" si="29"/>
        <v>35 - 39</v>
      </c>
      <c r="F129" s="1" t="str">
        <f t="shared" si="30"/>
        <v>Chief Information Officer</v>
      </c>
      <c r="G129" s="1" t="str">
        <f t="shared" si="34"/>
        <v>Virginia</v>
      </c>
      <c r="H129" s="1" t="str">
        <f t="shared" si="31"/>
        <v>Black or African-American</v>
      </c>
      <c r="I129" s="1" t="str">
        <f t="shared" si="32"/>
        <v xml:space="preserve">Pre-School Aged Children; </v>
      </c>
      <c r="J129" s="1" t="str">
        <f t="shared" si="33"/>
        <v>Family</v>
      </c>
      <c r="K129" s="1" t="str">
        <f t="shared" si="24"/>
        <v/>
      </c>
    </row>
    <row r="130" spans="1:11" ht="57.6" x14ac:dyDescent="0.3">
      <c r="A130" s="29">
        <v>59</v>
      </c>
      <c r="B130" s="1" t="str">
        <f t="shared" ref="B130:B190" si="35">VLOOKUP(A130,lookup,2,FALSE)</f>
        <v>Lafayette College</v>
      </c>
      <c r="C130" s="1"/>
      <c r="D130" s="30" t="s">
        <v>29</v>
      </c>
      <c r="E130" s="1" t="str">
        <f t="shared" si="29"/>
        <v>30 - 34</v>
      </c>
      <c r="F130" s="1" t="str">
        <f t="shared" si="30"/>
        <v>Assistant Professor, Programs in Environmental Studies and Sciences</v>
      </c>
      <c r="G130" s="1" t="str">
        <f t="shared" si="34"/>
        <v/>
      </c>
      <c r="H130" s="1" t="str">
        <f t="shared" si="31"/>
        <v>White</v>
      </c>
      <c r="I130" s="1" t="str">
        <f t="shared" si="32"/>
        <v/>
      </c>
      <c r="J130" s="1" t="str">
        <f t="shared" si="33"/>
        <v>Family</v>
      </c>
      <c r="K130" s="1" t="str">
        <f t="shared" si="24"/>
        <v/>
      </c>
    </row>
    <row r="131" spans="1:11" ht="28.8" x14ac:dyDescent="0.3">
      <c r="A131" s="29">
        <v>60</v>
      </c>
      <c r="B131" s="1" t="str">
        <f t="shared" si="35"/>
        <v>Northampton Community College</v>
      </c>
      <c r="C131" s="42">
        <v>42607</v>
      </c>
      <c r="D131" s="30" t="s">
        <v>29</v>
      </c>
      <c r="E131" s="1" t="str">
        <f t="shared" ref="E131:E162" si="36">IF(NOT(ISERROR(VLOOKUP(A131, demographicLookups,2,FALSE))),VLOOKUP(A131,demographicLookups,2,FALSE),"")</f>
        <v>25 - 29</v>
      </c>
      <c r="F131" s="1" t="str">
        <f t="shared" ref="F131:F162" si="37">VLOOKUP(A131,professions,6,FALSE)</f>
        <v>Assistant Professor</v>
      </c>
      <c r="G131" s="1" t="str">
        <f t="shared" si="34"/>
        <v/>
      </c>
      <c r="H131" s="1" t="str">
        <f t="shared" si="31"/>
        <v>White</v>
      </c>
      <c r="I131" s="1" t="str">
        <f t="shared" si="32"/>
        <v xml:space="preserve">Double Income No Kids/Empty-nesters; </v>
      </c>
      <c r="J131" s="1" t="str">
        <f t="shared" si="33"/>
        <v>Couple</v>
      </c>
      <c r="K131" s="1" t="str">
        <f t="shared" si="24"/>
        <v/>
      </c>
    </row>
    <row r="132" spans="1:11" x14ac:dyDescent="0.3">
      <c r="A132" s="29">
        <v>61</v>
      </c>
      <c r="B132" s="1" t="str">
        <f t="shared" si="35"/>
        <v>Air Products, Inc.</v>
      </c>
      <c r="C132" s="42">
        <v>42611</v>
      </c>
      <c r="D132" s="30" t="s">
        <v>36</v>
      </c>
      <c r="E132" s="1" t="str">
        <f t="shared" si="36"/>
        <v>20 - 24</v>
      </c>
      <c r="F132" s="1" t="str">
        <f t="shared" si="37"/>
        <v>Chemical Engineer</v>
      </c>
      <c r="G132" s="1" t="str">
        <f t="shared" si="34"/>
        <v/>
      </c>
      <c r="H132" s="1" t="str">
        <f t="shared" si="31"/>
        <v>White</v>
      </c>
      <c r="I132" s="1" t="str">
        <f t="shared" si="32"/>
        <v/>
      </c>
      <c r="J132" s="1" t="str">
        <f t="shared" si="33"/>
        <v/>
      </c>
      <c r="K132" s="1" t="str">
        <f t="shared" si="24"/>
        <v/>
      </c>
    </row>
    <row r="133" spans="1:11" ht="43.2" x14ac:dyDescent="0.3">
      <c r="A133" s="29">
        <v>62</v>
      </c>
      <c r="B133" s="1" t="str">
        <f t="shared" si="35"/>
        <v>Boston Beer Company</v>
      </c>
      <c r="C133" s="42">
        <v>42758</v>
      </c>
      <c r="D133" s="30" t="s">
        <v>36</v>
      </c>
      <c r="E133" s="1" t="str">
        <f t="shared" si="36"/>
        <v>30 - 34</v>
      </c>
      <c r="F133" s="1" t="str">
        <f t="shared" si="37"/>
        <v>Director of Operations</v>
      </c>
      <c r="G133" s="1" t="str">
        <f t="shared" si="34"/>
        <v>North Carolina</v>
      </c>
      <c r="H133" s="1" t="str">
        <f t="shared" si="31"/>
        <v>Black or African-American</v>
      </c>
      <c r="I133" s="1" t="str">
        <f t="shared" si="32"/>
        <v xml:space="preserve">Older School-Aged Children; </v>
      </c>
      <c r="J133" s="1" t="str">
        <f t="shared" si="33"/>
        <v>Family</v>
      </c>
      <c r="K133" s="1" t="str">
        <f t="shared" si="24"/>
        <v/>
      </c>
    </row>
    <row r="134" spans="1:11" ht="43.2" x14ac:dyDescent="0.3">
      <c r="A134" s="29">
        <v>62</v>
      </c>
      <c r="B134" s="1" t="str">
        <f t="shared" si="35"/>
        <v>Boston Beer Company</v>
      </c>
      <c r="C134" s="42">
        <v>42775</v>
      </c>
      <c r="D134" s="30" t="s">
        <v>29</v>
      </c>
      <c r="E134" s="1" t="str">
        <f t="shared" si="36"/>
        <v>30 - 34</v>
      </c>
      <c r="F134" s="1" t="str">
        <f t="shared" si="37"/>
        <v>Director of Operations</v>
      </c>
      <c r="G134" s="1" t="str">
        <f t="shared" si="34"/>
        <v>North Carolina</v>
      </c>
      <c r="H134" s="1" t="str">
        <f t="shared" si="31"/>
        <v>Black or African-American</v>
      </c>
      <c r="I134" s="1" t="str">
        <f t="shared" si="32"/>
        <v xml:space="preserve">Older School-Aged Children; </v>
      </c>
      <c r="J134" s="1" t="str">
        <f t="shared" si="33"/>
        <v>Family</v>
      </c>
      <c r="K134" s="1" t="str">
        <f t="shared" si="24"/>
        <v/>
      </c>
    </row>
    <row r="135" spans="1:11" ht="43.2" x14ac:dyDescent="0.3">
      <c r="A135" s="29">
        <v>64</v>
      </c>
      <c r="B135" s="1" t="str">
        <f t="shared" si="35"/>
        <v>St. Luke's University Hospital</v>
      </c>
      <c r="C135" s="42">
        <v>42709</v>
      </c>
      <c r="D135" s="30" t="s">
        <v>68</v>
      </c>
      <c r="E135" s="1" t="str">
        <f t="shared" si="36"/>
        <v>35 - 39</v>
      </c>
      <c r="F135" s="1" t="str">
        <f t="shared" si="37"/>
        <v/>
      </c>
      <c r="G135" s="1" t="str">
        <f t="shared" si="34"/>
        <v/>
      </c>
      <c r="H135" s="1" t="str">
        <f t="shared" si="31"/>
        <v/>
      </c>
      <c r="I135" s="1" t="str">
        <f t="shared" si="32"/>
        <v xml:space="preserve">Pre-School Aged Children; Older School-Aged Children; </v>
      </c>
      <c r="J135" s="1" t="str">
        <f t="shared" si="33"/>
        <v>Family</v>
      </c>
      <c r="K135" s="1" t="str">
        <f t="shared" si="24"/>
        <v/>
      </c>
    </row>
    <row r="136" spans="1:11" ht="28.8" x14ac:dyDescent="0.3">
      <c r="A136" s="29">
        <v>65</v>
      </c>
      <c r="B136" s="1" t="str">
        <f t="shared" si="35"/>
        <v>B. Braun Medical Inc.</v>
      </c>
      <c r="C136" s="42">
        <v>42751</v>
      </c>
      <c r="D136" s="30" t="s">
        <v>36</v>
      </c>
      <c r="E136" s="1" t="str">
        <f t="shared" si="36"/>
        <v>30 - 34</v>
      </c>
      <c r="F136" s="1" t="str">
        <f t="shared" si="37"/>
        <v>Sales Associate</v>
      </c>
      <c r="G136" s="1" t="str">
        <f t="shared" si="34"/>
        <v/>
      </c>
      <c r="H136" s="1" t="str">
        <f t="shared" si="31"/>
        <v>Asian</v>
      </c>
      <c r="I136" s="1" t="str">
        <f t="shared" si="32"/>
        <v/>
      </c>
      <c r="J136" s="1" t="str">
        <f t="shared" si="33"/>
        <v>Single</v>
      </c>
      <c r="K136" s="1" t="str">
        <f t="shared" si="24"/>
        <v/>
      </c>
    </row>
    <row r="137" spans="1:11" ht="43.2" x14ac:dyDescent="0.3">
      <c r="A137" s="29">
        <v>66</v>
      </c>
      <c r="B137" s="1" t="str">
        <f t="shared" si="35"/>
        <v>Victaulic</v>
      </c>
      <c r="C137" s="42">
        <v>42684</v>
      </c>
      <c r="D137" s="30" t="s">
        <v>29</v>
      </c>
      <c r="E137" s="1" t="str">
        <f t="shared" si="36"/>
        <v>40 - 44</v>
      </c>
      <c r="F137" s="1" t="str">
        <f t="shared" si="37"/>
        <v>Project Coordinator</v>
      </c>
      <c r="G137" s="1" t="str">
        <f t="shared" si="34"/>
        <v>North Carolina</v>
      </c>
      <c r="H137" s="1" t="str">
        <f t="shared" si="31"/>
        <v>Black or African-American</v>
      </c>
      <c r="I137" s="1" t="str">
        <f t="shared" si="32"/>
        <v xml:space="preserve">Older School-Aged Children; </v>
      </c>
      <c r="J137" s="1" t="str">
        <f t="shared" si="33"/>
        <v>Family</v>
      </c>
      <c r="K137" s="1" t="str">
        <f t="shared" si="24"/>
        <v>Own</v>
      </c>
    </row>
    <row r="138" spans="1:11" ht="43.2" x14ac:dyDescent="0.3">
      <c r="A138" s="29">
        <v>66</v>
      </c>
      <c r="B138" s="1" t="str">
        <f t="shared" si="35"/>
        <v>Victaulic</v>
      </c>
      <c r="C138" s="42">
        <v>42704</v>
      </c>
      <c r="D138" s="30" t="s">
        <v>50</v>
      </c>
      <c r="E138" s="1" t="str">
        <f t="shared" si="36"/>
        <v>40 - 44</v>
      </c>
      <c r="F138" s="1" t="str">
        <f t="shared" si="37"/>
        <v>Project Coordinator</v>
      </c>
      <c r="G138" s="1" t="str">
        <f t="shared" si="34"/>
        <v>North Carolina</v>
      </c>
      <c r="H138" s="1" t="str">
        <f t="shared" si="31"/>
        <v>Black or African-American</v>
      </c>
      <c r="I138" s="1" t="str">
        <f t="shared" si="32"/>
        <v xml:space="preserve">Older School-Aged Children; </v>
      </c>
      <c r="J138" s="1" t="str">
        <f t="shared" si="33"/>
        <v>Family</v>
      </c>
      <c r="K138" s="1" t="str">
        <f t="shared" si="24"/>
        <v>Own</v>
      </c>
    </row>
    <row r="139" spans="1:11" ht="28.8" x14ac:dyDescent="0.3">
      <c r="A139" s="29">
        <v>67</v>
      </c>
      <c r="B139" s="1" t="str">
        <f t="shared" si="35"/>
        <v>B. Braun Medical Inc.</v>
      </c>
      <c r="C139" s="42">
        <v>42738</v>
      </c>
      <c r="D139" s="30" t="s">
        <v>36</v>
      </c>
      <c r="E139" s="1" t="str">
        <f t="shared" si="36"/>
        <v/>
      </c>
      <c r="F139" s="1" t="str">
        <f t="shared" si="37"/>
        <v>Associate Director</v>
      </c>
      <c r="G139" s="1" t="str">
        <f t="shared" si="34"/>
        <v/>
      </c>
      <c r="H139" s="1" t="str">
        <f t="shared" si="31"/>
        <v/>
      </c>
      <c r="I139" s="1" t="str">
        <f t="shared" si="32"/>
        <v xml:space="preserve">Older School-Aged Children; </v>
      </c>
      <c r="J139" s="1" t="str">
        <f t="shared" si="33"/>
        <v>Family</v>
      </c>
      <c r="K139" s="1" t="str">
        <f t="shared" si="24"/>
        <v/>
      </c>
    </row>
    <row r="140" spans="1:11" ht="28.8" x14ac:dyDescent="0.3">
      <c r="A140" s="29">
        <v>68</v>
      </c>
      <c r="B140" s="1" t="str">
        <f t="shared" si="35"/>
        <v>Lutron Electronics Co., Inc.</v>
      </c>
      <c r="C140" s="42">
        <v>42691</v>
      </c>
      <c r="D140" s="30" t="s">
        <v>50</v>
      </c>
      <c r="E140" s="1" t="str">
        <f t="shared" si="36"/>
        <v/>
      </c>
      <c r="F140" s="1" t="str">
        <f t="shared" si="37"/>
        <v>Product Design Engikneer</v>
      </c>
      <c r="G140" s="1" t="str">
        <f t="shared" si="34"/>
        <v>Texas</v>
      </c>
      <c r="H140" s="1" t="str">
        <f t="shared" si="31"/>
        <v/>
      </c>
      <c r="I140" s="1" t="str">
        <f t="shared" si="32"/>
        <v xml:space="preserve">Double Income No Kids/Empty-nesters; </v>
      </c>
      <c r="J140" s="1" t="str">
        <f t="shared" si="33"/>
        <v>Couple</v>
      </c>
      <c r="K140" s="1" t="str">
        <f t="shared" si="24"/>
        <v/>
      </c>
    </row>
    <row r="141" spans="1:11" ht="28.8" x14ac:dyDescent="0.3">
      <c r="A141" s="29">
        <v>68</v>
      </c>
      <c r="B141" s="1" t="str">
        <f t="shared" si="35"/>
        <v>Lutron Electronics Co., Inc.</v>
      </c>
      <c r="C141" s="42">
        <v>42691</v>
      </c>
      <c r="D141" s="30" t="s">
        <v>29</v>
      </c>
      <c r="E141" s="1" t="str">
        <f t="shared" si="36"/>
        <v/>
      </c>
      <c r="F141" s="1" t="str">
        <f t="shared" si="37"/>
        <v>Product Design Engikneer</v>
      </c>
      <c r="G141" s="1" t="str">
        <f t="shared" si="34"/>
        <v>Texas</v>
      </c>
      <c r="H141" s="1" t="str">
        <f t="shared" si="31"/>
        <v/>
      </c>
      <c r="I141" s="1" t="str">
        <f t="shared" si="32"/>
        <v xml:space="preserve">Double Income No Kids/Empty-nesters; </v>
      </c>
      <c r="J141" s="1" t="str">
        <f t="shared" si="33"/>
        <v>Couple</v>
      </c>
      <c r="K141" s="1" t="str">
        <f t="shared" si="24"/>
        <v/>
      </c>
    </row>
    <row r="142" spans="1:11" ht="28.8" x14ac:dyDescent="0.3">
      <c r="A142" s="29">
        <v>69</v>
      </c>
      <c r="B142" s="1" t="str">
        <f t="shared" si="35"/>
        <v>B. Braun Medical Inc.</v>
      </c>
      <c r="C142" s="1"/>
      <c r="D142" s="30" t="s">
        <v>36</v>
      </c>
      <c r="E142" s="1" t="str">
        <f t="shared" si="36"/>
        <v/>
      </c>
      <c r="F142" s="1" t="str">
        <f t="shared" si="37"/>
        <v>SAP Analyst</v>
      </c>
      <c r="G142" s="1" t="str">
        <f t="shared" si="34"/>
        <v/>
      </c>
      <c r="H142" s="1" t="str">
        <f t="shared" si="31"/>
        <v/>
      </c>
      <c r="I142" s="1" t="str">
        <f t="shared" si="32"/>
        <v/>
      </c>
      <c r="J142" s="1" t="str">
        <f t="shared" si="33"/>
        <v/>
      </c>
      <c r="K142" s="1" t="str">
        <f t="shared" ref="K142:K202" si="38">IF(NOT(ISERROR(VLOOKUP(A142,housing,2,FALSE))),VLOOKUP(A142,housing,2,FALSE),"")</f>
        <v/>
      </c>
    </row>
    <row r="143" spans="1:11" ht="28.8" x14ac:dyDescent="0.3">
      <c r="A143" s="29">
        <v>70</v>
      </c>
      <c r="B143" s="1" t="str">
        <f t="shared" si="35"/>
        <v>Lehigh University, Provost</v>
      </c>
      <c r="C143" s="42">
        <v>42670</v>
      </c>
      <c r="D143" s="30" t="s">
        <v>50</v>
      </c>
      <c r="E143" s="1" t="str">
        <f t="shared" si="36"/>
        <v>40 - 44</v>
      </c>
      <c r="F143" s="1" t="str">
        <f t="shared" si="37"/>
        <v>Vice Provost, Director</v>
      </c>
      <c r="G143" s="1" t="str">
        <f t="shared" si="34"/>
        <v/>
      </c>
      <c r="H143" s="1" t="str">
        <f t="shared" si="31"/>
        <v>Indian</v>
      </c>
      <c r="I143" s="1" t="str">
        <f t="shared" si="32"/>
        <v/>
      </c>
      <c r="J143" s="1" t="str">
        <f t="shared" si="33"/>
        <v>Family</v>
      </c>
      <c r="K143" s="1" t="str">
        <f t="shared" si="38"/>
        <v/>
      </c>
    </row>
    <row r="144" spans="1:11" ht="28.8" x14ac:dyDescent="0.3">
      <c r="A144" s="29">
        <v>70</v>
      </c>
      <c r="B144" s="1" t="str">
        <f t="shared" si="35"/>
        <v>Lehigh University, Provost</v>
      </c>
      <c r="C144" s="42">
        <v>42600</v>
      </c>
      <c r="D144" s="30" t="s">
        <v>29</v>
      </c>
      <c r="E144" s="1" t="str">
        <f t="shared" si="36"/>
        <v>40 - 44</v>
      </c>
      <c r="F144" s="1" t="str">
        <f t="shared" si="37"/>
        <v>Vice Provost, Director</v>
      </c>
      <c r="G144" s="1" t="str">
        <f t="shared" si="34"/>
        <v/>
      </c>
      <c r="H144" s="1" t="str">
        <f t="shared" si="31"/>
        <v>Indian</v>
      </c>
      <c r="I144" s="1" t="str">
        <f t="shared" si="32"/>
        <v/>
      </c>
      <c r="J144" s="1" t="str">
        <f t="shared" si="33"/>
        <v>Family</v>
      </c>
      <c r="K144" s="1" t="str">
        <f t="shared" si="38"/>
        <v/>
      </c>
    </row>
    <row r="145" spans="1:11" ht="28.8" x14ac:dyDescent="0.3">
      <c r="A145" s="29">
        <v>72</v>
      </c>
      <c r="B145" s="1" t="str">
        <f t="shared" si="35"/>
        <v>Northampton Community College</v>
      </c>
      <c r="C145" s="1"/>
      <c r="D145" s="30" t="s">
        <v>36</v>
      </c>
      <c r="E145" s="1" t="str">
        <f t="shared" si="36"/>
        <v/>
      </c>
      <c r="F145" s="1" t="str">
        <f t="shared" si="37"/>
        <v>Associate Vice President for Academic Affairs</v>
      </c>
      <c r="G145" s="1" t="str">
        <f t="shared" si="34"/>
        <v/>
      </c>
      <c r="H145" s="1" t="str">
        <f t="shared" si="31"/>
        <v/>
      </c>
      <c r="I145" s="1" t="str">
        <f t="shared" si="32"/>
        <v xml:space="preserve">Older School-Aged Children; </v>
      </c>
      <c r="J145" s="1" t="str">
        <f t="shared" si="33"/>
        <v>Family</v>
      </c>
      <c r="K145" s="1" t="str">
        <f t="shared" si="38"/>
        <v/>
      </c>
    </row>
    <row r="146" spans="1:11" x14ac:dyDescent="0.3">
      <c r="A146" s="29">
        <v>73</v>
      </c>
      <c r="B146" s="1" t="str">
        <f t="shared" si="35"/>
        <v>Moravian College</v>
      </c>
      <c r="C146" s="42">
        <v>42669</v>
      </c>
      <c r="D146" s="30" t="s">
        <v>36</v>
      </c>
      <c r="E146" s="1" t="str">
        <f t="shared" si="36"/>
        <v/>
      </c>
      <c r="F146" s="1" t="str">
        <f t="shared" si="37"/>
        <v>Instructor</v>
      </c>
      <c r="G146" s="1" t="str">
        <f t="shared" si="34"/>
        <v/>
      </c>
      <c r="H146" s="1" t="str">
        <f t="shared" si="31"/>
        <v>Asian</v>
      </c>
      <c r="I146" s="1" t="str">
        <f t="shared" si="32"/>
        <v/>
      </c>
      <c r="J146" s="1" t="str">
        <f t="shared" si="33"/>
        <v/>
      </c>
      <c r="K146" s="1" t="str">
        <f t="shared" si="38"/>
        <v/>
      </c>
    </row>
    <row r="147" spans="1:11" ht="43.2" x14ac:dyDescent="0.3">
      <c r="A147" s="29">
        <v>74</v>
      </c>
      <c r="B147" s="1" t="str">
        <f t="shared" si="35"/>
        <v>Northampton Community College</v>
      </c>
      <c r="C147" s="42">
        <v>42758</v>
      </c>
      <c r="D147" s="30" t="s">
        <v>36</v>
      </c>
      <c r="E147" s="1" t="str">
        <f t="shared" si="36"/>
        <v>45 - 49</v>
      </c>
      <c r="F147" s="1" t="str">
        <f t="shared" si="37"/>
        <v>Vice President</v>
      </c>
      <c r="G147" s="1" t="str">
        <f t="shared" si="34"/>
        <v>Illinois</v>
      </c>
      <c r="H147" s="1" t="str">
        <f t="shared" si="31"/>
        <v>Black or African-American</v>
      </c>
      <c r="I147" s="1" t="str">
        <f t="shared" si="32"/>
        <v xml:space="preserve">Older School-Aged Children; </v>
      </c>
      <c r="J147" s="1" t="str">
        <f t="shared" si="33"/>
        <v>Family</v>
      </c>
      <c r="K147" s="1" t="str">
        <f t="shared" si="38"/>
        <v/>
      </c>
    </row>
    <row r="148" spans="1:11" ht="43.2" x14ac:dyDescent="0.3">
      <c r="A148" s="29">
        <v>76</v>
      </c>
      <c r="B148" s="1" t="str">
        <f t="shared" si="35"/>
        <v>Lehigh Valley Health Network - Cedar Crest</v>
      </c>
      <c r="C148" s="1"/>
      <c r="D148" s="30" t="s">
        <v>29</v>
      </c>
      <c r="E148" s="1" t="str">
        <f t="shared" si="36"/>
        <v>35 - 39</v>
      </c>
      <c r="F148" s="1" t="str">
        <f t="shared" si="37"/>
        <v>Endocrinologist</v>
      </c>
      <c r="G148" s="1" t="str">
        <f t="shared" si="34"/>
        <v>Maryland</v>
      </c>
      <c r="H148" s="1" t="str">
        <f t="shared" si="31"/>
        <v>White</v>
      </c>
      <c r="I148" s="1" t="str">
        <f t="shared" si="32"/>
        <v xml:space="preserve">Older School-Aged Children; </v>
      </c>
      <c r="J148" s="1" t="str">
        <f t="shared" si="33"/>
        <v>Family</v>
      </c>
      <c r="K148" s="1" t="str">
        <f t="shared" si="38"/>
        <v/>
      </c>
    </row>
    <row r="149" spans="1:11" ht="28.8" x14ac:dyDescent="0.3">
      <c r="A149" s="29">
        <v>77</v>
      </c>
      <c r="B149" s="1" t="str">
        <f t="shared" si="35"/>
        <v>Lutron Electronics Co., Inc.</v>
      </c>
      <c r="C149" s="42">
        <v>42559</v>
      </c>
      <c r="D149" s="30" t="s">
        <v>68</v>
      </c>
      <c r="E149" s="1" t="str">
        <f t="shared" si="36"/>
        <v/>
      </c>
      <c r="F149" s="1" t="str">
        <f t="shared" si="37"/>
        <v>Representative</v>
      </c>
      <c r="G149" s="1" t="str">
        <f t="shared" si="34"/>
        <v/>
      </c>
      <c r="H149" s="1" t="str">
        <f t="shared" ref="H149:H180" si="39">IF(NOT(ISERROR(VLOOKUP(A149,demographicLookups,6,FALSE))),VLOOKUP(A149,demographicLookups,6,FALSE),"")</f>
        <v>White</v>
      </c>
      <c r="I149" s="1" t="str">
        <f t="shared" ref="I149:I180" si="40">IF(NOT(ISERROR(VLOOKUP(A149,demographicLookups,12,FALSE))),VLOOKUP(A149,demographicLookups,12,FALSE),"")</f>
        <v/>
      </c>
      <c r="J149" s="1" t="str">
        <f t="shared" ref="J149:J180" si="41">IF(NOT(ISERROR(VLOOKUP(A149, demographicLookups,11,FALSE))),VLOOKUP(A149,demographicLookups,11,FALSE),"")</f>
        <v/>
      </c>
      <c r="K149" s="1" t="str">
        <f t="shared" si="38"/>
        <v/>
      </c>
    </row>
    <row r="150" spans="1:11" ht="43.2" x14ac:dyDescent="0.3">
      <c r="A150" s="29">
        <v>78</v>
      </c>
      <c r="B150" s="1" t="str">
        <f t="shared" si="35"/>
        <v>Lehigh Valley Health Network - Cedar Crest</v>
      </c>
      <c r="C150" s="42">
        <v>42593</v>
      </c>
      <c r="D150" s="30" t="s">
        <v>36</v>
      </c>
      <c r="E150" s="1" t="str">
        <f t="shared" si="36"/>
        <v>30 - 34</v>
      </c>
      <c r="F150" s="1" t="str">
        <f t="shared" si="37"/>
        <v>Physician</v>
      </c>
      <c r="G150" s="1" t="str">
        <f t="shared" ref="G150:G180" si="42">IF(NOT(ISERROR(VLOOKUP(A150,demographicLookups,3,FALSE))),IF(VLOOKUP(A150,demographicLookups,3,FALSE),VLOOKUP(A150,demographicLookups,4,FALSE),VLOOKUP(A150,demographicLookups,5,FALSE)),"")</f>
        <v/>
      </c>
      <c r="H150" s="1" t="str">
        <f t="shared" si="39"/>
        <v>Eastern European</v>
      </c>
      <c r="I150" s="1" t="str">
        <f t="shared" si="40"/>
        <v xml:space="preserve">Pre-School Aged Children; </v>
      </c>
      <c r="J150" s="1" t="str">
        <f t="shared" si="41"/>
        <v>Family</v>
      </c>
      <c r="K150" s="1" t="str">
        <f t="shared" si="38"/>
        <v/>
      </c>
    </row>
    <row r="151" spans="1:11" ht="28.8" x14ac:dyDescent="0.3">
      <c r="A151" s="29">
        <v>81</v>
      </c>
      <c r="B151" s="1" t="str">
        <f t="shared" si="35"/>
        <v>Lehigh University, Provost</v>
      </c>
      <c r="C151" s="42">
        <v>42586</v>
      </c>
      <c r="D151" s="30" t="s">
        <v>29</v>
      </c>
      <c r="E151" s="1" t="str">
        <f t="shared" si="36"/>
        <v>30 - 34</v>
      </c>
      <c r="F151" s="1" t="str">
        <f t="shared" si="37"/>
        <v>Assistant Professor</v>
      </c>
      <c r="G151" s="1" t="str">
        <f t="shared" si="42"/>
        <v/>
      </c>
      <c r="H151" s="1" t="str">
        <f t="shared" si="39"/>
        <v>White</v>
      </c>
      <c r="I151" s="1" t="str">
        <f t="shared" si="40"/>
        <v xml:space="preserve">Double Income No Kids/Empty-nesters; </v>
      </c>
      <c r="J151" s="1" t="str">
        <f t="shared" si="41"/>
        <v>Couple</v>
      </c>
      <c r="K151" s="1" t="str">
        <f t="shared" si="38"/>
        <v/>
      </c>
    </row>
    <row r="152" spans="1:11" ht="28.8" x14ac:dyDescent="0.3">
      <c r="A152" s="29">
        <v>82</v>
      </c>
      <c r="B152" s="1" t="str">
        <f t="shared" si="35"/>
        <v>Lehigh University, Provost</v>
      </c>
      <c r="C152" s="43">
        <v>42590</v>
      </c>
      <c r="D152" s="30" t="s">
        <v>36</v>
      </c>
      <c r="E152" s="1" t="str">
        <f t="shared" si="36"/>
        <v/>
      </c>
      <c r="F152" s="1" t="str">
        <f t="shared" si="37"/>
        <v>Assistant Professor</v>
      </c>
      <c r="G152" s="1" t="str">
        <f t="shared" si="42"/>
        <v/>
      </c>
      <c r="H152" s="1" t="str">
        <f t="shared" si="39"/>
        <v/>
      </c>
      <c r="I152" s="1" t="str">
        <f t="shared" si="40"/>
        <v/>
      </c>
      <c r="J152" s="1" t="str">
        <f t="shared" si="41"/>
        <v/>
      </c>
      <c r="K152" s="1" t="str">
        <f t="shared" si="38"/>
        <v/>
      </c>
    </row>
    <row r="153" spans="1:11" ht="28.8" x14ac:dyDescent="0.3">
      <c r="A153" s="29">
        <v>82</v>
      </c>
      <c r="B153" s="1" t="str">
        <f t="shared" si="35"/>
        <v>Lehigh University, Provost</v>
      </c>
      <c r="C153" s="42">
        <v>42689</v>
      </c>
      <c r="D153" s="30" t="s">
        <v>29</v>
      </c>
      <c r="E153" s="1" t="str">
        <f t="shared" si="36"/>
        <v/>
      </c>
      <c r="F153" s="1" t="str">
        <f t="shared" si="37"/>
        <v>Assistant Professor</v>
      </c>
      <c r="G153" s="1" t="str">
        <f t="shared" si="42"/>
        <v/>
      </c>
      <c r="H153" s="1" t="str">
        <f t="shared" si="39"/>
        <v/>
      </c>
      <c r="I153" s="1" t="str">
        <f t="shared" si="40"/>
        <v/>
      </c>
      <c r="J153" s="1" t="str">
        <f t="shared" si="41"/>
        <v/>
      </c>
      <c r="K153" s="1" t="str">
        <f t="shared" si="38"/>
        <v/>
      </c>
    </row>
    <row r="154" spans="1:11" x14ac:dyDescent="0.3">
      <c r="A154" s="29">
        <v>84</v>
      </c>
      <c r="B154" s="1" t="str">
        <f t="shared" si="35"/>
        <v>DeSales University</v>
      </c>
      <c r="C154" s="1"/>
      <c r="D154" s="30" t="s">
        <v>68</v>
      </c>
      <c r="E154" s="1" t="str">
        <f t="shared" si="36"/>
        <v/>
      </c>
      <c r="F154" s="1" t="str">
        <f t="shared" si="37"/>
        <v/>
      </c>
      <c r="G154" s="1" t="str">
        <f t="shared" si="42"/>
        <v/>
      </c>
      <c r="H154" s="1" t="str">
        <f t="shared" si="39"/>
        <v/>
      </c>
      <c r="I154" s="1" t="str">
        <f t="shared" si="40"/>
        <v/>
      </c>
      <c r="J154" s="1" t="str">
        <f t="shared" si="41"/>
        <v>Couple</v>
      </c>
      <c r="K154" s="1" t="str">
        <f t="shared" si="38"/>
        <v/>
      </c>
    </row>
    <row r="155" spans="1:11" x14ac:dyDescent="0.3">
      <c r="A155" s="29">
        <v>84</v>
      </c>
      <c r="B155" s="1" t="str">
        <f t="shared" si="35"/>
        <v>DeSales University</v>
      </c>
      <c r="C155" s="42">
        <v>42723</v>
      </c>
      <c r="D155" s="30" t="s">
        <v>29</v>
      </c>
      <c r="E155" s="1" t="str">
        <f t="shared" si="36"/>
        <v/>
      </c>
      <c r="F155" s="1" t="str">
        <f t="shared" si="37"/>
        <v/>
      </c>
      <c r="G155" s="1" t="str">
        <f t="shared" si="42"/>
        <v/>
      </c>
      <c r="H155" s="1" t="str">
        <f t="shared" si="39"/>
        <v/>
      </c>
      <c r="I155" s="1" t="str">
        <f t="shared" si="40"/>
        <v/>
      </c>
      <c r="J155" s="1" t="str">
        <f t="shared" si="41"/>
        <v>Couple</v>
      </c>
      <c r="K155" s="1" t="str">
        <f t="shared" si="38"/>
        <v/>
      </c>
    </row>
    <row r="156" spans="1:11" ht="28.8" x14ac:dyDescent="0.3">
      <c r="A156" s="29">
        <v>85</v>
      </c>
      <c r="B156" s="1" t="str">
        <f t="shared" si="35"/>
        <v>Moravian College</v>
      </c>
      <c r="C156" s="42">
        <v>42774</v>
      </c>
      <c r="D156" s="30" t="s">
        <v>56</v>
      </c>
      <c r="E156" s="1" t="str">
        <f t="shared" si="36"/>
        <v>25 - 29</v>
      </c>
      <c r="F156" s="1" t="str">
        <f t="shared" si="37"/>
        <v>Instructor of Health Psychology</v>
      </c>
      <c r="G156" s="1" t="str">
        <f t="shared" si="42"/>
        <v>California</v>
      </c>
      <c r="H156" s="1" t="str">
        <f t="shared" si="39"/>
        <v>White</v>
      </c>
      <c r="I156" s="1" t="str">
        <f t="shared" si="40"/>
        <v xml:space="preserve">Double Income No Kids/Empty-nesters; </v>
      </c>
      <c r="J156" s="1" t="str">
        <f t="shared" si="41"/>
        <v>Couple</v>
      </c>
      <c r="K156" s="1" t="str">
        <f t="shared" si="38"/>
        <v>Rent</v>
      </c>
    </row>
    <row r="157" spans="1:11" ht="28.8" x14ac:dyDescent="0.3">
      <c r="A157" s="29">
        <v>85</v>
      </c>
      <c r="B157" s="1" t="str">
        <f t="shared" si="35"/>
        <v>Moravian College</v>
      </c>
      <c r="C157" s="42">
        <v>42774</v>
      </c>
      <c r="D157" s="30" t="s">
        <v>29</v>
      </c>
      <c r="E157" s="1" t="str">
        <f t="shared" si="36"/>
        <v>25 - 29</v>
      </c>
      <c r="F157" s="1" t="str">
        <f t="shared" si="37"/>
        <v>Instructor of Health Psychology</v>
      </c>
      <c r="G157" s="1" t="str">
        <f t="shared" si="42"/>
        <v>California</v>
      </c>
      <c r="H157" s="1" t="str">
        <f t="shared" si="39"/>
        <v>White</v>
      </c>
      <c r="I157" s="1" t="str">
        <f t="shared" si="40"/>
        <v xml:space="preserve">Double Income No Kids/Empty-nesters; </v>
      </c>
      <c r="J157" s="1" t="str">
        <f t="shared" si="41"/>
        <v>Couple</v>
      </c>
      <c r="K157" s="1" t="str">
        <f t="shared" si="38"/>
        <v>Rent</v>
      </c>
    </row>
    <row r="158" spans="1:11" ht="43.2" x14ac:dyDescent="0.3">
      <c r="A158" s="29">
        <v>86</v>
      </c>
      <c r="B158" s="1" t="str">
        <f t="shared" si="35"/>
        <v>B. Braun Medical Inc.</v>
      </c>
      <c r="C158" s="42">
        <v>42745</v>
      </c>
      <c r="D158" s="30" t="s">
        <v>36</v>
      </c>
      <c r="E158" s="1" t="str">
        <f t="shared" si="36"/>
        <v/>
      </c>
      <c r="F158" s="1" t="str">
        <f t="shared" si="37"/>
        <v>Senior Chemist</v>
      </c>
      <c r="G158" s="1" t="str">
        <f t="shared" si="42"/>
        <v/>
      </c>
      <c r="H158" s="1" t="str">
        <f t="shared" si="39"/>
        <v>Black or African-American</v>
      </c>
      <c r="I158" s="1" t="str">
        <f t="shared" si="40"/>
        <v/>
      </c>
      <c r="J158" s="1" t="str">
        <f t="shared" si="41"/>
        <v/>
      </c>
      <c r="K158" s="1" t="str">
        <f t="shared" si="38"/>
        <v/>
      </c>
    </row>
    <row r="159" spans="1:11" ht="43.2" x14ac:dyDescent="0.3">
      <c r="A159" s="29">
        <v>87</v>
      </c>
      <c r="B159" s="1" t="str">
        <f t="shared" si="35"/>
        <v>PPL Corporation</v>
      </c>
      <c r="C159" s="42">
        <v>42766</v>
      </c>
      <c r="D159" s="30" t="s">
        <v>29</v>
      </c>
      <c r="E159" s="1" t="str">
        <f t="shared" si="36"/>
        <v>25 - 29</v>
      </c>
      <c r="F159" s="1" t="str">
        <f t="shared" si="37"/>
        <v>Senior Engineer</v>
      </c>
      <c r="G159" s="1" t="str">
        <f t="shared" si="42"/>
        <v>Maryland</v>
      </c>
      <c r="H159" s="1" t="str">
        <f t="shared" si="39"/>
        <v>Black or African-American</v>
      </c>
      <c r="I159" s="1" t="str">
        <f t="shared" si="40"/>
        <v/>
      </c>
      <c r="J159" s="1" t="str">
        <f t="shared" si="41"/>
        <v>Couple</v>
      </c>
      <c r="K159" s="1" t="str">
        <f t="shared" si="38"/>
        <v>Rent</v>
      </c>
    </row>
    <row r="160" spans="1:11" ht="43.2" x14ac:dyDescent="0.3">
      <c r="A160" s="29">
        <v>87</v>
      </c>
      <c r="B160" s="1" t="str">
        <f t="shared" si="35"/>
        <v>PPL Corporation</v>
      </c>
      <c r="C160" s="42">
        <v>42766</v>
      </c>
      <c r="D160" s="30" t="s">
        <v>50</v>
      </c>
      <c r="E160" s="1" t="str">
        <f t="shared" si="36"/>
        <v>25 - 29</v>
      </c>
      <c r="F160" s="1" t="str">
        <f t="shared" si="37"/>
        <v>Senior Engineer</v>
      </c>
      <c r="G160" s="1" t="str">
        <f t="shared" si="42"/>
        <v>Maryland</v>
      </c>
      <c r="H160" s="1" t="str">
        <f t="shared" si="39"/>
        <v>Black or African-American</v>
      </c>
      <c r="I160" s="1" t="str">
        <f t="shared" si="40"/>
        <v/>
      </c>
      <c r="J160" s="1" t="str">
        <f t="shared" si="41"/>
        <v>Couple</v>
      </c>
      <c r="K160" s="1" t="str">
        <f t="shared" si="38"/>
        <v>Rent</v>
      </c>
    </row>
    <row r="161" spans="1:11" x14ac:dyDescent="0.3">
      <c r="A161" s="29">
        <v>88</v>
      </c>
      <c r="B161" s="1" t="str">
        <f t="shared" si="35"/>
        <v>DeSales University</v>
      </c>
      <c r="C161" s="1"/>
      <c r="D161" s="30" t="s">
        <v>68</v>
      </c>
      <c r="E161" s="1" t="str">
        <f t="shared" si="36"/>
        <v/>
      </c>
      <c r="F161" s="1" t="str">
        <f t="shared" si="37"/>
        <v>Student</v>
      </c>
      <c r="G161" s="1" t="str">
        <f t="shared" si="42"/>
        <v/>
      </c>
      <c r="H161" s="1" t="str">
        <f t="shared" si="39"/>
        <v/>
      </c>
      <c r="I161" s="1" t="str">
        <f t="shared" si="40"/>
        <v/>
      </c>
      <c r="J161" s="1" t="str">
        <f t="shared" si="41"/>
        <v/>
      </c>
      <c r="K161" s="1" t="str">
        <f t="shared" si="38"/>
        <v/>
      </c>
    </row>
    <row r="162" spans="1:11" ht="28.8" x14ac:dyDescent="0.3">
      <c r="A162" s="29">
        <v>89</v>
      </c>
      <c r="B162" s="1" t="str">
        <f t="shared" si="35"/>
        <v>DeSales University</v>
      </c>
      <c r="C162" s="42">
        <v>42746</v>
      </c>
      <c r="D162" s="30" t="s">
        <v>68</v>
      </c>
      <c r="E162" s="1" t="str">
        <f t="shared" si="36"/>
        <v>20 - 24</v>
      </c>
      <c r="F162" s="1" t="str">
        <f t="shared" si="37"/>
        <v>Accelerated Student</v>
      </c>
      <c r="G162" s="1" t="str">
        <f t="shared" si="42"/>
        <v>Vermont</v>
      </c>
      <c r="H162" s="1" t="str">
        <f t="shared" si="39"/>
        <v>White</v>
      </c>
      <c r="I162" s="1" t="str">
        <f t="shared" si="40"/>
        <v xml:space="preserve">Double Income No Kids/Empty-nesters; </v>
      </c>
      <c r="J162" s="1" t="str">
        <f t="shared" si="41"/>
        <v>Couple</v>
      </c>
      <c r="K162" s="1" t="str">
        <f t="shared" si="38"/>
        <v/>
      </c>
    </row>
    <row r="163" spans="1:11" ht="28.8" x14ac:dyDescent="0.3">
      <c r="A163" s="29">
        <v>90</v>
      </c>
      <c r="B163" s="1" t="str">
        <f t="shared" si="35"/>
        <v>DeSales University</v>
      </c>
      <c r="C163" s="42">
        <v>42887</v>
      </c>
      <c r="D163" s="30" t="s">
        <v>68</v>
      </c>
      <c r="E163" s="1" t="str">
        <f t="shared" ref="E163:E191" si="43">IF(NOT(ISERROR(VLOOKUP(A163, demographicLookups,2,FALSE))),VLOOKUP(A163,demographicLookups,2,FALSE),"")</f>
        <v/>
      </c>
      <c r="F163" s="1" t="str">
        <f t="shared" ref="F163:F191" si="44">VLOOKUP(A163,professions,6,FALSE)</f>
        <v>Physician Assistant Student</v>
      </c>
      <c r="G163" s="1" t="str">
        <f t="shared" si="42"/>
        <v/>
      </c>
      <c r="H163" s="1" t="str">
        <f t="shared" si="39"/>
        <v>White</v>
      </c>
      <c r="I163" s="1" t="str">
        <f t="shared" si="40"/>
        <v xml:space="preserve">Pre-School Aged Children; </v>
      </c>
      <c r="J163" s="1" t="str">
        <f t="shared" si="41"/>
        <v>Family</v>
      </c>
      <c r="K163" s="1" t="str">
        <f t="shared" si="38"/>
        <v/>
      </c>
    </row>
    <row r="164" spans="1:11" ht="28.8" x14ac:dyDescent="0.3">
      <c r="A164" s="29">
        <v>91</v>
      </c>
      <c r="B164" s="1" t="str">
        <f t="shared" si="35"/>
        <v>DeSales University</v>
      </c>
      <c r="C164" s="42">
        <v>42752</v>
      </c>
      <c r="D164" s="30" t="s">
        <v>68</v>
      </c>
      <c r="E164" s="1" t="str">
        <f t="shared" si="43"/>
        <v>20 - 24</v>
      </c>
      <c r="F164" s="1" t="str">
        <f t="shared" si="44"/>
        <v>Physician Assistant Student</v>
      </c>
      <c r="G164" s="1" t="str">
        <f t="shared" si="42"/>
        <v>Minnesota</v>
      </c>
      <c r="H164" s="1" t="str">
        <f t="shared" si="39"/>
        <v>White</v>
      </c>
      <c r="I164" s="1" t="str">
        <f t="shared" si="40"/>
        <v xml:space="preserve">Double Income No Kids/Empty-nesters; </v>
      </c>
      <c r="J164" s="1" t="str">
        <f t="shared" si="41"/>
        <v>Couple</v>
      </c>
      <c r="K164" s="1" t="str">
        <f t="shared" si="38"/>
        <v/>
      </c>
    </row>
    <row r="165" spans="1:11" ht="28.8" x14ac:dyDescent="0.3">
      <c r="A165" s="29">
        <v>92</v>
      </c>
      <c r="B165" s="1" t="str">
        <f t="shared" si="35"/>
        <v>Trifecta Technologies</v>
      </c>
      <c r="C165" s="42">
        <v>42689</v>
      </c>
      <c r="D165" s="30" t="s">
        <v>36</v>
      </c>
      <c r="E165" s="1" t="str">
        <f t="shared" si="43"/>
        <v/>
      </c>
      <c r="F165" s="1" t="str">
        <f t="shared" si="44"/>
        <v>CEO, Greater Valley YMCA</v>
      </c>
      <c r="G165" s="1" t="str">
        <f t="shared" si="42"/>
        <v/>
      </c>
      <c r="H165" s="1" t="str">
        <f t="shared" si="39"/>
        <v/>
      </c>
      <c r="I165" s="1" t="str">
        <f t="shared" si="40"/>
        <v/>
      </c>
      <c r="J165" s="1" t="str">
        <f t="shared" si="41"/>
        <v/>
      </c>
      <c r="K165" s="1" t="str">
        <f t="shared" si="38"/>
        <v/>
      </c>
    </row>
    <row r="166" spans="1:11" x14ac:dyDescent="0.3">
      <c r="A166" s="29">
        <v>95</v>
      </c>
      <c r="B166" s="1" t="str">
        <f t="shared" si="35"/>
        <v>Lafayette College</v>
      </c>
      <c r="C166" s="1"/>
      <c r="D166" s="30" t="s">
        <v>36</v>
      </c>
      <c r="E166" s="1" t="str">
        <f t="shared" si="43"/>
        <v>45 - 49</v>
      </c>
      <c r="F166" s="1" t="str">
        <f t="shared" si="44"/>
        <v>Head Football Coach</v>
      </c>
      <c r="G166" s="1" t="str">
        <f t="shared" si="42"/>
        <v>Virginia</v>
      </c>
      <c r="H166" s="1" t="str">
        <f t="shared" si="39"/>
        <v>White</v>
      </c>
      <c r="I166" s="1" t="str">
        <f t="shared" si="40"/>
        <v/>
      </c>
      <c r="J166" s="1" t="str">
        <f t="shared" si="41"/>
        <v>Family</v>
      </c>
      <c r="K166" s="1" t="str">
        <f t="shared" si="38"/>
        <v>Own</v>
      </c>
    </row>
    <row r="167" spans="1:11" ht="28.8" x14ac:dyDescent="0.3">
      <c r="A167" s="29">
        <v>99</v>
      </c>
      <c r="B167" s="1" t="str">
        <f t="shared" si="35"/>
        <v>Lehigh University, Provost</v>
      </c>
      <c r="C167" s="42">
        <v>42772</v>
      </c>
      <c r="D167" s="30" t="s">
        <v>29</v>
      </c>
      <c r="E167" s="1" t="str">
        <f t="shared" si="43"/>
        <v/>
      </c>
      <c r="F167" s="1" t="str">
        <f t="shared" si="44"/>
        <v>Assistant Professor</v>
      </c>
      <c r="G167" s="1" t="str">
        <f t="shared" si="42"/>
        <v>Illinois</v>
      </c>
      <c r="H167" s="1" t="str">
        <f t="shared" si="39"/>
        <v/>
      </c>
      <c r="I167" s="1" t="str">
        <f t="shared" si="40"/>
        <v xml:space="preserve">Double Income No Kids/Empty-nesters; </v>
      </c>
      <c r="J167" s="1" t="str">
        <f t="shared" si="41"/>
        <v>Couple</v>
      </c>
      <c r="K167" s="1" t="str">
        <f t="shared" si="38"/>
        <v/>
      </c>
    </row>
    <row r="168" spans="1:11" ht="28.8" x14ac:dyDescent="0.3">
      <c r="A168" s="29">
        <v>100</v>
      </c>
      <c r="B168" s="1" t="str">
        <f t="shared" si="35"/>
        <v>Lehigh University, Provost</v>
      </c>
      <c r="C168" s="42">
        <v>42783</v>
      </c>
      <c r="D168" s="30" t="s">
        <v>29</v>
      </c>
      <c r="E168" s="1" t="str">
        <f t="shared" si="43"/>
        <v>25 - 29</v>
      </c>
      <c r="F168" s="1" t="str">
        <f t="shared" si="44"/>
        <v>Assistant Professor</v>
      </c>
      <c r="G168" s="1" t="str">
        <f t="shared" si="42"/>
        <v>Pennsylvania</v>
      </c>
      <c r="H168" s="1" t="str">
        <f t="shared" si="39"/>
        <v>Indian</v>
      </c>
      <c r="I168" s="1" t="str">
        <f t="shared" si="40"/>
        <v/>
      </c>
      <c r="J168" s="1" t="str">
        <f t="shared" si="41"/>
        <v>Couple</v>
      </c>
      <c r="K168" s="1" t="str">
        <f t="shared" si="38"/>
        <v/>
      </c>
    </row>
    <row r="169" spans="1:11" ht="28.8" x14ac:dyDescent="0.3">
      <c r="A169" s="29">
        <v>101</v>
      </c>
      <c r="B169" s="1" t="str">
        <f t="shared" si="35"/>
        <v>Lehigh University, Provost</v>
      </c>
      <c r="C169" s="42">
        <v>42711</v>
      </c>
      <c r="D169" s="30" t="s">
        <v>29</v>
      </c>
      <c r="E169" s="1" t="str">
        <f t="shared" si="43"/>
        <v>30 - 34</v>
      </c>
      <c r="F169" s="1" t="str">
        <f t="shared" si="44"/>
        <v>Faculty - Computer Sci and Engineering</v>
      </c>
      <c r="G169" s="1" t="str">
        <f t="shared" si="42"/>
        <v>New York</v>
      </c>
      <c r="H169" s="1" t="str">
        <f t="shared" si="39"/>
        <v>White</v>
      </c>
      <c r="I169" s="1" t="str">
        <f t="shared" si="40"/>
        <v/>
      </c>
      <c r="J169" s="1" t="str">
        <f t="shared" si="41"/>
        <v>Family</v>
      </c>
      <c r="K169" s="1" t="str">
        <f t="shared" si="38"/>
        <v/>
      </c>
    </row>
    <row r="170" spans="1:11" ht="28.8" x14ac:dyDescent="0.3">
      <c r="A170" s="29">
        <v>101</v>
      </c>
      <c r="B170" s="1" t="str">
        <f t="shared" si="35"/>
        <v>Lehigh University, Provost</v>
      </c>
      <c r="C170" s="42">
        <v>42753</v>
      </c>
      <c r="D170" s="30" t="s">
        <v>56</v>
      </c>
      <c r="E170" s="1" t="str">
        <f t="shared" si="43"/>
        <v>30 - 34</v>
      </c>
      <c r="F170" s="1" t="str">
        <f t="shared" si="44"/>
        <v>Faculty - Computer Sci and Engineering</v>
      </c>
      <c r="G170" s="1" t="str">
        <f t="shared" si="42"/>
        <v>New York</v>
      </c>
      <c r="H170" s="1" t="str">
        <f t="shared" si="39"/>
        <v>White</v>
      </c>
      <c r="I170" s="1" t="str">
        <f t="shared" si="40"/>
        <v/>
      </c>
      <c r="J170" s="1" t="str">
        <f t="shared" si="41"/>
        <v>Family</v>
      </c>
      <c r="K170" s="1" t="str">
        <f t="shared" si="38"/>
        <v/>
      </c>
    </row>
    <row r="171" spans="1:11" ht="43.2" x14ac:dyDescent="0.3">
      <c r="A171" s="29">
        <v>103</v>
      </c>
      <c r="B171" s="1" t="str">
        <f t="shared" si="35"/>
        <v>Victaulic</v>
      </c>
      <c r="C171" s="42">
        <v>42759</v>
      </c>
      <c r="D171" s="30" t="s">
        <v>36</v>
      </c>
      <c r="E171" s="1" t="str">
        <f t="shared" si="43"/>
        <v>35 - 39</v>
      </c>
      <c r="F171" s="1" t="str">
        <f t="shared" si="44"/>
        <v>Training Leader</v>
      </c>
      <c r="G171" s="1" t="str">
        <f t="shared" si="42"/>
        <v>Iowa</v>
      </c>
      <c r="H171" s="1" t="str">
        <f t="shared" si="39"/>
        <v>White</v>
      </c>
      <c r="I171" s="1" t="str">
        <f t="shared" si="40"/>
        <v xml:space="preserve">Pre-School Aged Children; Older School-Aged Children; </v>
      </c>
      <c r="J171" s="1" t="str">
        <f t="shared" si="41"/>
        <v>Family</v>
      </c>
      <c r="K171" s="1" t="str">
        <f t="shared" si="38"/>
        <v/>
      </c>
    </row>
    <row r="172" spans="1:11" ht="28.8" x14ac:dyDescent="0.3">
      <c r="A172" s="29">
        <v>105</v>
      </c>
      <c r="B172" s="1" t="str">
        <f t="shared" si="35"/>
        <v>B. Braun Medical Inc.</v>
      </c>
      <c r="C172" s="1"/>
      <c r="D172" s="30" t="s">
        <v>36</v>
      </c>
      <c r="E172" s="1" t="str">
        <f t="shared" si="43"/>
        <v/>
      </c>
      <c r="F172" s="1" t="str">
        <f t="shared" si="44"/>
        <v>Director of Strategic Capital Projects</v>
      </c>
      <c r="G172" s="1" t="str">
        <f t="shared" si="42"/>
        <v/>
      </c>
      <c r="H172" s="1" t="str">
        <f t="shared" si="39"/>
        <v/>
      </c>
      <c r="I172" s="1" t="str">
        <f t="shared" si="40"/>
        <v/>
      </c>
      <c r="J172" s="1" t="str">
        <f t="shared" si="41"/>
        <v/>
      </c>
      <c r="K172" s="1" t="str">
        <f t="shared" si="38"/>
        <v/>
      </c>
    </row>
    <row r="173" spans="1:11" ht="28.8" x14ac:dyDescent="0.3">
      <c r="A173" s="29">
        <v>107</v>
      </c>
      <c r="B173" s="1" t="str">
        <f t="shared" si="35"/>
        <v>Lutron Electronics Co., Inc.</v>
      </c>
      <c r="C173" s="1"/>
      <c r="D173" s="30" t="s">
        <v>68</v>
      </c>
      <c r="E173" s="1" t="str">
        <f t="shared" si="43"/>
        <v>20 - 24</v>
      </c>
      <c r="F173" s="1" t="str">
        <f t="shared" si="44"/>
        <v>Personnel Representative</v>
      </c>
      <c r="G173" s="1" t="str">
        <f t="shared" si="42"/>
        <v>Alabama</v>
      </c>
      <c r="H173" s="1" t="str">
        <f t="shared" si="39"/>
        <v>White</v>
      </c>
      <c r="I173" s="1" t="str">
        <f t="shared" si="40"/>
        <v/>
      </c>
      <c r="J173" s="1" t="str">
        <f t="shared" si="41"/>
        <v>Single</v>
      </c>
      <c r="K173" s="1" t="str">
        <f t="shared" si="38"/>
        <v>rent</v>
      </c>
    </row>
    <row r="174" spans="1:11" ht="43.2" x14ac:dyDescent="0.3">
      <c r="A174" s="29">
        <v>109</v>
      </c>
      <c r="B174" s="1" t="str">
        <f t="shared" si="35"/>
        <v>Lehigh Valley Health Network - Cedar Crest</v>
      </c>
      <c r="C174" s="42">
        <v>42774</v>
      </c>
      <c r="D174" s="30" t="s">
        <v>36</v>
      </c>
      <c r="E174" s="1" t="str">
        <f t="shared" si="43"/>
        <v/>
      </c>
      <c r="F174" s="1" t="str">
        <f t="shared" si="44"/>
        <v>Electrophysiologist</v>
      </c>
      <c r="G174" s="1" t="str">
        <f t="shared" si="42"/>
        <v>California</v>
      </c>
      <c r="H174" s="1" t="str">
        <f t="shared" si="39"/>
        <v/>
      </c>
      <c r="I174" s="1" t="str">
        <f t="shared" si="40"/>
        <v xml:space="preserve">Pre-School Aged Children; </v>
      </c>
      <c r="J174" s="1" t="str">
        <f t="shared" si="41"/>
        <v>Family</v>
      </c>
      <c r="K174" s="1" t="str">
        <f t="shared" si="38"/>
        <v>Own</v>
      </c>
    </row>
    <row r="175" spans="1:11" ht="43.2" x14ac:dyDescent="0.3">
      <c r="A175" s="29">
        <v>110</v>
      </c>
      <c r="B175" s="1" t="str">
        <f t="shared" si="35"/>
        <v>Lehigh Valley Health Network - Cedar Crest</v>
      </c>
      <c r="C175" s="42">
        <v>42779</v>
      </c>
      <c r="D175" s="30" t="s">
        <v>29</v>
      </c>
      <c r="E175" s="1" t="str">
        <f t="shared" si="43"/>
        <v>30 - 34</v>
      </c>
      <c r="F175" s="1" t="str">
        <f t="shared" si="44"/>
        <v>Physician</v>
      </c>
      <c r="G175" s="1" t="str">
        <f t="shared" si="42"/>
        <v>New York</v>
      </c>
      <c r="H175" s="1" t="str">
        <f t="shared" si="39"/>
        <v>White</v>
      </c>
      <c r="I175" s="1" t="str">
        <f t="shared" si="40"/>
        <v xml:space="preserve">Double Income No Kids/Empty-nesters; </v>
      </c>
      <c r="J175" s="1" t="str">
        <f t="shared" si="41"/>
        <v>Couple</v>
      </c>
      <c r="K175" s="1" t="str">
        <f t="shared" si="38"/>
        <v/>
      </c>
    </row>
    <row r="176" spans="1:11" ht="28.8" x14ac:dyDescent="0.3">
      <c r="A176" s="29">
        <v>112</v>
      </c>
      <c r="B176" s="1" t="str">
        <f t="shared" si="35"/>
        <v>Lehigh University, Provost</v>
      </c>
      <c r="C176" s="42">
        <v>42804</v>
      </c>
      <c r="D176" s="30" t="s">
        <v>36</v>
      </c>
      <c r="E176" s="1" t="str">
        <f t="shared" si="43"/>
        <v>40 - 44</v>
      </c>
      <c r="F176" s="1" t="str">
        <f t="shared" si="44"/>
        <v>Assistant Professor-Latino Ctr.</v>
      </c>
      <c r="G176" s="1" t="str">
        <f t="shared" si="42"/>
        <v>California</v>
      </c>
      <c r="H176" s="1" t="str">
        <f t="shared" si="39"/>
        <v>Hispanic or Latino</v>
      </c>
      <c r="I176" s="1" t="str">
        <f t="shared" si="40"/>
        <v xml:space="preserve">Pre-School Aged Children; </v>
      </c>
      <c r="J176" s="1" t="str">
        <f t="shared" si="41"/>
        <v>Family</v>
      </c>
      <c r="K176" s="1" t="str">
        <f t="shared" si="38"/>
        <v>Own</v>
      </c>
    </row>
    <row r="177" spans="1:11" ht="28.8" x14ac:dyDescent="0.3">
      <c r="A177" s="29">
        <v>112</v>
      </c>
      <c r="B177" s="1" t="str">
        <f t="shared" si="35"/>
        <v>Lehigh University, Provost</v>
      </c>
      <c r="C177" s="42">
        <v>42781</v>
      </c>
      <c r="D177" s="30" t="s">
        <v>29</v>
      </c>
      <c r="E177" s="1" t="str">
        <f t="shared" si="43"/>
        <v>40 - 44</v>
      </c>
      <c r="F177" s="1" t="str">
        <f t="shared" si="44"/>
        <v>Assistant Professor-Latino Ctr.</v>
      </c>
      <c r="G177" s="1" t="str">
        <f t="shared" si="42"/>
        <v>California</v>
      </c>
      <c r="H177" s="1" t="str">
        <f t="shared" si="39"/>
        <v>Hispanic or Latino</v>
      </c>
      <c r="I177" s="1" t="str">
        <f t="shared" si="40"/>
        <v xml:space="preserve">Pre-School Aged Children; </v>
      </c>
      <c r="J177" s="1" t="str">
        <f t="shared" si="41"/>
        <v>Family</v>
      </c>
      <c r="K177" s="1" t="str">
        <f t="shared" si="38"/>
        <v>Own</v>
      </c>
    </row>
    <row r="178" spans="1:11" ht="28.8" x14ac:dyDescent="0.3">
      <c r="A178" s="29">
        <v>113</v>
      </c>
      <c r="B178" s="1" t="str">
        <f t="shared" si="35"/>
        <v>Lehigh University, Provost</v>
      </c>
      <c r="C178" s="42">
        <v>42780</v>
      </c>
      <c r="D178" s="30" t="s">
        <v>36</v>
      </c>
      <c r="E178" s="1" t="str">
        <f t="shared" si="43"/>
        <v>30 - 34</v>
      </c>
      <c r="F178" s="1" t="str">
        <f t="shared" si="44"/>
        <v/>
      </c>
      <c r="G178" s="1" t="str">
        <f t="shared" si="42"/>
        <v>Massachusetts</v>
      </c>
      <c r="H178" s="1" t="str">
        <f t="shared" si="39"/>
        <v>White</v>
      </c>
      <c r="I178" s="1" t="str">
        <f t="shared" si="40"/>
        <v/>
      </c>
      <c r="J178" s="1" t="str">
        <f t="shared" si="41"/>
        <v>Family</v>
      </c>
      <c r="K178" s="1" t="str">
        <f t="shared" si="38"/>
        <v/>
      </c>
    </row>
    <row r="179" spans="1:11" ht="28.8" x14ac:dyDescent="0.3">
      <c r="A179" s="29">
        <v>113</v>
      </c>
      <c r="B179" s="1" t="str">
        <f t="shared" si="35"/>
        <v>Lehigh University, Provost</v>
      </c>
      <c r="C179" s="42">
        <v>42780</v>
      </c>
      <c r="D179" s="30" t="s">
        <v>29</v>
      </c>
      <c r="E179" s="1" t="str">
        <f t="shared" si="43"/>
        <v>30 - 34</v>
      </c>
      <c r="F179" s="1" t="str">
        <f t="shared" si="44"/>
        <v/>
      </c>
      <c r="G179" s="1" t="str">
        <f t="shared" si="42"/>
        <v>Massachusetts</v>
      </c>
      <c r="H179" s="1" t="str">
        <f t="shared" si="39"/>
        <v>White</v>
      </c>
      <c r="I179" s="1" t="str">
        <f t="shared" si="40"/>
        <v/>
      </c>
      <c r="J179" s="1" t="str">
        <f t="shared" si="41"/>
        <v>Family</v>
      </c>
      <c r="K179" s="1" t="str">
        <f t="shared" si="38"/>
        <v/>
      </c>
    </row>
    <row r="180" spans="1:11" ht="28.8" x14ac:dyDescent="0.3">
      <c r="A180" s="29">
        <v>114</v>
      </c>
      <c r="B180" s="1" t="str">
        <f t="shared" si="35"/>
        <v>Lutron Electronics Co., Inc.</v>
      </c>
      <c r="C180" s="42">
        <v>42810</v>
      </c>
      <c r="D180" s="30" t="s">
        <v>29</v>
      </c>
      <c r="E180" s="1" t="str">
        <f t="shared" si="43"/>
        <v>50 - 54</v>
      </c>
      <c r="F180" s="1" t="str">
        <f t="shared" si="44"/>
        <v>In-House Journalist</v>
      </c>
      <c r="G180" s="1" t="str">
        <f t="shared" si="42"/>
        <v>Georgia</v>
      </c>
      <c r="H180" s="1" t="str">
        <f t="shared" si="39"/>
        <v>White</v>
      </c>
      <c r="I180" s="1" t="str">
        <f t="shared" si="40"/>
        <v xml:space="preserve">Double Income No Kids/Empty-nesters; </v>
      </c>
      <c r="J180" s="1" t="str">
        <f t="shared" si="41"/>
        <v>Couple</v>
      </c>
      <c r="K180" s="1" t="str">
        <f t="shared" si="38"/>
        <v/>
      </c>
    </row>
    <row r="181" spans="1:11" ht="28.8" x14ac:dyDescent="0.3">
      <c r="A181" s="29">
        <v>114</v>
      </c>
      <c r="B181" s="1" t="str">
        <f t="shared" si="35"/>
        <v>Lutron Electronics Co., Inc.</v>
      </c>
      <c r="C181" s="1"/>
      <c r="D181" s="30" t="s">
        <v>56</v>
      </c>
      <c r="E181" s="1" t="str">
        <f t="shared" si="43"/>
        <v>50 - 54</v>
      </c>
      <c r="F181" s="1" t="str">
        <f t="shared" si="44"/>
        <v>In-House Journalist</v>
      </c>
      <c r="G181" s="1" t="str">
        <f t="shared" ref="G181:G210" si="45">IF(NOT(ISERROR(VLOOKUP(A181,demographicLookups,3,FALSE))),IF(VLOOKUP(A181,demographicLookups,3,FALSE),VLOOKUP(A181,demographicLookups,4,FALSE),VLOOKUP(A181,demographicLookups,5,FALSE)),"")</f>
        <v>Georgia</v>
      </c>
      <c r="H181" s="1" t="str">
        <f t="shared" ref="H181:H209" si="46">IF(NOT(ISERROR(VLOOKUP(A181,demographicLookups,6,FALSE))),VLOOKUP(A181,demographicLookups,6,FALSE),"")</f>
        <v>White</v>
      </c>
      <c r="I181" s="1" t="str">
        <f t="shared" ref="I181:I209" si="47">IF(NOT(ISERROR(VLOOKUP(A181,demographicLookups,12,FALSE))),VLOOKUP(A181,demographicLookups,12,FALSE),"")</f>
        <v xml:space="preserve">Double Income No Kids/Empty-nesters; </v>
      </c>
      <c r="J181" s="1" t="str">
        <f t="shared" ref="J181:J209" si="48">IF(NOT(ISERROR(VLOOKUP(A181, demographicLookups,11,FALSE))),VLOOKUP(A181,demographicLookups,11,FALSE),"")</f>
        <v>Couple</v>
      </c>
      <c r="K181" s="1" t="str">
        <f t="shared" si="38"/>
        <v/>
      </c>
    </row>
    <row r="182" spans="1:11" ht="28.8" x14ac:dyDescent="0.3">
      <c r="A182" s="29">
        <v>116</v>
      </c>
      <c r="B182" s="1" t="str">
        <f t="shared" si="35"/>
        <v>Lehigh University, Provost</v>
      </c>
      <c r="C182" s="1"/>
      <c r="D182" s="30" t="s">
        <v>56</v>
      </c>
      <c r="E182" s="1" t="str">
        <f t="shared" si="43"/>
        <v>30 - 34</v>
      </c>
      <c r="F182" s="1" t="str">
        <f t="shared" si="44"/>
        <v>Assistant Professor</v>
      </c>
      <c r="G182" s="1" t="str">
        <f t="shared" si="45"/>
        <v>Pennsylvania</v>
      </c>
      <c r="H182" s="1" t="str">
        <f t="shared" si="46"/>
        <v>Asian</v>
      </c>
      <c r="I182" s="1" t="str">
        <f t="shared" si="47"/>
        <v/>
      </c>
      <c r="J182" s="1" t="str">
        <f t="shared" si="48"/>
        <v>Family</v>
      </c>
      <c r="K182" s="1" t="str">
        <f t="shared" si="38"/>
        <v>Renting</v>
      </c>
    </row>
    <row r="183" spans="1:11" ht="28.8" x14ac:dyDescent="0.3">
      <c r="A183" s="29">
        <v>116</v>
      </c>
      <c r="B183" s="1" t="str">
        <f t="shared" si="35"/>
        <v>Lehigh University, Provost</v>
      </c>
      <c r="C183" s="1"/>
      <c r="D183" s="30" t="s">
        <v>29</v>
      </c>
      <c r="E183" s="1" t="str">
        <f t="shared" si="43"/>
        <v>30 - 34</v>
      </c>
      <c r="F183" s="1" t="str">
        <f t="shared" si="44"/>
        <v>Assistant Professor</v>
      </c>
      <c r="G183" s="1" t="str">
        <f t="shared" si="45"/>
        <v>Pennsylvania</v>
      </c>
      <c r="H183" s="1" t="str">
        <f t="shared" si="46"/>
        <v>Asian</v>
      </c>
      <c r="I183" s="1" t="str">
        <f t="shared" si="47"/>
        <v/>
      </c>
      <c r="J183" s="1" t="str">
        <f t="shared" si="48"/>
        <v>Family</v>
      </c>
      <c r="K183" s="1" t="str">
        <f t="shared" si="38"/>
        <v>Renting</v>
      </c>
    </row>
    <row r="184" spans="1:11" ht="28.8" x14ac:dyDescent="0.3">
      <c r="A184" s="29">
        <v>117</v>
      </c>
      <c r="B184" s="1" t="str">
        <f t="shared" si="35"/>
        <v>Lutron Electronics Co., Inc.</v>
      </c>
      <c r="C184" s="42">
        <v>42821</v>
      </c>
      <c r="D184" s="30" t="s">
        <v>29</v>
      </c>
      <c r="E184" s="1" t="str">
        <f t="shared" si="43"/>
        <v/>
      </c>
      <c r="F184" s="1" t="str">
        <f t="shared" si="44"/>
        <v>Communication Manager</v>
      </c>
      <c r="G184" s="1" t="str">
        <f t="shared" si="45"/>
        <v/>
      </c>
      <c r="H184" s="1" t="str">
        <f t="shared" si="46"/>
        <v>Hispanic or Latino</v>
      </c>
      <c r="I184" s="1" t="str">
        <f t="shared" si="47"/>
        <v xml:space="preserve">Double Income No Kids/Empty-nesters; </v>
      </c>
      <c r="J184" s="1" t="str">
        <f t="shared" si="48"/>
        <v>Couple</v>
      </c>
      <c r="K184" s="1" t="str">
        <f t="shared" si="38"/>
        <v/>
      </c>
    </row>
    <row r="185" spans="1:11" ht="28.8" x14ac:dyDescent="0.3">
      <c r="A185" s="29">
        <v>120</v>
      </c>
      <c r="B185" s="1" t="str">
        <f t="shared" si="35"/>
        <v>Lehigh University, Provost</v>
      </c>
      <c r="C185" s="42">
        <v>42822</v>
      </c>
      <c r="D185" s="30" t="s">
        <v>50</v>
      </c>
      <c r="E185" s="1" t="str">
        <f t="shared" si="43"/>
        <v>25 - 29</v>
      </c>
      <c r="F185" s="1" t="str">
        <f t="shared" si="44"/>
        <v>Assistant Professor</v>
      </c>
      <c r="G185" s="1" t="str">
        <f t="shared" si="45"/>
        <v>Tennessee</v>
      </c>
      <c r="H185" s="1" t="str">
        <f t="shared" si="46"/>
        <v>White</v>
      </c>
      <c r="I185" s="1" t="str">
        <f t="shared" si="47"/>
        <v/>
      </c>
      <c r="J185" s="1" t="str">
        <f t="shared" si="48"/>
        <v>Family</v>
      </c>
      <c r="K185" s="1" t="str">
        <f t="shared" si="38"/>
        <v/>
      </c>
    </row>
    <row r="186" spans="1:11" ht="28.8" x14ac:dyDescent="0.3">
      <c r="A186" s="29">
        <v>120</v>
      </c>
      <c r="B186" s="1" t="str">
        <f t="shared" si="35"/>
        <v>Lehigh University, Provost</v>
      </c>
      <c r="C186" s="42">
        <v>42822</v>
      </c>
      <c r="D186" s="30" t="s">
        <v>29</v>
      </c>
      <c r="E186" s="1" t="str">
        <f t="shared" si="43"/>
        <v>25 - 29</v>
      </c>
      <c r="F186" s="1" t="str">
        <f t="shared" si="44"/>
        <v>Assistant Professor</v>
      </c>
      <c r="G186" s="1" t="str">
        <f t="shared" si="45"/>
        <v>Tennessee</v>
      </c>
      <c r="H186" s="1" t="str">
        <f t="shared" si="46"/>
        <v>White</v>
      </c>
      <c r="I186" s="1" t="str">
        <f t="shared" si="47"/>
        <v/>
      </c>
      <c r="J186" s="1" t="str">
        <f t="shared" si="48"/>
        <v>Family</v>
      </c>
      <c r="K186" s="1" t="str">
        <f t="shared" si="38"/>
        <v/>
      </c>
    </row>
    <row r="187" spans="1:11" ht="28.8" x14ac:dyDescent="0.3">
      <c r="A187" s="29">
        <v>121</v>
      </c>
      <c r="B187" s="1" t="str">
        <f t="shared" si="35"/>
        <v>Moravian College</v>
      </c>
      <c r="C187" s="42">
        <v>42828</v>
      </c>
      <c r="D187" s="30" t="s">
        <v>29</v>
      </c>
      <c r="E187" s="1" t="str">
        <f t="shared" si="43"/>
        <v>25 - 29</v>
      </c>
      <c r="F187" s="1" t="str">
        <f t="shared" si="44"/>
        <v>Associate Research Professor</v>
      </c>
      <c r="G187" s="1" t="str">
        <f t="shared" si="45"/>
        <v>Oregon</v>
      </c>
      <c r="H187" s="1" t="str">
        <f t="shared" si="46"/>
        <v/>
      </c>
      <c r="I187" s="1" t="str">
        <f t="shared" si="47"/>
        <v xml:space="preserve">Pre-School Aged Children; </v>
      </c>
      <c r="J187" s="1" t="str">
        <f t="shared" si="48"/>
        <v>Family</v>
      </c>
      <c r="K187" s="1" t="str">
        <f t="shared" si="38"/>
        <v/>
      </c>
    </row>
    <row r="188" spans="1:11" x14ac:dyDescent="0.3">
      <c r="A188" s="29">
        <v>122</v>
      </c>
      <c r="B188" s="1" t="str">
        <f t="shared" si="35"/>
        <v>Moravian College</v>
      </c>
      <c r="C188" s="42">
        <v>42822</v>
      </c>
      <c r="D188" s="30" t="s">
        <v>29</v>
      </c>
      <c r="E188" s="1" t="str">
        <f t="shared" si="43"/>
        <v>25 - 29</v>
      </c>
      <c r="F188" s="1" t="str">
        <f t="shared" si="44"/>
        <v/>
      </c>
      <c r="G188" s="1" t="str">
        <f t="shared" si="45"/>
        <v>North Carolina</v>
      </c>
      <c r="H188" s="1" t="str">
        <f t="shared" si="46"/>
        <v>White</v>
      </c>
      <c r="I188" s="1" t="str">
        <f t="shared" si="47"/>
        <v/>
      </c>
      <c r="J188" s="1" t="str">
        <f t="shared" si="48"/>
        <v>Couple</v>
      </c>
      <c r="K188" s="1" t="str">
        <f t="shared" si="38"/>
        <v/>
      </c>
    </row>
    <row r="189" spans="1:11" ht="43.2" x14ac:dyDescent="0.3">
      <c r="A189" s="29">
        <v>123</v>
      </c>
      <c r="B189" s="1" t="str">
        <f t="shared" si="35"/>
        <v>Moravian College</v>
      </c>
      <c r="C189" s="42">
        <v>42821</v>
      </c>
      <c r="D189" s="30" t="s">
        <v>29</v>
      </c>
      <c r="E189" s="1" t="str">
        <f t="shared" si="43"/>
        <v>25 - 29</v>
      </c>
      <c r="F189" s="1" t="str">
        <f t="shared" si="44"/>
        <v>PhD Student</v>
      </c>
      <c r="G189" s="1" t="str">
        <f t="shared" si="45"/>
        <v>Delaware</v>
      </c>
      <c r="H189" s="1" t="str">
        <f t="shared" si="46"/>
        <v>Black or African-American</v>
      </c>
      <c r="I189" s="1" t="str">
        <f t="shared" si="47"/>
        <v xml:space="preserve">Pre-School Aged Children; </v>
      </c>
      <c r="J189" s="1" t="str">
        <f t="shared" si="48"/>
        <v>Family</v>
      </c>
      <c r="K189" s="1" t="str">
        <f t="shared" si="38"/>
        <v>Rent - Jane Schiff</v>
      </c>
    </row>
    <row r="190" spans="1:11" ht="43.2" x14ac:dyDescent="0.3">
      <c r="A190" s="29">
        <v>123</v>
      </c>
      <c r="B190" s="1" t="str">
        <f t="shared" si="35"/>
        <v>Moravian College</v>
      </c>
      <c r="C190" s="1"/>
      <c r="D190" s="30" t="s">
        <v>29</v>
      </c>
      <c r="E190" s="1" t="str">
        <f t="shared" si="43"/>
        <v>25 - 29</v>
      </c>
      <c r="F190" s="1" t="str">
        <f t="shared" si="44"/>
        <v>PhD Student</v>
      </c>
      <c r="G190" s="1" t="str">
        <f t="shared" si="45"/>
        <v>Delaware</v>
      </c>
      <c r="H190" s="1" t="str">
        <f t="shared" si="46"/>
        <v>Black or African-American</v>
      </c>
      <c r="I190" s="1" t="str">
        <f t="shared" si="47"/>
        <v xml:space="preserve">Pre-School Aged Children; </v>
      </c>
      <c r="J190" s="1" t="str">
        <f t="shared" si="48"/>
        <v>Family</v>
      </c>
      <c r="K190" s="1" t="str">
        <f t="shared" si="38"/>
        <v>Rent - Jane Schiff</v>
      </c>
    </row>
    <row r="191" spans="1:11" ht="28.8" x14ac:dyDescent="0.3">
      <c r="A191" s="29">
        <v>124</v>
      </c>
      <c r="B191" s="1" t="str">
        <f t="shared" ref="B191:B227" si="49">VLOOKUP(A191,lookup,2,FALSE)</f>
        <v>Lutron Electronics Co., Inc.</v>
      </c>
      <c r="C191" s="42">
        <v>42860</v>
      </c>
      <c r="D191" s="30" t="s">
        <v>36</v>
      </c>
      <c r="E191" s="1" t="str">
        <f t="shared" si="43"/>
        <v>40 - 44</v>
      </c>
      <c r="F191" s="1" t="str">
        <f t="shared" si="44"/>
        <v>Director</v>
      </c>
      <c r="G191" s="1" t="str">
        <f t="shared" si="45"/>
        <v>New York</v>
      </c>
      <c r="H191" s="1" t="str">
        <f t="shared" si="46"/>
        <v>White</v>
      </c>
      <c r="I191" s="1" t="str">
        <f t="shared" si="47"/>
        <v/>
      </c>
      <c r="J191" s="1" t="str">
        <f t="shared" si="48"/>
        <v>Single</v>
      </c>
      <c r="K191" s="1" t="str">
        <f t="shared" si="38"/>
        <v>Own</v>
      </c>
    </row>
    <row r="192" spans="1:11" ht="57.6" x14ac:dyDescent="0.3">
      <c r="A192" s="29">
        <v>125</v>
      </c>
      <c r="B192" s="1" t="str">
        <f t="shared" si="49"/>
        <v>Crayola, LLC</v>
      </c>
      <c r="C192" s="42">
        <v>42835</v>
      </c>
      <c r="D192" s="30" t="s">
        <v>36</v>
      </c>
      <c r="E192" s="1" t="str">
        <f t="shared" ref="E192:E227" si="50">IF(NOT(ISERROR(VLOOKUP(A192, demographicLookups,2,FALSE))),VLOOKUP(A192,demographicLookups,2,FALSE),"")</f>
        <v>45 - 49</v>
      </c>
      <c r="F192" s="1" t="str">
        <f t="shared" ref="F192:F227" si="51">VLOOKUP(A192,professions,6,FALSE)</f>
        <v>Vice President</v>
      </c>
      <c r="G192" s="1" t="str">
        <f t="shared" si="45"/>
        <v>Minnesota</v>
      </c>
      <c r="H192" s="1" t="str">
        <f t="shared" si="46"/>
        <v>White</v>
      </c>
      <c r="I192" s="1" t="str">
        <f t="shared" si="47"/>
        <v xml:space="preserve">Pre-School Aged Children; Older School-Aged Children; Stay-at-home/Retired Partner; </v>
      </c>
      <c r="J192" s="1" t="str">
        <f t="shared" si="48"/>
        <v>Family</v>
      </c>
      <c r="K192" s="1" t="str">
        <f t="shared" si="38"/>
        <v/>
      </c>
    </row>
    <row r="193" spans="1:11" ht="43.2" x14ac:dyDescent="0.3">
      <c r="A193" s="29">
        <v>127</v>
      </c>
      <c r="B193" s="1" t="str">
        <f t="shared" si="49"/>
        <v>Lehigh Valley Health Network - Cedar Crest</v>
      </c>
      <c r="C193" s="1"/>
      <c r="D193" s="30" t="s">
        <v>36</v>
      </c>
      <c r="E193" s="1" t="str">
        <f t="shared" si="50"/>
        <v>40 - 44</v>
      </c>
      <c r="F193" s="1" t="str">
        <f t="shared" si="51"/>
        <v>Cardiac Thoracic Surgeon</v>
      </c>
      <c r="G193" s="1" t="str">
        <f t="shared" si="45"/>
        <v/>
      </c>
      <c r="H193" s="1" t="str">
        <f t="shared" si="46"/>
        <v>White</v>
      </c>
      <c r="I193" s="1" t="str">
        <f t="shared" si="47"/>
        <v/>
      </c>
      <c r="J193" s="1" t="str">
        <f t="shared" si="48"/>
        <v>Couple</v>
      </c>
      <c r="K193" s="1" t="str">
        <f t="shared" si="38"/>
        <v/>
      </c>
    </row>
    <row r="194" spans="1:11" ht="28.8" x14ac:dyDescent="0.3">
      <c r="A194" s="29">
        <v>128</v>
      </c>
      <c r="B194" s="1" t="str">
        <f t="shared" si="49"/>
        <v>Lehigh University, Provost</v>
      </c>
      <c r="C194" s="42">
        <v>42937</v>
      </c>
      <c r="D194" s="30" t="s">
        <v>36</v>
      </c>
      <c r="E194" s="1" t="str">
        <f t="shared" si="50"/>
        <v>45 - 49</v>
      </c>
      <c r="F194" s="1" t="str">
        <f t="shared" si="51"/>
        <v>Vice Provost for Student Affairs</v>
      </c>
      <c r="G194" s="1" t="str">
        <f t="shared" si="45"/>
        <v/>
      </c>
      <c r="H194" s="1" t="str">
        <f t="shared" si="46"/>
        <v>Hispanic or Latino</v>
      </c>
      <c r="I194" s="1" t="str">
        <f t="shared" si="47"/>
        <v/>
      </c>
      <c r="J194" s="1" t="str">
        <f t="shared" si="48"/>
        <v/>
      </c>
      <c r="K194" s="1" t="str">
        <f t="shared" si="38"/>
        <v/>
      </c>
    </row>
    <row r="195" spans="1:11" ht="43.2" x14ac:dyDescent="0.3">
      <c r="A195" s="29">
        <v>129</v>
      </c>
      <c r="B195" s="1" t="str">
        <f t="shared" si="49"/>
        <v>Lehigh Valley Health Network - Cedar Crest</v>
      </c>
      <c r="C195" s="42">
        <v>42825</v>
      </c>
      <c r="D195" s="30" t="s">
        <v>29</v>
      </c>
      <c r="E195" s="1" t="str">
        <f t="shared" si="50"/>
        <v>35 - 39</v>
      </c>
      <c r="F195" s="1" t="str">
        <f t="shared" si="51"/>
        <v>Medicine</v>
      </c>
      <c r="G195" s="1" t="str">
        <f t="shared" si="45"/>
        <v>Ohio</v>
      </c>
      <c r="H195" s="1" t="str">
        <f t="shared" si="46"/>
        <v>South Asian</v>
      </c>
      <c r="I195" s="1" t="str">
        <f t="shared" si="47"/>
        <v xml:space="preserve">Pre-School Aged Children; Older School-Aged Children; </v>
      </c>
      <c r="J195" s="1" t="str">
        <f t="shared" si="48"/>
        <v>Family</v>
      </c>
      <c r="K195" s="1" t="str">
        <f t="shared" si="38"/>
        <v/>
      </c>
    </row>
    <row r="196" spans="1:11" x14ac:dyDescent="0.3">
      <c r="A196" s="29">
        <v>134</v>
      </c>
      <c r="B196" s="1" t="str">
        <f t="shared" si="49"/>
        <v>PPL Corporation</v>
      </c>
      <c r="C196" s="42">
        <v>42864</v>
      </c>
      <c r="D196" s="30" t="s">
        <v>36</v>
      </c>
      <c r="E196" s="1" t="str">
        <f t="shared" si="50"/>
        <v>25 - 29</v>
      </c>
      <c r="F196" s="1" t="str">
        <f t="shared" si="51"/>
        <v>Senior Engineer</v>
      </c>
      <c r="G196" s="1" t="str">
        <f t="shared" si="45"/>
        <v>Louisiana</v>
      </c>
      <c r="H196" s="1" t="str">
        <f t="shared" si="46"/>
        <v/>
      </c>
      <c r="I196" s="1" t="str">
        <f t="shared" si="47"/>
        <v/>
      </c>
      <c r="J196" s="1" t="str">
        <f t="shared" si="48"/>
        <v/>
      </c>
      <c r="K196" s="1" t="str">
        <f t="shared" si="38"/>
        <v/>
      </c>
    </row>
    <row r="197" spans="1:11" ht="28.8" x14ac:dyDescent="0.3">
      <c r="A197" s="29">
        <v>135</v>
      </c>
      <c r="B197" s="1" t="str">
        <f t="shared" si="49"/>
        <v>St. Luke's University Hospital</v>
      </c>
      <c r="C197" s="1"/>
      <c r="D197" s="30" t="s">
        <v>68</v>
      </c>
      <c r="E197" s="1" t="str">
        <f t="shared" si="50"/>
        <v/>
      </c>
      <c r="F197" s="1" t="str">
        <f t="shared" si="51"/>
        <v>Resident</v>
      </c>
      <c r="G197" s="1" t="str">
        <f t="shared" si="45"/>
        <v/>
      </c>
      <c r="H197" s="1" t="str">
        <f t="shared" si="46"/>
        <v/>
      </c>
      <c r="I197" s="1" t="str">
        <f t="shared" si="47"/>
        <v/>
      </c>
      <c r="J197" s="1" t="str">
        <f t="shared" si="48"/>
        <v/>
      </c>
      <c r="K197" s="1" t="str">
        <f t="shared" si="38"/>
        <v/>
      </c>
    </row>
    <row r="198" spans="1:11" ht="28.8" x14ac:dyDescent="0.3">
      <c r="A198" s="29">
        <v>136</v>
      </c>
      <c r="B198" s="1" t="str">
        <f t="shared" si="49"/>
        <v>St. Luke's University Hospital</v>
      </c>
      <c r="C198" s="42">
        <v>42923</v>
      </c>
      <c r="D198" s="30" t="s">
        <v>68</v>
      </c>
      <c r="E198" s="1" t="str">
        <f t="shared" si="50"/>
        <v/>
      </c>
      <c r="F198" s="1" t="str">
        <f t="shared" si="51"/>
        <v>Resident</v>
      </c>
      <c r="G198" s="1" t="str">
        <f t="shared" si="45"/>
        <v>California</v>
      </c>
      <c r="H198" s="1" t="str">
        <f t="shared" si="46"/>
        <v>Asian</v>
      </c>
      <c r="I198" s="1" t="str">
        <f t="shared" si="47"/>
        <v/>
      </c>
      <c r="J198" s="1" t="str">
        <f t="shared" si="48"/>
        <v/>
      </c>
      <c r="K198" s="1" t="str">
        <f t="shared" si="38"/>
        <v/>
      </c>
    </row>
    <row r="199" spans="1:11" ht="28.8" x14ac:dyDescent="0.3">
      <c r="A199" s="29">
        <v>137</v>
      </c>
      <c r="B199" s="1" t="str">
        <f t="shared" si="49"/>
        <v>St. Luke's University Hospital</v>
      </c>
      <c r="C199" s="42">
        <v>42857</v>
      </c>
      <c r="D199" s="30" t="s">
        <v>29</v>
      </c>
      <c r="E199" s="1" t="str">
        <f t="shared" si="50"/>
        <v>35 - 39</v>
      </c>
      <c r="F199" s="1" t="str">
        <f t="shared" si="51"/>
        <v>Resident</v>
      </c>
      <c r="G199" s="1" t="str">
        <f t="shared" si="45"/>
        <v>North Carolina</v>
      </c>
      <c r="H199" s="1" t="str">
        <f t="shared" si="46"/>
        <v>South Asian</v>
      </c>
      <c r="I199" s="1" t="str">
        <f t="shared" si="47"/>
        <v xml:space="preserve">Pre-School Aged Children; </v>
      </c>
      <c r="J199" s="1" t="str">
        <f t="shared" si="48"/>
        <v>Family</v>
      </c>
      <c r="K199" s="1" t="str">
        <f t="shared" si="38"/>
        <v>Rent to start</v>
      </c>
    </row>
    <row r="200" spans="1:11" ht="28.8" x14ac:dyDescent="0.3">
      <c r="A200" s="29">
        <v>137</v>
      </c>
      <c r="B200" s="1" t="str">
        <f t="shared" si="49"/>
        <v>St. Luke's University Hospital</v>
      </c>
      <c r="C200" s="42">
        <v>42857</v>
      </c>
      <c r="D200" s="30" t="s">
        <v>68</v>
      </c>
      <c r="E200" s="1" t="str">
        <f t="shared" si="50"/>
        <v>35 - 39</v>
      </c>
      <c r="F200" s="1" t="str">
        <f t="shared" si="51"/>
        <v>Resident</v>
      </c>
      <c r="G200" s="1" t="str">
        <f t="shared" si="45"/>
        <v>North Carolina</v>
      </c>
      <c r="H200" s="1" t="str">
        <f t="shared" si="46"/>
        <v>South Asian</v>
      </c>
      <c r="I200" s="1" t="str">
        <f t="shared" si="47"/>
        <v xml:space="preserve">Pre-School Aged Children; </v>
      </c>
      <c r="J200" s="1" t="str">
        <f t="shared" si="48"/>
        <v>Family</v>
      </c>
      <c r="K200" s="1" t="str">
        <f t="shared" si="38"/>
        <v>Rent to start</v>
      </c>
    </row>
    <row r="201" spans="1:11" ht="28.8" x14ac:dyDescent="0.3">
      <c r="A201" s="29">
        <v>138</v>
      </c>
      <c r="B201" s="1" t="str">
        <f t="shared" si="49"/>
        <v>St. Luke's University Hospital</v>
      </c>
      <c r="C201" s="42">
        <v>42936</v>
      </c>
      <c r="D201" s="30" t="s">
        <v>68</v>
      </c>
      <c r="E201" s="1" t="str">
        <f t="shared" si="50"/>
        <v/>
      </c>
      <c r="F201" s="1" t="str">
        <f t="shared" si="51"/>
        <v>Resident</v>
      </c>
      <c r="G201" s="1" t="str">
        <f t="shared" si="45"/>
        <v/>
      </c>
      <c r="H201" s="1" t="str">
        <f t="shared" si="46"/>
        <v>South Asian</v>
      </c>
      <c r="I201" s="1" t="str">
        <f t="shared" si="47"/>
        <v/>
      </c>
      <c r="J201" s="1" t="str">
        <f t="shared" si="48"/>
        <v/>
      </c>
      <c r="K201" s="1" t="str">
        <f t="shared" si="38"/>
        <v/>
      </c>
    </row>
    <row r="202" spans="1:11" x14ac:dyDescent="0.3">
      <c r="A202" s="29">
        <v>139</v>
      </c>
      <c r="B202" s="1" t="str">
        <f t="shared" si="49"/>
        <v>Moravian College</v>
      </c>
      <c r="C202" s="42">
        <v>42832</v>
      </c>
      <c r="D202" s="30" t="s">
        <v>29</v>
      </c>
      <c r="E202" s="1" t="str">
        <f t="shared" si="50"/>
        <v>50 - 54</v>
      </c>
      <c r="F202" s="1" t="str">
        <f t="shared" si="51"/>
        <v>Dean</v>
      </c>
      <c r="G202" s="1" t="str">
        <f t="shared" si="45"/>
        <v>Kentucky</v>
      </c>
      <c r="H202" s="1" t="str">
        <f t="shared" si="46"/>
        <v>White</v>
      </c>
      <c r="I202" s="1" t="str">
        <f t="shared" si="47"/>
        <v/>
      </c>
      <c r="J202" s="1" t="str">
        <f t="shared" si="48"/>
        <v>Couple</v>
      </c>
      <c r="K202" s="1" t="str">
        <f t="shared" si="38"/>
        <v>Own</v>
      </c>
    </row>
    <row r="203" spans="1:11" ht="28.8" x14ac:dyDescent="0.3">
      <c r="A203" s="29">
        <v>141</v>
      </c>
      <c r="B203" s="1" t="str">
        <f t="shared" si="49"/>
        <v>Lafayette College</v>
      </c>
      <c r="C203" s="42">
        <v>42857</v>
      </c>
      <c r="D203" s="30" t="s">
        <v>29</v>
      </c>
      <c r="E203" s="1" t="str">
        <f t="shared" si="50"/>
        <v/>
      </c>
      <c r="F203" s="1" t="str">
        <f t="shared" si="51"/>
        <v>Faculty</v>
      </c>
      <c r="G203" s="1" t="str">
        <f t="shared" si="45"/>
        <v>New York</v>
      </c>
      <c r="H203" s="1" t="str">
        <f t="shared" si="46"/>
        <v>White</v>
      </c>
      <c r="I203" s="1" t="str">
        <f t="shared" si="47"/>
        <v xml:space="preserve">Pre-School Aged Children; </v>
      </c>
      <c r="J203" s="1" t="str">
        <f t="shared" si="48"/>
        <v>Family</v>
      </c>
      <c r="K203" s="1" t="str">
        <f t="shared" ref="K203:K227" si="52">IF(NOT(ISERROR(VLOOKUP(A203,housing,2,FALSE))),VLOOKUP(A203,housing,2,FALSE),"")</f>
        <v/>
      </c>
    </row>
    <row r="204" spans="1:11" ht="28.8" x14ac:dyDescent="0.3">
      <c r="A204" s="29">
        <v>142</v>
      </c>
      <c r="B204" s="1" t="str">
        <f t="shared" si="49"/>
        <v>B. Braun Medical Inc.</v>
      </c>
      <c r="C204" s="42">
        <v>42862</v>
      </c>
      <c r="D204" s="30" t="s">
        <v>36</v>
      </c>
      <c r="E204" s="1" t="str">
        <f t="shared" si="50"/>
        <v>30 - 34</v>
      </c>
      <c r="F204" s="1" t="str">
        <f t="shared" si="51"/>
        <v>Leader</v>
      </c>
      <c r="G204" s="1" t="str">
        <f t="shared" si="45"/>
        <v>Texas</v>
      </c>
      <c r="H204" s="1" t="str">
        <f t="shared" si="46"/>
        <v>White</v>
      </c>
      <c r="I204" s="1" t="str">
        <f t="shared" si="47"/>
        <v/>
      </c>
      <c r="J204" s="1" t="str">
        <f t="shared" si="48"/>
        <v/>
      </c>
      <c r="K204" s="1" t="str">
        <f t="shared" si="52"/>
        <v>Own</v>
      </c>
    </row>
    <row r="205" spans="1:11" ht="28.8" x14ac:dyDescent="0.3">
      <c r="A205" s="29">
        <v>142</v>
      </c>
      <c r="B205" s="1" t="str">
        <f t="shared" si="49"/>
        <v>B. Braun Medical Inc.</v>
      </c>
      <c r="C205" s="1"/>
      <c r="D205" s="30" t="s">
        <v>103</v>
      </c>
      <c r="E205" s="1" t="str">
        <f t="shared" si="50"/>
        <v>30 - 34</v>
      </c>
      <c r="F205" s="1" t="str">
        <f t="shared" si="51"/>
        <v>Leader</v>
      </c>
      <c r="G205" s="1" t="str">
        <f t="shared" si="45"/>
        <v>Texas</v>
      </c>
      <c r="H205" s="1" t="str">
        <f t="shared" si="46"/>
        <v>White</v>
      </c>
      <c r="I205" s="1" t="str">
        <f t="shared" si="47"/>
        <v/>
      </c>
      <c r="J205" s="1" t="str">
        <f t="shared" si="48"/>
        <v/>
      </c>
      <c r="K205" s="1" t="str">
        <f t="shared" si="52"/>
        <v>Own</v>
      </c>
    </row>
    <row r="206" spans="1:11" ht="28.8" x14ac:dyDescent="0.3">
      <c r="A206" s="29">
        <v>143</v>
      </c>
      <c r="B206" s="1" t="str">
        <f t="shared" si="49"/>
        <v>B. Braun Medical Inc.</v>
      </c>
      <c r="C206" s="42">
        <v>42937</v>
      </c>
      <c r="D206" s="30" t="s">
        <v>36</v>
      </c>
      <c r="E206" s="1" t="str">
        <f t="shared" si="50"/>
        <v/>
      </c>
      <c r="F206" s="1" t="str">
        <f t="shared" si="51"/>
        <v>Vice President</v>
      </c>
      <c r="G206" s="1" t="str">
        <f t="shared" si="45"/>
        <v>Michigan</v>
      </c>
      <c r="H206" s="1" t="str">
        <f t="shared" si="46"/>
        <v/>
      </c>
      <c r="I206" s="1" t="str">
        <f t="shared" si="47"/>
        <v xml:space="preserve">Double Income No Kids/Empty-nesters; </v>
      </c>
      <c r="J206" s="1" t="str">
        <f t="shared" si="48"/>
        <v>Family</v>
      </c>
      <c r="K206" s="1" t="str">
        <f t="shared" si="52"/>
        <v/>
      </c>
    </row>
    <row r="207" spans="1:11" ht="57.6" x14ac:dyDescent="0.3">
      <c r="A207" s="29">
        <v>144</v>
      </c>
      <c r="B207" s="1" t="str">
        <f t="shared" si="49"/>
        <v>Lehigh University, Provost</v>
      </c>
      <c r="C207" s="42">
        <v>42859</v>
      </c>
      <c r="D207" s="30" t="s">
        <v>29</v>
      </c>
      <c r="E207" s="1" t="str">
        <f t="shared" si="50"/>
        <v/>
      </c>
      <c r="F207" s="1" t="str">
        <f t="shared" si="51"/>
        <v>Assistant Professor</v>
      </c>
      <c r="G207" s="1" t="str">
        <f t="shared" si="45"/>
        <v>California</v>
      </c>
      <c r="H207" s="1" t="str">
        <f t="shared" si="46"/>
        <v>White</v>
      </c>
      <c r="I207" s="1" t="str">
        <f t="shared" si="47"/>
        <v xml:space="preserve">Double Income No Kids/Empty-nesters; </v>
      </c>
      <c r="J207" s="1" t="str">
        <f t="shared" si="48"/>
        <v>Couple</v>
      </c>
      <c r="K207" s="1" t="str">
        <f t="shared" si="52"/>
        <v>Rent short term 11 lb dog</v>
      </c>
    </row>
    <row r="208" spans="1:11" ht="57.6" x14ac:dyDescent="0.3">
      <c r="A208" s="29">
        <v>144</v>
      </c>
      <c r="B208" s="1" t="str">
        <f t="shared" si="49"/>
        <v>Lehigh University, Provost</v>
      </c>
      <c r="C208" s="42">
        <v>42859</v>
      </c>
      <c r="D208" s="30" t="s">
        <v>56</v>
      </c>
      <c r="E208" s="1" t="str">
        <f t="shared" si="50"/>
        <v/>
      </c>
      <c r="F208" s="1" t="str">
        <f t="shared" si="51"/>
        <v>Assistant Professor</v>
      </c>
      <c r="G208" s="1" t="str">
        <f t="shared" si="45"/>
        <v>California</v>
      </c>
      <c r="H208" s="1" t="str">
        <f t="shared" si="46"/>
        <v>White</v>
      </c>
      <c r="I208" s="1" t="str">
        <f t="shared" si="47"/>
        <v xml:space="preserve">Double Income No Kids/Empty-nesters; </v>
      </c>
      <c r="J208" s="1" t="str">
        <f t="shared" si="48"/>
        <v>Couple</v>
      </c>
      <c r="K208" s="1" t="str">
        <f t="shared" si="52"/>
        <v>Rent short term 11 lb dog</v>
      </c>
    </row>
    <row r="209" spans="1:11" ht="28.8" x14ac:dyDescent="0.3">
      <c r="A209" s="29">
        <v>145</v>
      </c>
      <c r="B209" s="1" t="str">
        <f t="shared" si="49"/>
        <v>Lightweight Manufacturing</v>
      </c>
      <c r="C209" s="42">
        <v>42858</v>
      </c>
      <c r="D209" s="30" t="s">
        <v>36</v>
      </c>
      <c r="E209" s="1" t="str">
        <f t="shared" si="50"/>
        <v/>
      </c>
      <c r="F209" s="1" t="str">
        <f t="shared" si="51"/>
        <v>Structural Engineer</v>
      </c>
      <c r="G209" s="1" t="str">
        <f t="shared" si="45"/>
        <v>Texas</v>
      </c>
      <c r="H209" s="1" t="str">
        <f t="shared" si="46"/>
        <v>Asian</v>
      </c>
      <c r="I209" s="1" t="str">
        <f t="shared" si="47"/>
        <v xml:space="preserve">Pre-School Aged Children; </v>
      </c>
      <c r="J209" s="1" t="str">
        <f t="shared" si="48"/>
        <v>Family</v>
      </c>
      <c r="K209" s="1" t="str">
        <f t="shared" si="52"/>
        <v>Rent</v>
      </c>
    </row>
    <row r="210" spans="1:11" ht="28.8" x14ac:dyDescent="0.3">
      <c r="A210" s="29">
        <v>145</v>
      </c>
      <c r="B210" s="1" t="str">
        <f t="shared" si="49"/>
        <v>Lightweight Manufacturing</v>
      </c>
      <c r="C210" s="1"/>
      <c r="D210" s="30" t="s">
        <v>36</v>
      </c>
      <c r="E210" s="1" t="str">
        <f t="shared" si="50"/>
        <v/>
      </c>
      <c r="F210" s="1" t="str">
        <f t="shared" si="51"/>
        <v>Structural Engineer</v>
      </c>
      <c r="G210" s="1" t="str">
        <f t="shared" si="45"/>
        <v>Texas</v>
      </c>
      <c r="H210" s="1" t="str">
        <f t="shared" ref="H210:H227" si="53">IF(NOT(ISERROR(VLOOKUP(A210,demographicLookups,6,FALSE))),VLOOKUP(A210,demographicLookups,6,FALSE),"")</f>
        <v>Asian</v>
      </c>
      <c r="I210" s="1" t="str">
        <f t="shared" ref="I210:I227" si="54">IF(NOT(ISERROR(VLOOKUP(A210,demographicLookups,12,FALSE))),VLOOKUP(A210,demographicLookups,12,FALSE),"")</f>
        <v xml:space="preserve">Pre-School Aged Children; </v>
      </c>
      <c r="J210" s="1" t="str">
        <f t="shared" ref="J210:J227" si="55">IF(NOT(ISERROR(VLOOKUP(A210, demographicLookups,11,FALSE))),VLOOKUP(A210,demographicLookups,11,FALSE),"")</f>
        <v>Family</v>
      </c>
      <c r="K210" s="1" t="str">
        <f t="shared" si="52"/>
        <v>Rent</v>
      </c>
    </row>
    <row r="211" spans="1:11" ht="28.8" x14ac:dyDescent="0.3">
      <c r="A211" s="29">
        <v>146</v>
      </c>
      <c r="B211" s="1" t="str">
        <f t="shared" si="49"/>
        <v>B. Braun Medical Inc.</v>
      </c>
      <c r="C211" s="42">
        <v>42910</v>
      </c>
      <c r="D211" s="30" t="s">
        <v>36</v>
      </c>
      <c r="E211" s="1" t="str">
        <f t="shared" si="50"/>
        <v>30 - 34</v>
      </c>
      <c r="F211" s="1" t="str">
        <f t="shared" si="51"/>
        <v>Engineer</v>
      </c>
      <c r="G211" s="1" t="str">
        <f t="shared" ref="G211:G227" si="56">IF(NOT(ISERROR(VLOOKUP(A211,demographicLookups,3,FALSE))),IF(VLOOKUP(A211,demographicLookups,3,FALSE),VLOOKUP(A211,demographicLookups,4,FALSE),VLOOKUP(A211,demographicLookups,5,FALSE)),"")</f>
        <v>Dominican Republic</v>
      </c>
      <c r="H211" s="1" t="str">
        <f t="shared" si="53"/>
        <v>Hispanic or Latino</v>
      </c>
      <c r="I211" s="1" t="str">
        <f t="shared" si="54"/>
        <v xml:space="preserve">Pre-School Aged Children; </v>
      </c>
      <c r="J211" s="1" t="str">
        <f t="shared" si="55"/>
        <v>Family</v>
      </c>
      <c r="K211" s="1" t="str">
        <f t="shared" si="52"/>
        <v>rent to start</v>
      </c>
    </row>
    <row r="212" spans="1:11" ht="28.8" x14ac:dyDescent="0.3">
      <c r="A212" s="29">
        <v>147</v>
      </c>
      <c r="B212" s="1" t="str">
        <f t="shared" si="49"/>
        <v>St. Luke's Hospital - Warren Campus</v>
      </c>
      <c r="C212" s="42">
        <v>42883</v>
      </c>
      <c r="D212" s="30" t="s">
        <v>29</v>
      </c>
      <c r="E212" s="1" t="str">
        <f t="shared" si="50"/>
        <v>25 - 29</v>
      </c>
      <c r="F212" s="1" t="str">
        <f t="shared" si="51"/>
        <v>Resident</v>
      </c>
      <c r="G212" s="1" t="str">
        <f t="shared" si="56"/>
        <v>Pennsylvania</v>
      </c>
      <c r="H212" s="1" t="str">
        <f t="shared" si="53"/>
        <v>White</v>
      </c>
      <c r="I212" s="1" t="str">
        <f t="shared" si="54"/>
        <v xml:space="preserve">Double Income No Kids/Empty-nesters; </v>
      </c>
      <c r="J212" s="1" t="str">
        <f t="shared" si="55"/>
        <v>Couple</v>
      </c>
      <c r="K212" s="1" t="str">
        <f t="shared" si="52"/>
        <v>Rent</v>
      </c>
    </row>
    <row r="213" spans="1:11" ht="28.8" x14ac:dyDescent="0.3">
      <c r="A213" s="29">
        <v>148</v>
      </c>
      <c r="B213" s="1" t="str">
        <f t="shared" si="49"/>
        <v>St. Luke's Hospital - Warren Campus</v>
      </c>
      <c r="C213" s="42">
        <v>42874</v>
      </c>
      <c r="D213" s="30" t="s">
        <v>29</v>
      </c>
      <c r="E213" s="1" t="str">
        <f t="shared" si="50"/>
        <v>25 - 29</v>
      </c>
      <c r="F213" s="1" t="str">
        <f t="shared" si="51"/>
        <v>PGY-4 Cardiovascular Fellow</v>
      </c>
      <c r="G213" s="1" t="str">
        <f t="shared" si="56"/>
        <v>Ohio</v>
      </c>
      <c r="H213" s="1" t="str">
        <f t="shared" si="53"/>
        <v>Indian</v>
      </c>
      <c r="I213" s="1" t="str">
        <f t="shared" si="54"/>
        <v xml:space="preserve">Double Income No Kids/Empty-nesters; </v>
      </c>
      <c r="J213" s="1" t="str">
        <f t="shared" si="55"/>
        <v>Couple</v>
      </c>
      <c r="K213" s="1" t="str">
        <f t="shared" si="52"/>
        <v>Rent</v>
      </c>
    </row>
    <row r="214" spans="1:11" ht="57.6" x14ac:dyDescent="0.3">
      <c r="A214" s="29">
        <v>149</v>
      </c>
      <c r="B214" s="1" t="str">
        <f t="shared" si="49"/>
        <v>DeSales University</v>
      </c>
      <c r="C214" s="42">
        <v>42887</v>
      </c>
      <c r="D214" s="30" t="s">
        <v>56</v>
      </c>
      <c r="E214" s="1" t="str">
        <f t="shared" si="50"/>
        <v>30 - 34</v>
      </c>
      <c r="F214" s="1" t="str">
        <f t="shared" si="51"/>
        <v>Assistant Professor</v>
      </c>
      <c r="G214" s="1" t="str">
        <f t="shared" si="56"/>
        <v>Massachusetts</v>
      </c>
      <c r="H214" s="1" t="str">
        <f t="shared" si="53"/>
        <v>White</v>
      </c>
      <c r="I214" s="1" t="str">
        <f t="shared" si="54"/>
        <v xml:space="preserve">Double Income No Kids/Empty-nesters; </v>
      </c>
      <c r="J214" s="1" t="str">
        <f t="shared" si="55"/>
        <v>Couple</v>
      </c>
      <c r="K214" s="1" t="str">
        <f t="shared" si="52"/>
        <v>Rent, Have appartment</v>
      </c>
    </row>
    <row r="215" spans="1:11" ht="57.6" x14ac:dyDescent="0.3">
      <c r="A215" s="29">
        <v>149</v>
      </c>
      <c r="B215" s="1" t="str">
        <f t="shared" si="49"/>
        <v>DeSales University</v>
      </c>
      <c r="C215" s="42">
        <v>42887</v>
      </c>
      <c r="D215" s="30" t="s">
        <v>29</v>
      </c>
      <c r="E215" s="1" t="str">
        <f t="shared" si="50"/>
        <v>30 - 34</v>
      </c>
      <c r="F215" s="1" t="str">
        <f t="shared" si="51"/>
        <v>Assistant Professor</v>
      </c>
      <c r="G215" s="1" t="str">
        <f t="shared" si="56"/>
        <v>Massachusetts</v>
      </c>
      <c r="H215" s="1" t="str">
        <f t="shared" si="53"/>
        <v>White</v>
      </c>
      <c r="I215" s="1" t="str">
        <f t="shared" si="54"/>
        <v xml:space="preserve">Double Income No Kids/Empty-nesters; </v>
      </c>
      <c r="J215" s="1" t="str">
        <f t="shared" si="55"/>
        <v>Couple</v>
      </c>
      <c r="K215" s="1" t="str">
        <f t="shared" si="52"/>
        <v>Rent, Have appartment</v>
      </c>
    </row>
    <row r="216" spans="1:11" ht="43.2" x14ac:dyDescent="0.3">
      <c r="A216" s="29">
        <v>153</v>
      </c>
      <c r="B216" s="1" t="str">
        <f t="shared" si="49"/>
        <v>Lafayette College</v>
      </c>
      <c r="C216" s="42">
        <v>42901</v>
      </c>
      <c r="D216" s="30" t="s">
        <v>36</v>
      </c>
      <c r="E216" s="1" t="str">
        <f t="shared" si="50"/>
        <v>35 - 39</v>
      </c>
      <c r="F216" s="1" t="str">
        <f t="shared" si="51"/>
        <v>IDEAL Center Director</v>
      </c>
      <c r="G216" s="1" t="str">
        <f t="shared" si="56"/>
        <v>New Jersey</v>
      </c>
      <c r="H216" s="1" t="str">
        <f t="shared" si="53"/>
        <v>Black or African-American</v>
      </c>
      <c r="I216" s="1" t="str">
        <f t="shared" si="54"/>
        <v xml:space="preserve">Older School-Aged Children; </v>
      </c>
      <c r="J216" s="1" t="str">
        <f t="shared" si="55"/>
        <v>Family</v>
      </c>
      <c r="K216" s="1" t="str">
        <f t="shared" si="52"/>
        <v>Own</v>
      </c>
    </row>
    <row r="217" spans="1:11" ht="43.2" x14ac:dyDescent="0.3">
      <c r="A217" s="29">
        <v>154</v>
      </c>
      <c r="B217" s="1" t="str">
        <f t="shared" si="49"/>
        <v>B. Braun Medical Inc.</v>
      </c>
      <c r="D217" s="30" t="s">
        <v>103</v>
      </c>
      <c r="E217" s="1" t="str">
        <f t="shared" si="50"/>
        <v>50 - 54</v>
      </c>
      <c r="F217" s="1" t="str">
        <f t="shared" si="51"/>
        <v>Purchasing Clerk</v>
      </c>
      <c r="G217" s="1" t="str">
        <f t="shared" si="56"/>
        <v>Georgia</v>
      </c>
      <c r="H217" s="1" t="str">
        <f t="shared" si="53"/>
        <v>Black or African-American</v>
      </c>
      <c r="I217" s="1" t="str">
        <f t="shared" si="54"/>
        <v xml:space="preserve">Older School-Aged Children; </v>
      </c>
      <c r="J217" s="1" t="str">
        <f t="shared" si="55"/>
        <v>Family</v>
      </c>
      <c r="K217" s="1" t="str">
        <f t="shared" si="52"/>
        <v/>
      </c>
    </row>
    <row r="218" spans="1:11" ht="43.2" x14ac:dyDescent="0.3">
      <c r="A218" s="29">
        <v>154</v>
      </c>
      <c r="B218" s="1" t="str">
        <f t="shared" si="49"/>
        <v>B. Braun Medical Inc.</v>
      </c>
      <c r="C218" s="42">
        <v>42912</v>
      </c>
      <c r="D218" s="30" t="s">
        <v>36</v>
      </c>
      <c r="E218" s="1" t="str">
        <f t="shared" si="50"/>
        <v>50 - 54</v>
      </c>
      <c r="F218" s="1" t="str">
        <f t="shared" si="51"/>
        <v>Purchasing Clerk</v>
      </c>
      <c r="G218" s="1" t="str">
        <f t="shared" si="56"/>
        <v>Georgia</v>
      </c>
      <c r="H218" s="1" t="str">
        <f t="shared" si="53"/>
        <v>Black or African-American</v>
      </c>
      <c r="I218" s="1" t="str">
        <f t="shared" si="54"/>
        <v xml:space="preserve">Older School-Aged Children; </v>
      </c>
      <c r="J218" s="1" t="str">
        <f t="shared" si="55"/>
        <v>Family</v>
      </c>
      <c r="K218" s="1" t="str">
        <f t="shared" si="52"/>
        <v/>
      </c>
    </row>
    <row r="219" spans="1:11" ht="28.8" x14ac:dyDescent="0.3">
      <c r="A219" s="29">
        <v>155</v>
      </c>
      <c r="B219" s="1" t="str">
        <f t="shared" si="49"/>
        <v>B. Braun Medical Inc.</v>
      </c>
      <c r="C219" s="1"/>
      <c r="D219" s="30" t="s">
        <v>36</v>
      </c>
      <c r="E219" s="1" t="str">
        <f t="shared" si="50"/>
        <v/>
      </c>
      <c r="F219" s="1" t="str">
        <f t="shared" si="51"/>
        <v/>
      </c>
      <c r="G219" s="1" t="str">
        <f t="shared" si="56"/>
        <v/>
      </c>
      <c r="H219" s="1" t="str">
        <f t="shared" si="53"/>
        <v/>
      </c>
      <c r="I219" s="1" t="str">
        <f t="shared" si="54"/>
        <v/>
      </c>
      <c r="J219" s="1" t="str">
        <f t="shared" si="55"/>
        <v/>
      </c>
      <c r="K219" s="1" t="str">
        <f t="shared" si="52"/>
        <v/>
      </c>
    </row>
    <row r="220" spans="1:11" ht="28.8" x14ac:dyDescent="0.3">
      <c r="A220" s="29">
        <v>157</v>
      </c>
      <c r="B220" s="1" t="str">
        <f t="shared" si="49"/>
        <v>Lehigh University, Provost</v>
      </c>
      <c r="C220" s="1"/>
      <c r="D220" s="30" t="s">
        <v>36</v>
      </c>
      <c r="E220" s="1" t="str">
        <f t="shared" si="50"/>
        <v/>
      </c>
      <c r="F220" s="1" t="str">
        <f t="shared" si="51"/>
        <v>Department Chair</v>
      </c>
      <c r="G220" s="1" t="str">
        <f t="shared" si="56"/>
        <v>Missouri</v>
      </c>
      <c r="H220" s="1" t="str">
        <f t="shared" si="53"/>
        <v>Asian</v>
      </c>
      <c r="I220" s="1" t="str">
        <f t="shared" si="54"/>
        <v xml:space="preserve">Double Income No Kids/Empty-nesters; </v>
      </c>
      <c r="J220" s="1" t="str">
        <f t="shared" si="55"/>
        <v>Family</v>
      </c>
      <c r="K220" s="1" t="str">
        <f t="shared" si="52"/>
        <v/>
      </c>
    </row>
    <row r="221" spans="1:11" ht="43.2" x14ac:dyDescent="0.3">
      <c r="A221" s="29">
        <v>159</v>
      </c>
      <c r="B221" s="1" t="str">
        <f t="shared" si="49"/>
        <v>Lehigh Valley Health Network - Cedar Crest</v>
      </c>
      <c r="C221" s="42">
        <v>42941</v>
      </c>
      <c r="D221" s="30" t="s">
        <v>29</v>
      </c>
      <c r="E221" s="1" t="str">
        <f t="shared" si="50"/>
        <v>35 - 39</v>
      </c>
      <c r="F221" s="1" t="str">
        <f t="shared" si="51"/>
        <v>Physician</v>
      </c>
      <c r="G221" s="1" t="str">
        <f t="shared" si="56"/>
        <v>Florida</v>
      </c>
      <c r="H221" s="1" t="str">
        <f t="shared" si="53"/>
        <v>White</v>
      </c>
      <c r="I221" s="1" t="str">
        <f t="shared" si="54"/>
        <v xml:space="preserve">Pre-School Aged Children; </v>
      </c>
      <c r="J221" s="1" t="str">
        <f t="shared" si="55"/>
        <v>Family</v>
      </c>
      <c r="K221" s="1" t="str">
        <f t="shared" si="52"/>
        <v/>
      </c>
    </row>
    <row r="222" spans="1:11" ht="28.8" x14ac:dyDescent="0.3">
      <c r="A222" s="29">
        <v>165</v>
      </c>
      <c r="B222" s="1" t="str">
        <f t="shared" si="49"/>
        <v>Lehigh University, Provost</v>
      </c>
      <c r="D222" s="30" t="s">
        <v>29</v>
      </c>
      <c r="E222" s="1" t="str">
        <f t="shared" si="50"/>
        <v/>
      </c>
      <c r="F222" s="1" t="str">
        <f t="shared" si="51"/>
        <v>Professor of Practice</v>
      </c>
      <c r="G222" s="1" t="str">
        <f t="shared" si="56"/>
        <v/>
      </c>
      <c r="H222" s="1" t="str">
        <f t="shared" si="53"/>
        <v/>
      </c>
      <c r="I222" s="1" t="str">
        <f t="shared" si="54"/>
        <v/>
      </c>
      <c r="J222" s="1" t="str">
        <f t="shared" si="55"/>
        <v/>
      </c>
      <c r="K222" s="1" t="str">
        <f t="shared" si="52"/>
        <v/>
      </c>
    </row>
    <row r="223" spans="1:11" ht="43.2" x14ac:dyDescent="0.3">
      <c r="A223" s="29">
        <v>166</v>
      </c>
      <c r="B223" s="1" t="str">
        <f t="shared" si="49"/>
        <v>Lehigh Valley Health Network - Cedar Crest</v>
      </c>
      <c r="C223" s="42">
        <v>42922</v>
      </c>
      <c r="D223" s="30" t="s">
        <v>36</v>
      </c>
      <c r="E223" s="1" t="str">
        <f t="shared" si="50"/>
        <v/>
      </c>
      <c r="F223" s="1" t="str">
        <f t="shared" si="51"/>
        <v/>
      </c>
      <c r="G223" s="1" t="str">
        <f t="shared" si="56"/>
        <v/>
      </c>
      <c r="H223" s="1" t="str">
        <f t="shared" si="53"/>
        <v/>
      </c>
      <c r="I223" s="1" t="str">
        <f t="shared" si="54"/>
        <v/>
      </c>
      <c r="J223" s="1" t="str">
        <f t="shared" si="55"/>
        <v/>
      </c>
      <c r="K223" s="1" t="str">
        <f t="shared" si="52"/>
        <v>Own</v>
      </c>
    </row>
    <row r="224" spans="1:11" ht="43.2" x14ac:dyDescent="0.3">
      <c r="A224" s="29">
        <v>167</v>
      </c>
      <c r="B224" s="1" t="str">
        <f t="shared" si="49"/>
        <v>B. Braun Medical Inc.</v>
      </c>
      <c r="C224" s="42">
        <v>42926</v>
      </c>
      <c r="D224" s="30" t="s">
        <v>68</v>
      </c>
      <c r="E224" s="1" t="str">
        <f t="shared" si="50"/>
        <v>20 - 24</v>
      </c>
      <c r="F224" s="1" t="str">
        <f t="shared" si="51"/>
        <v>Career Development Rotational Program - Engineering</v>
      </c>
      <c r="G224" s="1" t="str">
        <f t="shared" si="56"/>
        <v>Massachusetts</v>
      </c>
      <c r="H224" s="1" t="str">
        <f t="shared" si="53"/>
        <v>White</v>
      </c>
      <c r="I224" s="1" t="str">
        <f t="shared" si="54"/>
        <v/>
      </c>
      <c r="J224" s="1" t="str">
        <f t="shared" si="55"/>
        <v>Single</v>
      </c>
      <c r="K224" s="1" t="str">
        <f t="shared" si="52"/>
        <v>rent</v>
      </c>
    </row>
    <row r="225" spans="1:11" ht="43.2" x14ac:dyDescent="0.3">
      <c r="A225" s="29">
        <v>172</v>
      </c>
      <c r="B225" s="1" t="str">
        <f t="shared" si="49"/>
        <v>Lehigh Valley Health Network - Cedar Crest</v>
      </c>
      <c r="C225" s="1"/>
      <c r="D225" s="30" t="s">
        <v>29</v>
      </c>
      <c r="E225" s="1" t="str">
        <f t="shared" si="50"/>
        <v/>
      </c>
      <c r="F225" s="1" t="str">
        <f t="shared" si="51"/>
        <v>OB/GYN</v>
      </c>
      <c r="G225" s="1" t="str">
        <f t="shared" si="56"/>
        <v/>
      </c>
      <c r="H225" s="1" t="str">
        <f t="shared" si="53"/>
        <v/>
      </c>
      <c r="I225" s="1" t="str">
        <f t="shared" si="54"/>
        <v/>
      </c>
      <c r="J225" s="1" t="str">
        <f t="shared" si="55"/>
        <v/>
      </c>
      <c r="K225" s="1" t="str">
        <f t="shared" si="52"/>
        <v/>
      </c>
    </row>
    <row r="226" spans="1:11" ht="43.2" x14ac:dyDescent="0.3">
      <c r="A226" s="29">
        <v>174</v>
      </c>
      <c r="B226" s="1" t="str">
        <f t="shared" si="49"/>
        <v>Lutron Electronics Co., Inc.</v>
      </c>
      <c r="C226" s="42">
        <v>42942</v>
      </c>
      <c r="D226" s="30" t="s">
        <v>68</v>
      </c>
      <c r="E226" s="1" t="str">
        <f t="shared" si="50"/>
        <v/>
      </c>
      <c r="F226" s="1" t="str">
        <f t="shared" si="51"/>
        <v>Plant Manager</v>
      </c>
      <c r="G226" s="1" t="str">
        <f t="shared" si="56"/>
        <v>China</v>
      </c>
      <c r="H226" s="1" t="str">
        <f t="shared" si="53"/>
        <v>Asian</v>
      </c>
      <c r="I226" s="1" t="str">
        <f t="shared" si="54"/>
        <v xml:space="preserve">Pre-School Aged Children; Older School-Aged Children; </v>
      </c>
      <c r="J226" s="1" t="str">
        <f t="shared" si="55"/>
        <v>Family</v>
      </c>
      <c r="K226" s="1" t="str">
        <f t="shared" si="52"/>
        <v/>
      </c>
    </row>
    <row r="227" spans="1:11" x14ac:dyDescent="0.3">
      <c r="A227" s="29">
        <v>177</v>
      </c>
      <c r="B227" s="1" t="str">
        <f t="shared" si="49"/>
        <v>Crayola, LLC</v>
      </c>
      <c r="C227" s="1"/>
      <c r="D227" s="30" t="s">
        <v>29</v>
      </c>
      <c r="E227" s="1" t="str">
        <f t="shared" si="50"/>
        <v/>
      </c>
      <c r="F227" s="1" t="str">
        <f t="shared" si="51"/>
        <v>Vice President</v>
      </c>
      <c r="G227" s="1" t="str">
        <f t="shared" si="56"/>
        <v>Pennsylvania</v>
      </c>
      <c r="H227" s="1" t="str">
        <f t="shared" si="53"/>
        <v/>
      </c>
      <c r="I227" s="1" t="str">
        <f t="shared" si="54"/>
        <v/>
      </c>
      <c r="J227" s="1" t="str">
        <f t="shared" si="55"/>
        <v/>
      </c>
      <c r="K227" s="1" t="str">
        <f t="shared" si="52"/>
        <v/>
      </c>
    </row>
  </sheetData>
  <autoFilter ref="A1:B22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L1" sqref="L1:L1048576"/>
    </sheetView>
  </sheetViews>
  <sheetFormatPr defaultRowHeight="14.4" x14ac:dyDescent="0.3"/>
  <sheetData>
    <row r="1" spans="1:12" x14ac:dyDescent="0.3">
      <c r="A1" s="26" t="s">
        <v>14</v>
      </c>
      <c r="B1" s="26" t="s">
        <v>17</v>
      </c>
      <c r="C1" s="26" t="s">
        <v>185</v>
      </c>
      <c r="D1" s="26" t="s">
        <v>19</v>
      </c>
      <c r="E1" s="26" t="s">
        <v>20</v>
      </c>
      <c r="F1" s="26" t="s">
        <v>21</v>
      </c>
      <c r="G1" s="26" t="s">
        <v>22</v>
      </c>
      <c r="H1" s="26" t="s">
        <v>23</v>
      </c>
      <c r="I1" s="26" t="s">
        <v>24</v>
      </c>
      <c r="J1" s="26" t="s">
        <v>25</v>
      </c>
      <c r="K1" s="26" t="s">
        <v>9</v>
      </c>
      <c r="L1" s="33" t="s">
        <v>485</v>
      </c>
    </row>
    <row r="2" spans="1:12" ht="28.8" x14ac:dyDescent="0.3">
      <c r="A2" s="27">
        <v>1</v>
      </c>
      <c r="B2" s="28" t="s">
        <v>30</v>
      </c>
      <c r="C2" s="27" t="b">
        <v>0</v>
      </c>
      <c r="D2" s="28" t="s">
        <v>30</v>
      </c>
      <c r="E2" s="28" t="s">
        <v>30</v>
      </c>
      <c r="F2" s="28" t="s">
        <v>31</v>
      </c>
      <c r="G2" s="27" t="b">
        <v>1</v>
      </c>
      <c r="H2" s="27" t="b">
        <v>0</v>
      </c>
      <c r="I2" s="27" t="b">
        <v>0</v>
      </c>
      <c r="J2" s="27" t="b">
        <v>0</v>
      </c>
      <c r="K2" s="28" t="s">
        <v>32</v>
      </c>
      <c r="L2" t="str">
        <f>_xlfn.CONCAT(IF(G2,"Pre-School Aged Children; ",""),IF(H2,"Older School-Aged Children; ", ""),IF(I2,"Double Income No Kids/Empty-nesters; ", ""),IF(J2,"Stay-at-home/Retired Partner; ",""))</f>
        <v xml:space="preserve">Pre-School Aged Children; </v>
      </c>
    </row>
    <row r="3" spans="1:12" x14ac:dyDescent="0.3">
      <c r="A3" s="27">
        <v>2</v>
      </c>
      <c r="B3" s="28" t="s">
        <v>30</v>
      </c>
      <c r="C3" s="27" t="b">
        <v>0</v>
      </c>
      <c r="D3" s="28" t="s">
        <v>30</v>
      </c>
      <c r="E3" s="28" t="s">
        <v>30</v>
      </c>
      <c r="F3" s="28" t="s">
        <v>137</v>
      </c>
      <c r="G3" s="27" t="b">
        <v>0</v>
      </c>
      <c r="H3" s="27" t="b">
        <v>0</v>
      </c>
      <c r="I3" s="27" t="b">
        <v>0</v>
      </c>
      <c r="J3" s="27" t="b">
        <v>0</v>
      </c>
      <c r="K3" s="28" t="s">
        <v>30</v>
      </c>
      <c r="L3" t="str">
        <f t="shared" ref="L3:L66" si="0">_xlfn.CONCAT(IF(G3,"Pre-School Aged Children; ",""),IF(H3,"Older School-Aged Children; ", ""),IF(I3,"Double Income No Kids/Empty-nesters; ", ""),IF(J3,"Stay-at-home/Retired Partner; ",""))</f>
        <v/>
      </c>
    </row>
    <row r="4" spans="1:12" ht="28.8" x14ac:dyDescent="0.3">
      <c r="A4" s="27">
        <v>7</v>
      </c>
      <c r="B4" s="28" t="s">
        <v>146</v>
      </c>
      <c r="C4" s="27" t="b">
        <v>0</v>
      </c>
      <c r="D4" s="28" t="s">
        <v>30</v>
      </c>
      <c r="E4" s="28" t="s">
        <v>30</v>
      </c>
      <c r="F4" s="28" t="s">
        <v>143</v>
      </c>
      <c r="G4" s="27" t="b">
        <v>0</v>
      </c>
      <c r="H4" s="27" t="b">
        <v>0</v>
      </c>
      <c r="I4" s="27" t="b">
        <v>0</v>
      </c>
      <c r="J4" s="27" t="b">
        <v>0</v>
      </c>
      <c r="K4" s="28" t="s">
        <v>30</v>
      </c>
      <c r="L4" t="str">
        <f t="shared" si="0"/>
        <v/>
      </c>
    </row>
    <row r="5" spans="1:12" x14ac:dyDescent="0.3">
      <c r="A5" s="27">
        <v>10</v>
      </c>
      <c r="B5" s="28" t="s">
        <v>162</v>
      </c>
      <c r="C5" s="27" t="b">
        <v>0</v>
      </c>
      <c r="D5" s="28" t="s">
        <v>30</v>
      </c>
      <c r="E5" s="28" t="s">
        <v>122</v>
      </c>
      <c r="F5" s="28" t="s">
        <v>123</v>
      </c>
      <c r="G5" s="27" t="b">
        <v>0</v>
      </c>
      <c r="H5" s="27" t="b">
        <v>0</v>
      </c>
      <c r="I5" s="27" t="b">
        <v>1</v>
      </c>
      <c r="J5" s="27" t="b">
        <v>0</v>
      </c>
      <c r="K5" s="28" t="s">
        <v>132</v>
      </c>
      <c r="L5" t="str">
        <f t="shared" si="0"/>
        <v xml:space="preserve">Double Income No Kids/Empty-nesters; </v>
      </c>
    </row>
    <row r="6" spans="1:12" x14ac:dyDescent="0.3">
      <c r="A6" s="27">
        <v>11</v>
      </c>
      <c r="B6" s="28" t="s">
        <v>30</v>
      </c>
      <c r="C6" s="27" t="b">
        <v>0</v>
      </c>
      <c r="D6" s="28" t="s">
        <v>30</v>
      </c>
      <c r="E6" s="28" t="s">
        <v>30</v>
      </c>
      <c r="F6" s="28" t="s">
        <v>123</v>
      </c>
      <c r="G6" s="27" t="b">
        <v>0</v>
      </c>
      <c r="H6" s="27" t="b">
        <v>0</v>
      </c>
      <c r="I6" s="27" t="b">
        <v>0</v>
      </c>
      <c r="J6" s="27" t="b">
        <v>0</v>
      </c>
      <c r="K6" s="28" t="s">
        <v>124</v>
      </c>
      <c r="L6" t="str">
        <f t="shared" si="0"/>
        <v/>
      </c>
    </row>
    <row r="7" spans="1:12" ht="28.8" x14ac:dyDescent="0.3">
      <c r="A7" s="27">
        <v>13</v>
      </c>
      <c r="B7" s="28" t="s">
        <v>125</v>
      </c>
      <c r="C7" s="27" t="b">
        <v>0</v>
      </c>
      <c r="D7" s="28" t="s">
        <v>30</v>
      </c>
      <c r="E7" s="28" t="s">
        <v>30</v>
      </c>
      <c r="F7" s="28" t="s">
        <v>164</v>
      </c>
      <c r="G7" s="27" t="b">
        <v>1</v>
      </c>
      <c r="H7" s="27" t="b">
        <v>0</v>
      </c>
      <c r="I7" s="27" t="b">
        <v>0</v>
      </c>
      <c r="J7" s="27" t="b">
        <v>1</v>
      </c>
      <c r="K7" s="28" t="s">
        <v>32</v>
      </c>
      <c r="L7" t="str">
        <f t="shared" si="0"/>
        <v xml:space="preserve">Pre-School Aged Children; Stay-at-home/Retired Partner; </v>
      </c>
    </row>
    <row r="8" spans="1:12" ht="28.8" x14ac:dyDescent="0.3">
      <c r="A8" s="27">
        <v>18</v>
      </c>
      <c r="B8" s="28" t="s">
        <v>146</v>
      </c>
      <c r="C8" s="27" t="b">
        <v>0</v>
      </c>
      <c r="D8" s="28" t="s">
        <v>30</v>
      </c>
      <c r="E8" s="28" t="s">
        <v>30</v>
      </c>
      <c r="F8" s="28" t="s">
        <v>163</v>
      </c>
      <c r="G8" s="27" t="b">
        <v>0</v>
      </c>
      <c r="H8" s="27" t="b">
        <v>0</v>
      </c>
      <c r="I8" s="27" t="b">
        <v>0</v>
      </c>
      <c r="J8" s="27" t="b">
        <v>0</v>
      </c>
      <c r="K8" s="28" t="s">
        <v>124</v>
      </c>
      <c r="L8" t="str">
        <f t="shared" si="0"/>
        <v/>
      </c>
    </row>
    <row r="9" spans="1:12" x14ac:dyDescent="0.3">
      <c r="A9" s="27">
        <v>20</v>
      </c>
      <c r="B9" s="28" t="s">
        <v>30</v>
      </c>
      <c r="C9" s="27" t="b">
        <v>0</v>
      </c>
      <c r="D9" s="28" t="s">
        <v>30</v>
      </c>
      <c r="E9" s="28" t="s">
        <v>30</v>
      </c>
      <c r="F9" s="28" t="s">
        <v>123</v>
      </c>
      <c r="G9" s="27" t="b">
        <v>0</v>
      </c>
      <c r="H9" s="27" t="b">
        <v>0</v>
      </c>
      <c r="I9" s="27" t="b">
        <v>1</v>
      </c>
      <c r="J9" s="27" t="b">
        <v>0</v>
      </c>
      <c r="K9" s="28" t="s">
        <v>132</v>
      </c>
      <c r="L9" t="str">
        <f t="shared" si="0"/>
        <v xml:space="preserve">Double Income No Kids/Empty-nesters; </v>
      </c>
    </row>
    <row r="10" spans="1:12" ht="28.8" x14ac:dyDescent="0.3">
      <c r="A10" s="27">
        <v>21</v>
      </c>
      <c r="B10" s="28" t="s">
        <v>30</v>
      </c>
      <c r="C10" s="27" t="b">
        <v>0</v>
      </c>
      <c r="D10" s="28" t="s">
        <v>30</v>
      </c>
      <c r="E10" s="28" t="s">
        <v>160</v>
      </c>
      <c r="F10" s="28" t="s">
        <v>123</v>
      </c>
      <c r="G10" s="27" t="b">
        <v>0</v>
      </c>
      <c r="H10" s="27" t="b">
        <v>1</v>
      </c>
      <c r="I10" s="27" t="b">
        <v>0</v>
      </c>
      <c r="J10" s="27" t="b">
        <v>0</v>
      </c>
      <c r="K10" s="28" t="s">
        <v>32</v>
      </c>
      <c r="L10" t="str">
        <f t="shared" si="0"/>
        <v xml:space="preserve">Older School-Aged Children; </v>
      </c>
    </row>
    <row r="11" spans="1:12" x14ac:dyDescent="0.3">
      <c r="A11" s="27">
        <v>22</v>
      </c>
      <c r="B11" s="28" t="s">
        <v>30</v>
      </c>
      <c r="C11" s="27" t="b">
        <v>0</v>
      </c>
      <c r="D11" s="28" t="s">
        <v>30</v>
      </c>
      <c r="E11" s="28" t="s">
        <v>30</v>
      </c>
      <c r="F11" s="28" t="s">
        <v>123</v>
      </c>
      <c r="G11" s="27" t="b">
        <v>1</v>
      </c>
      <c r="H11" s="27" t="b">
        <v>0</v>
      </c>
      <c r="I11" s="27" t="b">
        <v>0</v>
      </c>
      <c r="J11" s="27" t="b">
        <v>0</v>
      </c>
      <c r="K11" s="28" t="s">
        <v>32</v>
      </c>
      <c r="L11" t="str">
        <f t="shared" si="0"/>
        <v xml:space="preserve">Pre-School Aged Children; </v>
      </c>
    </row>
    <row r="12" spans="1:12" x14ac:dyDescent="0.3">
      <c r="A12" s="27">
        <v>23</v>
      </c>
      <c r="B12" s="28" t="s">
        <v>30</v>
      </c>
      <c r="C12" s="27" t="b">
        <v>0</v>
      </c>
      <c r="D12" s="28" t="s">
        <v>30</v>
      </c>
      <c r="E12" s="28" t="s">
        <v>30</v>
      </c>
      <c r="F12" s="28" t="s">
        <v>123</v>
      </c>
      <c r="G12" s="27" t="b">
        <v>0</v>
      </c>
      <c r="H12" s="27" t="b">
        <v>0</v>
      </c>
      <c r="I12" s="27" t="b">
        <v>1</v>
      </c>
      <c r="J12" s="27" t="b">
        <v>0</v>
      </c>
      <c r="K12" s="28" t="s">
        <v>30</v>
      </c>
      <c r="L12" t="str">
        <f t="shared" si="0"/>
        <v xml:space="preserve">Double Income No Kids/Empty-nesters; </v>
      </c>
    </row>
    <row r="13" spans="1:12" ht="43.2" x14ac:dyDescent="0.3">
      <c r="A13" s="27">
        <v>27</v>
      </c>
      <c r="B13" s="28" t="s">
        <v>30</v>
      </c>
      <c r="C13" s="27" t="b">
        <v>0</v>
      </c>
      <c r="D13" s="28" t="s">
        <v>30</v>
      </c>
      <c r="E13" s="28" t="s">
        <v>30</v>
      </c>
      <c r="F13" s="28" t="s">
        <v>127</v>
      </c>
      <c r="G13" s="27" t="b">
        <v>1</v>
      </c>
      <c r="H13" s="27" t="b">
        <v>0</v>
      </c>
      <c r="I13" s="27" t="b">
        <v>0</v>
      </c>
      <c r="J13" s="27" t="b">
        <v>0</v>
      </c>
      <c r="K13" s="28" t="s">
        <v>32</v>
      </c>
      <c r="L13" t="str">
        <f t="shared" si="0"/>
        <v xml:space="preserve">Pre-School Aged Children; </v>
      </c>
    </row>
    <row r="14" spans="1:12" x14ac:dyDescent="0.3">
      <c r="A14" s="27">
        <v>28</v>
      </c>
      <c r="B14" s="28" t="s">
        <v>121</v>
      </c>
      <c r="C14" s="27" t="b">
        <v>0</v>
      </c>
      <c r="D14" s="28" t="s">
        <v>30</v>
      </c>
      <c r="E14" s="28" t="s">
        <v>30</v>
      </c>
      <c r="F14" s="28" t="s">
        <v>30</v>
      </c>
      <c r="G14" s="27" t="b">
        <v>0</v>
      </c>
      <c r="H14" s="27" t="b">
        <v>0</v>
      </c>
      <c r="I14" s="27" t="b">
        <v>0</v>
      </c>
      <c r="J14" s="27" t="b">
        <v>0</v>
      </c>
      <c r="K14" s="28" t="s">
        <v>32</v>
      </c>
      <c r="L14" t="str">
        <f t="shared" si="0"/>
        <v/>
      </c>
    </row>
    <row r="15" spans="1:12" ht="43.2" x14ac:dyDescent="0.3">
      <c r="A15" s="27">
        <v>29</v>
      </c>
      <c r="B15" s="28" t="s">
        <v>30</v>
      </c>
      <c r="C15" s="27" t="b">
        <v>0</v>
      </c>
      <c r="D15" s="28" t="s">
        <v>30</v>
      </c>
      <c r="E15" s="28" t="s">
        <v>30</v>
      </c>
      <c r="F15" s="28" t="s">
        <v>127</v>
      </c>
      <c r="G15" s="27" t="b">
        <v>0</v>
      </c>
      <c r="H15" s="27" t="b">
        <v>0</v>
      </c>
      <c r="I15" s="27" t="b">
        <v>0</v>
      </c>
      <c r="J15" s="27" t="b">
        <v>0</v>
      </c>
      <c r="K15" s="28" t="s">
        <v>30</v>
      </c>
      <c r="L15" t="str">
        <f t="shared" si="0"/>
        <v/>
      </c>
    </row>
    <row r="16" spans="1:12" x14ac:dyDescent="0.3">
      <c r="A16" s="27">
        <v>30</v>
      </c>
      <c r="B16" s="28" t="s">
        <v>146</v>
      </c>
      <c r="C16" s="27" t="b">
        <v>0</v>
      </c>
      <c r="D16" s="28" t="s">
        <v>30</v>
      </c>
      <c r="E16" s="28" t="s">
        <v>30</v>
      </c>
      <c r="F16" s="28" t="s">
        <v>123</v>
      </c>
      <c r="G16" s="27" t="b">
        <v>1</v>
      </c>
      <c r="H16" s="27" t="b">
        <v>0</v>
      </c>
      <c r="I16" s="27" t="b">
        <v>0</v>
      </c>
      <c r="J16" s="27" t="b">
        <v>0</v>
      </c>
      <c r="K16" s="28" t="s">
        <v>30</v>
      </c>
      <c r="L16" t="str">
        <f t="shared" si="0"/>
        <v xml:space="preserve">Pre-School Aged Children; </v>
      </c>
    </row>
    <row r="17" spans="1:12" x14ac:dyDescent="0.3">
      <c r="A17" s="27">
        <v>31</v>
      </c>
      <c r="B17" s="28" t="s">
        <v>30</v>
      </c>
      <c r="C17" s="27" t="b">
        <v>0</v>
      </c>
      <c r="D17" s="28" t="s">
        <v>30</v>
      </c>
      <c r="E17" s="28" t="s">
        <v>30</v>
      </c>
      <c r="F17" s="28" t="s">
        <v>155</v>
      </c>
      <c r="G17" s="27" t="b">
        <v>1</v>
      </c>
      <c r="H17" s="27" t="b">
        <v>0</v>
      </c>
      <c r="I17" s="27" t="b">
        <v>0</v>
      </c>
      <c r="J17" s="27" t="b">
        <v>0</v>
      </c>
      <c r="K17" s="28" t="s">
        <v>32</v>
      </c>
      <c r="L17" t="str">
        <f t="shared" si="0"/>
        <v xml:space="preserve">Pre-School Aged Children; </v>
      </c>
    </row>
    <row r="18" spans="1:12" x14ac:dyDescent="0.3">
      <c r="A18" s="27">
        <v>33</v>
      </c>
      <c r="B18" s="28" t="s">
        <v>30</v>
      </c>
      <c r="C18" s="27" t="b">
        <v>0</v>
      </c>
      <c r="D18" s="28" t="s">
        <v>30</v>
      </c>
      <c r="E18" s="28" t="s">
        <v>30</v>
      </c>
      <c r="F18" s="28" t="s">
        <v>123</v>
      </c>
      <c r="G18" s="27" t="b">
        <v>0</v>
      </c>
      <c r="H18" s="27" t="b">
        <v>0</v>
      </c>
      <c r="I18" s="27" t="b">
        <v>0</v>
      </c>
      <c r="J18" s="27" t="b">
        <v>0</v>
      </c>
      <c r="K18" s="28" t="s">
        <v>30</v>
      </c>
      <c r="L18" t="str">
        <f t="shared" si="0"/>
        <v/>
      </c>
    </row>
    <row r="19" spans="1:12" ht="28.8" x14ac:dyDescent="0.3">
      <c r="A19" s="27">
        <v>35</v>
      </c>
      <c r="B19" s="28" t="s">
        <v>125</v>
      </c>
      <c r="C19" s="27" t="b">
        <v>0</v>
      </c>
      <c r="D19" s="28" t="s">
        <v>30</v>
      </c>
      <c r="E19" s="28" t="s">
        <v>30</v>
      </c>
      <c r="F19" s="28" t="s">
        <v>143</v>
      </c>
      <c r="G19" s="27" t="b">
        <v>1</v>
      </c>
      <c r="H19" s="27" t="b">
        <v>0</v>
      </c>
      <c r="I19" s="27" t="b">
        <v>0</v>
      </c>
      <c r="J19" s="27" t="b">
        <v>0</v>
      </c>
      <c r="K19" s="28" t="s">
        <v>32</v>
      </c>
      <c r="L19" t="str">
        <f t="shared" si="0"/>
        <v xml:space="preserve">Pre-School Aged Children; </v>
      </c>
    </row>
    <row r="20" spans="1:12" x14ac:dyDescent="0.3">
      <c r="A20" s="27">
        <v>36</v>
      </c>
      <c r="B20" s="28" t="s">
        <v>162</v>
      </c>
      <c r="C20" s="27" t="b">
        <v>0</v>
      </c>
      <c r="D20" s="28" t="s">
        <v>30</v>
      </c>
      <c r="E20" s="28" t="s">
        <v>161</v>
      </c>
      <c r="F20" s="28" t="s">
        <v>123</v>
      </c>
      <c r="G20" s="27" t="b">
        <v>0</v>
      </c>
      <c r="H20" s="27" t="b">
        <v>0</v>
      </c>
      <c r="I20" s="27" t="b">
        <v>1</v>
      </c>
      <c r="J20" s="27" t="b">
        <v>0</v>
      </c>
      <c r="K20" s="28" t="s">
        <v>32</v>
      </c>
      <c r="L20" t="str">
        <f t="shared" si="0"/>
        <v xml:space="preserve">Double Income No Kids/Empty-nesters; </v>
      </c>
    </row>
    <row r="21" spans="1:12" ht="28.8" x14ac:dyDescent="0.3">
      <c r="A21" s="27">
        <v>37</v>
      </c>
      <c r="B21" s="28" t="s">
        <v>146</v>
      </c>
      <c r="C21" s="27" t="b">
        <v>0</v>
      </c>
      <c r="D21" s="28" t="s">
        <v>30</v>
      </c>
      <c r="E21" s="28" t="s">
        <v>30</v>
      </c>
      <c r="F21" s="28" t="s">
        <v>152</v>
      </c>
      <c r="G21" s="27" t="b">
        <v>1</v>
      </c>
      <c r="H21" s="27" t="b">
        <v>0</v>
      </c>
      <c r="I21" s="27" t="b">
        <v>0</v>
      </c>
      <c r="J21" s="27" t="b">
        <v>0</v>
      </c>
      <c r="K21" s="28" t="s">
        <v>32</v>
      </c>
      <c r="L21" t="str">
        <f t="shared" si="0"/>
        <v xml:space="preserve">Pre-School Aged Children; </v>
      </c>
    </row>
    <row r="22" spans="1:12" x14ac:dyDescent="0.3">
      <c r="A22" s="27">
        <v>39</v>
      </c>
      <c r="B22" s="28" t="s">
        <v>146</v>
      </c>
      <c r="C22" s="27" t="b">
        <v>0</v>
      </c>
      <c r="D22" s="28" t="s">
        <v>30</v>
      </c>
      <c r="E22" s="28" t="s">
        <v>30</v>
      </c>
      <c r="F22" s="28" t="s">
        <v>123</v>
      </c>
      <c r="G22" s="27" t="b">
        <v>0</v>
      </c>
      <c r="H22" s="27" t="b">
        <v>0</v>
      </c>
      <c r="I22" s="27" t="b">
        <v>0</v>
      </c>
      <c r="J22" s="27" t="b">
        <v>0</v>
      </c>
      <c r="K22" s="28" t="s">
        <v>30</v>
      </c>
      <c r="L22" t="str">
        <f t="shared" si="0"/>
        <v/>
      </c>
    </row>
    <row r="23" spans="1:12" ht="28.8" x14ac:dyDescent="0.3">
      <c r="A23" s="27">
        <v>40</v>
      </c>
      <c r="B23" s="28" t="s">
        <v>131</v>
      </c>
      <c r="C23" s="27" t="b">
        <v>0</v>
      </c>
      <c r="D23" s="28" t="s">
        <v>30</v>
      </c>
      <c r="E23" s="28" t="s">
        <v>30</v>
      </c>
      <c r="F23" s="28" t="s">
        <v>143</v>
      </c>
      <c r="G23" s="27" t="b">
        <v>1</v>
      </c>
      <c r="H23" s="27" t="b">
        <v>1</v>
      </c>
      <c r="I23" s="27" t="b">
        <v>0</v>
      </c>
      <c r="J23" s="27" t="b">
        <v>0</v>
      </c>
      <c r="K23" s="28" t="s">
        <v>32</v>
      </c>
      <c r="L23" t="str">
        <f t="shared" si="0"/>
        <v xml:space="preserve">Pre-School Aged Children; Older School-Aged Children; </v>
      </c>
    </row>
    <row r="24" spans="1:12" x14ac:dyDescent="0.3">
      <c r="A24" s="27">
        <v>42</v>
      </c>
      <c r="B24" s="28" t="s">
        <v>146</v>
      </c>
      <c r="C24" s="27" t="b">
        <v>0</v>
      </c>
      <c r="D24" s="28" t="s">
        <v>30</v>
      </c>
      <c r="E24" s="28" t="s">
        <v>30</v>
      </c>
      <c r="F24" s="28" t="s">
        <v>123</v>
      </c>
      <c r="G24" s="27" t="b">
        <v>0</v>
      </c>
      <c r="H24" s="27" t="b">
        <v>0</v>
      </c>
      <c r="I24" s="27" t="b">
        <v>1</v>
      </c>
      <c r="J24" s="27" t="b">
        <v>0</v>
      </c>
      <c r="K24" s="28" t="s">
        <v>132</v>
      </c>
      <c r="L24" t="str">
        <f t="shared" si="0"/>
        <v xml:space="preserve">Double Income No Kids/Empty-nesters; </v>
      </c>
    </row>
    <row r="25" spans="1:12" ht="28.8" x14ac:dyDescent="0.3">
      <c r="A25" s="27">
        <v>43</v>
      </c>
      <c r="B25" s="28" t="s">
        <v>30</v>
      </c>
      <c r="C25" s="27" t="b">
        <v>0</v>
      </c>
      <c r="D25" s="28" t="s">
        <v>30</v>
      </c>
      <c r="E25" s="28" t="s">
        <v>30</v>
      </c>
      <c r="F25" s="28" t="s">
        <v>31</v>
      </c>
      <c r="G25" s="27" t="b">
        <v>1</v>
      </c>
      <c r="H25" s="27" t="b">
        <v>0</v>
      </c>
      <c r="I25" s="27" t="b">
        <v>0</v>
      </c>
      <c r="J25" s="27" t="b">
        <v>0</v>
      </c>
      <c r="K25" s="28" t="s">
        <v>32</v>
      </c>
      <c r="L25" t="str">
        <f t="shared" si="0"/>
        <v xml:space="preserve">Pre-School Aged Children; </v>
      </c>
    </row>
    <row r="26" spans="1:12" x14ac:dyDescent="0.3">
      <c r="A26" s="27">
        <v>44</v>
      </c>
      <c r="B26" s="28" t="s">
        <v>30</v>
      </c>
      <c r="C26" s="27" t="b">
        <v>0</v>
      </c>
      <c r="D26" s="28" t="s">
        <v>30</v>
      </c>
      <c r="E26" s="28" t="s">
        <v>30</v>
      </c>
      <c r="F26" s="28" t="s">
        <v>123</v>
      </c>
      <c r="G26" s="27" t="b">
        <v>0</v>
      </c>
      <c r="H26" s="27" t="b">
        <v>0</v>
      </c>
      <c r="I26" s="27" t="b">
        <v>0</v>
      </c>
      <c r="J26" s="27" t="b">
        <v>0</v>
      </c>
      <c r="K26" s="28" t="s">
        <v>30</v>
      </c>
      <c r="L26" t="str">
        <f t="shared" si="0"/>
        <v/>
      </c>
    </row>
    <row r="27" spans="1:12" ht="28.8" x14ac:dyDescent="0.3">
      <c r="A27" s="27">
        <v>45</v>
      </c>
      <c r="B27" s="28" t="s">
        <v>30</v>
      </c>
      <c r="C27" s="27" t="b">
        <v>0</v>
      </c>
      <c r="D27" s="28" t="s">
        <v>30</v>
      </c>
      <c r="E27" s="28" t="s">
        <v>122</v>
      </c>
      <c r="F27" s="28" t="s">
        <v>143</v>
      </c>
      <c r="G27" s="27" t="b">
        <v>1</v>
      </c>
      <c r="H27" s="27" t="b">
        <v>0</v>
      </c>
      <c r="I27" s="27" t="b">
        <v>0</v>
      </c>
      <c r="J27" s="27" t="b">
        <v>0</v>
      </c>
      <c r="K27" s="28" t="s">
        <v>32</v>
      </c>
      <c r="L27" t="str">
        <f t="shared" si="0"/>
        <v xml:space="preserve">Pre-School Aged Children; </v>
      </c>
    </row>
    <row r="28" spans="1:12" x14ac:dyDescent="0.3">
      <c r="A28" s="27">
        <v>46</v>
      </c>
      <c r="B28" s="28" t="s">
        <v>128</v>
      </c>
      <c r="C28" s="27" t="b">
        <v>0</v>
      </c>
      <c r="D28" s="28" t="s">
        <v>30</v>
      </c>
      <c r="E28" s="28" t="s">
        <v>30</v>
      </c>
      <c r="F28" s="28" t="s">
        <v>123</v>
      </c>
      <c r="G28" s="27" t="b">
        <v>0</v>
      </c>
      <c r="H28" s="27" t="b">
        <v>0</v>
      </c>
      <c r="I28" s="27" t="b">
        <v>1</v>
      </c>
      <c r="J28" s="27" t="b">
        <v>0</v>
      </c>
      <c r="K28" s="28" t="s">
        <v>132</v>
      </c>
      <c r="L28" t="str">
        <f t="shared" si="0"/>
        <v xml:space="preserve">Double Income No Kids/Empty-nesters; </v>
      </c>
    </row>
    <row r="29" spans="1:12" x14ac:dyDescent="0.3">
      <c r="A29" s="27">
        <v>47</v>
      </c>
      <c r="B29" s="28" t="s">
        <v>128</v>
      </c>
      <c r="C29" s="27" t="b">
        <v>0</v>
      </c>
      <c r="D29" s="28" t="s">
        <v>30</v>
      </c>
      <c r="E29" s="28" t="s">
        <v>30</v>
      </c>
      <c r="F29" s="28" t="s">
        <v>123</v>
      </c>
      <c r="G29" s="27" t="b">
        <v>0</v>
      </c>
      <c r="H29" s="27" t="b">
        <v>0</v>
      </c>
      <c r="I29" s="27" t="b">
        <v>0</v>
      </c>
      <c r="J29" s="27" t="b">
        <v>0</v>
      </c>
      <c r="K29" s="28" t="s">
        <v>132</v>
      </c>
      <c r="L29" t="str">
        <f t="shared" si="0"/>
        <v/>
      </c>
    </row>
    <row r="30" spans="1:12" x14ac:dyDescent="0.3">
      <c r="A30" s="27">
        <v>48</v>
      </c>
      <c r="B30" s="28" t="s">
        <v>128</v>
      </c>
      <c r="C30" s="27" t="b">
        <v>0</v>
      </c>
      <c r="D30" s="28" t="s">
        <v>30</v>
      </c>
      <c r="E30" s="28" t="s">
        <v>30</v>
      </c>
      <c r="F30" s="28" t="s">
        <v>123</v>
      </c>
      <c r="G30" s="27" t="b">
        <v>1</v>
      </c>
      <c r="H30" s="27" t="b">
        <v>0</v>
      </c>
      <c r="I30" s="27" t="b">
        <v>0</v>
      </c>
      <c r="J30" s="27" t="b">
        <v>1</v>
      </c>
      <c r="K30" s="28" t="s">
        <v>32</v>
      </c>
      <c r="L30" t="str">
        <f t="shared" si="0"/>
        <v xml:space="preserve">Pre-School Aged Children; Stay-at-home/Retired Partner; </v>
      </c>
    </row>
    <row r="31" spans="1:12" ht="28.8" x14ac:dyDescent="0.3">
      <c r="A31" s="27">
        <v>49</v>
      </c>
      <c r="B31" s="28" t="s">
        <v>131</v>
      </c>
      <c r="C31" s="27" t="b">
        <v>1</v>
      </c>
      <c r="D31" s="28" t="s">
        <v>150</v>
      </c>
      <c r="E31" s="28" t="s">
        <v>30</v>
      </c>
      <c r="F31" s="28" t="s">
        <v>123</v>
      </c>
      <c r="G31" s="27" t="b">
        <v>1</v>
      </c>
      <c r="H31" s="27" t="b">
        <v>0</v>
      </c>
      <c r="I31" s="27" t="b">
        <v>0</v>
      </c>
      <c r="J31" s="27" t="b">
        <v>0</v>
      </c>
      <c r="K31" s="28" t="s">
        <v>32</v>
      </c>
      <c r="L31" t="str">
        <f t="shared" si="0"/>
        <v xml:space="preserve">Pre-School Aged Children; </v>
      </c>
    </row>
    <row r="32" spans="1:12" x14ac:dyDescent="0.3">
      <c r="A32" s="27">
        <v>50</v>
      </c>
      <c r="B32" s="28" t="s">
        <v>125</v>
      </c>
      <c r="C32" s="27" t="b">
        <v>0</v>
      </c>
      <c r="D32" s="28" t="s">
        <v>30</v>
      </c>
      <c r="E32" s="28" t="s">
        <v>154</v>
      </c>
      <c r="F32" s="28" t="s">
        <v>137</v>
      </c>
      <c r="G32" s="27" t="b">
        <v>1</v>
      </c>
      <c r="H32" s="27" t="b">
        <v>1</v>
      </c>
      <c r="I32" s="27" t="b">
        <v>0</v>
      </c>
      <c r="J32" s="27" t="b">
        <v>1</v>
      </c>
      <c r="K32" s="28" t="s">
        <v>30</v>
      </c>
      <c r="L32" t="str">
        <f t="shared" si="0"/>
        <v xml:space="preserve">Pre-School Aged Children; Older School-Aged Children; Stay-at-home/Retired Partner; </v>
      </c>
    </row>
    <row r="33" spans="1:12" x14ac:dyDescent="0.3">
      <c r="A33" s="27">
        <v>51</v>
      </c>
      <c r="B33" s="28" t="s">
        <v>131</v>
      </c>
      <c r="C33" s="27" t="b">
        <v>0</v>
      </c>
      <c r="D33" s="28" t="s">
        <v>30</v>
      </c>
      <c r="E33" s="28" t="s">
        <v>30</v>
      </c>
      <c r="F33" s="28" t="s">
        <v>123</v>
      </c>
      <c r="G33" s="27" t="b">
        <v>0</v>
      </c>
      <c r="H33" s="27" t="b">
        <v>1</v>
      </c>
      <c r="I33" s="27" t="b">
        <v>0</v>
      </c>
      <c r="J33" s="27" t="b">
        <v>0</v>
      </c>
      <c r="K33" s="28" t="s">
        <v>32</v>
      </c>
      <c r="L33" t="str">
        <f t="shared" si="0"/>
        <v xml:space="preserve">Older School-Aged Children; </v>
      </c>
    </row>
    <row r="34" spans="1:12" x14ac:dyDescent="0.3">
      <c r="A34" s="27">
        <v>56</v>
      </c>
      <c r="B34" s="28" t="s">
        <v>131</v>
      </c>
      <c r="C34" s="27" t="b">
        <v>1</v>
      </c>
      <c r="D34" s="28" t="s">
        <v>156</v>
      </c>
      <c r="E34" s="28" t="s">
        <v>30</v>
      </c>
      <c r="F34" s="28" t="s">
        <v>123</v>
      </c>
      <c r="G34" s="27" t="b">
        <v>0</v>
      </c>
      <c r="H34" s="27" t="b">
        <v>1</v>
      </c>
      <c r="I34" s="27" t="b">
        <v>0</v>
      </c>
      <c r="J34" s="27" t="b">
        <v>0</v>
      </c>
      <c r="K34" s="28" t="s">
        <v>32</v>
      </c>
      <c r="L34" t="str">
        <f t="shared" si="0"/>
        <v xml:space="preserve">Older School-Aged Children; </v>
      </c>
    </row>
    <row r="35" spans="1:12" x14ac:dyDescent="0.3">
      <c r="A35" s="27">
        <v>57</v>
      </c>
      <c r="B35" s="28" t="s">
        <v>128</v>
      </c>
      <c r="C35" s="27" t="b">
        <v>0</v>
      </c>
      <c r="D35" s="28" t="s">
        <v>30</v>
      </c>
      <c r="E35" s="28" t="s">
        <v>30</v>
      </c>
      <c r="F35" s="28" t="s">
        <v>123</v>
      </c>
      <c r="G35" s="27" t="b">
        <v>0</v>
      </c>
      <c r="H35" s="27" t="b">
        <v>0</v>
      </c>
      <c r="I35" s="27" t="b">
        <v>1</v>
      </c>
      <c r="J35" s="27" t="b">
        <v>0</v>
      </c>
      <c r="K35" s="28" t="s">
        <v>132</v>
      </c>
      <c r="L35" t="str">
        <f t="shared" si="0"/>
        <v xml:space="preserve">Double Income No Kids/Empty-nesters; </v>
      </c>
    </row>
    <row r="36" spans="1:12" ht="43.2" x14ac:dyDescent="0.3">
      <c r="A36" s="27">
        <v>58</v>
      </c>
      <c r="B36" s="28" t="s">
        <v>146</v>
      </c>
      <c r="C36" s="27" t="b">
        <v>0</v>
      </c>
      <c r="D36" s="28" t="s">
        <v>30</v>
      </c>
      <c r="E36" s="28" t="s">
        <v>140</v>
      </c>
      <c r="F36" s="28" t="s">
        <v>127</v>
      </c>
      <c r="G36" s="27" t="b">
        <v>1</v>
      </c>
      <c r="H36" s="27" t="b">
        <v>0</v>
      </c>
      <c r="I36" s="27" t="b">
        <v>0</v>
      </c>
      <c r="J36" s="27" t="b">
        <v>0</v>
      </c>
      <c r="K36" s="28" t="s">
        <v>32</v>
      </c>
      <c r="L36" t="str">
        <f t="shared" si="0"/>
        <v xml:space="preserve">Pre-School Aged Children; </v>
      </c>
    </row>
    <row r="37" spans="1:12" x14ac:dyDescent="0.3">
      <c r="A37" s="27">
        <v>59</v>
      </c>
      <c r="B37" s="28" t="s">
        <v>131</v>
      </c>
      <c r="C37" s="27" t="b">
        <v>0</v>
      </c>
      <c r="D37" s="28" t="s">
        <v>30</v>
      </c>
      <c r="E37" s="28" t="s">
        <v>30</v>
      </c>
      <c r="F37" s="28" t="s">
        <v>123</v>
      </c>
      <c r="G37" s="27" t="b">
        <v>0</v>
      </c>
      <c r="H37" s="27" t="b">
        <v>0</v>
      </c>
      <c r="I37" s="27" t="b">
        <v>0</v>
      </c>
      <c r="J37" s="27" t="b">
        <v>0</v>
      </c>
      <c r="K37" s="28" t="s">
        <v>32</v>
      </c>
      <c r="L37" t="str">
        <f t="shared" si="0"/>
        <v/>
      </c>
    </row>
    <row r="38" spans="1:12" x14ac:dyDescent="0.3">
      <c r="A38" s="27">
        <v>60</v>
      </c>
      <c r="B38" s="28" t="s">
        <v>128</v>
      </c>
      <c r="C38" s="27" t="b">
        <v>0</v>
      </c>
      <c r="D38" s="28" t="s">
        <v>30</v>
      </c>
      <c r="E38" s="28" t="s">
        <v>30</v>
      </c>
      <c r="F38" s="28" t="s">
        <v>123</v>
      </c>
      <c r="G38" s="27" t="b">
        <v>0</v>
      </c>
      <c r="H38" s="27" t="b">
        <v>0</v>
      </c>
      <c r="I38" s="27" t="b">
        <v>1</v>
      </c>
      <c r="J38" s="27" t="b">
        <v>0</v>
      </c>
      <c r="K38" s="28" t="s">
        <v>132</v>
      </c>
      <c r="L38" t="str">
        <f t="shared" si="0"/>
        <v xml:space="preserve">Double Income No Kids/Empty-nesters; </v>
      </c>
    </row>
    <row r="39" spans="1:12" x14ac:dyDescent="0.3">
      <c r="A39" s="27">
        <v>61</v>
      </c>
      <c r="B39" s="28" t="s">
        <v>157</v>
      </c>
      <c r="C39" s="27" t="b">
        <v>0</v>
      </c>
      <c r="D39" s="28" t="s">
        <v>30</v>
      </c>
      <c r="E39" s="28" t="s">
        <v>30</v>
      </c>
      <c r="F39" s="28" t="s">
        <v>123</v>
      </c>
      <c r="G39" s="27" t="b">
        <v>0</v>
      </c>
      <c r="H39" s="27" t="b">
        <v>0</v>
      </c>
      <c r="I39" s="27" t="b">
        <v>0</v>
      </c>
      <c r="J39" s="27" t="b">
        <v>0</v>
      </c>
      <c r="K39" s="28" t="s">
        <v>30</v>
      </c>
      <c r="L39" t="str">
        <f t="shared" si="0"/>
        <v/>
      </c>
    </row>
    <row r="40" spans="1:12" ht="43.2" x14ac:dyDescent="0.3">
      <c r="A40" s="27">
        <v>62</v>
      </c>
      <c r="B40" s="28" t="s">
        <v>131</v>
      </c>
      <c r="C40" s="27" t="b">
        <v>0</v>
      </c>
      <c r="D40" s="28" t="s">
        <v>30</v>
      </c>
      <c r="E40" s="28" t="s">
        <v>148</v>
      </c>
      <c r="F40" s="28" t="s">
        <v>127</v>
      </c>
      <c r="G40" s="27" t="b">
        <v>0</v>
      </c>
      <c r="H40" s="27" t="b">
        <v>1</v>
      </c>
      <c r="I40" s="27" t="b">
        <v>0</v>
      </c>
      <c r="J40" s="27" t="b">
        <v>0</v>
      </c>
      <c r="K40" s="28" t="s">
        <v>32</v>
      </c>
      <c r="L40" t="str">
        <f t="shared" si="0"/>
        <v xml:space="preserve">Older School-Aged Children; </v>
      </c>
    </row>
    <row r="41" spans="1:12" x14ac:dyDescent="0.3">
      <c r="A41" s="27">
        <v>64</v>
      </c>
      <c r="B41" s="28" t="s">
        <v>146</v>
      </c>
      <c r="C41" s="27" t="b">
        <v>0</v>
      </c>
      <c r="D41" s="28" t="s">
        <v>30</v>
      </c>
      <c r="E41" s="28" t="s">
        <v>30</v>
      </c>
      <c r="F41" s="28" t="s">
        <v>30</v>
      </c>
      <c r="G41" s="27" t="b">
        <v>1</v>
      </c>
      <c r="H41" s="27" t="b">
        <v>1</v>
      </c>
      <c r="I41" s="27" t="b">
        <v>0</v>
      </c>
      <c r="J41" s="27" t="b">
        <v>0</v>
      </c>
      <c r="K41" s="28" t="s">
        <v>32</v>
      </c>
      <c r="L41" t="str">
        <f t="shared" si="0"/>
        <v xml:space="preserve">Pre-School Aged Children; Older School-Aged Children; </v>
      </c>
    </row>
    <row r="42" spans="1:12" x14ac:dyDescent="0.3">
      <c r="A42" s="27">
        <v>65</v>
      </c>
      <c r="B42" s="28" t="s">
        <v>131</v>
      </c>
      <c r="C42" s="27" t="b">
        <v>0</v>
      </c>
      <c r="D42" s="28" t="s">
        <v>30</v>
      </c>
      <c r="E42" s="28" t="s">
        <v>30</v>
      </c>
      <c r="F42" s="28" t="s">
        <v>137</v>
      </c>
      <c r="G42" s="27" t="b">
        <v>0</v>
      </c>
      <c r="H42" s="27" t="b">
        <v>0</v>
      </c>
      <c r="I42" s="27" t="b">
        <v>0</v>
      </c>
      <c r="J42" s="27" t="b">
        <v>0</v>
      </c>
      <c r="K42" s="28" t="s">
        <v>124</v>
      </c>
      <c r="L42" t="str">
        <f t="shared" si="0"/>
        <v/>
      </c>
    </row>
    <row r="43" spans="1:12" ht="43.2" x14ac:dyDescent="0.3">
      <c r="A43" s="27">
        <v>66</v>
      </c>
      <c r="B43" s="28" t="s">
        <v>121</v>
      </c>
      <c r="C43" s="27" t="b">
        <v>0</v>
      </c>
      <c r="D43" s="28" t="s">
        <v>30</v>
      </c>
      <c r="E43" s="28" t="s">
        <v>148</v>
      </c>
      <c r="F43" s="28" t="s">
        <v>127</v>
      </c>
      <c r="G43" s="27" t="b">
        <v>0</v>
      </c>
      <c r="H43" s="27" t="b">
        <v>1</v>
      </c>
      <c r="I43" s="27" t="b">
        <v>0</v>
      </c>
      <c r="J43" s="27" t="b">
        <v>0</v>
      </c>
      <c r="K43" s="28" t="s">
        <v>32</v>
      </c>
      <c r="L43" t="str">
        <f t="shared" si="0"/>
        <v xml:space="preserve">Older School-Aged Children; </v>
      </c>
    </row>
    <row r="44" spans="1:12" x14ac:dyDescent="0.3">
      <c r="A44" s="27">
        <v>67</v>
      </c>
      <c r="B44" s="28" t="s">
        <v>30</v>
      </c>
      <c r="C44" s="27" t="b">
        <v>0</v>
      </c>
      <c r="D44" s="28" t="s">
        <v>30</v>
      </c>
      <c r="E44" s="28" t="s">
        <v>30</v>
      </c>
      <c r="F44" s="28" t="s">
        <v>30</v>
      </c>
      <c r="G44" s="27" t="b">
        <v>0</v>
      </c>
      <c r="H44" s="27" t="b">
        <v>1</v>
      </c>
      <c r="I44" s="27" t="b">
        <v>0</v>
      </c>
      <c r="J44" s="27" t="b">
        <v>0</v>
      </c>
      <c r="K44" s="28" t="s">
        <v>32</v>
      </c>
      <c r="L44" t="str">
        <f t="shared" si="0"/>
        <v xml:space="preserve">Older School-Aged Children; </v>
      </c>
    </row>
    <row r="45" spans="1:12" x14ac:dyDescent="0.3">
      <c r="A45" s="27">
        <v>68</v>
      </c>
      <c r="B45" s="28" t="s">
        <v>30</v>
      </c>
      <c r="C45" s="27" t="b">
        <v>0</v>
      </c>
      <c r="D45" s="28" t="s">
        <v>30</v>
      </c>
      <c r="E45" s="28" t="s">
        <v>153</v>
      </c>
      <c r="F45" s="28" t="s">
        <v>30</v>
      </c>
      <c r="G45" s="27" t="b">
        <v>0</v>
      </c>
      <c r="H45" s="27" t="b">
        <v>0</v>
      </c>
      <c r="I45" s="27" t="b">
        <v>1</v>
      </c>
      <c r="J45" s="27" t="b">
        <v>0</v>
      </c>
      <c r="K45" s="28" t="s">
        <v>132</v>
      </c>
      <c r="L45" t="str">
        <f t="shared" si="0"/>
        <v xml:space="preserve">Double Income No Kids/Empty-nesters; </v>
      </c>
    </row>
    <row r="46" spans="1:12" x14ac:dyDescent="0.3">
      <c r="A46" s="27">
        <v>70</v>
      </c>
      <c r="B46" s="28" t="s">
        <v>121</v>
      </c>
      <c r="C46" s="27" t="b">
        <v>0</v>
      </c>
      <c r="D46" s="28" t="s">
        <v>30</v>
      </c>
      <c r="E46" s="28" t="s">
        <v>30</v>
      </c>
      <c r="F46" s="28" t="s">
        <v>147</v>
      </c>
      <c r="G46" s="27" t="b">
        <v>0</v>
      </c>
      <c r="H46" s="27" t="b">
        <v>0</v>
      </c>
      <c r="I46" s="27" t="b">
        <v>0</v>
      </c>
      <c r="J46" s="27" t="b">
        <v>0</v>
      </c>
      <c r="K46" s="28" t="s">
        <v>32</v>
      </c>
      <c r="L46" t="str">
        <f t="shared" si="0"/>
        <v/>
      </c>
    </row>
    <row r="47" spans="1:12" x14ac:dyDescent="0.3">
      <c r="A47" s="27">
        <v>72</v>
      </c>
      <c r="B47" s="28" t="s">
        <v>30</v>
      </c>
      <c r="C47" s="27" t="b">
        <v>0</v>
      </c>
      <c r="D47" s="28" t="s">
        <v>30</v>
      </c>
      <c r="E47" s="28" t="s">
        <v>30</v>
      </c>
      <c r="F47" s="28" t="s">
        <v>30</v>
      </c>
      <c r="G47" s="27" t="b">
        <v>0</v>
      </c>
      <c r="H47" s="27" t="b">
        <v>1</v>
      </c>
      <c r="I47" s="27" t="b">
        <v>0</v>
      </c>
      <c r="J47" s="27" t="b">
        <v>0</v>
      </c>
      <c r="K47" s="28" t="s">
        <v>32</v>
      </c>
      <c r="L47" t="str">
        <f t="shared" si="0"/>
        <v xml:space="preserve">Older School-Aged Children; </v>
      </c>
    </row>
    <row r="48" spans="1:12" x14ac:dyDescent="0.3">
      <c r="A48" s="27">
        <v>73</v>
      </c>
      <c r="B48" s="28" t="s">
        <v>30</v>
      </c>
      <c r="C48" s="27" t="b">
        <v>0</v>
      </c>
      <c r="D48" s="28" t="s">
        <v>30</v>
      </c>
      <c r="E48" s="28" t="s">
        <v>30</v>
      </c>
      <c r="F48" s="28" t="s">
        <v>137</v>
      </c>
      <c r="G48" s="27" t="b">
        <v>0</v>
      </c>
      <c r="H48" s="27" t="b">
        <v>0</v>
      </c>
      <c r="I48" s="27" t="b">
        <v>0</v>
      </c>
      <c r="J48" s="27" t="b">
        <v>0</v>
      </c>
      <c r="K48" s="28" t="s">
        <v>30</v>
      </c>
      <c r="L48" t="str">
        <f t="shared" si="0"/>
        <v/>
      </c>
    </row>
    <row r="49" spans="1:12" ht="43.2" x14ac:dyDescent="0.3">
      <c r="A49" s="27">
        <v>74</v>
      </c>
      <c r="B49" s="28" t="s">
        <v>125</v>
      </c>
      <c r="C49" s="27" t="b">
        <v>0</v>
      </c>
      <c r="D49" s="28" t="s">
        <v>30</v>
      </c>
      <c r="E49" s="28" t="s">
        <v>126</v>
      </c>
      <c r="F49" s="28" t="s">
        <v>127</v>
      </c>
      <c r="G49" s="27" t="b">
        <v>0</v>
      </c>
      <c r="H49" s="27" t="b">
        <v>1</v>
      </c>
      <c r="I49" s="27" t="b">
        <v>0</v>
      </c>
      <c r="J49" s="27" t="b">
        <v>0</v>
      </c>
      <c r="K49" s="28" t="s">
        <v>32</v>
      </c>
      <c r="L49" t="str">
        <f t="shared" si="0"/>
        <v xml:space="preserve">Older School-Aged Children; </v>
      </c>
    </row>
    <row r="50" spans="1:12" x14ac:dyDescent="0.3">
      <c r="A50" s="27">
        <v>76</v>
      </c>
      <c r="B50" s="28" t="s">
        <v>146</v>
      </c>
      <c r="C50" s="27" t="b">
        <v>0</v>
      </c>
      <c r="D50" s="28" t="s">
        <v>30</v>
      </c>
      <c r="E50" s="28" t="s">
        <v>141</v>
      </c>
      <c r="F50" s="28" t="s">
        <v>123</v>
      </c>
      <c r="G50" s="27" t="b">
        <v>0</v>
      </c>
      <c r="H50" s="27" t="b">
        <v>1</v>
      </c>
      <c r="I50" s="27" t="b">
        <v>0</v>
      </c>
      <c r="J50" s="27" t="b">
        <v>0</v>
      </c>
      <c r="K50" s="28" t="s">
        <v>32</v>
      </c>
      <c r="L50" t="str">
        <f t="shared" si="0"/>
        <v xml:space="preserve">Older School-Aged Children; </v>
      </c>
    </row>
    <row r="51" spans="1:12" x14ac:dyDescent="0.3">
      <c r="A51" s="27">
        <v>77</v>
      </c>
      <c r="B51" s="28" t="s">
        <v>30</v>
      </c>
      <c r="C51" s="27" t="b">
        <v>0</v>
      </c>
      <c r="D51" s="28" t="s">
        <v>30</v>
      </c>
      <c r="E51" s="28" t="s">
        <v>30</v>
      </c>
      <c r="F51" s="28" t="s">
        <v>123</v>
      </c>
      <c r="G51" s="27" t="b">
        <v>0</v>
      </c>
      <c r="H51" s="27" t="b">
        <v>0</v>
      </c>
      <c r="I51" s="27" t="b">
        <v>0</v>
      </c>
      <c r="J51" s="27" t="b">
        <v>0</v>
      </c>
      <c r="K51" s="28" t="s">
        <v>30</v>
      </c>
      <c r="L51" t="str">
        <f t="shared" si="0"/>
        <v/>
      </c>
    </row>
    <row r="52" spans="1:12" ht="28.8" x14ac:dyDescent="0.3">
      <c r="A52" s="27">
        <v>78</v>
      </c>
      <c r="B52" s="28" t="s">
        <v>131</v>
      </c>
      <c r="C52" s="27" t="b">
        <v>0</v>
      </c>
      <c r="D52" s="28" t="s">
        <v>30</v>
      </c>
      <c r="E52" s="28" t="s">
        <v>30</v>
      </c>
      <c r="F52" s="28" t="s">
        <v>31</v>
      </c>
      <c r="G52" s="27" t="b">
        <v>1</v>
      </c>
      <c r="H52" s="27" t="b">
        <v>0</v>
      </c>
      <c r="I52" s="27" t="b">
        <v>0</v>
      </c>
      <c r="J52" s="27" t="b">
        <v>0</v>
      </c>
      <c r="K52" s="28" t="s">
        <v>32</v>
      </c>
      <c r="L52" t="str">
        <f t="shared" si="0"/>
        <v xml:space="preserve">Pre-School Aged Children; </v>
      </c>
    </row>
    <row r="53" spans="1:12" x14ac:dyDescent="0.3">
      <c r="A53" s="27">
        <v>81</v>
      </c>
      <c r="B53" s="28" t="s">
        <v>131</v>
      </c>
      <c r="C53" s="27" t="b">
        <v>0</v>
      </c>
      <c r="D53" s="28" t="s">
        <v>30</v>
      </c>
      <c r="E53" s="28" t="s">
        <v>30</v>
      </c>
      <c r="F53" s="28" t="s">
        <v>123</v>
      </c>
      <c r="G53" s="27" t="b">
        <v>0</v>
      </c>
      <c r="H53" s="27" t="b">
        <v>0</v>
      </c>
      <c r="I53" s="27" t="b">
        <v>1</v>
      </c>
      <c r="J53" s="27" t="b">
        <v>0</v>
      </c>
      <c r="K53" s="28" t="s">
        <v>132</v>
      </c>
      <c r="L53" t="str">
        <f t="shared" si="0"/>
        <v xml:space="preserve">Double Income No Kids/Empty-nesters; </v>
      </c>
    </row>
    <row r="54" spans="1:12" x14ac:dyDescent="0.3">
      <c r="A54" s="27">
        <v>82</v>
      </c>
      <c r="B54" s="28" t="s">
        <v>30</v>
      </c>
      <c r="C54" s="27" t="b">
        <v>0</v>
      </c>
      <c r="D54" s="28" t="s">
        <v>30</v>
      </c>
      <c r="E54" s="28" t="s">
        <v>30</v>
      </c>
      <c r="F54" s="28" t="s">
        <v>30</v>
      </c>
      <c r="G54" s="27" t="b">
        <v>0</v>
      </c>
      <c r="H54" s="27" t="b">
        <v>0</v>
      </c>
      <c r="I54" s="27" t="b">
        <v>0</v>
      </c>
      <c r="J54" s="27" t="b">
        <v>0</v>
      </c>
      <c r="K54" s="28" t="s">
        <v>30</v>
      </c>
      <c r="L54" t="str">
        <f t="shared" si="0"/>
        <v/>
      </c>
    </row>
    <row r="55" spans="1:12" x14ac:dyDescent="0.3">
      <c r="A55" s="27">
        <v>84</v>
      </c>
      <c r="B55" s="28" t="s">
        <v>30</v>
      </c>
      <c r="C55" s="27" t="b">
        <v>0</v>
      </c>
      <c r="D55" s="28" t="s">
        <v>30</v>
      </c>
      <c r="E55" s="28" t="s">
        <v>30</v>
      </c>
      <c r="F55" s="28" t="s">
        <v>30</v>
      </c>
      <c r="G55" s="27" t="b">
        <v>0</v>
      </c>
      <c r="H55" s="27" t="b">
        <v>0</v>
      </c>
      <c r="I55" s="27" t="b">
        <v>0</v>
      </c>
      <c r="J55" s="27" t="b">
        <v>0</v>
      </c>
      <c r="K55" s="28" t="s">
        <v>132</v>
      </c>
      <c r="L55" t="str">
        <f t="shared" si="0"/>
        <v/>
      </c>
    </row>
    <row r="56" spans="1:12" x14ac:dyDescent="0.3">
      <c r="A56" s="27">
        <v>85</v>
      </c>
      <c r="B56" s="28" t="s">
        <v>128</v>
      </c>
      <c r="C56" s="27" t="b">
        <v>0</v>
      </c>
      <c r="D56" s="28" t="s">
        <v>30</v>
      </c>
      <c r="E56" s="28" t="s">
        <v>136</v>
      </c>
      <c r="F56" s="28" t="s">
        <v>123</v>
      </c>
      <c r="G56" s="27" t="b">
        <v>0</v>
      </c>
      <c r="H56" s="27" t="b">
        <v>0</v>
      </c>
      <c r="I56" s="27" t="b">
        <v>1</v>
      </c>
      <c r="J56" s="27" t="b">
        <v>0</v>
      </c>
      <c r="K56" s="28" t="s">
        <v>132</v>
      </c>
      <c r="L56" t="str">
        <f t="shared" si="0"/>
        <v xml:space="preserve">Double Income No Kids/Empty-nesters; </v>
      </c>
    </row>
    <row r="57" spans="1:12" ht="43.2" x14ac:dyDescent="0.3">
      <c r="A57" s="27">
        <v>86</v>
      </c>
      <c r="B57" s="28" t="s">
        <v>30</v>
      </c>
      <c r="C57" s="27" t="b">
        <v>0</v>
      </c>
      <c r="D57" s="28" t="s">
        <v>30</v>
      </c>
      <c r="E57" s="28" t="s">
        <v>30</v>
      </c>
      <c r="F57" s="28" t="s">
        <v>127</v>
      </c>
      <c r="G57" s="27" t="b">
        <v>0</v>
      </c>
      <c r="H57" s="27" t="b">
        <v>0</v>
      </c>
      <c r="I57" s="27" t="b">
        <v>0</v>
      </c>
      <c r="J57" s="27" t="b">
        <v>0</v>
      </c>
      <c r="K57" s="28" t="s">
        <v>30</v>
      </c>
      <c r="L57" t="str">
        <f t="shared" si="0"/>
        <v/>
      </c>
    </row>
    <row r="58" spans="1:12" ht="43.2" x14ac:dyDescent="0.3">
      <c r="A58" s="27">
        <v>87</v>
      </c>
      <c r="B58" s="28" t="s">
        <v>128</v>
      </c>
      <c r="C58" s="27" t="b">
        <v>0</v>
      </c>
      <c r="D58" s="28" t="s">
        <v>30</v>
      </c>
      <c r="E58" s="28" t="s">
        <v>141</v>
      </c>
      <c r="F58" s="28" t="s">
        <v>127</v>
      </c>
      <c r="G58" s="27" t="b">
        <v>0</v>
      </c>
      <c r="H58" s="27" t="b">
        <v>0</v>
      </c>
      <c r="I58" s="27" t="b">
        <v>0</v>
      </c>
      <c r="J58" s="27" t="b">
        <v>0</v>
      </c>
      <c r="K58" s="28" t="s">
        <v>132</v>
      </c>
      <c r="L58" t="str">
        <f t="shared" si="0"/>
        <v/>
      </c>
    </row>
    <row r="59" spans="1:12" x14ac:dyDescent="0.3">
      <c r="A59" s="27">
        <v>89</v>
      </c>
      <c r="B59" s="28" t="s">
        <v>157</v>
      </c>
      <c r="C59" s="27" t="b">
        <v>0</v>
      </c>
      <c r="D59" s="28" t="s">
        <v>30</v>
      </c>
      <c r="E59" s="28" t="s">
        <v>159</v>
      </c>
      <c r="F59" s="28" t="s">
        <v>123</v>
      </c>
      <c r="G59" s="27" t="b">
        <v>0</v>
      </c>
      <c r="H59" s="27" t="b">
        <v>0</v>
      </c>
      <c r="I59" s="27" t="b">
        <v>1</v>
      </c>
      <c r="J59" s="27" t="b">
        <v>0</v>
      </c>
      <c r="K59" s="28" t="s">
        <v>132</v>
      </c>
      <c r="L59" t="str">
        <f t="shared" si="0"/>
        <v xml:space="preserve">Double Income No Kids/Empty-nesters; </v>
      </c>
    </row>
    <row r="60" spans="1:12" x14ac:dyDescent="0.3">
      <c r="A60" s="27">
        <v>90</v>
      </c>
      <c r="B60" s="28" t="s">
        <v>30</v>
      </c>
      <c r="C60" s="27" t="b">
        <v>0</v>
      </c>
      <c r="D60" s="28" t="s">
        <v>30</v>
      </c>
      <c r="E60" s="28" t="s">
        <v>30</v>
      </c>
      <c r="F60" s="28" t="s">
        <v>123</v>
      </c>
      <c r="G60" s="27" t="b">
        <v>1</v>
      </c>
      <c r="H60" s="27" t="b">
        <v>0</v>
      </c>
      <c r="I60" s="27" t="b">
        <v>0</v>
      </c>
      <c r="J60" s="27" t="b">
        <v>0</v>
      </c>
      <c r="K60" s="28" t="s">
        <v>32</v>
      </c>
      <c r="L60" t="str">
        <f t="shared" si="0"/>
        <v xml:space="preserve">Pre-School Aged Children; </v>
      </c>
    </row>
    <row r="61" spans="1:12" ht="28.8" x14ac:dyDescent="0.3">
      <c r="A61" s="27">
        <v>91</v>
      </c>
      <c r="B61" s="28" t="s">
        <v>157</v>
      </c>
      <c r="C61" s="27" t="b">
        <v>0</v>
      </c>
      <c r="D61" s="28" t="s">
        <v>30</v>
      </c>
      <c r="E61" s="28" t="s">
        <v>158</v>
      </c>
      <c r="F61" s="28" t="s">
        <v>123</v>
      </c>
      <c r="G61" s="27" t="b">
        <v>0</v>
      </c>
      <c r="H61" s="27" t="b">
        <v>0</v>
      </c>
      <c r="I61" s="27" t="b">
        <v>1</v>
      </c>
      <c r="J61" s="27" t="b">
        <v>0</v>
      </c>
      <c r="K61" s="28" t="s">
        <v>132</v>
      </c>
      <c r="L61" t="str">
        <f t="shared" si="0"/>
        <v xml:space="preserve">Double Income No Kids/Empty-nesters; </v>
      </c>
    </row>
    <row r="62" spans="1:12" x14ac:dyDescent="0.3">
      <c r="A62" s="27">
        <v>95</v>
      </c>
      <c r="B62" s="28" t="s">
        <v>125</v>
      </c>
      <c r="C62" s="27" t="b">
        <v>0</v>
      </c>
      <c r="D62" s="28" t="s">
        <v>30</v>
      </c>
      <c r="E62" s="28" t="s">
        <v>140</v>
      </c>
      <c r="F62" s="28" t="s">
        <v>123</v>
      </c>
      <c r="G62" s="27" t="b">
        <v>0</v>
      </c>
      <c r="H62" s="27" t="b">
        <v>0</v>
      </c>
      <c r="I62" s="27" t="b">
        <v>0</v>
      </c>
      <c r="J62" s="27" t="b">
        <v>0</v>
      </c>
      <c r="K62" s="28" t="s">
        <v>32</v>
      </c>
      <c r="L62" t="str">
        <f t="shared" si="0"/>
        <v/>
      </c>
    </row>
    <row r="63" spans="1:12" x14ac:dyDescent="0.3">
      <c r="A63" s="27">
        <v>99</v>
      </c>
      <c r="B63" s="28" t="s">
        <v>30</v>
      </c>
      <c r="C63" s="27" t="b">
        <v>0</v>
      </c>
      <c r="D63" s="28" t="s">
        <v>30</v>
      </c>
      <c r="E63" s="28" t="s">
        <v>126</v>
      </c>
      <c r="F63" s="28" t="s">
        <v>30</v>
      </c>
      <c r="G63" s="27" t="b">
        <v>0</v>
      </c>
      <c r="H63" s="27" t="b">
        <v>0</v>
      </c>
      <c r="I63" s="27" t="b">
        <v>1</v>
      </c>
      <c r="J63" s="27" t="b">
        <v>0</v>
      </c>
      <c r="K63" s="28" t="s">
        <v>132</v>
      </c>
      <c r="L63" t="str">
        <f t="shared" si="0"/>
        <v xml:space="preserve">Double Income No Kids/Empty-nesters; </v>
      </c>
    </row>
    <row r="64" spans="1:12" ht="28.8" x14ac:dyDescent="0.3">
      <c r="A64" s="27">
        <v>100</v>
      </c>
      <c r="B64" s="28" t="s">
        <v>128</v>
      </c>
      <c r="C64" s="27" t="b">
        <v>0</v>
      </c>
      <c r="D64" s="28" t="s">
        <v>30</v>
      </c>
      <c r="E64" s="28" t="s">
        <v>149</v>
      </c>
      <c r="F64" s="28" t="s">
        <v>147</v>
      </c>
      <c r="G64" s="27" t="b">
        <v>0</v>
      </c>
      <c r="H64" s="27" t="b">
        <v>0</v>
      </c>
      <c r="I64" s="27" t="b">
        <v>0</v>
      </c>
      <c r="J64" s="27" t="b">
        <v>0</v>
      </c>
      <c r="K64" s="28" t="s">
        <v>132</v>
      </c>
      <c r="L64" t="str">
        <f t="shared" si="0"/>
        <v/>
      </c>
    </row>
    <row r="65" spans="1:12" ht="28.8" x14ac:dyDescent="0.3">
      <c r="A65" s="27">
        <v>101</v>
      </c>
      <c r="B65" s="28" t="s">
        <v>131</v>
      </c>
      <c r="C65" s="27" t="b">
        <v>0</v>
      </c>
      <c r="D65" s="28" t="s">
        <v>129</v>
      </c>
      <c r="E65" s="28" t="s">
        <v>122</v>
      </c>
      <c r="F65" s="28" t="s">
        <v>123</v>
      </c>
      <c r="G65" s="27" t="b">
        <v>0</v>
      </c>
      <c r="H65" s="27" t="b">
        <v>0</v>
      </c>
      <c r="I65" s="27" t="b">
        <v>0</v>
      </c>
      <c r="J65" s="27" t="b">
        <v>0</v>
      </c>
      <c r="K65" s="28" t="s">
        <v>32</v>
      </c>
      <c r="L65" t="str">
        <f t="shared" si="0"/>
        <v/>
      </c>
    </row>
    <row r="66" spans="1:12" x14ac:dyDescent="0.3">
      <c r="A66" s="27">
        <v>103</v>
      </c>
      <c r="B66" s="28" t="s">
        <v>146</v>
      </c>
      <c r="C66" s="27" t="b">
        <v>0</v>
      </c>
      <c r="D66" s="28" t="s">
        <v>30</v>
      </c>
      <c r="E66" s="28" t="s">
        <v>165</v>
      </c>
      <c r="F66" s="28" t="s">
        <v>123</v>
      </c>
      <c r="G66" s="27" t="b">
        <v>1</v>
      </c>
      <c r="H66" s="27" t="b">
        <v>1</v>
      </c>
      <c r="I66" s="27" t="b">
        <v>0</v>
      </c>
      <c r="J66" s="27" t="b">
        <v>0</v>
      </c>
      <c r="K66" s="28" t="s">
        <v>32</v>
      </c>
      <c r="L66" t="str">
        <f t="shared" si="0"/>
        <v xml:space="preserve">Pre-School Aged Children; Older School-Aged Children; </v>
      </c>
    </row>
    <row r="67" spans="1:12" x14ac:dyDescent="0.3">
      <c r="A67" s="27">
        <v>107</v>
      </c>
      <c r="B67" s="28" t="s">
        <v>157</v>
      </c>
      <c r="C67" s="27" t="b">
        <v>0</v>
      </c>
      <c r="D67" s="28" t="s">
        <v>30</v>
      </c>
      <c r="E67" s="28" t="s">
        <v>161</v>
      </c>
      <c r="F67" s="28" t="s">
        <v>123</v>
      </c>
      <c r="G67" s="27" t="b">
        <v>0</v>
      </c>
      <c r="H67" s="27" t="b">
        <v>0</v>
      </c>
      <c r="I67" s="27" t="b">
        <v>0</v>
      </c>
      <c r="J67" s="27" t="b">
        <v>0</v>
      </c>
      <c r="K67" s="28" t="s">
        <v>124</v>
      </c>
      <c r="L67" t="str">
        <f t="shared" ref="L67:L111" si="1">_xlfn.CONCAT(IF(G67,"Pre-School Aged Children; ",""),IF(H67,"Older School-Aged Children; ", ""),IF(I67,"Double Income No Kids/Empty-nesters; ", ""),IF(J67,"Stay-at-home/Retired Partner; ",""))</f>
        <v/>
      </c>
    </row>
    <row r="68" spans="1:12" x14ac:dyDescent="0.3">
      <c r="A68" s="27">
        <v>109</v>
      </c>
      <c r="B68" s="28" t="s">
        <v>30</v>
      </c>
      <c r="C68" s="27" t="b">
        <v>0</v>
      </c>
      <c r="D68" s="28" t="s">
        <v>30</v>
      </c>
      <c r="E68" s="28" t="s">
        <v>136</v>
      </c>
      <c r="F68" s="28" t="s">
        <v>30</v>
      </c>
      <c r="G68" s="27" t="b">
        <v>1</v>
      </c>
      <c r="H68" s="27" t="b">
        <v>0</v>
      </c>
      <c r="I68" s="27" t="b">
        <v>0</v>
      </c>
      <c r="J68" s="27" t="b">
        <v>0</v>
      </c>
      <c r="K68" s="28" t="s">
        <v>32</v>
      </c>
      <c r="L68" t="str">
        <f t="shared" si="1"/>
        <v xml:space="preserve">Pre-School Aged Children; </v>
      </c>
    </row>
    <row r="69" spans="1:12" ht="28.8" x14ac:dyDescent="0.3">
      <c r="A69" s="27">
        <v>110</v>
      </c>
      <c r="B69" s="28" t="s">
        <v>131</v>
      </c>
      <c r="C69" s="27" t="b">
        <v>0</v>
      </c>
      <c r="D69" s="28" t="s">
        <v>129</v>
      </c>
      <c r="E69" s="28" t="s">
        <v>122</v>
      </c>
      <c r="F69" s="28" t="s">
        <v>123</v>
      </c>
      <c r="G69" s="27" t="b">
        <v>0</v>
      </c>
      <c r="H69" s="27" t="b">
        <v>0</v>
      </c>
      <c r="I69" s="27" t="b">
        <v>1</v>
      </c>
      <c r="J69" s="27" t="b">
        <v>0</v>
      </c>
      <c r="K69" s="28" t="s">
        <v>132</v>
      </c>
      <c r="L69" t="str">
        <f t="shared" si="1"/>
        <v xml:space="preserve">Double Income No Kids/Empty-nesters; </v>
      </c>
    </row>
    <row r="70" spans="1:12" ht="28.8" x14ac:dyDescent="0.3">
      <c r="A70" s="27">
        <v>112</v>
      </c>
      <c r="B70" s="28" t="s">
        <v>121</v>
      </c>
      <c r="C70" s="27" t="b">
        <v>0</v>
      </c>
      <c r="D70" s="28" t="s">
        <v>129</v>
      </c>
      <c r="E70" s="28" t="s">
        <v>136</v>
      </c>
      <c r="F70" s="28" t="s">
        <v>143</v>
      </c>
      <c r="G70" s="27" t="b">
        <v>1</v>
      </c>
      <c r="H70" s="27" t="b">
        <v>0</v>
      </c>
      <c r="I70" s="27" t="b">
        <v>0</v>
      </c>
      <c r="J70" s="27" t="b">
        <v>0</v>
      </c>
      <c r="K70" s="28" t="s">
        <v>32</v>
      </c>
      <c r="L70" t="str">
        <f t="shared" si="1"/>
        <v xml:space="preserve">Pre-School Aged Children; </v>
      </c>
    </row>
    <row r="71" spans="1:12" ht="28.8" x14ac:dyDescent="0.3">
      <c r="A71" s="27">
        <v>113</v>
      </c>
      <c r="B71" s="28" t="s">
        <v>131</v>
      </c>
      <c r="C71" s="27" t="b">
        <v>0</v>
      </c>
      <c r="D71" s="28" t="s">
        <v>30</v>
      </c>
      <c r="E71" s="28" t="s">
        <v>144</v>
      </c>
      <c r="F71" s="28" t="s">
        <v>123</v>
      </c>
      <c r="G71" s="27" t="b">
        <v>0</v>
      </c>
      <c r="H71" s="27" t="b">
        <v>0</v>
      </c>
      <c r="I71" s="27" t="b">
        <v>0</v>
      </c>
      <c r="J71" s="27" t="b">
        <v>0</v>
      </c>
      <c r="K71" s="28" t="s">
        <v>32</v>
      </c>
      <c r="L71" t="str">
        <f t="shared" si="1"/>
        <v/>
      </c>
    </row>
    <row r="72" spans="1:12" x14ac:dyDescent="0.3">
      <c r="A72" s="27">
        <v>114</v>
      </c>
      <c r="B72" s="28" t="s">
        <v>138</v>
      </c>
      <c r="C72" s="27" t="b">
        <v>0</v>
      </c>
      <c r="D72" s="28" t="s">
        <v>30</v>
      </c>
      <c r="E72" s="28" t="s">
        <v>145</v>
      </c>
      <c r="F72" s="28" t="s">
        <v>123</v>
      </c>
      <c r="G72" s="27" t="b">
        <v>0</v>
      </c>
      <c r="H72" s="27" t="b">
        <v>0</v>
      </c>
      <c r="I72" s="27" t="b">
        <v>1</v>
      </c>
      <c r="J72" s="27" t="b">
        <v>0</v>
      </c>
      <c r="K72" s="28" t="s">
        <v>132</v>
      </c>
      <c r="L72" t="str">
        <f t="shared" si="1"/>
        <v xml:space="preserve">Double Income No Kids/Empty-nesters; </v>
      </c>
    </row>
    <row r="73" spans="1:12" ht="28.8" x14ac:dyDescent="0.3">
      <c r="A73" s="27">
        <v>116</v>
      </c>
      <c r="B73" s="28" t="s">
        <v>131</v>
      </c>
      <c r="C73" s="27" t="b">
        <v>0</v>
      </c>
      <c r="D73" s="28" t="s">
        <v>30</v>
      </c>
      <c r="E73" s="28" t="s">
        <v>149</v>
      </c>
      <c r="F73" s="28" t="s">
        <v>137</v>
      </c>
      <c r="G73" s="27" t="b">
        <v>0</v>
      </c>
      <c r="H73" s="27" t="b">
        <v>0</v>
      </c>
      <c r="I73" s="27" t="b">
        <v>0</v>
      </c>
      <c r="J73" s="27" t="b">
        <v>0</v>
      </c>
      <c r="K73" s="28" t="s">
        <v>32</v>
      </c>
      <c r="L73" t="str">
        <f t="shared" si="1"/>
        <v/>
      </c>
    </row>
    <row r="74" spans="1:12" ht="28.8" x14ac:dyDescent="0.3">
      <c r="A74" s="27">
        <v>117</v>
      </c>
      <c r="B74" s="28" t="s">
        <v>30</v>
      </c>
      <c r="C74" s="27" t="b">
        <v>0</v>
      </c>
      <c r="D74" s="28" t="s">
        <v>30</v>
      </c>
      <c r="E74" s="28" t="s">
        <v>30</v>
      </c>
      <c r="F74" s="28" t="s">
        <v>143</v>
      </c>
      <c r="G74" s="27" t="b">
        <v>0</v>
      </c>
      <c r="H74" s="27" t="b">
        <v>0</v>
      </c>
      <c r="I74" s="27" t="b">
        <v>1</v>
      </c>
      <c r="J74" s="27" t="b">
        <v>0</v>
      </c>
      <c r="K74" s="28" t="s">
        <v>132</v>
      </c>
      <c r="L74" t="str">
        <f t="shared" si="1"/>
        <v xml:space="preserve">Double Income No Kids/Empty-nesters; </v>
      </c>
    </row>
    <row r="75" spans="1:12" ht="28.8" x14ac:dyDescent="0.3">
      <c r="A75" s="27">
        <v>120</v>
      </c>
      <c r="B75" s="28" t="s">
        <v>128</v>
      </c>
      <c r="C75" s="27" t="b">
        <v>0</v>
      </c>
      <c r="D75" s="28" t="s">
        <v>129</v>
      </c>
      <c r="E75" s="28" t="s">
        <v>134</v>
      </c>
      <c r="F75" s="28" t="s">
        <v>123</v>
      </c>
      <c r="G75" s="27" t="b">
        <v>0</v>
      </c>
      <c r="H75" s="27" t="b">
        <v>0</v>
      </c>
      <c r="I75" s="27" t="b">
        <v>0</v>
      </c>
      <c r="J75" s="27" t="b">
        <v>0</v>
      </c>
      <c r="K75" s="28" t="s">
        <v>32</v>
      </c>
      <c r="L75" t="str">
        <f t="shared" si="1"/>
        <v/>
      </c>
    </row>
    <row r="76" spans="1:12" ht="28.8" x14ac:dyDescent="0.3">
      <c r="A76" s="27">
        <v>121</v>
      </c>
      <c r="B76" s="28" t="s">
        <v>128</v>
      </c>
      <c r="C76" s="27" t="b">
        <v>0</v>
      </c>
      <c r="D76" s="28" t="s">
        <v>129</v>
      </c>
      <c r="E76" s="28" t="s">
        <v>133</v>
      </c>
      <c r="F76" s="28" t="s">
        <v>30</v>
      </c>
      <c r="G76" s="27" t="b">
        <v>1</v>
      </c>
      <c r="H76" s="27" t="b">
        <v>0</v>
      </c>
      <c r="I76" s="27" t="b">
        <v>0</v>
      </c>
      <c r="J76" s="27" t="b">
        <v>0</v>
      </c>
      <c r="K76" s="28" t="s">
        <v>32</v>
      </c>
      <c r="L76" t="str">
        <f t="shared" si="1"/>
        <v xml:space="preserve">Pre-School Aged Children; </v>
      </c>
    </row>
    <row r="77" spans="1:12" ht="28.8" x14ac:dyDescent="0.3">
      <c r="A77" s="27">
        <v>122</v>
      </c>
      <c r="B77" s="28" t="s">
        <v>128</v>
      </c>
      <c r="C77" s="27" t="b">
        <v>0</v>
      </c>
      <c r="D77" s="28" t="s">
        <v>30</v>
      </c>
      <c r="E77" s="28" t="s">
        <v>148</v>
      </c>
      <c r="F77" s="28" t="s">
        <v>123</v>
      </c>
      <c r="G77" s="27" t="b">
        <v>0</v>
      </c>
      <c r="H77" s="27" t="b">
        <v>0</v>
      </c>
      <c r="I77" s="27" t="b">
        <v>0</v>
      </c>
      <c r="J77" s="27" t="b">
        <v>0</v>
      </c>
      <c r="K77" s="28" t="s">
        <v>132</v>
      </c>
      <c r="L77" t="str">
        <f t="shared" si="1"/>
        <v/>
      </c>
    </row>
    <row r="78" spans="1:12" ht="43.2" x14ac:dyDescent="0.3">
      <c r="A78" s="27">
        <v>123</v>
      </c>
      <c r="B78" s="28" t="s">
        <v>128</v>
      </c>
      <c r="C78" s="27" t="b">
        <v>0</v>
      </c>
      <c r="D78" s="28" t="s">
        <v>129</v>
      </c>
      <c r="E78" s="28" t="s">
        <v>130</v>
      </c>
      <c r="F78" s="28" t="s">
        <v>127</v>
      </c>
      <c r="G78" s="27" t="b">
        <v>1</v>
      </c>
      <c r="H78" s="27" t="b">
        <v>0</v>
      </c>
      <c r="I78" s="27" t="b">
        <v>0</v>
      </c>
      <c r="J78" s="27" t="b">
        <v>0</v>
      </c>
      <c r="K78" s="28" t="s">
        <v>32</v>
      </c>
      <c r="L78" t="str">
        <f t="shared" si="1"/>
        <v xml:space="preserve">Pre-School Aged Children; </v>
      </c>
    </row>
    <row r="79" spans="1:12" x14ac:dyDescent="0.3">
      <c r="A79" s="27">
        <v>124</v>
      </c>
      <c r="B79" s="28" t="s">
        <v>121</v>
      </c>
      <c r="C79" s="27" t="b">
        <v>0</v>
      </c>
      <c r="D79" s="28" t="s">
        <v>30</v>
      </c>
      <c r="E79" s="28" t="s">
        <v>122</v>
      </c>
      <c r="F79" s="28" t="s">
        <v>123</v>
      </c>
      <c r="G79" s="27" t="b">
        <v>0</v>
      </c>
      <c r="H79" s="27" t="b">
        <v>0</v>
      </c>
      <c r="I79" s="27" t="b">
        <v>0</v>
      </c>
      <c r="J79" s="27" t="b">
        <v>0</v>
      </c>
      <c r="K79" s="28" t="s">
        <v>124</v>
      </c>
      <c r="L79" t="str">
        <f t="shared" si="1"/>
        <v/>
      </c>
    </row>
    <row r="80" spans="1:12" ht="28.8" x14ac:dyDescent="0.3">
      <c r="A80" s="27">
        <v>125</v>
      </c>
      <c r="B80" s="28" t="s">
        <v>125</v>
      </c>
      <c r="C80" s="27" t="b">
        <v>0</v>
      </c>
      <c r="D80" s="28" t="s">
        <v>30</v>
      </c>
      <c r="E80" s="28" t="s">
        <v>158</v>
      </c>
      <c r="F80" s="28" t="s">
        <v>123</v>
      </c>
      <c r="G80" s="27" t="b">
        <v>1</v>
      </c>
      <c r="H80" s="27" t="b">
        <v>1</v>
      </c>
      <c r="I80" s="27" t="b">
        <v>0</v>
      </c>
      <c r="J80" s="27" t="b">
        <v>1</v>
      </c>
      <c r="K80" s="28" t="s">
        <v>32</v>
      </c>
      <c r="L80" t="str">
        <f t="shared" si="1"/>
        <v xml:space="preserve">Pre-School Aged Children; Older School-Aged Children; Stay-at-home/Retired Partner; </v>
      </c>
    </row>
    <row r="81" spans="1:12" x14ac:dyDescent="0.3">
      <c r="A81" s="27">
        <v>127</v>
      </c>
      <c r="B81" s="28" t="s">
        <v>121</v>
      </c>
      <c r="C81" s="27" t="b">
        <v>0</v>
      </c>
      <c r="D81" s="28" t="s">
        <v>30</v>
      </c>
      <c r="E81" s="28" t="s">
        <v>30</v>
      </c>
      <c r="F81" s="28" t="s">
        <v>123</v>
      </c>
      <c r="G81" s="27" t="b">
        <v>0</v>
      </c>
      <c r="H81" s="27" t="b">
        <v>0</v>
      </c>
      <c r="I81" s="27" t="b">
        <v>0</v>
      </c>
      <c r="J81" s="27" t="b">
        <v>0</v>
      </c>
      <c r="K81" s="28" t="s">
        <v>132</v>
      </c>
      <c r="L81" t="str">
        <f t="shared" si="1"/>
        <v/>
      </c>
    </row>
    <row r="82" spans="1:12" ht="28.8" x14ac:dyDescent="0.3">
      <c r="A82" s="27">
        <v>128</v>
      </c>
      <c r="B82" s="28" t="s">
        <v>125</v>
      </c>
      <c r="C82" s="27" t="b">
        <v>0</v>
      </c>
      <c r="D82" s="28" t="s">
        <v>30</v>
      </c>
      <c r="E82" s="28" t="s">
        <v>30</v>
      </c>
      <c r="F82" s="28" t="s">
        <v>143</v>
      </c>
      <c r="G82" s="27" t="b">
        <v>0</v>
      </c>
      <c r="H82" s="27" t="b">
        <v>0</v>
      </c>
      <c r="I82" s="27" t="b">
        <v>0</v>
      </c>
      <c r="J82" s="27" t="b">
        <v>0</v>
      </c>
      <c r="K82" s="28" t="s">
        <v>30</v>
      </c>
      <c r="L82" t="str">
        <f t="shared" si="1"/>
        <v/>
      </c>
    </row>
    <row r="83" spans="1:12" ht="28.8" x14ac:dyDescent="0.3">
      <c r="A83" s="27">
        <v>129</v>
      </c>
      <c r="B83" s="28" t="s">
        <v>146</v>
      </c>
      <c r="C83" s="27" t="b">
        <v>0</v>
      </c>
      <c r="D83" s="28" t="s">
        <v>30</v>
      </c>
      <c r="E83" s="28" t="s">
        <v>151</v>
      </c>
      <c r="F83" s="28" t="s">
        <v>152</v>
      </c>
      <c r="G83" s="27" t="b">
        <v>1</v>
      </c>
      <c r="H83" s="27" t="b">
        <v>1</v>
      </c>
      <c r="I83" s="27" t="b">
        <v>0</v>
      </c>
      <c r="J83" s="27" t="b">
        <v>0</v>
      </c>
      <c r="K83" s="28" t="s">
        <v>32</v>
      </c>
      <c r="L83" t="str">
        <f t="shared" si="1"/>
        <v xml:space="preserve">Pre-School Aged Children; Older School-Aged Children; </v>
      </c>
    </row>
    <row r="84" spans="1:12" ht="28.8" x14ac:dyDescent="0.3">
      <c r="A84" s="27">
        <v>134</v>
      </c>
      <c r="B84" s="28" t="s">
        <v>128</v>
      </c>
      <c r="C84" s="27" t="b">
        <v>0</v>
      </c>
      <c r="D84" s="28" t="s">
        <v>129</v>
      </c>
      <c r="E84" s="28" t="s">
        <v>135</v>
      </c>
      <c r="F84" s="28" t="s">
        <v>30</v>
      </c>
      <c r="G84" s="27" t="b">
        <v>0</v>
      </c>
      <c r="H84" s="27" t="b">
        <v>0</v>
      </c>
      <c r="I84" s="27" t="b">
        <v>0</v>
      </c>
      <c r="J84" s="27" t="b">
        <v>0</v>
      </c>
      <c r="K84" s="28" t="s">
        <v>30</v>
      </c>
      <c r="L84" t="str">
        <f t="shared" si="1"/>
        <v/>
      </c>
    </row>
    <row r="85" spans="1:12" x14ac:dyDescent="0.3">
      <c r="A85" s="27">
        <v>135</v>
      </c>
      <c r="B85" s="28" t="s">
        <v>30</v>
      </c>
      <c r="C85" s="27" t="b">
        <v>0</v>
      </c>
      <c r="D85" s="28" t="s">
        <v>30</v>
      </c>
      <c r="E85" s="28" t="s">
        <v>30</v>
      </c>
      <c r="F85" s="28" t="s">
        <v>30</v>
      </c>
      <c r="G85" s="27" t="b">
        <v>0</v>
      </c>
      <c r="H85" s="27" t="b">
        <v>0</v>
      </c>
      <c r="I85" s="27" t="b">
        <v>0</v>
      </c>
      <c r="J85" s="27" t="b">
        <v>0</v>
      </c>
      <c r="K85" s="28" t="s">
        <v>30</v>
      </c>
      <c r="L85" t="str">
        <f t="shared" si="1"/>
        <v/>
      </c>
    </row>
    <row r="86" spans="1:12" x14ac:dyDescent="0.3">
      <c r="A86" s="27">
        <v>136</v>
      </c>
      <c r="B86" s="28" t="s">
        <v>30</v>
      </c>
      <c r="C86" s="27" t="b">
        <v>0</v>
      </c>
      <c r="D86" s="28" t="s">
        <v>30</v>
      </c>
      <c r="E86" s="28" t="s">
        <v>136</v>
      </c>
      <c r="F86" s="28" t="s">
        <v>137</v>
      </c>
      <c r="G86" s="27" t="b">
        <v>0</v>
      </c>
      <c r="H86" s="27" t="b">
        <v>0</v>
      </c>
      <c r="I86" s="27" t="b">
        <v>0</v>
      </c>
      <c r="J86" s="27" t="b">
        <v>0</v>
      </c>
      <c r="K86" s="28" t="s">
        <v>30</v>
      </c>
      <c r="L86" t="str">
        <f t="shared" si="1"/>
        <v/>
      </c>
    </row>
    <row r="87" spans="1:12" ht="28.8" x14ac:dyDescent="0.3">
      <c r="A87" s="27">
        <v>137</v>
      </c>
      <c r="B87" s="28" t="s">
        <v>146</v>
      </c>
      <c r="C87" s="27" t="b">
        <v>0</v>
      </c>
      <c r="D87" s="28" t="s">
        <v>30</v>
      </c>
      <c r="E87" s="28" t="s">
        <v>148</v>
      </c>
      <c r="F87" s="28" t="s">
        <v>152</v>
      </c>
      <c r="G87" s="27" t="b">
        <v>1</v>
      </c>
      <c r="H87" s="27" t="b">
        <v>0</v>
      </c>
      <c r="I87" s="27" t="b">
        <v>0</v>
      </c>
      <c r="J87" s="27" t="b">
        <v>0</v>
      </c>
      <c r="K87" s="28" t="s">
        <v>32</v>
      </c>
      <c r="L87" t="str">
        <f t="shared" si="1"/>
        <v xml:space="preserve">Pre-School Aged Children; </v>
      </c>
    </row>
    <row r="88" spans="1:12" ht="28.8" x14ac:dyDescent="0.3">
      <c r="A88" s="27">
        <v>138</v>
      </c>
      <c r="B88" s="28" t="s">
        <v>30</v>
      </c>
      <c r="C88" s="27" t="b">
        <v>0</v>
      </c>
      <c r="D88" s="28" t="s">
        <v>30</v>
      </c>
      <c r="E88" s="28" t="s">
        <v>30</v>
      </c>
      <c r="F88" s="28" t="s">
        <v>152</v>
      </c>
      <c r="G88" s="27" t="b">
        <v>0</v>
      </c>
      <c r="H88" s="27" t="b">
        <v>0</v>
      </c>
      <c r="I88" s="27" t="b">
        <v>0</v>
      </c>
      <c r="J88" s="27" t="b">
        <v>0</v>
      </c>
      <c r="K88" s="28" t="s">
        <v>30</v>
      </c>
      <c r="L88" t="str">
        <f t="shared" si="1"/>
        <v/>
      </c>
    </row>
    <row r="89" spans="1:12" ht="28.8" x14ac:dyDescent="0.3">
      <c r="A89" s="27">
        <v>139</v>
      </c>
      <c r="B89" s="28" t="s">
        <v>138</v>
      </c>
      <c r="C89" s="27" t="b">
        <v>0</v>
      </c>
      <c r="D89" s="28" t="s">
        <v>129</v>
      </c>
      <c r="E89" s="28" t="s">
        <v>139</v>
      </c>
      <c r="F89" s="28" t="s">
        <v>123</v>
      </c>
      <c r="G89" s="27" t="b">
        <v>0</v>
      </c>
      <c r="H89" s="27" t="b">
        <v>0</v>
      </c>
      <c r="I89" s="27" t="b">
        <v>0</v>
      </c>
      <c r="J89" s="27" t="b">
        <v>0</v>
      </c>
      <c r="K89" s="28" t="s">
        <v>132</v>
      </c>
      <c r="L89" t="str">
        <f t="shared" si="1"/>
        <v/>
      </c>
    </row>
    <row r="90" spans="1:12" x14ac:dyDescent="0.3">
      <c r="A90" s="27">
        <v>141</v>
      </c>
      <c r="B90" s="28" t="s">
        <v>30</v>
      </c>
      <c r="C90" s="27" t="b">
        <v>0</v>
      </c>
      <c r="D90" s="28" t="s">
        <v>30</v>
      </c>
      <c r="E90" s="28" t="s">
        <v>122</v>
      </c>
      <c r="F90" s="28" t="s">
        <v>123</v>
      </c>
      <c r="G90" s="27" t="b">
        <v>1</v>
      </c>
      <c r="H90" s="27" t="b">
        <v>0</v>
      </c>
      <c r="I90" s="27" t="b">
        <v>0</v>
      </c>
      <c r="J90" s="27" t="b">
        <v>0</v>
      </c>
      <c r="K90" s="28" t="s">
        <v>32</v>
      </c>
      <c r="L90" t="str">
        <f t="shared" si="1"/>
        <v xml:space="preserve">Pre-School Aged Children; </v>
      </c>
    </row>
    <row r="91" spans="1:12" x14ac:dyDescent="0.3">
      <c r="A91" s="27">
        <v>142</v>
      </c>
      <c r="B91" s="28" t="s">
        <v>131</v>
      </c>
      <c r="C91" s="27" t="b">
        <v>0</v>
      </c>
      <c r="D91" s="28" t="s">
        <v>30</v>
      </c>
      <c r="E91" s="28" t="s">
        <v>153</v>
      </c>
      <c r="F91" s="28" t="s">
        <v>123</v>
      </c>
      <c r="G91" s="27" t="b">
        <v>0</v>
      </c>
      <c r="H91" s="27" t="b">
        <v>0</v>
      </c>
      <c r="I91" s="27" t="b">
        <v>0</v>
      </c>
      <c r="J91" s="27" t="b">
        <v>0</v>
      </c>
      <c r="K91" s="28" t="s">
        <v>30</v>
      </c>
      <c r="L91" t="str">
        <f t="shared" si="1"/>
        <v/>
      </c>
    </row>
    <row r="92" spans="1:12" x14ac:dyDescent="0.3">
      <c r="A92" s="27">
        <v>143</v>
      </c>
      <c r="B92" s="28" t="s">
        <v>30</v>
      </c>
      <c r="C92" s="27" t="b">
        <v>0</v>
      </c>
      <c r="D92" s="28" t="s">
        <v>30</v>
      </c>
      <c r="E92" s="28" t="s">
        <v>154</v>
      </c>
      <c r="F92" s="28" t="s">
        <v>30</v>
      </c>
      <c r="G92" s="27" t="b">
        <v>0</v>
      </c>
      <c r="H92" s="27" t="b">
        <v>0</v>
      </c>
      <c r="I92" s="27" t="b">
        <v>1</v>
      </c>
      <c r="J92" s="27" t="b">
        <v>0</v>
      </c>
      <c r="K92" s="28" t="s">
        <v>32</v>
      </c>
      <c r="L92" t="str">
        <f t="shared" si="1"/>
        <v xml:space="preserve">Double Income No Kids/Empty-nesters; </v>
      </c>
    </row>
    <row r="93" spans="1:12" x14ac:dyDescent="0.3">
      <c r="A93" s="27">
        <v>144</v>
      </c>
      <c r="B93" s="28" t="s">
        <v>30</v>
      </c>
      <c r="C93" s="27" t="b">
        <v>0</v>
      </c>
      <c r="D93" s="28" t="s">
        <v>30</v>
      </c>
      <c r="E93" s="28" t="s">
        <v>136</v>
      </c>
      <c r="F93" s="28" t="s">
        <v>123</v>
      </c>
      <c r="G93" s="27" t="b">
        <v>0</v>
      </c>
      <c r="H93" s="27" t="b">
        <v>0</v>
      </c>
      <c r="I93" s="27" t="b">
        <v>1</v>
      </c>
      <c r="J93" s="27" t="b">
        <v>0</v>
      </c>
      <c r="K93" s="28" t="s">
        <v>132</v>
      </c>
      <c r="L93" t="str">
        <f t="shared" si="1"/>
        <v xml:space="preserve">Double Income No Kids/Empty-nesters; </v>
      </c>
    </row>
    <row r="94" spans="1:12" x14ac:dyDescent="0.3">
      <c r="A94" s="27">
        <v>145</v>
      </c>
      <c r="B94" s="28" t="s">
        <v>30</v>
      </c>
      <c r="C94" s="27" t="b">
        <v>0</v>
      </c>
      <c r="D94" s="28" t="s">
        <v>30</v>
      </c>
      <c r="E94" s="28" t="s">
        <v>153</v>
      </c>
      <c r="F94" s="28" t="s">
        <v>137</v>
      </c>
      <c r="G94" s="27" t="b">
        <v>1</v>
      </c>
      <c r="H94" s="27" t="b">
        <v>0</v>
      </c>
      <c r="I94" s="27" t="b">
        <v>0</v>
      </c>
      <c r="J94" s="27" t="b">
        <v>0</v>
      </c>
      <c r="K94" s="28" t="s">
        <v>32</v>
      </c>
      <c r="L94" t="str">
        <f t="shared" si="1"/>
        <v xml:space="preserve">Pre-School Aged Children; </v>
      </c>
    </row>
    <row r="95" spans="1:12" ht="43.2" x14ac:dyDescent="0.3">
      <c r="A95" s="27">
        <v>146</v>
      </c>
      <c r="B95" s="28" t="s">
        <v>131</v>
      </c>
      <c r="C95" s="27" t="b">
        <v>1</v>
      </c>
      <c r="D95" s="28" t="s">
        <v>142</v>
      </c>
      <c r="E95" s="28" t="s">
        <v>30</v>
      </c>
      <c r="F95" s="28" t="s">
        <v>143</v>
      </c>
      <c r="G95" s="27" t="b">
        <v>1</v>
      </c>
      <c r="H95" s="27" t="b">
        <v>0</v>
      </c>
      <c r="I95" s="27" t="b">
        <v>0</v>
      </c>
      <c r="J95" s="27" t="b">
        <v>0</v>
      </c>
      <c r="K95" s="28" t="s">
        <v>32</v>
      </c>
      <c r="L95" t="str">
        <f t="shared" si="1"/>
        <v xml:space="preserve">Pre-School Aged Children; </v>
      </c>
    </row>
    <row r="96" spans="1:12" ht="28.8" x14ac:dyDescent="0.3">
      <c r="A96" s="27">
        <v>147</v>
      </c>
      <c r="B96" s="28" t="s">
        <v>128</v>
      </c>
      <c r="C96" s="27" t="b">
        <v>0</v>
      </c>
      <c r="D96" s="28" t="s">
        <v>30</v>
      </c>
      <c r="E96" s="28" t="s">
        <v>149</v>
      </c>
      <c r="F96" s="28" t="s">
        <v>123</v>
      </c>
      <c r="G96" s="27" t="b">
        <v>0</v>
      </c>
      <c r="H96" s="27" t="b">
        <v>0</v>
      </c>
      <c r="I96" s="27" t="b">
        <v>1</v>
      </c>
      <c r="J96" s="27" t="b">
        <v>0</v>
      </c>
      <c r="K96" s="28" t="s">
        <v>132</v>
      </c>
      <c r="L96" t="str">
        <f t="shared" si="1"/>
        <v xml:space="preserve">Double Income No Kids/Empty-nesters; </v>
      </c>
    </row>
    <row r="97" spans="1:12" x14ac:dyDescent="0.3">
      <c r="A97" s="27">
        <v>148</v>
      </c>
      <c r="B97" s="28" t="s">
        <v>128</v>
      </c>
      <c r="C97" s="27" t="b">
        <v>0</v>
      </c>
      <c r="D97" s="28" t="s">
        <v>30</v>
      </c>
      <c r="E97" s="28" t="s">
        <v>151</v>
      </c>
      <c r="F97" s="28" t="s">
        <v>147</v>
      </c>
      <c r="G97" s="27" t="b">
        <v>0</v>
      </c>
      <c r="H97" s="27" t="b">
        <v>0</v>
      </c>
      <c r="I97" s="27" t="b">
        <v>1</v>
      </c>
      <c r="J97" s="27" t="b">
        <v>0</v>
      </c>
      <c r="K97" s="28" t="s">
        <v>132</v>
      </c>
      <c r="L97" t="str">
        <f t="shared" si="1"/>
        <v xml:space="preserve">Double Income No Kids/Empty-nesters; </v>
      </c>
    </row>
    <row r="98" spans="1:12" ht="28.8" x14ac:dyDescent="0.3">
      <c r="A98" s="27">
        <v>149</v>
      </c>
      <c r="B98" s="28" t="s">
        <v>131</v>
      </c>
      <c r="C98" s="27" t="b">
        <v>0</v>
      </c>
      <c r="D98" s="28" t="s">
        <v>30</v>
      </c>
      <c r="E98" s="28" t="s">
        <v>144</v>
      </c>
      <c r="F98" s="28" t="s">
        <v>123</v>
      </c>
      <c r="G98" s="27" t="b">
        <v>0</v>
      </c>
      <c r="H98" s="27" t="b">
        <v>0</v>
      </c>
      <c r="I98" s="27" t="b">
        <v>1</v>
      </c>
      <c r="J98" s="27" t="b">
        <v>0</v>
      </c>
      <c r="K98" s="28" t="s">
        <v>132</v>
      </c>
      <c r="L98" t="str">
        <f t="shared" si="1"/>
        <v xml:space="preserve">Double Income No Kids/Empty-nesters; </v>
      </c>
    </row>
    <row r="99" spans="1:12" ht="28.8" x14ac:dyDescent="0.3">
      <c r="A99" s="27">
        <v>150</v>
      </c>
      <c r="B99" s="28" t="s">
        <v>30</v>
      </c>
      <c r="C99" s="27" t="b">
        <v>0</v>
      </c>
      <c r="D99" s="28" t="s">
        <v>30</v>
      </c>
      <c r="E99" s="28" t="s">
        <v>30</v>
      </c>
      <c r="F99" s="28" t="s">
        <v>143</v>
      </c>
      <c r="G99" s="27" t="b">
        <v>0</v>
      </c>
      <c r="H99" s="27" t="b">
        <v>0</v>
      </c>
      <c r="I99" s="27" t="b">
        <v>0</v>
      </c>
      <c r="J99" s="27" t="b">
        <v>0</v>
      </c>
      <c r="K99" s="28" t="s">
        <v>30</v>
      </c>
      <c r="L99" t="str">
        <f t="shared" si="1"/>
        <v/>
      </c>
    </row>
    <row r="100" spans="1:12" ht="43.2" x14ac:dyDescent="0.3">
      <c r="A100" s="27">
        <v>153</v>
      </c>
      <c r="B100" s="28" t="s">
        <v>146</v>
      </c>
      <c r="C100" s="27" t="b">
        <v>0</v>
      </c>
      <c r="D100" s="28" t="s">
        <v>30</v>
      </c>
      <c r="E100" s="28" t="s">
        <v>160</v>
      </c>
      <c r="F100" s="28" t="s">
        <v>127</v>
      </c>
      <c r="G100" s="27" t="b">
        <v>0</v>
      </c>
      <c r="H100" s="27" t="b">
        <v>1</v>
      </c>
      <c r="I100" s="27" t="b">
        <v>0</v>
      </c>
      <c r="J100" s="27" t="b">
        <v>0</v>
      </c>
      <c r="K100" s="28" t="s">
        <v>32</v>
      </c>
      <c r="L100" t="str">
        <f t="shared" si="1"/>
        <v xml:space="preserve">Older School-Aged Children; </v>
      </c>
    </row>
    <row r="101" spans="1:12" ht="43.2" x14ac:dyDescent="0.3">
      <c r="A101" s="27">
        <v>154</v>
      </c>
      <c r="B101" s="28" t="s">
        <v>138</v>
      </c>
      <c r="C101" s="27" t="b">
        <v>0</v>
      </c>
      <c r="D101" s="28" t="s">
        <v>30</v>
      </c>
      <c r="E101" s="28" t="s">
        <v>145</v>
      </c>
      <c r="F101" s="28" t="s">
        <v>127</v>
      </c>
      <c r="G101" s="27" t="b">
        <v>0</v>
      </c>
      <c r="H101" s="27" t="b">
        <v>1</v>
      </c>
      <c r="I101" s="27" t="b">
        <v>0</v>
      </c>
      <c r="J101" s="27" t="b">
        <v>0</v>
      </c>
      <c r="K101" s="28" t="s">
        <v>32</v>
      </c>
      <c r="L101" t="str">
        <f t="shared" si="1"/>
        <v xml:space="preserve">Older School-Aged Children; </v>
      </c>
    </row>
    <row r="102" spans="1:12" x14ac:dyDescent="0.3">
      <c r="A102" s="27">
        <v>157</v>
      </c>
      <c r="B102" s="28" t="s">
        <v>30</v>
      </c>
      <c r="C102" s="27" t="b">
        <v>0</v>
      </c>
      <c r="D102" s="28" t="s">
        <v>30</v>
      </c>
      <c r="E102" s="28" t="s">
        <v>166</v>
      </c>
      <c r="F102" s="28" t="s">
        <v>137</v>
      </c>
      <c r="G102" s="27" t="b">
        <v>0</v>
      </c>
      <c r="H102" s="27" t="b">
        <v>0</v>
      </c>
      <c r="I102" s="27" t="b">
        <v>1</v>
      </c>
      <c r="J102" s="27" t="b">
        <v>0</v>
      </c>
      <c r="K102" s="28" t="s">
        <v>32</v>
      </c>
      <c r="L102" t="str">
        <f t="shared" si="1"/>
        <v xml:space="preserve">Double Income No Kids/Empty-nesters; </v>
      </c>
    </row>
    <row r="103" spans="1:12" x14ac:dyDescent="0.3">
      <c r="A103" s="27">
        <v>158</v>
      </c>
      <c r="B103" s="28" t="s">
        <v>30</v>
      </c>
      <c r="C103" s="27" t="b">
        <v>0</v>
      </c>
      <c r="D103" s="28" t="s">
        <v>30</v>
      </c>
      <c r="E103" s="28" t="s">
        <v>167</v>
      </c>
      <c r="F103" s="28" t="s">
        <v>30</v>
      </c>
      <c r="G103" s="27" t="b">
        <v>0</v>
      </c>
      <c r="H103" s="27" t="b">
        <v>0</v>
      </c>
      <c r="I103" s="27" t="b">
        <v>0</v>
      </c>
      <c r="J103" s="27" t="b">
        <v>0</v>
      </c>
      <c r="K103" s="28" t="s">
        <v>30</v>
      </c>
      <c r="L103" t="str">
        <f t="shared" si="1"/>
        <v/>
      </c>
    </row>
    <row r="104" spans="1:12" x14ac:dyDescent="0.3">
      <c r="A104" s="27">
        <v>159</v>
      </c>
      <c r="B104" s="28" t="s">
        <v>146</v>
      </c>
      <c r="C104" s="27" t="b">
        <v>0</v>
      </c>
      <c r="D104" s="28" t="s">
        <v>30</v>
      </c>
      <c r="E104" s="28" t="s">
        <v>168</v>
      </c>
      <c r="F104" s="28" t="s">
        <v>123</v>
      </c>
      <c r="G104" s="27" t="b">
        <v>1</v>
      </c>
      <c r="H104" s="27" t="b">
        <v>0</v>
      </c>
      <c r="I104" s="27" t="b">
        <v>0</v>
      </c>
      <c r="J104" s="27" t="b">
        <v>0</v>
      </c>
      <c r="K104" s="28" t="s">
        <v>32</v>
      </c>
      <c r="L104" t="str">
        <f t="shared" si="1"/>
        <v xml:space="preserve">Pre-School Aged Children; </v>
      </c>
    </row>
    <row r="105" spans="1:12" x14ac:dyDescent="0.3">
      <c r="A105" s="27">
        <v>165</v>
      </c>
      <c r="B105" s="28" t="s">
        <v>30</v>
      </c>
      <c r="C105" s="27" t="b">
        <v>0</v>
      </c>
      <c r="D105" s="28" t="s">
        <v>30</v>
      </c>
      <c r="E105" s="28" t="s">
        <v>30</v>
      </c>
      <c r="F105" s="28" t="s">
        <v>30</v>
      </c>
      <c r="G105" s="27" t="b">
        <v>0</v>
      </c>
      <c r="H105" s="27" t="b">
        <v>0</v>
      </c>
      <c r="I105" s="27" t="b">
        <v>0</v>
      </c>
      <c r="J105" s="27" t="b">
        <v>0</v>
      </c>
      <c r="K105" s="28" t="s">
        <v>30</v>
      </c>
      <c r="L105" t="str">
        <f t="shared" si="1"/>
        <v/>
      </c>
    </row>
    <row r="106" spans="1:12" ht="28.8" x14ac:dyDescent="0.3">
      <c r="A106" s="27">
        <v>167</v>
      </c>
      <c r="B106" s="28" t="s">
        <v>157</v>
      </c>
      <c r="C106" s="27" t="b">
        <v>0</v>
      </c>
      <c r="D106" s="28" t="s">
        <v>30</v>
      </c>
      <c r="E106" s="28" t="s">
        <v>144</v>
      </c>
      <c r="F106" s="28" t="s">
        <v>123</v>
      </c>
      <c r="G106" s="27" t="b">
        <v>0</v>
      </c>
      <c r="H106" s="27" t="b">
        <v>0</v>
      </c>
      <c r="I106" s="27" t="b">
        <v>0</v>
      </c>
      <c r="J106" s="27" t="b">
        <v>0</v>
      </c>
      <c r="K106" s="28" t="s">
        <v>124</v>
      </c>
      <c r="L106" t="str">
        <f t="shared" si="1"/>
        <v/>
      </c>
    </row>
    <row r="107" spans="1:12" x14ac:dyDescent="0.3">
      <c r="A107" s="27">
        <v>173</v>
      </c>
      <c r="B107" s="28" t="s">
        <v>138</v>
      </c>
      <c r="C107" s="27" t="b">
        <v>0</v>
      </c>
      <c r="D107" s="28" t="s">
        <v>30</v>
      </c>
      <c r="E107" s="28" t="s">
        <v>153</v>
      </c>
      <c r="F107" s="28" t="s">
        <v>123</v>
      </c>
      <c r="G107" s="27" t="b">
        <v>0</v>
      </c>
      <c r="H107" s="27" t="b">
        <v>0</v>
      </c>
      <c r="I107" s="27" t="b">
        <v>1</v>
      </c>
      <c r="J107" s="27" t="b">
        <v>0</v>
      </c>
      <c r="K107" s="28" t="s">
        <v>132</v>
      </c>
      <c r="L107" t="str">
        <f t="shared" si="1"/>
        <v xml:space="preserve">Double Income No Kids/Empty-nesters; </v>
      </c>
    </row>
    <row r="108" spans="1:12" x14ac:dyDescent="0.3">
      <c r="A108" s="27">
        <v>174</v>
      </c>
      <c r="B108" s="28" t="s">
        <v>30</v>
      </c>
      <c r="C108" s="27" t="b">
        <v>1</v>
      </c>
      <c r="D108" s="28" t="s">
        <v>169</v>
      </c>
      <c r="E108" s="28" t="s">
        <v>30</v>
      </c>
      <c r="F108" s="28" t="s">
        <v>137</v>
      </c>
      <c r="G108" s="27" t="b">
        <v>1</v>
      </c>
      <c r="H108" s="27" t="b">
        <v>1</v>
      </c>
      <c r="I108" s="27" t="b">
        <v>0</v>
      </c>
      <c r="J108" s="27" t="b">
        <v>0</v>
      </c>
      <c r="K108" s="28" t="s">
        <v>32</v>
      </c>
      <c r="L108" t="str">
        <f t="shared" si="1"/>
        <v xml:space="preserve">Pre-School Aged Children; Older School-Aged Children; </v>
      </c>
    </row>
    <row r="109" spans="1:12" x14ac:dyDescent="0.3">
      <c r="A109" s="27">
        <v>175</v>
      </c>
      <c r="B109" s="28" t="s">
        <v>30</v>
      </c>
      <c r="C109" s="27" t="b">
        <v>0</v>
      </c>
      <c r="D109" s="28" t="s">
        <v>30</v>
      </c>
      <c r="E109" s="28" t="s">
        <v>30</v>
      </c>
      <c r="F109" s="28" t="s">
        <v>30</v>
      </c>
      <c r="G109" s="27" t="b">
        <v>0</v>
      </c>
      <c r="H109" s="27" t="b">
        <v>0</v>
      </c>
      <c r="I109" s="27" t="b">
        <v>0</v>
      </c>
      <c r="J109" s="27" t="b">
        <v>0</v>
      </c>
      <c r="K109" s="28" t="s">
        <v>30</v>
      </c>
      <c r="L109" t="str">
        <f t="shared" si="1"/>
        <v/>
      </c>
    </row>
    <row r="110" spans="1:12" x14ac:dyDescent="0.3">
      <c r="A110" s="27">
        <v>176</v>
      </c>
      <c r="B110" s="28" t="s">
        <v>30</v>
      </c>
      <c r="C110" s="27" t="b">
        <v>0</v>
      </c>
      <c r="D110" s="28" t="s">
        <v>30</v>
      </c>
      <c r="E110" s="28" t="s">
        <v>30</v>
      </c>
      <c r="F110" s="28" t="s">
        <v>30</v>
      </c>
      <c r="G110" s="27" t="b">
        <v>0</v>
      </c>
      <c r="H110" s="27" t="b">
        <v>0</v>
      </c>
      <c r="I110" s="27" t="b">
        <v>0</v>
      </c>
      <c r="J110" s="27" t="b">
        <v>0</v>
      </c>
      <c r="K110" s="28" t="s">
        <v>30</v>
      </c>
      <c r="L110" t="str">
        <f t="shared" si="1"/>
        <v/>
      </c>
    </row>
    <row r="111" spans="1:12" ht="28.8" x14ac:dyDescent="0.3">
      <c r="A111" s="27">
        <v>177</v>
      </c>
      <c r="B111" s="28" t="s">
        <v>30</v>
      </c>
      <c r="C111" s="27" t="b">
        <v>0</v>
      </c>
      <c r="D111" s="28" t="s">
        <v>30</v>
      </c>
      <c r="E111" s="28" t="s">
        <v>149</v>
      </c>
      <c r="F111" s="28" t="s">
        <v>30</v>
      </c>
      <c r="G111" s="27" t="b">
        <v>0</v>
      </c>
      <c r="H111" s="27" t="b">
        <v>0</v>
      </c>
      <c r="I111" s="27" t="b">
        <v>0</v>
      </c>
      <c r="J111" s="27" t="b">
        <v>0</v>
      </c>
      <c r="K111" s="28" t="s">
        <v>30</v>
      </c>
      <c r="L111" t="str">
        <f t="shared" si="1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3"/>
    </sheetView>
  </sheetViews>
  <sheetFormatPr defaultRowHeight="14.4" x14ac:dyDescent="0.3"/>
  <sheetData>
    <row r="1" spans="1:2" x14ac:dyDescent="0.3">
      <c r="A1" s="34" t="s">
        <v>14</v>
      </c>
      <c r="B1" s="34" t="s">
        <v>26</v>
      </c>
    </row>
    <row r="2" spans="1:2" x14ac:dyDescent="0.3">
      <c r="A2" s="35">
        <v>8</v>
      </c>
      <c r="B2" s="36" t="s">
        <v>30</v>
      </c>
    </row>
    <row r="3" spans="1:2" x14ac:dyDescent="0.3">
      <c r="A3" s="35">
        <v>10</v>
      </c>
      <c r="B3" s="36" t="s">
        <v>30</v>
      </c>
    </row>
    <row r="4" spans="1:2" x14ac:dyDescent="0.3">
      <c r="A4" s="35">
        <v>15</v>
      </c>
      <c r="B4" s="36" t="s">
        <v>30</v>
      </c>
    </row>
    <row r="5" spans="1:2" x14ac:dyDescent="0.3">
      <c r="A5" s="35">
        <v>20</v>
      </c>
      <c r="B5" s="36" t="s">
        <v>30</v>
      </c>
    </row>
    <row r="6" spans="1:2" x14ac:dyDescent="0.3">
      <c r="A6" s="35">
        <v>21</v>
      </c>
      <c r="B6" s="36" t="s">
        <v>30</v>
      </c>
    </row>
    <row r="7" spans="1:2" x14ac:dyDescent="0.3">
      <c r="A7" s="35">
        <v>24</v>
      </c>
      <c r="B7" s="36" t="s">
        <v>30</v>
      </c>
    </row>
    <row r="8" spans="1:2" x14ac:dyDescent="0.3">
      <c r="A8" s="35">
        <v>29</v>
      </c>
      <c r="B8" s="36" t="s">
        <v>30</v>
      </c>
    </row>
    <row r="9" spans="1:2" x14ac:dyDescent="0.3">
      <c r="A9" s="35">
        <v>45</v>
      </c>
      <c r="B9" s="36" t="s">
        <v>30</v>
      </c>
    </row>
    <row r="10" spans="1:2" x14ac:dyDescent="0.3">
      <c r="A10" s="35">
        <v>74</v>
      </c>
      <c r="B10" s="36" t="s">
        <v>30</v>
      </c>
    </row>
    <row r="11" spans="1:2" x14ac:dyDescent="0.3">
      <c r="A11" s="35">
        <v>1</v>
      </c>
      <c r="B11" s="36" t="s">
        <v>30</v>
      </c>
    </row>
    <row r="12" spans="1:2" x14ac:dyDescent="0.3">
      <c r="A12" s="35">
        <v>87</v>
      </c>
      <c r="B12" s="36" t="s">
        <v>53</v>
      </c>
    </row>
    <row r="13" spans="1:2" x14ac:dyDescent="0.3">
      <c r="A13" s="35">
        <v>101</v>
      </c>
      <c r="B13" s="36" t="s">
        <v>30</v>
      </c>
    </row>
    <row r="14" spans="1:2" x14ac:dyDescent="0.3">
      <c r="A14" s="35">
        <v>116</v>
      </c>
      <c r="B14" s="36" t="s">
        <v>58</v>
      </c>
    </row>
    <row r="15" spans="1:2" x14ac:dyDescent="0.3">
      <c r="A15" s="35">
        <v>112</v>
      </c>
      <c r="B15" s="36" t="s">
        <v>60</v>
      </c>
    </row>
    <row r="16" spans="1:2" x14ac:dyDescent="0.3">
      <c r="A16" s="35">
        <v>81</v>
      </c>
      <c r="B16" s="36" t="s">
        <v>30</v>
      </c>
    </row>
    <row r="17" spans="1:2" x14ac:dyDescent="0.3">
      <c r="A17" s="35">
        <v>139</v>
      </c>
      <c r="B17" s="36" t="s">
        <v>60</v>
      </c>
    </row>
    <row r="18" spans="1:2" x14ac:dyDescent="0.3">
      <c r="A18" s="35">
        <v>49</v>
      </c>
      <c r="B18" s="36" t="s">
        <v>60</v>
      </c>
    </row>
    <row r="19" spans="1:2" x14ac:dyDescent="0.3">
      <c r="A19" s="35">
        <v>95</v>
      </c>
      <c r="B19" s="36" t="s">
        <v>60</v>
      </c>
    </row>
    <row r="20" spans="1:2" ht="28.8" x14ac:dyDescent="0.3">
      <c r="A20" s="35">
        <v>137</v>
      </c>
      <c r="B20" s="36" t="s">
        <v>70</v>
      </c>
    </row>
    <row r="21" spans="1:2" x14ac:dyDescent="0.3">
      <c r="A21" s="35">
        <v>124</v>
      </c>
      <c r="B21" s="36" t="s">
        <v>60</v>
      </c>
    </row>
    <row r="22" spans="1:2" x14ac:dyDescent="0.3">
      <c r="A22" s="35">
        <v>85</v>
      </c>
      <c r="B22" s="36" t="s">
        <v>53</v>
      </c>
    </row>
    <row r="23" spans="1:2" x14ac:dyDescent="0.3">
      <c r="A23" s="35">
        <v>136</v>
      </c>
      <c r="B23" s="36" t="s">
        <v>30</v>
      </c>
    </row>
    <row r="24" spans="1:2" ht="57.6" x14ac:dyDescent="0.3">
      <c r="A24" s="35">
        <v>144</v>
      </c>
      <c r="B24" s="36" t="s">
        <v>77</v>
      </c>
    </row>
    <row r="25" spans="1:2" x14ac:dyDescent="0.3">
      <c r="A25" s="35">
        <v>145</v>
      </c>
      <c r="B25" s="36" t="s">
        <v>53</v>
      </c>
    </row>
    <row r="26" spans="1:2" ht="28.8" x14ac:dyDescent="0.3">
      <c r="A26" s="35">
        <v>146</v>
      </c>
      <c r="B26" s="36" t="s">
        <v>83</v>
      </c>
    </row>
    <row r="27" spans="1:2" x14ac:dyDescent="0.3">
      <c r="A27" s="35">
        <v>141</v>
      </c>
      <c r="B27" s="36" t="s">
        <v>30</v>
      </c>
    </row>
    <row r="28" spans="1:2" x14ac:dyDescent="0.3">
      <c r="A28" s="35">
        <v>148</v>
      </c>
      <c r="B28" s="36" t="s">
        <v>53</v>
      </c>
    </row>
    <row r="29" spans="1:2" x14ac:dyDescent="0.3">
      <c r="A29" s="35">
        <v>66</v>
      </c>
      <c r="B29" s="36" t="s">
        <v>60</v>
      </c>
    </row>
    <row r="30" spans="1:2" x14ac:dyDescent="0.3">
      <c r="A30" s="35">
        <v>113</v>
      </c>
      <c r="B30" s="36" t="s">
        <v>30</v>
      </c>
    </row>
    <row r="31" spans="1:2" ht="43.2" x14ac:dyDescent="0.3">
      <c r="A31" s="35">
        <v>123</v>
      </c>
      <c r="B31" s="36" t="s">
        <v>91</v>
      </c>
    </row>
    <row r="32" spans="1:2" x14ac:dyDescent="0.3">
      <c r="A32" s="35">
        <v>50</v>
      </c>
      <c r="B32" s="36" t="s">
        <v>60</v>
      </c>
    </row>
    <row r="33" spans="1:2" x14ac:dyDescent="0.3">
      <c r="A33" s="35">
        <v>147</v>
      </c>
      <c r="B33" s="36" t="s">
        <v>53</v>
      </c>
    </row>
    <row r="34" spans="1:2" ht="57.6" x14ac:dyDescent="0.3">
      <c r="A34" s="35">
        <v>149</v>
      </c>
      <c r="B34" s="36" t="s">
        <v>97</v>
      </c>
    </row>
    <row r="35" spans="1:2" x14ac:dyDescent="0.3">
      <c r="A35" s="35">
        <v>107</v>
      </c>
      <c r="B35" s="36" t="s">
        <v>101</v>
      </c>
    </row>
    <row r="36" spans="1:2" x14ac:dyDescent="0.3">
      <c r="A36" s="35">
        <v>142</v>
      </c>
      <c r="B36" s="36" t="s">
        <v>60</v>
      </c>
    </row>
    <row r="37" spans="1:2" x14ac:dyDescent="0.3">
      <c r="A37" s="35">
        <v>56</v>
      </c>
      <c r="B37" s="36" t="s">
        <v>30</v>
      </c>
    </row>
    <row r="38" spans="1:2" x14ac:dyDescent="0.3">
      <c r="A38" s="35">
        <v>153</v>
      </c>
      <c r="B38" s="36" t="s">
        <v>60</v>
      </c>
    </row>
    <row r="39" spans="1:2" x14ac:dyDescent="0.3">
      <c r="A39" s="35">
        <v>154</v>
      </c>
      <c r="B39" s="36" t="s">
        <v>30</v>
      </c>
    </row>
    <row r="40" spans="1:2" x14ac:dyDescent="0.3">
      <c r="A40" s="35">
        <v>114</v>
      </c>
      <c r="B40" s="36" t="s">
        <v>30</v>
      </c>
    </row>
    <row r="41" spans="1:2" x14ac:dyDescent="0.3">
      <c r="A41" s="35">
        <v>166</v>
      </c>
      <c r="B41" s="36" t="s">
        <v>60</v>
      </c>
    </row>
    <row r="42" spans="1:2" x14ac:dyDescent="0.3">
      <c r="A42" s="35">
        <v>167</v>
      </c>
      <c r="B42" s="36" t="s">
        <v>101</v>
      </c>
    </row>
    <row r="43" spans="1:2" x14ac:dyDescent="0.3">
      <c r="A43" s="35">
        <v>109</v>
      </c>
      <c r="B43" s="36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B3" sqref="B3"/>
    </sheetView>
  </sheetViews>
  <sheetFormatPr defaultRowHeight="14.4" x14ac:dyDescent="0.3"/>
  <cols>
    <col min="2" max="2" width="12" customWidth="1"/>
    <col min="3" max="3" width="10.77734375" customWidth="1"/>
    <col min="4" max="4" width="16.44140625" customWidth="1"/>
    <col min="5" max="5" width="14.77734375" customWidth="1"/>
  </cols>
  <sheetData>
    <row r="1" spans="1:5" x14ac:dyDescent="0.3">
      <c r="A1" s="20" t="s">
        <v>14</v>
      </c>
      <c r="B1" s="20" t="s">
        <v>170</v>
      </c>
      <c r="C1" s="20" t="s">
        <v>188</v>
      </c>
      <c r="D1" s="20" t="s">
        <v>189</v>
      </c>
      <c r="E1" s="20" t="s">
        <v>16</v>
      </c>
    </row>
    <row r="2" spans="1:5" ht="28.8" x14ac:dyDescent="0.3">
      <c r="A2" s="21">
        <v>1</v>
      </c>
      <c r="B2" s="22">
        <v>41919</v>
      </c>
      <c r="C2" s="23" t="s">
        <v>191</v>
      </c>
      <c r="D2" s="23" t="s">
        <v>192</v>
      </c>
      <c r="E2" s="23" t="s">
        <v>29</v>
      </c>
    </row>
    <row r="3" spans="1:5" ht="28.8" x14ac:dyDescent="0.3">
      <c r="A3" s="21">
        <v>2</v>
      </c>
      <c r="B3" s="22">
        <v>42116</v>
      </c>
      <c r="C3" s="23" t="s">
        <v>194</v>
      </c>
      <c r="D3" s="23" t="s">
        <v>195</v>
      </c>
      <c r="E3" s="23" t="s">
        <v>36</v>
      </c>
    </row>
    <row r="4" spans="1:5" ht="28.8" x14ac:dyDescent="0.3">
      <c r="A4" s="21">
        <v>3</v>
      </c>
      <c r="B4" s="22">
        <v>42137</v>
      </c>
      <c r="C4" s="23" t="s">
        <v>196</v>
      </c>
      <c r="D4" s="23" t="s">
        <v>197</v>
      </c>
      <c r="E4" s="23" t="s">
        <v>36</v>
      </c>
    </row>
    <row r="5" spans="1:5" ht="28.8" x14ac:dyDescent="0.3">
      <c r="A5" s="21">
        <v>5</v>
      </c>
      <c r="B5" s="22">
        <v>42128</v>
      </c>
      <c r="C5" s="23" t="s">
        <v>198</v>
      </c>
      <c r="D5" s="23" t="s">
        <v>199</v>
      </c>
      <c r="E5" s="23" t="s">
        <v>36</v>
      </c>
    </row>
    <row r="6" spans="1:5" x14ac:dyDescent="0.3">
      <c r="A6" s="21">
        <v>6</v>
      </c>
      <c r="B6" s="22">
        <v>42206</v>
      </c>
      <c r="C6" s="23" t="s">
        <v>201</v>
      </c>
      <c r="D6" s="23" t="s">
        <v>202</v>
      </c>
      <c r="E6" s="23" t="s">
        <v>30</v>
      </c>
    </row>
    <row r="7" spans="1:5" ht="28.8" x14ac:dyDescent="0.3">
      <c r="A7" s="21">
        <v>7</v>
      </c>
      <c r="B7" s="22">
        <v>42129</v>
      </c>
      <c r="C7" s="23" t="s">
        <v>203</v>
      </c>
      <c r="D7" s="23" t="s">
        <v>204</v>
      </c>
      <c r="E7" s="23" t="s">
        <v>29</v>
      </c>
    </row>
    <row r="8" spans="1:5" x14ac:dyDescent="0.3">
      <c r="A8" s="21">
        <v>8</v>
      </c>
      <c r="B8" s="22">
        <v>42138</v>
      </c>
      <c r="C8" s="23" t="s">
        <v>206</v>
      </c>
      <c r="D8" s="23" t="s">
        <v>207</v>
      </c>
      <c r="E8" s="23" t="s">
        <v>30</v>
      </c>
    </row>
    <row r="9" spans="1:5" ht="28.8" x14ac:dyDescent="0.3">
      <c r="A9" s="21">
        <v>9</v>
      </c>
      <c r="B9" s="22">
        <v>41991</v>
      </c>
      <c r="C9" s="23" t="s">
        <v>208</v>
      </c>
      <c r="D9" s="23" t="s">
        <v>209</v>
      </c>
      <c r="E9" s="23" t="s">
        <v>29</v>
      </c>
    </row>
    <row r="10" spans="1:5" ht="28.8" x14ac:dyDescent="0.3">
      <c r="A10" s="21">
        <v>10</v>
      </c>
      <c r="B10" s="22">
        <v>42144</v>
      </c>
      <c r="C10" s="23" t="s">
        <v>211</v>
      </c>
      <c r="D10" s="23" t="s">
        <v>212</v>
      </c>
      <c r="E10" s="23" t="s">
        <v>29</v>
      </c>
    </row>
    <row r="11" spans="1:5" ht="28.8" x14ac:dyDescent="0.3">
      <c r="A11" s="21">
        <v>11</v>
      </c>
      <c r="B11" s="22">
        <v>42264</v>
      </c>
      <c r="C11" s="23" t="s">
        <v>213</v>
      </c>
      <c r="D11" s="23" t="s">
        <v>214</v>
      </c>
      <c r="E11" s="23" t="s">
        <v>36</v>
      </c>
    </row>
    <row r="12" spans="1:5" ht="28.8" x14ac:dyDescent="0.3">
      <c r="A12" s="21">
        <v>12</v>
      </c>
      <c r="B12" s="22">
        <v>42181</v>
      </c>
      <c r="C12" s="23" t="s">
        <v>216</v>
      </c>
      <c r="D12" s="23" t="s">
        <v>217</v>
      </c>
      <c r="E12" s="23" t="s">
        <v>29</v>
      </c>
    </row>
    <row r="13" spans="1:5" ht="28.8" x14ac:dyDescent="0.3">
      <c r="A13" s="21">
        <v>13</v>
      </c>
      <c r="B13" s="22">
        <v>42027</v>
      </c>
      <c r="C13" s="23" t="s">
        <v>219</v>
      </c>
      <c r="D13" s="23" t="s">
        <v>220</v>
      </c>
      <c r="E13" s="23" t="s">
        <v>36</v>
      </c>
    </row>
    <row r="14" spans="1:5" x14ac:dyDescent="0.3">
      <c r="A14" s="21">
        <v>14</v>
      </c>
      <c r="B14" s="22">
        <v>42206</v>
      </c>
      <c r="C14" s="23" t="s">
        <v>221</v>
      </c>
      <c r="D14" s="23" t="s">
        <v>222</v>
      </c>
      <c r="E14" s="23" t="s">
        <v>30</v>
      </c>
    </row>
    <row r="15" spans="1:5" ht="28.8" x14ac:dyDescent="0.3">
      <c r="A15" s="21">
        <v>15</v>
      </c>
      <c r="B15" s="22">
        <v>42209</v>
      </c>
      <c r="C15" s="23" t="s">
        <v>224</v>
      </c>
      <c r="D15" s="23" t="s">
        <v>33</v>
      </c>
      <c r="E15" s="23" t="s">
        <v>29</v>
      </c>
    </row>
    <row r="16" spans="1:5" ht="28.8" x14ac:dyDescent="0.3">
      <c r="A16" s="21">
        <v>16</v>
      </c>
      <c r="B16" s="22">
        <v>42220</v>
      </c>
      <c r="C16" s="23" t="s">
        <v>226</v>
      </c>
      <c r="D16" s="23" t="s">
        <v>227</v>
      </c>
      <c r="E16" s="23" t="s">
        <v>30</v>
      </c>
    </row>
    <row r="17" spans="1:5" ht="28.8" x14ac:dyDescent="0.3">
      <c r="A17" s="21">
        <v>18</v>
      </c>
      <c r="B17" s="22">
        <v>42146</v>
      </c>
      <c r="C17" s="23" t="s">
        <v>228</v>
      </c>
      <c r="D17" s="23" t="s">
        <v>229</v>
      </c>
      <c r="E17" s="23" t="s">
        <v>36</v>
      </c>
    </row>
    <row r="18" spans="1:5" ht="28.8" x14ac:dyDescent="0.3">
      <c r="A18" s="21">
        <v>20</v>
      </c>
      <c r="B18" s="22">
        <v>42306</v>
      </c>
      <c r="C18" s="23" t="s">
        <v>231</v>
      </c>
      <c r="D18" s="23" t="s">
        <v>232</v>
      </c>
      <c r="E18" s="23" t="s">
        <v>36</v>
      </c>
    </row>
    <row r="19" spans="1:5" ht="28.8" x14ac:dyDescent="0.3">
      <c r="A19" s="21">
        <v>21</v>
      </c>
      <c r="B19" s="22">
        <v>42324</v>
      </c>
      <c r="C19" s="23" t="s">
        <v>233</v>
      </c>
      <c r="D19" s="23" t="s">
        <v>38</v>
      </c>
      <c r="E19" s="23" t="s">
        <v>36</v>
      </c>
    </row>
    <row r="20" spans="1:5" ht="28.8" x14ac:dyDescent="0.3">
      <c r="A20" s="21">
        <v>22</v>
      </c>
      <c r="B20" s="22">
        <v>42340</v>
      </c>
      <c r="C20" s="23" t="s">
        <v>234</v>
      </c>
      <c r="D20" s="23" t="s">
        <v>235</v>
      </c>
      <c r="E20" s="23" t="s">
        <v>29</v>
      </c>
    </row>
    <row r="21" spans="1:5" ht="28.8" x14ac:dyDescent="0.3">
      <c r="A21" s="21">
        <v>23</v>
      </c>
      <c r="B21" s="22">
        <v>42327</v>
      </c>
      <c r="C21" s="23" t="s">
        <v>237</v>
      </c>
      <c r="D21" s="23" t="s">
        <v>238</v>
      </c>
      <c r="E21" s="23" t="s">
        <v>36</v>
      </c>
    </row>
    <row r="22" spans="1:5" x14ac:dyDescent="0.3">
      <c r="A22" s="21">
        <v>24</v>
      </c>
      <c r="B22" s="22">
        <v>42342</v>
      </c>
      <c r="C22" s="23" t="s">
        <v>240</v>
      </c>
      <c r="D22" s="23" t="s">
        <v>241</v>
      </c>
      <c r="E22" s="23" t="s">
        <v>30</v>
      </c>
    </row>
    <row r="23" spans="1:5" x14ac:dyDescent="0.3">
      <c r="A23" s="21">
        <v>26</v>
      </c>
      <c r="B23" s="22">
        <v>42388</v>
      </c>
      <c r="C23" s="23" t="s">
        <v>242</v>
      </c>
      <c r="D23" s="23" t="s">
        <v>243</v>
      </c>
      <c r="E23" s="23" t="s">
        <v>30</v>
      </c>
    </row>
    <row r="24" spans="1:5" ht="28.8" x14ac:dyDescent="0.3">
      <c r="A24" s="21">
        <v>27</v>
      </c>
      <c r="B24" s="22">
        <v>42405</v>
      </c>
      <c r="C24" s="23" t="s">
        <v>244</v>
      </c>
      <c r="D24" s="23" t="s">
        <v>245</v>
      </c>
      <c r="E24" s="23" t="s">
        <v>29</v>
      </c>
    </row>
    <row r="25" spans="1:5" ht="28.8" x14ac:dyDescent="0.3">
      <c r="A25" s="21">
        <v>28</v>
      </c>
      <c r="B25" s="22">
        <v>42424</v>
      </c>
      <c r="C25" s="23" t="s">
        <v>247</v>
      </c>
      <c r="D25" s="23" t="s">
        <v>248</v>
      </c>
      <c r="E25" s="23" t="s">
        <v>29</v>
      </c>
    </row>
    <row r="26" spans="1:5" ht="28.8" x14ac:dyDescent="0.3">
      <c r="A26" s="21">
        <v>29</v>
      </c>
      <c r="B26" s="22">
        <v>42451</v>
      </c>
      <c r="C26" s="23" t="s">
        <v>41</v>
      </c>
      <c r="D26" s="23" t="s">
        <v>42</v>
      </c>
      <c r="E26" s="23" t="s">
        <v>36</v>
      </c>
    </row>
    <row r="27" spans="1:5" ht="28.8" x14ac:dyDescent="0.3">
      <c r="A27" s="21">
        <v>30</v>
      </c>
      <c r="B27" s="22">
        <v>42451</v>
      </c>
      <c r="C27" s="23" t="s">
        <v>250</v>
      </c>
      <c r="D27" s="23" t="s">
        <v>251</v>
      </c>
      <c r="E27" s="23" t="s">
        <v>36</v>
      </c>
    </row>
    <row r="28" spans="1:5" ht="28.8" x14ac:dyDescent="0.3">
      <c r="A28" s="21">
        <v>31</v>
      </c>
      <c r="B28" s="22">
        <v>42451</v>
      </c>
      <c r="C28" s="23" t="s">
        <v>252</v>
      </c>
      <c r="D28" s="23" t="s">
        <v>253</v>
      </c>
      <c r="E28" s="23" t="s">
        <v>36</v>
      </c>
    </row>
    <row r="29" spans="1:5" ht="28.8" x14ac:dyDescent="0.3">
      <c r="A29" s="21">
        <v>33</v>
      </c>
      <c r="B29" s="22">
        <v>42451</v>
      </c>
      <c r="C29" s="23" t="s">
        <v>255</v>
      </c>
      <c r="D29" s="23" t="s">
        <v>256</v>
      </c>
      <c r="E29" s="23" t="s">
        <v>29</v>
      </c>
    </row>
    <row r="30" spans="1:5" ht="28.8" x14ac:dyDescent="0.3">
      <c r="A30" s="21">
        <v>34</v>
      </c>
      <c r="B30" s="22">
        <v>42451</v>
      </c>
      <c r="C30" s="23" t="s">
        <v>258</v>
      </c>
      <c r="D30" s="23" t="s">
        <v>259</v>
      </c>
      <c r="E30" s="23" t="s">
        <v>29</v>
      </c>
    </row>
    <row r="31" spans="1:5" ht="28.8" x14ac:dyDescent="0.3">
      <c r="A31" s="21">
        <v>35</v>
      </c>
      <c r="B31" s="22">
        <v>42452</v>
      </c>
      <c r="C31" s="23" t="s">
        <v>260</v>
      </c>
      <c r="D31" s="23" t="s">
        <v>88</v>
      </c>
      <c r="E31" s="23" t="s">
        <v>36</v>
      </c>
    </row>
    <row r="32" spans="1:5" ht="28.8" x14ac:dyDescent="0.3">
      <c r="A32" s="21">
        <v>36</v>
      </c>
      <c r="B32" s="22">
        <v>42452</v>
      </c>
      <c r="C32" s="23" t="s">
        <v>262</v>
      </c>
      <c r="D32" s="23" t="s">
        <v>263</v>
      </c>
      <c r="E32" s="23" t="s">
        <v>29</v>
      </c>
    </row>
    <row r="33" spans="1:5" ht="28.8" x14ac:dyDescent="0.3">
      <c r="A33" s="21">
        <v>37</v>
      </c>
      <c r="B33" s="22">
        <v>42481</v>
      </c>
      <c r="C33" s="23" t="s">
        <v>265</v>
      </c>
      <c r="D33" s="23" t="s">
        <v>266</v>
      </c>
      <c r="E33" s="23" t="s">
        <v>36</v>
      </c>
    </row>
    <row r="34" spans="1:5" ht="28.8" x14ac:dyDescent="0.3">
      <c r="A34" s="21">
        <v>38</v>
      </c>
      <c r="B34" s="22">
        <v>42481</v>
      </c>
      <c r="C34" s="23" t="s">
        <v>268</v>
      </c>
      <c r="D34" s="23" t="s">
        <v>269</v>
      </c>
      <c r="E34" s="23" t="s">
        <v>29</v>
      </c>
    </row>
    <row r="35" spans="1:5" ht="28.8" x14ac:dyDescent="0.3">
      <c r="A35" s="21">
        <v>39</v>
      </c>
      <c r="B35" s="22">
        <v>42481</v>
      </c>
      <c r="C35" s="23" t="s">
        <v>270</v>
      </c>
      <c r="D35" s="23" t="s">
        <v>271</v>
      </c>
      <c r="E35" s="23" t="s">
        <v>29</v>
      </c>
    </row>
    <row r="36" spans="1:5" x14ac:dyDescent="0.3">
      <c r="A36" s="21">
        <v>40</v>
      </c>
      <c r="B36" s="22">
        <v>42492</v>
      </c>
      <c r="C36" s="23" t="s">
        <v>272</v>
      </c>
      <c r="D36" s="23" t="s">
        <v>273</v>
      </c>
      <c r="E36" s="23" t="s">
        <v>103</v>
      </c>
    </row>
    <row r="37" spans="1:5" x14ac:dyDescent="0.3">
      <c r="A37" s="21">
        <v>41</v>
      </c>
      <c r="B37" s="22">
        <v>42492</v>
      </c>
      <c r="C37" s="23" t="s">
        <v>275</v>
      </c>
      <c r="D37" s="23" t="s">
        <v>276</v>
      </c>
      <c r="E37" s="23" t="s">
        <v>50</v>
      </c>
    </row>
    <row r="38" spans="1:5" ht="28.8" x14ac:dyDescent="0.3">
      <c r="A38" s="21">
        <v>42</v>
      </c>
      <c r="B38" s="22">
        <v>42439</v>
      </c>
      <c r="C38" s="23" t="s">
        <v>277</v>
      </c>
      <c r="D38" s="23" t="s">
        <v>278</v>
      </c>
      <c r="E38" s="23" t="s">
        <v>29</v>
      </c>
    </row>
    <row r="39" spans="1:5" ht="28.8" x14ac:dyDescent="0.3">
      <c r="A39" s="21">
        <v>43</v>
      </c>
      <c r="B39" s="22">
        <v>42450</v>
      </c>
      <c r="C39" s="23" t="s">
        <v>279</v>
      </c>
      <c r="D39" s="23" t="s">
        <v>280</v>
      </c>
      <c r="E39" s="23" t="s">
        <v>29</v>
      </c>
    </row>
    <row r="40" spans="1:5" ht="28.8" x14ac:dyDescent="0.3">
      <c r="A40" s="21">
        <v>44</v>
      </c>
      <c r="B40" s="22">
        <v>42543</v>
      </c>
      <c r="C40" s="23" t="s">
        <v>281</v>
      </c>
      <c r="D40" s="23" t="s">
        <v>282</v>
      </c>
      <c r="E40" s="23" t="s">
        <v>36</v>
      </c>
    </row>
    <row r="41" spans="1:5" ht="28.8" x14ac:dyDescent="0.3">
      <c r="A41" s="21">
        <v>45</v>
      </c>
      <c r="B41" s="22">
        <v>42495</v>
      </c>
      <c r="C41" s="23" t="s">
        <v>283</v>
      </c>
      <c r="D41" s="23" t="s">
        <v>284</v>
      </c>
      <c r="E41" s="23" t="s">
        <v>36</v>
      </c>
    </row>
    <row r="42" spans="1:5" ht="28.8" x14ac:dyDescent="0.3">
      <c r="A42" s="21">
        <v>46</v>
      </c>
      <c r="B42" s="22">
        <v>42495</v>
      </c>
      <c r="C42" s="23" t="s">
        <v>285</v>
      </c>
      <c r="D42" s="23" t="s">
        <v>286</v>
      </c>
      <c r="E42" s="23" t="s">
        <v>36</v>
      </c>
    </row>
    <row r="43" spans="1:5" ht="28.8" x14ac:dyDescent="0.3">
      <c r="A43" s="21">
        <v>47</v>
      </c>
      <c r="B43" s="22">
        <v>42495</v>
      </c>
      <c r="C43" s="23" t="s">
        <v>242</v>
      </c>
      <c r="D43" s="23" t="s">
        <v>288</v>
      </c>
      <c r="E43" s="23" t="s">
        <v>36</v>
      </c>
    </row>
    <row r="44" spans="1:5" ht="28.8" x14ac:dyDescent="0.3">
      <c r="A44" s="21">
        <v>48</v>
      </c>
      <c r="B44" s="22">
        <v>42495</v>
      </c>
      <c r="C44" s="23" t="s">
        <v>290</v>
      </c>
      <c r="D44" s="23" t="s">
        <v>291</v>
      </c>
      <c r="E44" s="23" t="s">
        <v>36</v>
      </c>
    </row>
    <row r="45" spans="1:5" ht="28.8" x14ac:dyDescent="0.3">
      <c r="A45" s="21">
        <v>49</v>
      </c>
      <c r="B45" s="22">
        <v>42510</v>
      </c>
      <c r="C45" s="23" t="s">
        <v>293</v>
      </c>
      <c r="D45" s="23" t="s">
        <v>294</v>
      </c>
      <c r="E45" s="23" t="s">
        <v>29</v>
      </c>
    </row>
    <row r="46" spans="1:5" ht="28.8" x14ac:dyDescent="0.3">
      <c r="A46" s="21">
        <v>50</v>
      </c>
      <c r="B46" s="22">
        <v>42513</v>
      </c>
      <c r="C46" s="23" t="s">
        <v>295</v>
      </c>
      <c r="D46" s="23" t="s">
        <v>92</v>
      </c>
      <c r="E46" s="23" t="s">
        <v>36</v>
      </c>
    </row>
    <row r="47" spans="1:5" x14ac:dyDescent="0.3">
      <c r="A47" s="21">
        <v>51</v>
      </c>
      <c r="B47" s="22">
        <v>42535</v>
      </c>
      <c r="C47" s="23" t="s">
        <v>296</v>
      </c>
      <c r="D47" s="23" t="s">
        <v>297</v>
      </c>
      <c r="E47" s="23" t="s">
        <v>56</v>
      </c>
    </row>
    <row r="48" spans="1:5" ht="28.8" x14ac:dyDescent="0.3">
      <c r="A48" s="21">
        <v>52</v>
      </c>
      <c r="B48" s="22">
        <v>42521</v>
      </c>
      <c r="C48" s="23" t="s">
        <v>299</v>
      </c>
      <c r="D48" s="23" t="s">
        <v>300</v>
      </c>
      <c r="E48" s="23" t="s">
        <v>29</v>
      </c>
    </row>
    <row r="49" spans="1:5" ht="28.8" x14ac:dyDescent="0.3">
      <c r="A49" s="21">
        <v>53</v>
      </c>
      <c r="B49" s="22">
        <v>42522</v>
      </c>
      <c r="C49" s="23" t="s">
        <v>27</v>
      </c>
      <c r="D49" s="23" t="s">
        <v>302</v>
      </c>
      <c r="E49" s="23" t="s">
        <v>36</v>
      </c>
    </row>
    <row r="50" spans="1:5" x14ac:dyDescent="0.3">
      <c r="A50" s="21">
        <v>56</v>
      </c>
      <c r="B50" s="22">
        <v>42528</v>
      </c>
      <c r="C50" s="23" t="s">
        <v>305</v>
      </c>
      <c r="D50" s="23" t="s">
        <v>105</v>
      </c>
      <c r="E50" s="23" t="s">
        <v>50</v>
      </c>
    </row>
    <row r="51" spans="1:5" ht="28.8" x14ac:dyDescent="0.3">
      <c r="A51" s="21">
        <v>57</v>
      </c>
      <c r="B51" s="22">
        <v>42552</v>
      </c>
      <c r="C51" s="23" t="s">
        <v>306</v>
      </c>
      <c r="D51" s="23" t="s">
        <v>307</v>
      </c>
      <c r="E51" s="23" t="s">
        <v>29</v>
      </c>
    </row>
    <row r="52" spans="1:5" x14ac:dyDescent="0.3">
      <c r="A52" s="21">
        <v>58</v>
      </c>
      <c r="B52" s="22">
        <v>42549</v>
      </c>
      <c r="C52" s="23" t="s">
        <v>309</v>
      </c>
      <c r="D52" s="23" t="s">
        <v>310</v>
      </c>
      <c r="E52" s="23" t="s">
        <v>56</v>
      </c>
    </row>
    <row r="53" spans="1:5" ht="28.8" x14ac:dyDescent="0.3">
      <c r="A53" s="21">
        <v>59</v>
      </c>
      <c r="B53" s="22">
        <v>42585</v>
      </c>
      <c r="C53" s="23" t="s">
        <v>208</v>
      </c>
      <c r="D53" s="23" t="s">
        <v>312</v>
      </c>
      <c r="E53" s="23" t="s">
        <v>29</v>
      </c>
    </row>
    <row r="54" spans="1:5" ht="28.8" x14ac:dyDescent="0.3">
      <c r="A54" s="21">
        <v>60</v>
      </c>
      <c r="B54" s="22">
        <v>42604</v>
      </c>
      <c r="C54" s="23" t="s">
        <v>268</v>
      </c>
      <c r="D54" s="23" t="s">
        <v>315</v>
      </c>
      <c r="E54" s="23" t="s">
        <v>29</v>
      </c>
    </row>
    <row r="55" spans="1:5" ht="28.8" x14ac:dyDescent="0.3">
      <c r="A55" s="21">
        <v>61</v>
      </c>
      <c r="B55" s="22">
        <v>42597</v>
      </c>
      <c r="C55" s="23" t="s">
        <v>316</v>
      </c>
      <c r="D55" s="23" t="s">
        <v>317</v>
      </c>
      <c r="E55" s="23" t="s">
        <v>102</v>
      </c>
    </row>
    <row r="56" spans="1:5" ht="28.8" x14ac:dyDescent="0.3">
      <c r="A56" s="21">
        <v>62</v>
      </c>
      <c r="B56" s="22">
        <v>42565</v>
      </c>
      <c r="C56" s="23" t="s">
        <v>319</v>
      </c>
      <c r="D56" s="23" t="s">
        <v>320</v>
      </c>
      <c r="E56" s="23" t="s">
        <v>29</v>
      </c>
    </row>
    <row r="57" spans="1:5" ht="28.8" x14ac:dyDescent="0.3">
      <c r="A57" s="21">
        <v>64</v>
      </c>
      <c r="B57" s="22">
        <v>42691</v>
      </c>
      <c r="C57" s="23" t="s">
        <v>322</v>
      </c>
      <c r="D57" s="23" t="s">
        <v>323</v>
      </c>
      <c r="E57" s="23" t="s">
        <v>68</v>
      </c>
    </row>
    <row r="58" spans="1:5" ht="28.8" x14ac:dyDescent="0.3">
      <c r="A58" s="21">
        <v>65</v>
      </c>
      <c r="B58" s="22">
        <v>42691</v>
      </c>
      <c r="C58" s="23" t="s">
        <v>324</v>
      </c>
      <c r="D58" s="23" t="s">
        <v>325</v>
      </c>
      <c r="E58" s="23" t="s">
        <v>36</v>
      </c>
    </row>
    <row r="59" spans="1:5" ht="28.8" x14ac:dyDescent="0.3">
      <c r="A59" s="21">
        <v>66</v>
      </c>
      <c r="B59" s="22">
        <v>42661</v>
      </c>
      <c r="C59" s="23" t="s">
        <v>87</v>
      </c>
      <c r="D59" s="23" t="s">
        <v>88</v>
      </c>
      <c r="E59" s="23" t="s">
        <v>29</v>
      </c>
    </row>
    <row r="60" spans="1:5" ht="28.8" x14ac:dyDescent="0.3">
      <c r="A60" s="21">
        <v>67</v>
      </c>
      <c r="B60" s="22">
        <v>42692</v>
      </c>
      <c r="C60" s="23" t="s">
        <v>327</v>
      </c>
      <c r="D60" s="23" t="s">
        <v>94</v>
      </c>
      <c r="E60" s="23" t="s">
        <v>36</v>
      </c>
    </row>
    <row r="61" spans="1:5" ht="28.8" x14ac:dyDescent="0.3">
      <c r="A61" s="21">
        <v>68</v>
      </c>
      <c r="B61" s="22">
        <v>42705</v>
      </c>
      <c r="C61" s="23" t="s">
        <v>329</v>
      </c>
      <c r="D61" s="23" t="s">
        <v>330</v>
      </c>
      <c r="E61" s="23" t="s">
        <v>29</v>
      </c>
    </row>
    <row r="62" spans="1:5" ht="28.8" x14ac:dyDescent="0.3">
      <c r="A62" s="21">
        <v>69</v>
      </c>
      <c r="B62" s="22">
        <v>42703</v>
      </c>
      <c r="C62" s="23" t="s">
        <v>332</v>
      </c>
      <c r="D62" s="23" t="s">
        <v>333</v>
      </c>
      <c r="E62" s="23" t="s">
        <v>36</v>
      </c>
    </row>
    <row r="63" spans="1:5" ht="28.8" x14ac:dyDescent="0.3">
      <c r="A63" s="21">
        <v>70</v>
      </c>
      <c r="B63" s="22">
        <v>42594</v>
      </c>
      <c r="C63" s="23" t="s">
        <v>335</v>
      </c>
      <c r="D63" s="23" t="s">
        <v>336</v>
      </c>
      <c r="E63" s="23" t="s">
        <v>29</v>
      </c>
    </row>
    <row r="64" spans="1:5" ht="28.8" x14ac:dyDescent="0.3">
      <c r="A64" s="21">
        <v>72</v>
      </c>
      <c r="B64" s="22">
        <v>42571</v>
      </c>
      <c r="C64" s="23" t="s">
        <v>338</v>
      </c>
      <c r="D64" s="23" t="s">
        <v>339</v>
      </c>
      <c r="E64" s="23" t="s">
        <v>36</v>
      </c>
    </row>
    <row r="65" spans="1:5" ht="28.8" x14ac:dyDescent="0.3">
      <c r="A65" s="21">
        <v>73</v>
      </c>
      <c r="B65" s="22">
        <v>42668</v>
      </c>
      <c r="C65" s="23" t="s">
        <v>341</v>
      </c>
      <c r="D65" s="23" t="s">
        <v>342</v>
      </c>
      <c r="E65" s="23" t="s">
        <v>36</v>
      </c>
    </row>
    <row r="66" spans="1:5" ht="28.8" x14ac:dyDescent="0.3">
      <c r="A66" s="21">
        <v>74</v>
      </c>
      <c r="B66" s="22">
        <v>42704</v>
      </c>
      <c r="C66" s="23" t="s">
        <v>344</v>
      </c>
      <c r="D66" s="23" t="s">
        <v>46</v>
      </c>
      <c r="E66" s="23" t="s">
        <v>36</v>
      </c>
    </row>
    <row r="67" spans="1:5" ht="28.8" x14ac:dyDescent="0.3">
      <c r="A67" s="21">
        <v>76</v>
      </c>
      <c r="B67" s="22">
        <v>42707</v>
      </c>
      <c r="C67" s="23" t="s">
        <v>345</v>
      </c>
      <c r="D67" s="23" t="s">
        <v>346</v>
      </c>
      <c r="E67" s="23" t="s">
        <v>29</v>
      </c>
    </row>
    <row r="68" spans="1:5" ht="28.8" x14ac:dyDescent="0.3">
      <c r="A68" s="21">
        <v>77</v>
      </c>
      <c r="B68" s="22">
        <v>42569</v>
      </c>
      <c r="C68" s="23" t="s">
        <v>349</v>
      </c>
      <c r="D68" s="23" t="s">
        <v>350</v>
      </c>
      <c r="E68" s="23" t="s">
        <v>176</v>
      </c>
    </row>
    <row r="69" spans="1:5" ht="28.8" x14ac:dyDescent="0.3">
      <c r="A69" s="21">
        <v>78</v>
      </c>
      <c r="B69" s="22">
        <v>42580</v>
      </c>
      <c r="C69" s="23" t="s">
        <v>352</v>
      </c>
      <c r="D69" s="23" t="s">
        <v>353</v>
      </c>
      <c r="E69" s="23" t="s">
        <v>36</v>
      </c>
    </row>
    <row r="70" spans="1:5" ht="28.8" x14ac:dyDescent="0.3">
      <c r="A70" s="21">
        <v>81</v>
      </c>
      <c r="B70" s="22">
        <v>42584</v>
      </c>
      <c r="C70" s="23" t="s">
        <v>354</v>
      </c>
      <c r="D70" s="23" t="s">
        <v>355</v>
      </c>
      <c r="E70" s="23" t="s">
        <v>29</v>
      </c>
    </row>
    <row r="71" spans="1:5" ht="28.8" x14ac:dyDescent="0.3">
      <c r="A71" s="21">
        <v>82</v>
      </c>
      <c r="B71" s="22">
        <v>42681</v>
      </c>
      <c r="C71" s="23" t="s">
        <v>118</v>
      </c>
      <c r="D71" s="23" t="s">
        <v>356</v>
      </c>
      <c r="E71" s="23" t="s">
        <v>36</v>
      </c>
    </row>
    <row r="72" spans="1:5" ht="28.8" x14ac:dyDescent="0.3">
      <c r="A72" s="21">
        <v>84</v>
      </c>
      <c r="B72" s="22">
        <v>42712</v>
      </c>
      <c r="C72" s="23" t="s">
        <v>357</v>
      </c>
      <c r="D72" s="23" t="s">
        <v>358</v>
      </c>
      <c r="E72" s="23" t="s">
        <v>29</v>
      </c>
    </row>
    <row r="73" spans="1:5" x14ac:dyDescent="0.3">
      <c r="A73" s="21">
        <v>85</v>
      </c>
      <c r="B73" s="22">
        <v>42718</v>
      </c>
      <c r="C73" s="23" t="s">
        <v>360</v>
      </c>
      <c r="D73" s="23" t="s">
        <v>361</v>
      </c>
      <c r="E73" s="23" t="s">
        <v>56</v>
      </c>
    </row>
    <row r="74" spans="1:5" ht="28.8" x14ac:dyDescent="0.3">
      <c r="A74" s="21">
        <v>86</v>
      </c>
      <c r="B74" s="22">
        <v>42723</v>
      </c>
      <c r="C74" s="23" t="s">
        <v>362</v>
      </c>
      <c r="D74" s="23" t="s">
        <v>363</v>
      </c>
      <c r="E74" s="23" t="s">
        <v>36</v>
      </c>
    </row>
    <row r="75" spans="1:5" ht="28.8" x14ac:dyDescent="0.3">
      <c r="A75" s="21">
        <v>87</v>
      </c>
      <c r="B75" s="22">
        <v>42724</v>
      </c>
      <c r="C75" s="23" t="s">
        <v>365</v>
      </c>
      <c r="D75" s="23" t="s">
        <v>366</v>
      </c>
      <c r="E75" s="23" t="s">
        <v>29</v>
      </c>
    </row>
    <row r="76" spans="1:5" ht="28.8" x14ac:dyDescent="0.3">
      <c r="A76" s="21">
        <v>88</v>
      </c>
      <c r="B76" s="22">
        <v>42724</v>
      </c>
      <c r="C76" s="23" t="s">
        <v>367</v>
      </c>
      <c r="D76" s="23" t="s">
        <v>368</v>
      </c>
      <c r="E76" s="23" t="s">
        <v>68</v>
      </c>
    </row>
    <row r="77" spans="1:5" ht="28.8" x14ac:dyDescent="0.3">
      <c r="A77" s="21">
        <v>89</v>
      </c>
      <c r="B77" s="22">
        <v>42724</v>
      </c>
      <c r="C77" s="23" t="s">
        <v>370</v>
      </c>
      <c r="D77" s="23" t="s">
        <v>371</v>
      </c>
      <c r="E77" s="23" t="s">
        <v>68</v>
      </c>
    </row>
    <row r="78" spans="1:5" ht="28.8" x14ac:dyDescent="0.3">
      <c r="A78" s="21">
        <v>90</v>
      </c>
      <c r="B78" s="22">
        <v>42724</v>
      </c>
      <c r="C78" s="23" t="s">
        <v>373</v>
      </c>
      <c r="D78" s="23" t="s">
        <v>374</v>
      </c>
      <c r="E78" s="23" t="s">
        <v>68</v>
      </c>
    </row>
    <row r="79" spans="1:5" ht="28.8" x14ac:dyDescent="0.3">
      <c r="A79" s="21">
        <v>91</v>
      </c>
      <c r="B79" s="22">
        <v>42724</v>
      </c>
      <c r="C79" s="23" t="s">
        <v>210</v>
      </c>
      <c r="D79" s="23" t="s">
        <v>376</v>
      </c>
      <c r="E79" s="23" t="s">
        <v>68</v>
      </c>
    </row>
    <row r="80" spans="1:5" ht="28.8" x14ac:dyDescent="0.3">
      <c r="A80" s="21">
        <v>92</v>
      </c>
      <c r="B80" s="22">
        <v>42668</v>
      </c>
      <c r="C80" s="23" t="s">
        <v>377</v>
      </c>
      <c r="D80" s="23" t="s">
        <v>378</v>
      </c>
      <c r="E80" s="23" t="s">
        <v>36</v>
      </c>
    </row>
    <row r="81" spans="1:5" ht="28.8" x14ac:dyDescent="0.3">
      <c r="A81" s="21">
        <v>95</v>
      </c>
      <c r="B81" s="22">
        <v>42726</v>
      </c>
      <c r="C81" s="23" t="s">
        <v>380</v>
      </c>
      <c r="D81" s="23" t="s">
        <v>64</v>
      </c>
      <c r="E81" s="23" t="s">
        <v>36</v>
      </c>
    </row>
    <row r="82" spans="1:5" ht="28.8" x14ac:dyDescent="0.3">
      <c r="A82" s="21">
        <v>99</v>
      </c>
      <c r="B82" s="22">
        <v>42753</v>
      </c>
      <c r="C82" s="23" t="s">
        <v>381</v>
      </c>
      <c r="D82" s="23" t="s">
        <v>382</v>
      </c>
      <c r="E82" s="23" t="s">
        <v>29</v>
      </c>
    </row>
    <row r="83" spans="1:5" ht="28.8" x14ac:dyDescent="0.3">
      <c r="A83" s="21">
        <v>100</v>
      </c>
      <c r="B83" s="22">
        <v>42747</v>
      </c>
      <c r="C83" s="23" t="s">
        <v>383</v>
      </c>
      <c r="D83" s="23" t="s">
        <v>384</v>
      </c>
      <c r="E83" s="23" t="s">
        <v>29</v>
      </c>
    </row>
    <row r="84" spans="1:5" ht="28.8" x14ac:dyDescent="0.3">
      <c r="A84" s="21">
        <v>101</v>
      </c>
      <c r="B84" s="22">
        <v>42685</v>
      </c>
      <c r="C84" s="23" t="s">
        <v>385</v>
      </c>
      <c r="D84" s="23" t="s">
        <v>54</v>
      </c>
      <c r="E84" s="23" t="s">
        <v>29</v>
      </c>
    </row>
    <row r="85" spans="1:5" ht="28.8" x14ac:dyDescent="0.3">
      <c r="A85" s="21">
        <v>103</v>
      </c>
      <c r="B85" s="22">
        <v>42758</v>
      </c>
      <c r="C85" s="23" t="s">
        <v>386</v>
      </c>
      <c r="D85" s="23" t="s">
        <v>387</v>
      </c>
      <c r="E85" s="23" t="s">
        <v>36</v>
      </c>
    </row>
    <row r="86" spans="1:5" ht="28.8" x14ac:dyDescent="0.3">
      <c r="A86" s="21">
        <v>105</v>
      </c>
      <c r="B86" s="22">
        <v>42760</v>
      </c>
      <c r="C86" s="23" t="s">
        <v>389</v>
      </c>
      <c r="D86" s="23" t="s">
        <v>390</v>
      </c>
      <c r="E86" s="23" t="s">
        <v>36</v>
      </c>
    </row>
    <row r="87" spans="1:5" ht="28.8" x14ac:dyDescent="0.3">
      <c r="A87" s="21">
        <v>107</v>
      </c>
      <c r="B87" s="22">
        <v>42761</v>
      </c>
      <c r="C87" s="23" t="s">
        <v>98</v>
      </c>
      <c r="D87" s="23" t="s">
        <v>99</v>
      </c>
      <c r="E87" s="23" t="s">
        <v>68</v>
      </c>
    </row>
    <row r="88" spans="1:5" ht="28.8" x14ac:dyDescent="0.3">
      <c r="A88" s="21">
        <v>108</v>
      </c>
      <c r="B88" s="22">
        <v>42766</v>
      </c>
      <c r="C88" s="23" t="s">
        <v>393</v>
      </c>
      <c r="D88" s="23" t="s">
        <v>394</v>
      </c>
      <c r="E88" s="23" t="s">
        <v>177</v>
      </c>
    </row>
    <row r="89" spans="1:5" ht="28.8" x14ac:dyDescent="0.3">
      <c r="A89" s="21">
        <v>109</v>
      </c>
      <c r="B89" s="22">
        <v>42766</v>
      </c>
      <c r="C89" s="23" t="s">
        <v>395</v>
      </c>
      <c r="D89" s="23" t="s">
        <v>119</v>
      </c>
      <c r="E89" s="23" t="s">
        <v>36</v>
      </c>
    </row>
    <row r="90" spans="1:5" ht="28.8" x14ac:dyDescent="0.3">
      <c r="A90" s="21">
        <v>110</v>
      </c>
      <c r="B90" s="22">
        <v>42773</v>
      </c>
      <c r="C90" s="23" t="s">
        <v>396</v>
      </c>
      <c r="D90" s="23" t="s">
        <v>397</v>
      </c>
      <c r="E90" s="23" t="s">
        <v>29</v>
      </c>
    </row>
    <row r="91" spans="1:5" ht="28.8" x14ac:dyDescent="0.3">
      <c r="A91" s="21">
        <v>112</v>
      </c>
      <c r="B91" s="22">
        <v>42774</v>
      </c>
      <c r="C91" s="23" t="s">
        <v>399</v>
      </c>
      <c r="D91" s="23" t="s">
        <v>400</v>
      </c>
      <c r="E91" s="23" t="s">
        <v>36</v>
      </c>
    </row>
    <row r="92" spans="1:5" ht="28.8" x14ac:dyDescent="0.3">
      <c r="A92" s="21">
        <v>113</v>
      </c>
      <c r="B92" s="22">
        <v>42778</v>
      </c>
      <c r="C92" s="23" t="s">
        <v>401</v>
      </c>
      <c r="D92" s="23" t="s">
        <v>402</v>
      </c>
      <c r="E92" s="23" t="s">
        <v>36</v>
      </c>
    </row>
    <row r="93" spans="1:5" x14ac:dyDescent="0.3">
      <c r="A93" s="21">
        <v>114</v>
      </c>
      <c r="B93" s="22">
        <v>42800</v>
      </c>
      <c r="C93" s="23" t="s">
        <v>403</v>
      </c>
      <c r="D93" s="23" t="s">
        <v>404</v>
      </c>
      <c r="E93" s="23" t="s">
        <v>56</v>
      </c>
    </row>
    <row r="94" spans="1:5" x14ac:dyDescent="0.3">
      <c r="A94" s="21">
        <v>116</v>
      </c>
      <c r="B94" s="22">
        <v>42795</v>
      </c>
      <c r="C94" s="23" t="s">
        <v>115</v>
      </c>
      <c r="D94" s="23" t="s">
        <v>405</v>
      </c>
      <c r="E94" s="23" t="s">
        <v>56</v>
      </c>
    </row>
    <row r="95" spans="1:5" ht="28.8" x14ac:dyDescent="0.3">
      <c r="A95" s="21">
        <v>117</v>
      </c>
      <c r="B95" s="22">
        <v>42814</v>
      </c>
      <c r="C95" s="23" t="s">
        <v>406</v>
      </c>
      <c r="D95" s="23" t="s">
        <v>407</v>
      </c>
      <c r="E95" s="23" t="s">
        <v>29</v>
      </c>
    </row>
    <row r="96" spans="1:5" x14ac:dyDescent="0.3">
      <c r="A96" s="21">
        <v>120</v>
      </c>
      <c r="B96" s="22">
        <v>42811</v>
      </c>
      <c r="C96" s="23" t="s">
        <v>98</v>
      </c>
      <c r="D96" s="23" t="s">
        <v>409</v>
      </c>
      <c r="E96" s="23" t="s">
        <v>50</v>
      </c>
    </row>
    <row r="97" spans="1:5" ht="28.8" x14ac:dyDescent="0.3">
      <c r="A97" s="21">
        <v>121</v>
      </c>
      <c r="B97" s="22">
        <v>42810</v>
      </c>
      <c r="C97" s="23" t="s">
        <v>410</v>
      </c>
      <c r="D97" s="23" t="s">
        <v>411</v>
      </c>
      <c r="E97" s="23" t="s">
        <v>29</v>
      </c>
    </row>
    <row r="98" spans="1:5" ht="28.8" x14ac:dyDescent="0.3">
      <c r="A98" s="21">
        <v>122</v>
      </c>
      <c r="B98" s="22">
        <v>42810</v>
      </c>
      <c r="C98" s="23" t="s">
        <v>113</v>
      </c>
      <c r="D98" s="23" t="s">
        <v>413</v>
      </c>
      <c r="E98" s="23" t="s">
        <v>29</v>
      </c>
    </row>
    <row r="99" spans="1:5" ht="28.8" x14ac:dyDescent="0.3">
      <c r="A99" s="21">
        <v>123</v>
      </c>
      <c r="B99" s="22">
        <v>42810</v>
      </c>
      <c r="C99" s="23" t="s">
        <v>414</v>
      </c>
      <c r="D99" s="23" t="s">
        <v>415</v>
      </c>
      <c r="E99" s="23" t="s">
        <v>29</v>
      </c>
    </row>
    <row r="100" spans="1:5" ht="28.8" x14ac:dyDescent="0.3">
      <c r="A100" s="21">
        <v>124</v>
      </c>
      <c r="B100" s="22">
        <v>42804</v>
      </c>
      <c r="C100" s="23" t="s">
        <v>71</v>
      </c>
      <c r="D100" s="23" t="s">
        <v>72</v>
      </c>
      <c r="E100" s="23" t="s">
        <v>36</v>
      </c>
    </row>
    <row r="101" spans="1:5" ht="28.8" x14ac:dyDescent="0.3">
      <c r="A101" s="21">
        <v>125</v>
      </c>
      <c r="B101" s="22">
        <v>42800</v>
      </c>
      <c r="C101" s="23" t="s">
        <v>416</v>
      </c>
      <c r="D101" s="23" t="s">
        <v>417</v>
      </c>
      <c r="E101" s="23" t="s">
        <v>36</v>
      </c>
    </row>
    <row r="102" spans="1:5" ht="28.8" x14ac:dyDescent="0.3">
      <c r="A102" s="21">
        <v>127</v>
      </c>
      <c r="B102" s="22">
        <v>42797</v>
      </c>
      <c r="C102" s="23" t="s">
        <v>418</v>
      </c>
      <c r="D102" s="23" t="s">
        <v>419</v>
      </c>
      <c r="E102" s="23" t="s">
        <v>36</v>
      </c>
    </row>
    <row r="103" spans="1:5" ht="28.8" x14ac:dyDescent="0.3">
      <c r="A103" s="21">
        <v>128</v>
      </c>
      <c r="B103" s="22">
        <v>42817</v>
      </c>
      <c r="C103" s="23" t="s">
        <v>313</v>
      </c>
      <c r="D103" s="23" t="s">
        <v>421</v>
      </c>
      <c r="E103" s="23" t="s">
        <v>36</v>
      </c>
    </row>
    <row r="104" spans="1:5" ht="28.8" x14ac:dyDescent="0.3">
      <c r="A104" s="21">
        <v>129</v>
      </c>
      <c r="B104" s="22">
        <v>42818</v>
      </c>
      <c r="C104" s="23" t="s">
        <v>423</v>
      </c>
      <c r="D104" s="23" t="s">
        <v>424</v>
      </c>
      <c r="E104" s="23" t="s">
        <v>29</v>
      </c>
    </row>
    <row r="105" spans="1:5" ht="28.8" x14ac:dyDescent="0.3">
      <c r="A105" s="21">
        <v>134</v>
      </c>
      <c r="B105" s="22">
        <v>42822</v>
      </c>
      <c r="C105" s="23" t="s">
        <v>425</v>
      </c>
      <c r="D105" s="23" t="s">
        <v>426</v>
      </c>
      <c r="E105" s="23" t="s">
        <v>36</v>
      </c>
    </row>
    <row r="106" spans="1:5" ht="28.8" x14ac:dyDescent="0.3">
      <c r="A106" s="21">
        <v>135</v>
      </c>
      <c r="B106" s="22">
        <v>42829</v>
      </c>
      <c r="C106" s="23" t="s">
        <v>268</v>
      </c>
      <c r="D106" s="23" t="s">
        <v>427</v>
      </c>
      <c r="E106" s="23" t="s">
        <v>68</v>
      </c>
    </row>
    <row r="107" spans="1:5" ht="28.8" x14ac:dyDescent="0.3">
      <c r="A107" s="21">
        <v>136</v>
      </c>
      <c r="B107" s="22">
        <v>42829</v>
      </c>
      <c r="C107" s="23" t="s">
        <v>75</v>
      </c>
      <c r="D107" s="23" t="s">
        <v>76</v>
      </c>
      <c r="E107" s="23" t="s">
        <v>68</v>
      </c>
    </row>
    <row r="108" spans="1:5" ht="28.8" x14ac:dyDescent="0.3">
      <c r="A108" s="21">
        <v>137</v>
      </c>
      <c r="B108" s="22">
        <v>42829</v>
      </c>
      <c r="C108" s="23" t="s">
        <v>428</v>
      </c>
      <c r="D108" s="23" t="s">
        <v>429</v>
      </c>
      <c r="E108" s="23" t="s">
        <v>29</v>
      </c>
    </row>
    <row r="109" spans="1:5" ht="28.8" x14ac:dyDescent="0.3">
      <c r="A109" s="21">
        <v>138</v>
      </c>
      <c r="B109" s="22">
        <v>42829</v>
      </c>
      <c r="C109" s="23" t="s">
        <v>430</v>
      </c>
      <c r="D109" s="23" t="s">
        <v>431</v>
      </c>
      <c r="E109" s="23" t="s">
        <v>68</v>
      </c>
    </row>
    <row r="110" spans="1:5" ht="28.8" x14ac:dyDescent="0.3">
      <c r="A110" s="21">
        <v>139</v>
      </c>
      <c r="B110" s="22">
        <v>42829</v>
      </c>
      <c r="C110" s="23" t="s">
        <v>432</v>
      </c>
      <c r="D110" s="23" t="s">
        <v>61</v>
      </c>
      <c r="E110" s="23" t="s">
        <v>29</v>
      </c>
    </row>
    <row r="111" spans="1:5" ht="28.8" x14ac:dyDescent="0.3">
      <c r="A111" s="21">
        <v>141</v>
      </c>
      <c r="B111" s="22">
        <v>42850</v>
      </c>
      <c r="C111" s="23" t="s">
        <v>398</v>
      </c>
      <c r="D111" s="23" t="s">
        <v>433</v>
      </c>
      <c r="E111" s="23" t="s">
        <v>29</v>
      </c>
    </row>
    <row r="112" spans="1:5" ht="28.8" x14ac:dyDescent="0.3">
      <c r="A112" s="21">
        <v>142</v>
      </c>
      <c r="B112" s="22">
        <v>42849</v>
      </c>
      <c r="C112" s="23" t="s">
        <v>373</v>
      </c>
      <c r="D112" s="23" t="s">
        <v>434</v>
      </c>
      <c r="E112" s="23" t="s">
        <v>36</v>
      </c>
    </row>
    <row r="113" spans="1:5" ht="28.8" x14ac:dyDescent="0.3">
      <c r="A113" s="21">
        <v>143</v>
      </c>
      <c r="B113" s="22">
        <v>42849</v>
      </c>
      <c r="C113" s="23" t="s">
        <v>435</v>
      </c>
      <c r="D113" s="23" t="s">
        <v>436</v>
      </c>
      <c r="E113" s="23" t="s">
        <v>36</v>
      </c>
    </row>
    <row r="114" spans="1:5" ht="28.8" x14ac:dyDescent="0.3">
      <c r="A114" s="21">
        <v>144</v>
      </c>
      <c r="B114" s="22">
        <v>42853</v>
      </c>
      <c r="C114" s="23" t="s">
        <v>357</v>
      </c>
      <c r="D114" s="23" t="s">
        <v>437</v>
      </c>
      <c r="E114" s="23" t="s">
        <v>29</v>
      </c>
    </row>
    <row r="115" spans="1:5" ht="28.8" x14ac:dyDescent="0.3">
      <c r="A115" s="21">
        <v>145</v>
      </c>
      <c r="B115" s="22">
        <v>42852</v>
      </c>
      <c r="C115" s="23" t="s">
        <v>332</v>
      </c>
      <c r="D115" s="23" t="s">
        <v>78</v>
      </c>
      <c r="E115" s="23" t="s">
        <v>36</v>
      </c>
    </row>
    <row r="116" spans="1:5" ht="28.8" x14ac:dyDescent="0.3">
      <c r="A116" s="21">
        <v>146</v>
      </c>
      <c r="B116" s="22">
        <v>42863</v>
      </c>
      <c r="C116" s="23" t="s">
        <v>438</v>
      </c>
      <c r="D116" s="23" t="s">
        <v>439</v>
      </c>
      <c r="E116" s="23" t="s">
        <v>36</v>
      </c>
    </row>
    <row r="117" spans="1:5" ht="28.8" x14ac:dyDescent="0.3">
      <c r="A117" s="21">
        <v>147</v>
      </c>
      <c r="B117" s="22">
        <v>42864</v>
      </c>
      <c r="C117" s="23" t="s">
        <v>440</v>
      </c>
      <c r="D117" s="23" t="s">
        <v>441</v>
      </c>
      <c r="E117" s="23" t="s">
        <v>29</v>
      </c>
    </row>
    <row r="118" spans="1:5" ht="28.8" x14ac:dyDescent="0.3">
      <c r="A118" s="21">
        <v>148</v>
      </c>
      <c r="B118" s="22">
        <v>42864</v>
      </c>
      <c r="C118" s="23" t="s">
        <v>442</v>
      </c>
      <c r="D118" s="23" t="s">
        <v>443</v>
      </c>
      <c r="E118" s="23" t="s">
        <v>29</v>
      </c>
    </row>
    <row r="119" spans="1:5" x14ac:dyDescent="0.3">
      <c r="A119" s="21">
        <v>149</v>
      </c>
      <c r="B119" s="22">
        <v>42866</v>
      </c>
      <c r="C119" s="23" t="s">
        <v>444</v>
      </c>
      <c r="D119" s="23" t="s">
        <v>95</v>
      </c>
      <c r="E119" s="23" t="s">
        <v>56</v>
      </c>
    </row>
    <row r="120" spans="1:5" ht="28.8" x14ac:dyDescent="0.3">
      <c r="A120" s="21">
        <v>150</v>
      </c>
      <c r="B120" s="22">
        <v>42873</v>
      </c>
      <c r="C120" s="23" t="s">
        <v>332</v>
      </c>
      <c r="D120" s="23" t="s">
        <v>445</v>
      </c>
      <c r="E120" s="23" t="s">
        <v>176</v>
      </c>
    </row>
    <row r="121" spans="1:5" ht="28.8" x14ac:dyDescent="0.3">
      <c r="A121" s="21">
        <v>151</v>
      </c>
      <c r="B121" s="22">
        <v>42879</v>
      </c>
      <c r="C121" s="23" t="s">
        <v>447</v>
      </c>
      <c r="D121" s="23" t="s">
        <v>448</v>
      </c>
      <c r="E121" s="23" t="s">
        <v>102</v>
      </c>
    </row>
    <row r="122" spans="1:5" ht="28.8" x14ac:dyDescent="0.3">
      <c r="A122" s="21">
        <v>153</v>
      </c>
      <c r="B122" s="22">
        <v>42899</v>
      </c>
      <c r="C122" s="23" t="s">
        <v>107</v>
      </c>
      <c r="D122" s="23" t="s">
        <v>108</v>
      </c>
      <c r="E122" s="23" t="s">
        <v>36</v>
      </c>
    </row>
    <row r="123" spans="1:5" ht="28.8" x14ac:dyDescent="0.3">
      <c r="A123" s="21">
        <v>154</v>
      </c>
      <c r="B123" s="22">
        <v>42899</v>
      </c>
      <c r="C123" s="23" t="s">
        <v>449</v>
      </c>
      <c r="D123" s="23" t="s">
        <v>110</v>
      </c>
      <c r="E123" s="23" t="s">
        <v>36</v>
      </c>
    </row>
    <row r="124" spans="1:5" ht="28.8" x14ac:dyDescent="0.3">
      <c r="A124" s="21">
        <v>155</v>
      </c>
      <c r="B124" s="22">
        <v>42899</v>
      </c>
      <c r="C124" s="23" t="s">
        <v>450</v>
      </c>
      <c r="D124" s="23" t="s">
        <v>451</v>
      </c>
      <c r="E124" s="23" t="s">
        <v>36</v>
      </c>
    </row>
    <row r="125" spans="1:5" ht="28.8" x14ac:dyDescent="0.3">
      <c r="A125" s="21">
        <v>157</v>
      </c>
      <c r="B125" s="22">
        <v>42900</v>
      </c>
      <c r="C125" s="23" t="s">
        <v>452</v>
      </c>
      <c r="D125" s="23" t="s">
        <v>453</v>
      </c>
      <c r="E125" s="23" t="s">
        <v>36</v>
      </c>
    </row>
    <row r="126" spans="1:5" ht="28.8" x14ac:dyDescent="0.3">
      <c r="A126" s="21">
        <v>158</v>
      </c>
      <c r="B126" s="22">
        <v>42901</v>
      </c>
      <c r="C126" s="23" t="s">
        <v>268</v>
      </c>
      <c r="D126" s="23" t="s">
        <v>455</v>
      </c>
      <c r="E126" s="23" t="s">
        <v>102</v>
      </c>
    </row>
    <row r="127" spans="1:5" ht="28.8" x14ac:dyDescent="0.3">
      <c r="A127" s="21">
        <v>159</v>
      </c>
      <c r="B127" s="22">
        <v>42905</v>
      </c>
      <c r="C127" s="23" t="s">
        <v>456</v>
      </c>
      <c r="D127" s="23" t="s">
        <v>457</v>
      </c>
      <c r="E127" s="23" t="s">
        <v>29</v>
      </c>
    </row>
    <row r="128" spans="1:5" ht="28.8" x14ac:dyDescent="0.3">
      <c r="A128" s="21">
        <v>160</v>
      </c>
      <c r="B128" s="22">
        <v>42894</v>
      </c>
      <c r="C128" s="23" t="s">
        <v>458</v>
      </c>
      <c r="D128" s="23" t="s">
        <v>459</v>
      </c>
      <c r="E128" s="23" t="s">
        <v>102</v>
      </c>
    </row>
    <row r="129" spans="1:5" ht="28.8" x14ac:dyDescent="0.3">
      <c r="A129" s="21">
        <v>161</v>
      </c>
      <c r="B129" s="22">
        <v>42894</v>
      </c>
      <c r="C129" s="23" t="s">
        <v>354</v>
      </c>
      <c r="D129" s="23" t="s">
        <v>460</v>
      </c>
      <c r="E129" s="23" t="s">
        <v>102</v>
      </c>
    </row>
    <row r="130" spans="1:5" ht="28.8" x14ac:dyDescent="0.3">
      <c r="A130" s="21">
        <v>162</v>
      </c>
      <c r="B130" s="22">
        <v>42894</v>
      </c>
      <c r="C130" s="23" t="s">
        <v>57</v>
      </c>
      <c r="D130" s="23" t="s">
        <v>461</v>
      </c>
      <c r="E130" s="23" t="s">
        <v>102</v>
      </c>
    </row>
    <row r="131" spans="1:5" ht="28.8" x14ac:dyDescent="0.3">
      <c r="A131" s="21">
        <v>163</v>
      </c>
      <c r="B131" s="22">
        <v>42894</v>
      </c>
      <c r="C131" s="23" t="s">
        <v>462</v>
      </c>
      <c r="D131" s="23" t="s">
        <v>463</v>
      </c>
      <c r="E131" s="23" t="s">
        <v>102</v>
      </c>
    </row>
    <row r="132" spans="1:5" ht="28.8" x14ac:dyDescent="0.3">
      <c r="A132" s="21">
        <v>164</v>
      </c>
      <c r="B132" s="22">
        <v>42894</v>
      </c>
      <c r="C132" s="23" t="s">
        <v>303</v>
      </c>
      <c r="D132" s="23" t="s">
        <v>464</v>
      </c>
      <c r="E132" s="23" t="s">
        <v>102</v>
      </c>
    </row>
    <row r="133" spans="1:5" ht="28.8" x14ac:dyDescent="0.3">
      <c r="A133" s="21">
        <v>165</v>
      </c>
      <c r="B133" s="22">
        <v>42908</v>
      </c>
      <c r="C133" s="23" t="s">
        <v>465</v>
      </c>
      <c r="D133" s="23" t="s">
        <v>466</v>
      </c>
      <c r="E133" s="23" t="s">
        <v>29</v>
      </c>
    </row>
    <row r="134" spans="1:5" ht="28.8" x14ac:dyDescent="0.3">
      <c r="A134" s="21">
        <v>166</v>
      </c>
      <c r="B134" s="22">
        <v>42914</v>
      </c>
      <c r="C134" s="23" t="s">
        <v>468</v>
      </c>
      <c r="D134" s="23" t="s">
        <v>469</v>
      </c>
      <c r="E134" s="23" t="s">
        <v>102</v>
      </c>
    </row>
    <row r="135" spans="1:5" ht="28.8" x14ac:dyDescent="0.3">
      <c r="A135" s="21">
        <v>167</v>
      </c>
      <c r="B135" s="22">
        <v>42923</v>
      </c>
      <c r="C135" s="23" t="s">
        <v>115</v>
      </c>
      <c r="D135" s="23" t="s">
        <v>116</v>
      </c>
      <c r="E135" s="23" t="s">
        <v>68</v>
      </c>
    </row>
    <row r="136" spans="1:5" ht="28.8" x14ac:dyDescent="0.3">
      <c r="A136" s="21">
        <v>169</v>
      </c>
      <c r="B136" s="22">
        <v>42921</v>
      </c>
      <c r="C136" s="23" t="s">
        <v>410</v>
      </c>
      <c r="D136" s="23" t="s">
        <v>46</v>
      </c>
      <c r="E136" s="23" t="s">
        <v>102</v>
      </c>
    </row>
    <row r="137" spans="1:5" ht="28.8" x14ac:dyDescent="0.3">
      <c r="A137" s="21">
        <v>170</v>
      </c>
      <c r="B137" s="22">
        <v>42926</v>
      </c>
      <c r="C137" s="23" t="s">
        <v>470</v>
      </c>
      <c r="D137" s="23" t="s">
        <v>471</v>
      </c>
      <c r="E137" s="23" t="s">
        <v>102</v>
      </c>
    </row>
    <row r="138" spans="1:5" ht="28.8" x14ac:dyDescent="0.3">
      <c r="A138" s="21">
        <v>171</v>
      </c>
      <c r="B138" s="22">
        <v>42926</v>
      </c>
      <c r="C138" s="23" t="s">
        <v>57</v>
      </c>
      <c r="D138" s="23" t="s">
        <v>472</v>
      </c>
      <c r="E138" s="23" t="s">
        <v>102</v>
      </c>
    </row>
    <row r="139" spans="1:5" ht="28.8" x14ac:dyDescent="0.3">
      <c r="A139" s="21">
        <v>172</v>
      </c>
      <c r="B139" s="22">
        <v>42928</v>
      </c>
      <c r="C139" s="23" t="s">
        <v>206</v>
      </c>
      <c r="D139" s="23" t="s">
        <v>473</v>
      </c>
      <c r="E139" s="23" t="s">
        <v>29</v>
      </c>
    </row>
    <row r="140" spans="1:5" ht="28.8" x14ac:dyDescent="0.3">
      <c r="A140" s="21">
        <v>173</v>
      </c>
      <c r="B140" s="22">
        <v>42930</v>
      </c>
      <c r="C140" s="23" t="s">
        <v>475</v>
      </c>
      <c r="D140" s="23" t="s">
        <v>476</v>
      </c>
      <c r="E140" s="23" t="s">
        <v>176</v>
      </c>
    </row>
    <row r="141" spans="1:5" ht="28.8" x14ac:dyDescent="0.3">
      <c r="A141" s="21">
        <v>174</v>
      </c>
      <c r="B141" s="22">
        <v>42937</v>
      </c>
      <c r="C141" s="23" t="s">
        <v>477</v>
      </c>
      <c r="D141" s="23" t="s">
        <v>453</v>
      </c>
      <c r="E141" s="23" t="s">
        <v>68</v>
      </c>
    </row>
    <row r="142" spans="1:5" x14ac:dyDescent="0.3">
      <c r="A142" s="21">
        <v>175</v>
      </c>
      <c r="B142" s="22">
        <v>42937</v>
      </c>
      <c r="C142" s="23" t="s">
        <v>479</v>
      </c>
      <c r="D142" s="23" t="s">
        <v>480</v>
      </c>
      <c r="E142" s="23" t="s">
        <v>30</v>
      </c>
    </row>
    <row r="143" spans="1:5" ht="28.8" x14ac:dyDescent="0.3">
      <c r="A143" s="21">
        <v>176</v>
      </c>
      <c r="B143" s="22">
        <v>42935</v>
      </c>
      <c r="C143" s="23" t="s">
        <v>481</v>
      </c>
      <c r="D143" s="23" t="s">
        <v>482</v>
      </c>
      <c r="E143" s="23" t="s">
        <v>102</v>
      </c>
    </row>
    <row r="144" spans="1:5" ht="28.8" x14ac:dyDescent="0.3">
      <c r="A144" s="21">
        <v>177</v>
      </c>
      <c r="B144" s="22">
        <v>42941</v>
      </c>
      <c r="C144" s="23" t="s">
        <v>303</v>
      </c>
      <c r="D144" s="23" t="s">
        <v>483</v>
      </c>
      <c r="E144" s="23" t="s">
        <v>29</v>
      </c>
    </row>
    <row r="145" spans="1:5" x14ac:dyDescent="0.3">
      <c r="A145" s="21">
        <v>178</v>
      </c>
      <c r="B145" s="22">
        <v>42929</v>
      </c>
      <c r="C145" s="23" t="s">
        <v>475</v>
      </c>
      <c r="D145" s="23" t="s">
        <v>476</v>
      </c>
      <c r="E145" s="23" t="s">
        <v>30</v>
      </c>
    </row>
  </sheetData>
  <autoFilter ref="A1:E145">
    <sortState ref="A2:E145">
      <sortCondition ref="A1:A14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sqref="A1:G1048576"/>
    </sheetView>
  </sheetViews>
  <sheetFormatPr defaultRowHeight="14.4" x14ac:dyDescent="0.3"/>
  <sheetData>
    <row r="1" spans="1:7" x14ac:dyDescent="0.3">
      <c r="A1" s="12" t="s">
        <v>185</v>
      </c>
      <c r="B1" s="12" t="s">
        <v>19</v>
      </c>
      <c r="C1" s="12" t="s">
        <v>20</v>
      </c>
      <c r="D1" s="12" t="s">
        <v>22</v>
      </c>
      <c r="E1" s="12" t="s">
        <v>23</v>
      </c>
      <c r="F1" s="12" t="s">
        <v>24</v>
      </c>
      <c r="G1" s="12" t="s">
        <v>25</v>
      </c>
    </row>
    <row r="2" spans="1:7" x14ac:dyDescent="0.3">
      <c r="A2" s="13" t="b">
        <v>0</v>
      </c>
      <c r="B2" s="14" t="s">
        <v>30</v>
      </c>
      <c r="C2" s="14" t="s">
        <v>30</v>
      </c>
      <c r="D2" s="13" t="b">
        <v>1</v>
      </c>
      <c r="E2" s="13" t="b">
        <v>0</v>
      </c>
      <c r="F2" s="13" t="b">
        <v>0</v>
      </c>
      <c r="G2" s="13" t="b">
        <v>0</v>
      </c>
    </row>
    <row r="3" spans="1:7" x14ac:dyDescent="0.3">
      <c r="A3" s="13" t="b">
        <v>0</v>
      </c>
      <c r="B3" s="14" t="s">
        <v>30</v>
      </c>
      <c r="C3" s="14" t="s">
        <v>30</v>
      </c>
      <c r="D3" s="13" t="b">
        <v>1</v>
      </c>
      <c r="E3" s="13" t="b">
        <v>0</v>
      </c>
      <c r="F3" s="13" t="b">
        <v>0</v>
      </c>
      <c r="G3" s="13" t="b">
        <v>0</v>
      </c>
    </row>
    <row r="4" spans="1:7" x14ac:dyDescent="0.3">
      <c r="A4" s="13" t="b">
        <v>0</v>
      </c>
      <c r="B4" s="14" t="s">
        <v>30</v>
      </c>
      <c r="C4" s="14" t="s">
        <v>122</v>
      </c>
      <c r="D4" s="13" t="b">
        <v>0</v>
      </c>
      <c r="E4" s="13" t="b">
        <v>0</v>
      </c>
      <c r="F4" s="13" t="b">
        <v>1</v>
      </c>
      <c r="G4" s="13" t="b">
        <v>0</v>
      </c>
    </row>
    <row r="5" spans="1:7" x14ac:dyDescent="0.3">
      <c r="A5" s="13" t="b">
        <v>0</v>
      </c>
      <c r="B5" s="14" t="s">
        <v>30</v>
      </c>
      <c r="C5" s="14" t="s">
        <v>30</v>
      </c>
      <c r="D5" s="13" t="b">
        <v>0</v>
      </c>
      <c r="E5" s="13" t="b">
        <v>0</v>
      </c>
      <c r="F5" s="13" t="b">
        <v>1</v>
      </c>
      <c r="G5" s="13" t="b">
        <v>0</v>
      </c>
    </row>
    <row r="6" spans="1:7" x14ac:dyDescent="0.3">
      <c r="A6" s="13" t="b">
        <v>0</v>
      </c>
      <c r="B6" s="14" t="s">
        <v>30</v>
      </c>
      <c r="C6" s="14" t="s">
        <v>30</v>
      </c>
      <c r="D6" s="13" t="b">
        <v>0</v>
      </c>
      <c r="E6" s="13" t="b">
        <v>0</v>
      </c>
      <c r="F6" s="13" t="b">
        <v>1</v>
      </c>
      <c r="G6" s="13" t="b">
        <v>0</v>
      </c>
    </row>
    <row r="7" spans="1:7" ht="28.8" x14ac:dyDescent="0.3">
      <c r="A7" s="13" t="b">
        <v>0</v>
      </c>
      <c r="B7" s="14" t="s">
        <v>30</v>
      </c>
      <c r="C7" s="14" t="s">
        <v>160</v>
      </c>
      <c r="D7" s="13" t="b">
        <v>0</v>
      </c>
      <c r="E7" s="13" t="b">
        <v>1</v>
      </c>
      <c r="F7" s="13" t="b">
        <v>0</v>
      </c>
      <c r="G7" s="13" t="b">
        <v>0</v>
      </c>
    </row>
    <row r="8" spans="1:7" x14ac:dyDescent="0.3">
      <c r="A8" s="13" t="b">
        <v>0</v>
      </c>
      <c r="B8" s="14" t="s">
        <v>30</v>
      </c>
      <c r="C8" s="14" t="s">
        <v>30</v>
      </c>
      <c r="D8" s="13" t="b">
        <v>0</v>
      </c>
      <c r="E8" s="13" t="b">
        <v>0</v>
      </c>
      <c r="F8" s="13" t="b">
        <v>0</v>
      </c>
      <c r="G8" s="13" t="b">
        <v>0</v>
      </c>
    </row>
    <row r="9" spans="1:7" x14ac:dyDescent="0.3">
      <c r="A9" s="13" t="b">
        <v>0</v>
      </c>
      <c r="B9" s="14" t="s">
        <v>30</v>
      </c>
      <c r="C9" s="14" t="s">
        <v>122</v>
      </c>
      <c r="D9" s="13" t="b">
        <v>1</v>
      </c>
      <c r="E9" s="13" t="b">
        <v>0</v>
      </c>
      <c r="F9" s="13" t="b">
        <v>0</v>
      </c>
      <c r="G9" s="13" t="b">
        <v>0</v>
      </c>
    </row>
    <row r="10" spans="1:7" x14ac:dyDescent="0.3">
      <c r="A10" s="13" t="b">
        <v>0</v>
      </c>
      <c r="B10" s="14" t="s">
        <v>30</v>
      </c>
      <c r="C10" s="14" t="s">
        <v>122</v>
      </c>
      <c r="D10" s="13" t="b">
        <v>1</v>
      </c>
      <c r="E10" s="13" t="b">
        <v>0</v>
      </c>
      <c r="F10" s="13" t="b">
        <v>0</v>
      </c>
      <c r="G10" s="13" t="b">
        <v>0</v>
      </c>
    </row>
    <row r="11" spans="1:7" ht="28.8" x14ac:dyDescent="0.3">
      <c r="A11" s="13" t="b">
        <v>1</v>
      </c>
      <c r="B11" s="14" t="s">
        <v>150</v>
      </c>
      <c r="C11" s="14" t="s">
        <v>30</v>
      </c>
      <c r="D11" s="13" t="b">
        <v>1</v>
      </c>
      <c r="E11" s="13" t="b">
        <v>0</v>
      </c>
      <c r="F11" s="13" t="b">
        <v>0</v>
      </c>
      <c r="G11" s="13" t="b">
        <v>0</v>
      </c>
    </row>
    <row r="12" spans="1:7" ht="28.8" x14ac:dyDescent="0.3">
      <c r="A12" s="13" t="b">
        <v>1</v>
      </c>
      <c r="B12" s="14" t="s">
        <v>150</v>
      </c>
      <c r="C12" s="14" t="s">
        <v>30</v>
      </c>
      <c r="D12" s="13" t="b">
        <v>1</v>
      </c>
      <c r="E12" s="13" t="b">
        <v>0</v>
      </c>
      <c r="F12" s="13" t="b">
        <v>0</v>
      </c>
      <c r="G12" s="13" t="b">
        <v>0</v>
      </c>
    </row>
    <row r="13" spans="1:7" x14ac:dyDescent="0.3">
      <c r="A13" s="13" t="b">
        <v>0</v>
      </c>
      <c r="B13" s="14" t="s">
        <v>30</v>
      </c>
      <c r="C13" s="14" t="s">
        <v>154</v>
      </c>
      <c r="D13" s="13" t="b">
        <v>1</v>
      </c>
      <c r="E13" s="13" t="b">
        <v>1</v>
      </c>
      <c r="F13" s="13" t="b">
        <v>0</v>
      </c>
      <c r="G13" s="13" t="b">
        <v>1</v>
      </c>
    </row>
    <row r="14" spans="1:7" x14ac:dyDescent="0.3">
      <c r="A14" s="13" t="b">
        <v>1</v>
      </c>
      <c r="B14" s="14" t="s">
        <v>156</v>
      </c>
      <c r="C14" s="14" t="s">
        <v>30</v>
      </c>
      <c r="D14" s="13" t="b">
        <v>0</v>
      </c>
      <c r="E14" s="13" t="b">
        <v>1</v>
      </c>
      <c r="F14" s="13" t="b">
        <v>0</v>
      </c>
      <c r="G14" s="13" t="b">
        <v>0</v>
      </c>
    </row>
    <row r="15" spans="1:7" x14ac:dyDescent="0.3">
      <c r="A15" s="13" t="b">
        <v>1</v>
      </c>
      <c r="B15" s="14" t="s">
        <v>156</v>
      </c>
      <c r="C15" s="14" t="s">
        <v>30</v>
      </c>
      <c r="D15" s="13" t="b">
        <v>0</v>
      </c>
      <c r="E15" s="13" t="b">
        <v>1</v>
      </c>
      <c r="F15" s="13" t="b">
        <v>0</v>
      </c>
      <c r="G15" s="13" t="b">
        <v>0</v>
      </c>
    </row>
    <row r="16" spans="1:7" ht="28.8" x14ac:dyDescent="0.3">
      <c r="A16" s="13" t="b">
        <v>0</v>
      </c>
      <c r="B16" s="14" t="s">
        <v>30</v>
      </c>
      <c r="C16" s="14" t="s">
        <v>148</v>
      </c>
      <c r="D16" s="13" t="b">
        <v>0</v>
      </c>
      <c r="E16" s="13" t="b">
        <v>1</v>
      </c>
      <c r="F16" s="13" t="b">
        <v>0</v>
      </c>
      <c r="G16" s="13" t="b">
        <v>0</v>
      </c>
    </row>
    <row r="17" spans="1:7" ht="28.8" x14ac:dyDescent="0.3">
      <c r="A17" s="13" t="b">
        <v>0</v>
      </c>
      <c r="B17" s="14" t="s">
        <v>30</v>
      </c>
      <c r="C17" s="14" t="s">
        <v>148</v>
      </c>
      <c r="D17" s="13" t="b">
        <v>0</v>
      </c>
      <c r="E17" s="13" t="b">
        <v>1</v>
      </c>
      <c r="F17" s="13" t="b">
        <v>0</v>
      </c>
      <c r="G17" s="13" t="b">
        <v>0</v>
      </c>
    </row>
    <row r="18" spans="1:7" x14ac:dyDescent="0.3">
      <c r="A18" s="13" t="b">
        <v>0</v>
      </c>
      <c r="B18" s="14" t="s">
        <v>30</v>
      </c>
      <c r="C18" s="14" t="s">
        <v>126</v>
      </c>
      <c r="D18" s="13" t="b">
        <v>0</v>
      </c>
      <c r="E18" s="13" t="b">
        <v>1</v>
      </c>
      <c r="F18" s="13" t="b">
        <v>0</v>
      </c>
      <c r="G18" s="13" t="b">
        <v>0</v>
      </c>
    </row>
    <row r="19" spans="1:7" x14ac:dyDescent="0.3">
      <c r="A19" s="13" t="b">
        <v>0</v>
      </c>
      <c r="B19" s="14" t="s">
        <v>30</v>
      </c>
      <c r="C19" s="14" t="s">
        <v>30</v>
      </c>
      <c r="D19" s="13" t="b">
        <v>0</v>
      </c>
      <c r="E19" s="13" t="b">
        <v>0</v>
      </c>
      <c r="F19" s="13" t="b">
        <v>1</v>
      </c>
      <c r="G19" s="13" t="b">
        <v>0</v>
      </c>
    </row>
    <row r="20" spans="1:7" x14ac:dyDescent="0.3">
      <c r="A20" s="13" t="b">
        <v>0</v>
      </c>
      <c r="B20" s="14" t="s">
        <v>30</v>
      </c>
      <c r="C20" s="14" t="s">
        <v>136</v>
      </c>
      <c r="D20" s="13" t="b">
        <v>0</v>
      </c>
      <c r="E20" s="13" t="b">
        <v>0</v>
      </c>
      <c r="F20" s="13" t="b">
        <v>1</v>
      </c>
      <c r="G20" s="13" t="b">
        <v>0</v>
      </c>
    </row>
    <row r="21" spans="1:7" x14ac:dyDescent="0.3">
      <c r="A21" s="13" t="b">
        <v>0</v>
      </c>
      <c r="B21" s="14" t="s">
        <v>30</v>
      </c>
      <c r="C21" s="14" t="s">
        <v>136</v>
      </c>
      <c r="D21" s="13" t="b">
        <v>0</v>
      </c>
      <c r="E21" s="13" t="b">
        <v>0</v>
      </c>
      <c r="F21" s="13" t="b">
        <v>1</v>
      </c>
      <c r="G21" s="13" t="b">
        <v>0</v>
      </c>
    </row>
    <row r="22" spans="1:7" x14ac:dyDescent="0.3">
      <c r="A22" s="13" t="b">
        <v>0</v>
      </c>
      <c r="B22" s="14" t="s">
        <v>30</v>
      </c>
      <c r="C22" s="14" t="s">
        <v>141</v>
      </c>
      <c r="D22" s="13" t="b">
        <v>0</v>
      </c>
      <c r="E22" s="13" t="b">
        <v>0</v>
      </c>
      <c r="F22" s="13" t="b">
        <v>0</v>
      </c>
      <c r="G22" s="13" t="b">
        <v>0</v>
      </c>
    </row>
    <row r="23" spans="1:7" x14ac:dyDescent="0.3">
      <c r="A23" s="13" t="b">
        <v>0</v>
      </c>
      <c r="B23" s="14" t="s">
        <v>30</v>
      </c>
      <c r="C23" s="14" t="s">
        <v>141</v>
      </c>
      <c r="D23" s="13" t="b">
        <v>0</v>
      </c>
      <c r="E23" s="13" t="b">
        <v>0</v>
      </c>
      <c r="F23" s="13" t="b">
        <v>0</v>
      </c>
      <c r="G23" s="13" t="b">
        <v>0</v>
      </c>
    </row>
    <row r="24" spans="1:7" x14ac:dyDescent="0.3">
      <c r="A24" s="13" t="b">
        <v>0</v>
      </c>
      <c r="B24" s="14" t="s">
        <v>30</v>
      </c>
      <c r="C24" s="14" t="s">
        <v>140</v>
      </c>
      <c r="D24" s="13" t="b">
        <v>0</v>
      </c>
      <c r="E24" s="13" t="b">
        <v>0</v>
      </c>
      <c r="F24" s="13" t="b">
        <v>0</v>
      </c>
      <c r="G24" s="13" t="b">
        <v>0</v>
      </c>
    </row>
    <row r="25" spans="1:7" ht="28.8" x14ac:dyDescent="0.3">
      <c r="A25" s="13" t="b">
        <v>0</v>
      </c>
      <c r="B25" s="14" t="s">
        <v>129</v>
      </c>
      <c r="C25" s="14" t="s">
        <v>122</v>
      </c>
      <c r="D25" s="13" t="b">
        <v>0</v>
      </c>
      <c r="E25" s="13" t="b">
        <v>0</v>
      </c>
      <c r="F25" s="13" t="b">
        <v>0</v>
      </c>
      <c r="G25" s="13" t="b">
        <v>0</v>
      </c>
    </row>
    <row r="26" spans="1:7" ht="28.8" x14ac:dyDescent="0.3">
      <c r="A26" s="13" t="b">
        <v>0</v>
      </c>
      <c r="B26" s="14" t="s">
        <v>129</v>
      </c>
      <c r="C26" s="14" t="s">
        <v>122</v>
      </c>
      <c r="D26" s="13" t="b">
        <v>0</v>
      </c>
      <c r="E26" s="13" t="b">
        <v>0</v>
      </c>
      <c r="F26" s="13" t="b">
        <v>0</v>
      </c>
      <c r="G26" s="13" t="b">
        <v>0</v>
      </c>
    </row>
    <row r="27" spans="1:7" x14ac:dyDescent="0.3">
      <c r="A27" s="13" t="b">
        <v>0</v>
      </c>
      <c r="B27" s="14" t="s">
        <v>30</v>
      </c>
      <c r="C27" s="14" t="s">
        <v>161</v>
      </c>
      <c r="D27" s="13" t="b">
        <v>0</v>
      </c>
      <c r="E27" s="13" t="b">
        <v>0</v>
      </c>
      <c r="F27" s="13" t="b">
        <v>0</v>
      </c>
      <c r="G27" s="13" t="b">
        <v>0</v>
      </c>
    </row>
    <row r="28" spans="1:7" x14ac:dyDescent="0.3">
      <c r="A28" s="13" t="b">
        <v>0</v>
      </c>
      <c r="B28" s="14" t="s">
        <v>30</v>
      </c>
      <c r="C28" s="14" t="s">
        <v>161</v>
      </c>
      <c r="D28" s="13" t="b">
        <v>0</v>
      </c>
      <c r="E28" s="13" t="b">
        <v>0</v>
      </c>
      <c r="F28" s="13" t="b">
        <v>0</v>
      </c>
      <c r="G28" s="13" t="b">
        <v>0</v>
      </c>
    </row>
    <row r="29" spans="1:7" x14ac:dyDescent="0.3">
      <c r="A29" s="13" t="b">
        <v>0</v>
      </c>
      <c r="B29" s="14" t="s">
        <v>30</v>
      </c>
      <c r="C29" s="14" t="s">
        <v>136</v>
      </c>
      <c r="D29" s="13" t="b">
        <v>1</v>
      </c>
      <c r="E29" s="13" t="b">
        <v>0</v>
      </c>
      <c r="F29" s="13" t="b">
        <v>0</v>
      </c>
      <c r="G29" s="13" t="b">
        <v>0</v>
      </c>
    </row>
    <row r="30" spans="1:7" ht="28.8" x14ac:dyDescent="0.3">
      <c r="A30" s="13" t="b">
        <v>0</v>
      </c>
      <c r="B30" s="14" t="s">
        <v>129</v>
      </c>
      <c r="C30" s="14" t="s">
        <v>136</v>
      </c>
      <c r="D30" s="13" t="b">
        <v>1</v>
      </c>
      <c r="E30" s="13" t="b">
        <v>0</v>
      </c>
      <c r="F30" s="13" t="b">
        <v>0</v>
      </c>
      <c r="G30" s="13" t="b">
        <v>0</v>
      </c>
    </row>
    <row r="31" spans="1:7" ht="28.8" x14ac:dyDescent="0.3">
      <c r="A31" s="13" t="b">
        <v>0</v>
      </c>
      <c r="B31" s="14" t="s">
        <v>129</v>
      </c>
      <c r="C31" s="14" t="s">
        <v>136</v>
      </c>
      <c r="D31" s="13" t="b">
        <v>1</v>
      </c>
      <c r="E31" s="13" t="b">
        <v>0</v>
      </c>
      <c r="F31" s="13" t="b">
        <v>0</v>
      </c>
      <c r="G31" s="13" t="b">
        <v>0</v>
      </c>
    </row>
    <row r="32" spans="1:7" ht="28.8" x14ac:dyDescent="0.3">
      <c r="A32" s="13" t="b">
        <v>0</v>
      </c>
      <c r="B32" s="14" t="s">
        <v>30</v>
      </c>
      <c r="C32" s="14" t="s">
        <v>144</v>
      </c>
      <c r="D32" s="13" t="b">
        <v>0</v>
      </c>
      <c r="E32" s="13" t="b">
        <v>0</v>
      </c>
      <c r="F32" s="13" t="b">
        <v>0</v>
      </c>
      <c r="G32" s="13" t="b">
        <v>0</v>
      </c>
    </row>
    <row r="33" spans="1:7" ht="28.8" x14ac:dyDescent="0.3">
      <c r="A33" s="13" t="b">
        <v>0</v>
      </c>
      <c r="B33" s="14" t="s">
        <v>30</v>
      </c>
      <c r="C33" s="14" t="s">
        <v>144</v>
      </c>
      <c r="D33" s="13" t="b">
        <v>0</v>
      </c>
      <c r="E33" s="13" t="b">
        <v>0</v>
      </c>
      <c r="F33" s="13" t="b">
        <v>0</v>
      </c>
      <c r="G33" s="13" t="b">
        <v>0</v>
      </c>
    </row>
    <row r="34" spans="1:7" x14ac:dyDescent="0.3">
      <c r="A34" s="13" t="b">
        <v>0</v>
      </c>
      <c r="B34" s="14" t="s">
        <v>30</v>
      </c>
      <c r="C34" s="14" t="s">
        <v>145</v>
      </c>
      <c r="D34" s="13" t="b">
        <v>0</v>
      </c>
      <c r="E34" s="13" t="b">
        <v>0</v>
      </c>
      <c r="F34" s="13" t="b">
        <v>1</v>
      </c>
      <c r="G34" s="13" t="b">
        <v>0</v>
      </c>
    </row>
    <row r="35" spans="1:7" x14ac:dyDescent="0.3">
      <c r="A35" s="13" t="b">
        <v>0</v>
      </c>
      <c r="B35" s="14" t="s">
        <v>30</v>
      </c>
      <c r="C35" s="14" t="s">
        <v>145</v>
      </c>
      <c r="D35" s="13" t="b">
        <v>0</v>
      </c>
      <c r="E35" s="13" t="b">
        <v>0</v>
      </c>
      <c r="F35" s="13" t="b">
        <v>1</v>
      </c>
      <c r="G35" s="13" t="b">
        <v>0</v>
      </c>
    </row>
    <row r="36" spans="1:7" x14ac:dyDescent="0.3">
      <c r="A36" s="13" t="b">
        <v>0</v>
      </c>
      <c r="B36" s="14" t="s">
        <v>30</v>
      </c>
      <c r="C36" s="14" t="s">
        <v>145</v>
      </c>
      <c r="D36" s="13" t="b">
        <v>0</v>
      </c>
      <c r="E36" s="13" t="b">
        <v>0</v>
      </c>
      <c r="F36" s="13" t="b">
        <v>1</v>
      </c>
      <c r="G36" s="13" t="b">
        <v>0</v>
      </c>
    </row>
    <row r="37" spans="1:7" ht="28.8" x14ac:dyDescent="0.3">
      <c r="A37" s="13" t="b">
        <v>0</v>
      </c>
      <c r="B37" s="14" t="s">
        <v>30</v>
      </c>
      <c r="C37" s="14" t="s">
        <v>149</v>
      </c>
      <c r="D37" s="13" t="b">
        <v>0</v>
      </c>
      <c r="E37" s="13" t="b">
        <v>0</v>
      </c>
      <c r="F37" s="13" t="b">
        <v>0</v>
      </c>
      <c r="G37" s="13" t="b">
        <v>0</v>
      </c>
    </row>
    <row r="38" spans="1:7" ht="28.8" x14ac:dyDescent="0.3">
      <c r="A38" s="13" t="b">
        <v>0</v>
      </c>
      <c r="B38" s="14" t="s">
        <v>30</v>
      </c>
      <c r="C38" s="14" t="s">
        <v>149</v>
      </c>
      <c r="D38" s="13" t="b">
        <v>0</v>
      </c>
      <c r="E38" s="13" t="b">
        <v>0</v>
      </c>
      <c r="F38" s="13" t="b">
        <v>0</v>
      </c>
      <c r="G38" s="13" t="b">
        <v>0</v>
      </c>
    </row>
    <row r="39" spans="1:7" ht="28.8" x14ac:dyDescent="0.3">
      <c r="A39" s="13" t="b">
        <v>0</v>
      </c>
      <c r="B39" s="14" t="s">
        <v>129</v>
      </c>
      <c r="C39" s="14" t="s">
        <v>130</v>
      </c>
      <c r="D39" s="13" t="b">
        <v>1</v>
      </c>
      <c r="E39" s="13" t="b">
        <v>0</v>
      </c>
      <c r="F39" s="13" t="b">
        <v>0</v>
      </c>
      <c r="G39" s="13" t="b">
        <v>0</v>
      </c>
    </row>
    <row r="40" spans="1:7" ht="28.8" x14ac:dyDescent="0.3">
      <c r="A40" s="13" t="b">
        <v>0</v>
      </c>
      <c r="B40" s="14" t="s">
        <v>129</v>
      </c>
      <c r="C40" s="14" t="s">
        <v>130</v>
      </c>
      <c r="D40" s="13" t="b">
        <v>1</v>
      </c>
      <c r="E40" s="13" t="b">
        <v>0</v>
      </c>
      <c r="F40" s="13" t="b">
        <v>0</v>
      </c>
      <c r="G40" s="13" t="b">
        <v>0</v>
      </c>
    </row>
    <row r="41" spans="1:7" x14ac:dyDescent="0.3">
      <c r="A41" s="13" t="b">
        <v>0</v>
      </c>
      <c r="B41" s="14" t="s">
        <v>30</v>
      </c>
      <c r="C41" s="14" t="s">
        <v>122</v>
      </c>
      <c r="D41" s="13" t="b">
        <v>0</v>
      </c>
      <c r="E41" s="13" t="b">
        <v>0</v>
      </c>
      <c r="F41" s="13" t="b">
        <v>0</v>
      </c>
      <c r="G41" s="13" t="b">
        <v>0</v>
      </c>
    </row>
    <row r="42" spans="1:7" x14ac:dyDescent="0.3">
      <c r="A42" s="13" t="b">
        <v>0</v>
      </c>
      <c r="B42" s="14" t="s">
        <v>30</v>
      </c>
      <c r="C42" s="14" t="s">
        <v>136</v>
      </c>
      <c r="D42" s="13" t="b">
        <v>0</v>
      </c>
      <c r="E42" s="13" t="b">
        <v>0</v>
      </c>
      <c r="F42" s="13" t="b">
        <v>0</v>
      </c>
      <c r="G42" s="13" t="b">
        <v>0</v>
      </c>
    </row>
    <row r="43" spans="1:7" ht="28.8" x14ac:dyDescent="0.3">
      <c r="A43" s="13" t="b">
        <v>0</v>
      </c>
      <c r="B43" s="14" t="s">
        <v>30</v>
      </c>
      <c r="C43" s="14" t="s">
        <v>148</v>
      </c>
      <c r="D43" s="13" t="b">
        <v>1</v>
      </c>
      <c r="E43" s="13" t="b">
        <v>0</v>
      </c>
      <c r="F43" s="13" t="b">
        <v>0</v>
      </c>
      <c r="G43" s="13" t="b">
        <v>0</v>
      </c>
    </row>
    <row r="44" spans="1:7" ht="28.8" x14ac:dyDescent="0.3">
      <c r="A44" s="13" t="b">
        <v>0</v>
      </c>
      <c r="B44" s="14" t="s">
        <v>30</v>
      </c>
      <c r="C44" s="14" t="s">
        <v>148</v>
      </c>
      <c r="D44" s="13" t="b">
        <v>1</v>
      </c>
      <c r="E44" s="13" t="b">
        <v>0</v>
      </c>
      <c r="F44" s="13" t="b">
        <v>0</v>
      </c>
      <c r="G44" s="13" t="b">
        <v>0</v>
      </c>
    </row>
    <row r="45" spans="1:7" ht="28.8" x14ac:dyDescent="0.3">
      <c r="A45" s="13" t="b">
        <v>0</v>
      </c>
      <c r="B45" s="14" t="s">
        <v>129</v>
      </c>
      <c r="C45" s="14" t="s">
        <v>139</v>
      </c>
      <c r="D45" s="13" t="b">
        <v>0</v>
      </c>
      <c r="E45" s="13" t="b">
        <v>0</v>
      </c>
      <c r="F45" s="13" t="b">
        <v>0</v>
      </c>
      <c r="G45" s="13" t="b">
        <v>0</v>
      </c>
    </row>
    <row r="46" spans="1:7" x14ac:dyDescent="0.3">
      <c r="A46" s="13" t="b">
        <v>0</v>
      </c>
      <c r="B46" s="14" t="s">
        <v>30</v>
      </c>
      <c r="C46" s="14" t="s">
        <v>122</v>
      </c>
      <c r="D46" s="13" t="b">
        <v>1</v>
      </c>
      <c r="E46" s="13" t="b">
        <v>0</v>
      </c>
      <c r="F46" s="13" t="b">
        <v>0</v>
      </c>
      <c r="G46" s="13" t="b">
        <v>0</v>
      </c>
    </row>
    <row r="47" spans="1:7" x14ac:dyDescent="0.3">
      <c r="A47" s="13" t="b">
        <v>0</v>
      </c>
      <c r="B47" s="14" t="s">
        <v>30</v>
      </c>
      <c r="C47" s="14" t="s">
        <v>153</v>
      </c>
      <c r="D47" s="13" t="b">
        <v>0</v>
      </c>
      <c r="E47" s="13" t="b">
        <v>0</v>
      </c>
      <c r="F47" s="13" t="b">
        <v>0</v>
      </c>
      <c r="G47" s="13" t="b">
        <v>0</v>
      </c>
    </row>
    <row r="48" spans="1:7" x14ac:dyDescent="0.3">
      <c r="A48" s="13" t="b">
        <v>0</v>
      </c>
      <c r="B48" s="14" t="s">
        <v>30</v>
      </c>
      <c r="C48" s="14" t="s">
        <v>153</v>
      </c>
      <c r="D48" s="13" t="b">
        <v>0</v>
      </c>
      <c r="E48" s="13" t="b">
        <v>0</v>
      </c>
      <c r="F48" s="13" t="b">
        <v>0</v>
      </c>
      <c r="G48" s="13" t="b">
        <v>0</v>
      </c>
    </row>
    <row r="49" spans="1:7" x14ac:dyDescent="0.3">
      <c r="A49" s="13" t="b">
        <v>0</v>
      </c>
      <c r="B49" s="14" t="s">
        <v>30</v>
      </c>
      <c r="C49" s="14" t="s">
        <v>136</v>
      </c>
      <c r="D49" s="13" t="b">
        <v>0</v>
      </c>
      <c r="E49" s="13" t="b">
        <v>0</v>
      </c>
      <c r="F49" s="13" t="b">
        <v>1</v>
      </c>
      <c r="G49" s="13" t="b">
        <v>0</v>
      </c>
    </row>
    <row r="50" spans="1:7" x14ac:dyDescent="0.3">
      <c r="A50" s="13" t="b">
        <v>0</v>
      </c>
      <c r="B50" s="14" t="s">
        <v>30</v>
      </c>
      <c r="C50" s="14" t="s">
        <v>136</v>
      </c>
      <c r="D50" s="13" t="b">
        <v>0</v>
      </c>
      <c r="E50" s="13" t="b">
        <v>0</v>
      </c>
      <c r="F50" s="13" t="b">
        <v>1</v>
      </c>
      <c r="G50" s="13" t="b">
        <v>0</v>
      </c>
    </row>
    <row r="51" spans="1:7" x14ac:dyDescent="0.3">
      <c r="A51" s="13" t="b">
        <v>0</v>
      </c>
      <c r="B51" s="14" t="s">
        <v>30</v>
      </c>
      <c r="C51" s="14" t="s">
        <v>153</v>
      </c>
      <c r="D51" s="13" t="b">
        <v>1</v>
      </c>
      <c r="E51" s="13" t="b">
        <v>0</v>
      </c>
      <c r="F51" s="13" t="b">
        <v>0</v>
      </c>
      <c r="G51" s="13" t="b">
        <v>0</v>
      </c>
    </row>
    <row r="52" spans="1:7" x14ac:dyDescent="0.3">
      <c r="A52" s="13" t="b">
        <v>0</v>
      </c>
      <c r="B52" s="14" t="s">
        <v>30</v>
      </c>
      <c r="C52" s="14" t="s">
        <v>153</v>
      </c>
      <c r="D52" s="13" t="b">
        <v>1</v>
      </c>
      <c r="E52" s="13" t="b">
        <v>0</v>
      </c>
      <c r="F52" s="13" t="b">
        <v>0</v>
      </c>
      <c r="G52" s="13" t="b">
        <v>0</v>
      </c>
    </row>
    <row r="53" spans="1:7" ht="43.2" x14ac:dyDescent="0.3">
      <c r="A53" s="13" t="b">
        <v>1</v>
      </c>
      <c r="B53" s="14" t="s">
        <v>142</v>
      </c>
      <c r="C53" s="14" t="s">
        <v>30</v>
      </c>
      <c r="D53" s="13" t="b">
        <v>1</v>
      </c>
      <c r="E53" s="13" t="b">
        <v>0</v>
      </c>
      <c r="F53" s="13" t="b">
        <v>0</v>
      </c>
      <c r="G53" s="13" t="b">
        <v>0</v>
      </c>
    </row>
    <row r="54" spans="1:7" ht="28.8" x14ac:dyDescent="0.3">
      <c r="A54" s="13" t="b">
        <v>0</v>
      </c>
      <c r="B54" s="14" t="s">
        <v>30</v>
      </c>
      <c r="C54" s="14" t="s">
        <v>149</v>
      </c>
      <c r="D54" s="13" t="b">
        <v>0</v>
      </c>
      <c r="E54" s="13" t="b">
        <v>0</v>
      </c>
      <c r="F54" s="13" t="b">
        <v>1</v>
      </c>
      <c r="G54" s="13" t="b">
        <v>0</v>
      </c>
    </row>
    <row r="55" spans="1:7" x14ac:dyDescent="0.3">
      <c r="A55" s="13" t="b">
        <v>0</v>
      </c>
      <c r="B55" s="14" t="s">
        <v>30</v>
      </c>
      <c r="C55" s="14" t="s">
        <v>151</v>
      </c>
      <c r="D55" s="13" t="b">
        <v>0</v>
      </c>
      <c r="E55" s="13" t="b">
        <v>0</v>
      </c>
      <c r="F55" s="13" t="b">
        <v>1</v>
      </c>
      <c r="G55" s="13" t="b">
        <v>0</v>
      </c>
    </row>
    <row r="56" spans="1:7" ht="28.8" x14ac:dyDescent="0.3">
      <c r="A56" s="13" t="b">
        <v>0</v>
      </c>
      <c r="B56" s="14" t="s">
        <v>30</v>
      </c>
      <c r="C56" s="14" t="s">
        <v>144</v>
      </c>
      <c r="D56" s="13" t="b">
        <v>0</v>
      </c>
      <c r="E56" s="13" t="b">
        <v>0</v>
      </c>
      <c r="F56" s="13" t="b">
        <v>1</v>
      </c>
      <c r="G56" s="13" t="b">
        <v>0</v>
      </c>
    </row>
    <row r="57" spans="1:7" ht="28.8" x14ac:dyDescent="0.3">
      <c r="A57" s="13" t="b">
        <v>0</v>
      </c>
      <c r="B57" s="14" t="s">
        <v>30</v>
      </c>
      <c r="C57" s="14" t="s">
        <v>144</v>
      </c>
      <c r="D57" s="13" t="b">
        <v>0</v>
      </c>
      <c r="E57" s="13" t="b">
        <v>0</v>
      </c>
      <c r="F57" s="13" t="b">
        <v>1</v>
      </c>
      <c r="G57" s="13" t="b">
        <v>0</v>
      </c>
    </row>
    <row r="58" spans="1:7" ht="28.8" x14ac:dyDescent="0.3">
      <c r="A58" s="13" t="b">
        <v>0</v>
      </c>
      <c r="B58" s="14" t="s">
        <v>30</v>
      </c>
      <c r="C58" s="14" t="s">
        <v>160</v>
      </c>
      <c r="D58" s="13" t="b">
        <v>0</v>
      </c>
      <c r="E58" s="13" t="b">
        <v>1</v>
      </c>
      <c r="F58" s="13" t="b">
        <v>0</v>
      </c>
      <c r="G58" s="13" t="b">
        <v>0</v>
      </c>
    </row>
    <row r="59" spans="1:7" x14ac:dyDescent="0.3">
      <c r="A59" s="13" t="b">
        <v>0</v>
      </c>
      <c r="B59" s="14" t="s">
        <v>30</v>
      </c>
      <c r="C59" s="14" t="s">
        <v>145</v>
      </c>
      <c r="D59" s="13" t="b">
        <v>0</v>
      </c>
      <c r="E59" s="13" t="b">
        <v>1</v>
      </c>
      <c r="F59" s="13" t="b">
        <v>0</v>
      </c>
      <c r="G59" s="13" t="b">
        <v>0</v>
      </c>
    </row>
    <row r="60" spans="1:7" x14ac:dyDescent="0.3">
      <c r="A60" s="13" t="b">
        <v>0</v>
      </c>
      <c r="B60" s="14" t="s">
        <v>30</v>
      </c>
      <c r="C60" s="14" t="s">
        <v>145</v>
      </c>
      <c r="D60" s="13" t="b">
        <v>0</v>
      </c>
      <c r="E60" s="13" t="b">
        <v>1</v>
      </c>
      <c r="F60" s="13" t="b">
        <v>0</v>
      </c>
      <c r="G60" s="13" t="b">
        <v>0</v>
      </c>
    </row>
    <row r="61" spans="1:7" ht="28.8" x14ac:dyDescent="0.3">
      <c r="A61" s="13" t="b">
        <v>0</v>
      </c>
      <c r="B61" s="14" t="s">
        <v>30</v>
      </c>
      <c r="C61" s="14" t="s">
        <v>144</v>
      </c>
      <c r="D61" s="13" t="b">
        <v>0</v>
      </c>
      <c r="E61" s="13" t="b">
        <v>0</v>
      </c>
      <c r="F61" s="13" t="b">
        <v>0</v>
      </c>
      <c r="G61" s="13" t="b">
        <v>0</v>
      </c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workbookViewId="0">
      <selection activeCell="E2" sqref="E2:E6"/>
    </sheetView>
  </sheetViews>
  <sheetFormatPr defaultRowHeight="14.4" x14ac:dyDescent="0.3"/>
  <cols>
    <col min="1" max="1" width="8.88671875" style="1"/>
    <col min="2" max="2" width="17.88671875" style="1" customWidth="1"/>
    <col min="3" max="3" width="16.33203125" style="1" customWidth="1"/>
    <col min="4" max="4" width="12.109375" style="1" customWidth="1"/>
    <col min="5" max="5" width="8.88671875" style="1"/>
    <col min="6" max="6" width="18.21875" style="1" customWidth="1"/>
    <col min="7" max="7" width="12.6640625" style="1" customWidth="1"/>
    <col min="8" max="8" width="8.88671875" style="1"/>
    <col min="9" max="9" width="24.33203125" style="1" customWidth="1"/>
    <col min="10" max="10" width="12.77734375" style="1" customWidth="1"/>
    <col min="11" max="11" width="9.44140625" style="1" customWidth="1"/>
    <col min="12" max="14" width="0" style="1" hidden="1" customWidth="1"/>
    <col min="15" max="16384" width="8.88671875" style="1"/>
  </cols>
  <sheetData>
    <row r="1" spans="1:14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8.8" x14ac:dyDescent="0.3">
      <c r="A2" s="3">
        <v>1</v>
      </c>
      <c r="B2" s="4" t="s">
        <v>37</v>
      </c>
      <c r="C2" s="4" t="s">
        <v>50</v>
      </c>
      <c r="D2" s="5">
        <v>41919</v>
      </c>
      <c r="E2" s="4" t="str">
        <f>VLOOKUP(A2,fullDemoLookup,5,FALSE)</f>
        <v/>
      </c>
      <c r="F2" s="4" t="s">
        <v>49</v>
      </c>
      <c r="G2" s="4" t="s">
        <v>30</v>
      </c>
      <c r="H2" s="4" t="s">
        <v>31</v>
      </c>
      <c r="I2" s="1" t="s">
        <v>173</v>
      </c>
      <c r="J2" s="4" t="s">
        <v>32</v>
      </c>
      <c r="K2" s="4" t="s">
        <v>30</v>
      </c>
    </row>
    <row r="3" spans="1:14" ht="28.8" x14ac:dyDescent="0.3">
      <c r="A3" s="3">
        <v>1</v>
      </c>
      <c r="B3" s="4" t="s">
        <v>37</v>
      </c>
      <c r="C3" s="4" t="s">
        <v>29</v>
      </c>
      <c r="D3" s="5">
        <v>41919</v>
      </c>
      <c r="E3" s="4" t="str">
        <f>VLOOKUP(A3,fullDemoLookup,5,FALSE)</f>
        <v/>
      </c>
      <c r="F3" s="4" t="s">
        <v>49</v>
      </c>
      <c r="G3" s="4" t="s">
        <v>30</v>
      </c>
      <c r="H3" s="4" t="s">
        <v>31</v>
      </c>
      <c r="I3" s="1" t="s">
        <v>173</v>
      </c>
      <c r="J3" s="4" t="s">
        <v>32</v>
      </c>
      <c r="K3" s="4" t="s">
        <v>30</v>
      </c>
    </row>
    <row r="4" spans="1:14" ht="28.8" x14ac:dyDescent="0.3">
      <c r="A4" s="3">
        <v>7</v>
      </c>
      <c r="B4" s="1" t="s">
        <v>28</v>
      </c>
      <c r="C4" s="4" t="s">
        <v>29</v>
      </c>
      <c r="D4" s="6"/>
      <c r="E4" s="4" t="e">
        <f>VLOOKUP(A4,fullDemoLookup,5,FALSE)</f>
        <v>#N/A</v>
      </c>
      <c r="F4" s="6"/>
      <c r="G4" s="6"/>
      <c r="H4" s="6"/>
      <c r="J4" s="6"/>
      <c r="K4" s="6"/>
    </row>
    <row r="5" spans="1:14" ht="28.8" x14ac:dyDescent="0.3">
      <c r="A5" s="3">
        <v>9</v>
      </c>
      <c r="B5" s="1" t="s">
        <v>28</v>
      </c>
      <c r="C5" s="4" t="s">
        <v>29</v>
      </c>
      <c r="D5" s="6"/>
      <c r="E5" s="4" t="e">
        <f>VLOOKUP(A5,fullDemoLookup,5,FALSE)</f>
        <v>#N/A</v>
      </c>
      <c r="F5" s="6"/>
      <c r="G5" s="6"/>
      <c r="H5" s="6"/>
      <c r="J5" s="6"/>
      <c r="K5" s="6"/>
    </row>
    <row r="6" spans="1:14" ht="28.8" x14ac:dyDescent="0.3">
      <c r="A6" s="3">
        <v>10</v>
      </c>
      <c r="B6" s="4" t="s">
        <v>28</v>
      </c>
      <c r="C6" s="4" t="s">
        <v>29</v>
      </c>
      <c r="D6" s="5">
        <v>42144</v>
      </c>
      <c r="E6" s="4" t="str">
        <f>VLOOKUP(A6,fullDemoLookup,5,FALSE)</f>
        <v>55+</v>
      </c>
      <c r="F6" s="4" t="s">
        <v>30</v>
      </c>
      <c r="G6" s="4" t="s">
        <v>122</v>
      </c>
      <c r="H6" s="4" t="s">
        <v>123</v>
      </c>
      <c r="I6" s="1" t="s">
        <v>174</v>
      </c>
      <c r="J6" s="4" t="s">
        <v>132</v>
      </c>
      <c r="K6" s="4" t="s">
        <v>30</v>
      </c>
    </row>
    <row r="7" spans="1:14" ht="28.8" x14ac:dyDescent="0.3">
      <c r="A7" s="3">
        <v>13</v>
      </c>
      <c r="B7" s="1" t="s">
        <v>51</v>
      </c>
      <c r="C7" s="4" t="s">
        <v>36</v>
      </c>
      <c r="D7" s="6"/>
      <c r="E7" s="6"/>
      <c r="F7" s="6"/>
      <c r="G7" s="6"/>
      <c r="H7" s="6"/>
      <c r="J7" s="6"/>
      <c r="K7" s="6"/>
    </row>
    <row r="8" spans="1:14" ht="28.8" x14ac:dyDescent="0.3">
      <c r="A8" s="3">
        <v>15</v>
      </c>
      <c r="B8" s="1" t="s">
        <v>34</v>
      </c>
      <c r="C8" s="4" t="s">
        <v>36</v>
      </c>
      <c r="D8" s="6"/>
      <c r="E8" s="6"/>
      <c r="F8" s="6"/>
      <c r="G8" s="6"/>
      <c r="H8" s="6"/>
      <c r="J8" s="6"/>
      <c r="K8" s="6"/>
    </row>
    <row r="9" spans="1:14" ht="28.8" x14ac:dyDescent="0.3">
      <c r="A9" s="3">
        <v>15</v>
      </c>
      <c r="B9" s="1" t="s">
        <v>34</v>
      </c>
      <c r="C9" s="4" t="s">
        <v>29</v>
      </c>
      <c r="D9" s="6"/>
      <c r="E9" s="6"/>
      <c r="F9" s="6"/>
      <c r="G9" s="6"/>
      <c r="H9" s="6"/>
      <c r="J9" s="6"/>
      <c r="K9" s="6"/>
    </row>
    <row r="10" spans="1:14" ht="28.8" x14ac:dyDescent="0.3">
      <c r="A10" s="3">
        <v>18</v>
      </c>
      <c r="B10" s="1" t="s">
        <v>178</v>
      </c>
      <c r="C10" s="4" t="s">
        <v>36</v>
      </c>
      <c r="D10" s="6"/>
      <c r="E10" s="6"/>
      <c r="F10" s="6"/>
      <c r="G10" s="6"/>
      <c r="H10" s="6"/>
      <c r="J10" s="6"/>
      <c r="K10" s="6"/>
    </row>
    <row r="11" spans="1:14" ht="28.8" x14ac:dyDescent="0.3">
      <c r="A11" s="3">
        <v>20</v>
      </c>
      <c r="B11" s="4" t="s">
        <v>37</v>
      </c>
      <c r="C11" s="4" t="s">
        <v>36</v>
      </c>
      <c r="D11" s="5">
        <v>42306</v>
      </c>
      <c r="E11" s="4" t="s">
        <v>30</v>
      </c>
      <c r="F11" s="4" t="s">
        <v>30</v>
      </c>
      <c r="G11" s="4" t="s">
        <v>30</v>
      </c>
      <c r="H11" s="4" t="s">
        <v>123</v>
      </c>
      <c r="I11" s="1" t="s">
        <v>174</v>
      </c>
      <c r="J11" s="4" t="s">
        <v>132</v>
      </c>
      <c r="K11" s="4" t="s">
        <v>30</v>
      </c>
    </row>
    <row r="12" spans="1:14" ht="28.8" x14ac:dyDescent="0.3">
      <c r="A12" s="3">
        <v>20</v>
      </c>
      <c r="B12" s="4" t="s">
        <v>37</v>
      </c>
      <c r="C12" s="4" t="s">
        <v>36</v>
      </c>
      <c r="D12" s="5">
        <v>42306</v>
      </c>
      <c r="E12" s="4" t="s">
        <v>30</v>
      </c>
      <c r="F12" s="4" t="s">
        <v>30</v>
      </c>
      <c r="G12" s="4" t="s">
        <v>30</v>
      </c>
      <c r="H12" s="4" t="s">
        <v>123</v>
      </c>
      <c r="I12" s="1" t="s">
        <v>174</v>
      </c>
      <c r="J12" s="4" t="s">
        <v>132</v>
      </c>
      <c r="K12" s="4" t="s">
        <v>30</v>
      </c>
    </row>
    <row r="13" spans="1:14" ht="28.8" x14ac:dyDescent="0.3">
      <c r="A13" s="3">
        <v>21</v>
      </c>
      <c r="B13" s="4" t="s">
        <v>39</v>
      </c>
      <c r="C13" s="4" t="s">
        <v>36</v>
      </c>
      <c r="D13" s="5">
        <v>42324</v>
      </c>
      <c r="E13" s="4" t="s">
        <v>30</v>
      </c>
      <c r="F13" s="4" t="s">
        <v>40</v>
      </c>
      <c r="G13" s="4" t="s">
        <v>160</v>
      </c>
      <c r="H13" s="4" t="s">
        <v>123</v>
      </c>
      <c r="I13" s="1" t="s">
        <v>172</v>
      </c>
      <c r="J13" s="4" t="s">
        <v>32</v>
      </c>
      <c r="K13" s="4" t="s">
        <v>30</v>
      </c>
    </row>
    <row r="14" spans="1:14" ht="43.2" x14ac:dyDescent="0.3">
      <c r="A14" s="3">
        <v>22</v>
      </c>
      <c r="B14" s="1" t="s">
        <v>114</v>
      </c>
      <c r="C14" s="4" t="s">
        <v>50</v>
      </c>
      <c r="D14" s="6"/>
      <c r="E14" s="6"/>
      <c r="F14" s="6"/>
      <c r="G14" s="6"/>
      <c r="H14" s="6"/>
      <c r="J14" s="6"/>
      <c r="K14" s="6"/>
    </row>
    <row r="15" spans="1:14" ht="43.2" x14ac:dyDescent="0.3">
      <c r="A15" s="3">
        <v>22</v>
      </c>
      <c r="B15" s="1" t="s">
        <v>114</v>
      </c>
      <c r="C15" s="4" t="s">
        <v>29</v>
      </c>
      <c r="D15" s="6"/>
      <c r="E15" s="6"/>
      <c r="F15" s="6"/>
      <c r="G15" s="6"/>
      <c r="H15" s="6"/>
      <c r="J15" s="6"/>
      <c r="K15" s="6"/>
    </row>
    <row r="16" spans="1:14" ht="28.8" x14ac:dyDescent="0.3">
      <c r="A16" s="3">
        <v>23</v>
      </c>
      <c r="B16" s="1" t="s">
        <v>39</v>
      </c>
      <c r="C16" s="4" t="s">
        <v>36</v>
      </c>
      <c r="D16" s="6"/>
      <c r="E16" s="6"/>
      <c r="F16" s="6"/>
      <c r="G16" s="6"/>
      <c r="H16" s="6"/>
      <c r="J16" s="6"/>
      <c r="K16" s="6"/>
    </row>
    <row r="17" spans="1:11" ht="28.8" x14ac:dyDescent="0.3">
      <c r="A17" s="3">
        <v>27</v>
      </c>
      <c r="B17" s="1" t="s">
        <v>37</v>
      </c>
      <c r="C17" s="4" t="s">
        <v>29</v>
      </c>
      <c r="D17" s="6"/>
      <c r="E17" s="6"/>
      <c r="F17" s="6"/>
      <c r="G17" s="6"/>
      <c r="H17" s="6"/>
      <c r="J17" s="6"/>
      <c r="K17" s="6"/>
    </row>
    <row r="18" spans="1:11" ht="28.8" x14ac:dyDescent="0.3">
      <c r="A18" s="3">
        <v>28</v>
      </c>
      <c r="B18" s="1" t="s">
        <v>28</v>
      </c>
      <c r="C18" s="4" t="s">
        <v>29</v>
      </c>
      <c r="D18" s="6"/>
      <c r="E18" s="6"/>
      <c r="F18" s="6"/>
      <c r="G18" s="6"/>
      <c r="H18" s="6"/>
      <c r="J18" s="6"/>
      <c r="K18" s="6"/>
    </row>
    <row r="19" spans="1:11" ht="43.2" x14ac:dyDescent="0.3">
      <c r="A19" s="3">
        <v>29</v>
      </c>
      <c r="B19" s="4" t="s">
        <v>37</v>
      </c>
      <c r="C19" s="4" t="s">
        <v>36</v>
      </c>
      <c r="D19" s="5">
        <v>42451</v>
      </c>
      <c r="E19" s="4" t="s">
        <v>30</v>
      </c>
      <c r="F19" s="4" t="s">
        <v>43</v>
      </c>
      <c r="G19" s="4" t="s">
        <v>30</v>
      </c>
      <c r="H19" s="4" t="s">
        <v>127</v>
      </c>
      <c r="I19" s="1" t="s">
        <v>30</v>
      </c>
      <c r="J19" s="4" t="s">
        <v>30</v>
      </c>
      <c r="K19" s="4" t="s">
        <v>30</v>
      </c>
    </row>
    <row r="20" spans="1:11" ht="28.8" x14ac:dyDescent="0.3">
      <c r="A20" s="3">
        <v>30</v>
      </c>
      <c r="B20" s="1" t="s">
        <v>67</v>
      </c>
      <c r="C20" s="4" t="s">
        <v>36</v>
      </c>
      <c r="D20" s="6"/>
      <c r="E20" s="6"/>
      <c r="F20" s="6"/>
      <c r="G20" s="6"/>
      <c r="H20" s="6"/>
      <c r="J20" s="6"/>
      <c r="K20" s="6"/>
    </row>
    <row r="21" spans="1:11" ht="28.8" x14ac:dyDescent="0.3">
      <c r="A21" s="3">
        <v>31</v>
      </c>
      <c r="B21" s="1" t="s">
        <v>67</v>
      </c>
      <c r="C21" s="4" t="s">
        <v>36</v>
      </c>
      <c r="D21" s="6"/>
      <c r="E21" s="6"/>
      <c r="F21" s="6"/>
      <c r="G21" s="6"/>
      <c r="H21" s="6"/>
      <c r="J21" s="6"/>
      <c r="K21" s="6"/>
    </row>
    <row r="22" spans="1:11" ht="28.8" x14ac:dyDescent="0.3">
      <c r="A22" s="3">
        <v>33</v>
      </c>
      <c r="B22" s="1" t="s">
        <v>37</v>
      </c>
      <c r="C22" s="4" t="s">
        <v>29</v>
      </c>
      <c r="D22" s="6"/>
      <c r="E22" s="6"/>
      <c r="F22" s="6"/>
      <c r="G22" s="6"/>
      <c r="H22" s="6"/>
      <c r="J22" s="6"/>
      <c r="K22" s="6"/>
    </row>
    <row r="23" spans="1:11" ht="28.8" x14ac:dyDescent="0.3">
      <c r="A23" s="3">
        <v>34</v>
      </c>
      <c r="B23" s="1" t="s">
        <v>37</v>
      </c>
      <c r="C23" s="4" t="s">
        <v>29</v>
      </c>
      <c r="D23" s="6"/>
      <c r="E23" s="6"/>
      <c r="F23" s="6"/>
      <c r="G23" s="6"/>
      <c r="H23" s="6"/>
      <c r="J23" s="6"/>
      <c r="K23" s="6"/>
    </row>
    <row r="24" spans="1:11" ht="28.8" x14ac:dyDescent="0.3">
      <c r="A24" s="3">
        <v>35</v>
      </c>
      <c r="B24" s="1" t="s">
        <v>51</v>
      </c>
      <c r="C24" s="4" t="s">
        <v>29</v>
      </c>
      <c r="D24" s="6"/>
      <c r="E24" s="6"/>
      <c r="F24" s="6"/>
      <c r="G24" s="6"/>
      <c r="H24" s="6"/>
      <c r="J24" s="6"/>
      <c r="K24" s="6"/>
    </row>
    <row r="25" spans="1:11" ht="28.8" x14ac:dyDescent="0.3">
      <c r="A25" s="3">
        <v>35</v>
      </c>
      <c r="B25" s="1" t="s">
        <v>51</v>
      </c>
      <c r="C25" s="4" t="s">
        <v>36</v>
      </c>
      <c r="D25" s="6"/>
      <c r="E25" s="6"/>
      <c r="F25" s="6"/>
      <c r="G25" s="6"/>
      <c r="H25" s="6"/>
      <c r="J25" s="6"/>
      <c r="K25" s="6"/>
    </row>
    <row r="26" spans="1:11" ht="43.2" x14ac:dyDescent="0.3">
      <c r="A26" s="3">
        <v>36</v>
      </c>
      <c r="B26" s="1" t="s">
        <v>114</v>
      </c>
      <c r="C26" s="4" t="s">
        <v>29</v>
      </c>
      <c r="D26" s="6"/>
      <c r="E26" s="6"/>
      <c r="F26" s="6"/>
      <c r="G26" s="6"/>
      <c r="H26" s="6"/>
      <c r="J26" s="6"/>
      <c r="K26" s="6"/>
    </row>
    <row r="27" spans="1:11" ht="43.2" x14ac:dyDescent="0.3">
      <c r="A27" s="3">
        <v>36</v>
      </c>
      <c r="B27" s="1" t="s">
        <v>114</v>
      </c>
      <c r="C27" s="4" t="s">
        <v>36</v>
      </c>
      <c r="D27" s="6"/>
      <c r="E27" s="6"/>
      <c r="F27" s="6"/>
      <c r="G27" s="6"/>
      <c r="H27" s="6"/>
      <c r="J27" s="6"/>
      <c r="K27" s="6"/>
    </row>
    <row r="28" spans="1:11" ht="43.2" x14ac:dyDescent="0.3">
      <c r="A28" s="3">
        <v>37</v>
      </c>
      <c r="B28" s="1" t="str">
        <f t="shared" ref="B28:B38" si="0">VLOOKUP(A28,lookup,2,FALSE)</f>
        <v>Lehigh Valley Health Network - Cedar Crest</v>
      </c>
      <c r="C28" s="4" t="s">
        <v>36</v>
      </c>
      <c r="D28" s="6"/>
      <c r="E28" s="6"/>
      <c r="F28" s="6"/>
      <c r="G28" s="6"/>
      <c r="H28" s="6"/>
      <c r="J28" s="6"/>
      <c r="K28" s="6"/>
    </row>
    <row r="29" spans="1:11" ht="28.8" x14ac:dyDescent="0.3">
      <c r="A29" s="3">
        <v>38</v>
      </c>
      <c r="B29" s="1" t="str">
        <f t="shared" si="0"/>
        <v>Lehigh University, Provost</v>
      </c>
      <c r="C29" s="4" t="s">
        <v>29</v>
      </c>
      <c r="D29" s="6"/>
      <c r="E29" s="6"/>
      <c r="F29" s="6"/>
      <c r="G29" s="6"/>
      <c r="H29" s="6"/>
      <c r="J29" s="6"/>
      <c r="K29" s="6"/>
    </row>
    <row r="30" spans="1:11" ht="28.8" x14ac:dyDescent="0.3">
      <c r="A30" s="3">
        <v>38</v>
      </c>
      <c r="B30" s="1" t="str">
        <f t="shared" si="0"/>
        <v>Lehigh University, Provost</v>
      </c>
      <c r="C30" s="4" t="s">
        <v>29</v>
      </c>
      <c r="D30" s="6"/>
      <c r="E30" s="6"/>
      <c r="F30" s="6"/>
      <c r="G30" s="6"/>
      <c r="H30" s="6"/>
      <c r="J30" s="6"/>
      <c r="K30" s="6"/>
    </row>
    <row r="31" spans="1:11" ht="28.8" x14ac:dyDescent="0.3">
      <c r="A31" s="3">
        <v>39</v>
      </c>
      <c r="B31" s="1" t="str">
        <f t="shared" si="0"/>
        <v>Lehigh University, Provost</v>
      </c>
      <c r="C31" s="4" t="s">
        <v>29</v>
      </c>
      <c r="D31" s="6"/>
      <c r="E31" s="6"/>
      <c r="F31" s="6"/>
      <c r="G31" s="6"/>
      <c r="H31" s="6"/>
      <c r="J31" s="6"/>
      <c r="K31" s="6"/>
    </row>
    <row r="32" spans="1:11" ht="28.8" x14ac:dyDescent="0.3">
      <c r="A32" s="3">
        <v>40</v>
      </c>
      <c r="B32" s="1" t="str">
        <f t="shared" si="0"/>
        <v>Lutron Electronics Co., Inc.</v>
      </c>
      <c r="C32" s="4" t="s">
        <v>36</v>
      </c>
      <c r="D32" s="6"/>
      <c r="E32" s="6"/>
      <c r="F32" s="6"/>
      <c r="G32" s="6"/>
      <c r="H32" s="6"/>
      <c r="J32" s="6"/>
      <c r="K32" s="6"/>
    </row>
    <row r="33" spans="1:11" ht="28.8" x14ac:dyDescent="0.3">
      <c r="A33" s="3">
        <v>40</v>
      </c>
      <c r="B33" s="1" t="str">
        <f t="shared" si="0"/>
        <v>Lutron Electronics Co., Inc.</v>
      </c>
      <c r="C33" s="4" t="s">
        <v>103</v>
      </c>
      <c r="D33" s="6"/>
      <c r="E33" s="6"/>
      <c r="F33" s="6"/>
      <c r="G33" s="6"/>
      <c r="H33" s="6"/>
      <c r="J33" s="6"/>
      <c r="K33" s="6"/>
    </row>
    <row r="34" spans="1:11" ht="28.8" x14ac:dyDescent="0.3">
      <c r="A34" s="3">
        <v>41</v>
      </c>
      <c r="B34" s="1" t="str">
        <f t="shared" si="0"/>
        <v>Lehigh University, Provost</v>
      </c>
      <c r="C34" s="4" t="s">
        <v>29</v>
      </c>
      <c r="D34" s="6"/>
      <c r="E34" s="6"/>
      <c r="F34" s="6"/>
      <c r="G34" s="6"/>
      <c r="H34" s="6"/>
      <c r="J34" s="6"/>
      <c r="K34" s="6"/>
    </row>
    <row r="35" spans="1:11" ht="28.8" x14ac:dyDescent="0.3">
      <c r="A35" s="3">
        <v>41</v>
      </c>
      <c r="B35" s="1" t="str">
        <f t="shared" si="0"/>
        <v>Lehigh University, Provost</v>
      </c>
      <c r="C35" s="4" t="s">
        <v>50</v>
      </c>
      <c r="D35" s="6"/>
      <c r="E35" s="6"/>
      <c r="F35" s="6"/>
      <c r="G35" s="6"/>
      <c r="H35" s="6"/>
      <c r="J35" s="6"/>
      <c r="K35" s="6"/>
    </row>
    <row r="36" spans="1:11" ht="28.8" x14ac:dyDescent="0.3">
      <c r="A36" s="3">
        <v>42</v>
      </c>
      <c r="B36" s="1" t="str">
        <f t="shared" si="0"/>
        <v>Muhlenberg College</v>
      </c>
      <c r="C36" s="4" t="s">
        <v>29</v>
      </c>
      <c r="D36" s="6"/>
      <c r="E36" s="6"/>
      <c r="F36" s="6"/>
      <c r="G36" s="6"/>
      <c r="H36" s="6"/>
      <c r="J36" s="6"/>
      <c r="K36" s="6"/>
    </row>
    <row r="37" spans="1:11" ht="28.8" x14ac:dyDescent="0.3">
      <c r="A37" s="3">
        <v>43</v>
      </c>
      <c r="B37" s="1" t="str">
        <f t="shared" si="0"/>
        <v>Lehigh University, Provost</v>
      </c>
      <c r="C37" s="4" t="s">
        <v>29</v>
      </c>
      <c r="D37" s="6"/>
      <c r="E37" s="6"/>
      <c r="F37" s="6"/>
      <c r="G37" s="6"/>
      <c r="H37" s="6"/>
      <c r="J37" s="6"/>
      <c r="K37" s="6"/>
    </row>
    <row r="38" spans="1:11" ht="28.8" x14ac:dyDescent="0.3">
      <c r="A38" s="3">
        <v>44</v>
      </c>
      <c r="B38" s="1" t="str">
        <f t="shared" si="0"/>
        <v>Lehigh University, Provost</v>
      </c>
      <c r="C38" s="4" t="s">
        <v>36</v>
      </c>
      <c r="D38" s="6"/>
      <c r="E38" s="6"/>
      <c r="F38" s="6"/>
      <c r="G38" s="6"/>
      <c r="H38" s="6"/>
      <c r="J38" s="6"/>
      <c r="K38" s="6"/>
    </row>
    <row r="39" spans="1:11" ht="28.8" x14ac:dyDescent="0.3">
      <c r="A39" s="3">
        <v>45</v>
      </c>
      <c r="B39" s="4" t="s">
        <v>44</v>
      </c>
      <c r="C39" s="4" t="s">
        <v>29</v>
      </c>
      <c r="D39" s="5">
        <v>42495</v>
      </c>
      <c r="E39" s="4" t="s">
        <v>30</v>
      </c>
      <c r="F39" s="4" t="s">
        <v>45</v>
      </c>
      <c r="G39" s="4" t="s">
        <v>122</v>
      </c>
      <c r="H39" s="4" t="s">
        <v>143</v>
      </c>
      <c r="I39" s="1" t="s">
        <v>173</v>
      </c>
      <c r="J39" s="4" t="s">
        <v>32</v>
      </c>
      <c r="K39" s="4" t="s">
        <v>30</v>
      </c>
    </row>
    <row r="40" spans="1:11" ht="28.8" x14ac:dyDescent="0.3">
      <c r="A40" s="3">
        <v>45</v>
      </c>
      <c r="B40" s="4" t="s">
        <v>44</v>
      </c>
      <c r="C40" s="4" t="s">
        <v>50</v>
      </c>
      <c r="D40" s="5">
        <v>42495</v>
      </c>
      <c r="E40" s="4" t="s">
        <v>30</v>
      </c>
      <c r="F40" s="4" t="s">
        <v>45</v>
      </c>
      <c r="G40" s="4" t="s">
        <v>122</v>
      </c>
      <c r="H40" s="4" t="s">
        <v>143</v>
      </c>
      <c r="I40" s="1" t="s">
        <v>173</v>
      </c>
      <c r="J40" s="4" t="s">
        <v>32</v>
      </c>
      <c r="K40" s="4" t="s">
        <v>30</v>
      </c>
    </row>
    <row r="41" spans="1:11" ht="28.8" x14ac:dyDescent="0.3">
      <c r="A41" s="3">
        <v>46</v>
      </c>
      <c r="B41" s="1" t="str">
        <f t="shared" ref="B41:B72" si="1">VLOOKUP(A41,lookup,2,FALSE)</f>
        <v>Victaulic</v>
      </c>
      <c r="C41" s="4" t="s">
        <v>36</v>
      </c>
      <c r="D41" s="6"/>
      <c r="E41" s="6"/>
      <c r="F41" s="6"/>
      <c r="G41" s="6"/>
      <c r="H41" s="6"/>
      <c r="J41" s="6"/>
      <c r="K41" s="6"/>
    </row>
    <row r="42" spans="1:11" ht="28.8" x14ac:dyDescent="0.3">
      <c r="A42" s="3">
        <v>47</v>
      </c>
      <c r="B42" s="1" t="str">
        <f t="shared" si="1"/>
        <v>Victaulic</v>
      </c>
      <c r="C42" s="4" t="s">
        <v>36</v>
      </c>
      <c r="D42" s="6"/>
      <c r="E42" s="6"/>
      <c r="F42" s="6"/>
      <c r="G42" s="6"/>
      <c r="H42" s="6"/>
      <c r="J42" s="6"/>
      <c r="K42" s="6"/>
    </row>
    <row r="43" spans="1:11" ht="28.8" x14ac:dyDescent="0.3">
      <c r="A43" s="3">
        <v>48</v>
      </c>
      <c r="B43" s="1" t="str">
        <f t="shared" si="1"/>
        <v>Victaulic</v>
      </c>
      <c r="C43" s="4" t="s">
        <v>36</v>
      </c>
      <c r="D43" s="6"/>
      <c r="E43" s="6"/>
      <c r="F43" s="6"/>
      <c r="G43" s="6"/>
      <c r="H43" s="6"/>
      <c r="J43" s="6"/>
      <c r="K43" s="6"/>
    </row>
    <row r="44" spans="1:11" ht="28.8" x14ac:dyDescent="0.3">
      <c r="A44" s="3">
        <v>49</v>
      </c>
      <c r="B44" s="1" t="str">
        <f t="shared" si="1"/>
        <v>Lehigh University, Provost</v>
      </c>
      <c r="C44" s="4" t="s">
        <v>29</v>
      </c>
      <c r="D44" s="5">
        <v>42510</v>
      </c>
      <c r="E44" s="4" t="s">
        <v>131</v>
      </c>
      <c r="F44" s="4" t="s">
        <v>30</v>
      </c>
      <c r="G44" s="4" t="s">
        <v>150</v>
      </c>
      <c r="H44" s="4" t="s">
        <v>123</v>
      </c>
      <c r="I44" s="1" t="s">
        <v>173</v>
      </c>
      <c r="J44" s="4" t="s">
        <v>32</v>
      </c>
      <c r="K44" s="4" t="s">
        <v>60</v>
      </c>
    </row>
    <row r="45" spans="1:11" ht="28.8" x14ac:dyDescent="0.3">
      <c r="A45" s="3">
        <v>49</v>
      </c>
      <c r="B45" s="1" t="str">
        <f t="shared" si="1"/>
        <v>Lehigh University, Provost</v>
      </c>
      <c r="C45" s="4" t="s">
        <v>36</v>
      </c>
      <c r="D45" s="5">
        <v>42510</v>
      </c>
      <c r="E45" s="4" t="s">
        <v>131</v>
      </c>
      <c r="F45" s="4" t="s">
        <v>30</v>
      </c>
      <c r="G45" s="4" t="s">
        <v>150</v>
      </c>
      <c r="H45" s="4" t="s">
        <v>123</v>
      </c>
      <c r="I45" s="1" t="s">
        <v>173</v>
      </c>
      <c r="J45" s="4" t="s">
        <v>32</v>
      </c>
      <c r="K45" s="4" t="s">
        <v>60</v>
      </c>
    </row>
    <row r="46" spans="1:11" ht="57.6" x14ac:dyDescent="0.3">
      <c r="A46" s="3">
        <v>50</v>
      </c>
      <c r="B46" s="1" t="str">
        <f t="shared" si="1"/>
        <v>B. Braun Medical Inc.</v>
      </c>
      <c r="C46" s="4" t="s">
        <v>29</v>
      </c>
      <c r="D46" s="5">
        <v>42513</v>
      </c>
      <c r="E46" s="4" t="s">
        <v>125</v>
      </c>
      <c r="F46" s="4" t="s">
        <v>93</v>
      </c>
      <c r="G46" s="4" t="s">
        <v>154</v>
      </c>
      <c r="H46" s="4" t="s">
        <v>137</v>
      </c>
      <c r="I46" s="1" t="s">
        <v>175</v>
      </c>
      <c r="J46" s="4" t="s">
        <v>30</v>
      </c>
      <c r="K46" s="4" t="s">
        <v>60</v>
      </c>
    </row>
    <row r="47" spans="1:11" ht="28.8" x14ac:dyDescent="0.3">
      <c r="A47" s="3">
        <v>51</v>
      </c>
      <c r="B47" s="1" t="str">
        <f t="shared" si="1"/>
        <v>Lafayette College</v>
      </c>
      <c r="C47" s="4" t="s">
        <v>29</v>
      </c>
      <c r="D47" s="6"/>
      <c r="E47" s="6"/>
      <c r="F47" s="6"/>
      <c r="G47" s="6"/>
      <c r="H47" s="6"/>
      <c r="J47" s="6"/>
      <c r="K47" s="6"/>
    </row>
    <row r="48" spans="1:11" x14ac:dyDescent="0.3">
      <c r="A48" s="3">
        <v>51</v>
      </c>
      <c r="B48" s="1" t="str">
        <f t="shared" si="1"/>
        <v>Lafayette College</v>
      </c>
      <c r="C48" s="4" t="s">
        <v>56</v>
      </c>
      <c r="D48" s="6"/>
      <c r="E48" s="6"/>
      <c r="F48" s="6"/>
      <c r="G48" s="6"/>
      <c r="H48" s="6"/>
      <c r="J48" s="6"/>
      <c r="K48" s="6"/>
    </row>
    <row r="49" spans="1:11" ht="28.8" x14ac:dyDescent="0.3">
      <c r="A49" s="3">
        <v>52</v>
      </c>
      <c r="B49" s="1" t="str">
        <f t="shared" si="1"/>
        <v>Lutron Electronics Co., Inc.</v>
      </c>
      <c r="C49" s="4" t="s">
        <v>29</v>
      </c>
      <c r="D49" s="6"/>
      <c r="E49" s="6"/>
      <c r="F49" s="6"/>
      <c r="G49" s="6"/>
      <c r="H49" s="6"/>
      <c r="J49" s="6"/>
      <c r="K49" s="6"/>
    </row>
    <row r="50" spans="1:11" ht="28.8" x14ac:dyDescent="0.3">
      <c r="A50" s="3">
        <v>52</v>
      </c>
      <c r="B50" s="1" t="str">
        <f t="shared" si="1"/>
        <v>Lutron Electronics Co., Inc.</v>
      </c>
      <c r="C50" s="4" t="s">
        <v>36</v>
      </c>
      <c r="D50" s="6"/>
      <c r="E50" s="6"/>
      <c r="F50" s="6"/>
      <c r="G50" s="6"/>
      <c r="H50" s="6"/>
      <c r="J50" s="6"/>
      <c r="K50" s="6"/>
    </row>
    <row r="51" spans="1:11" ht="28.8" x14ac:dyDescent="0.3">
      <c r="A51" s="3">
        <v>53</v>
      </c>
      <c r="B51" s="1" t="str">
        <f t="shared" si="1"/>
        <v>Lutron Electronics Co., Inc.</v>
      </c>
      <c r="C51" s="4" t="s">
        <v>36</v>
      </c>
      <c r="D51" s="6"/>
      <c r="E51" s="6"/>
      <c r="F51" s="6"/>
      <c r="G51" s="6"/>
      <c r="H51" s="6"/>
      <c r="J51" s="6"/>
      <c r="K51" s="6"/>
    </row>
    <row r="52" spans="1:11" ht="28.8" x14ac:dyDescent="0.3">
      <c r="A52" s="3">
        <v>56</v>
      </c>
      <c r="B52" s="1" t="str">
        <f t="shared" si="1"/>
        <v>Moravian College</v>
      </c>
      <c r="C52" s="4" t="s">
        <v>50</v>
      </c>
      <c r="D52" s="5">
        <v>42528</v>
      </c>
      <c r="E52" s="4" t="s">
        <v>131</v>
      </c>
      <c r="F52" s="4" t="s">
        <v>106</v>
      </c>
      <c r="G52" s="4" t="s">
        <v>156</v>
      </c>
      <c r="H52" s="4" t="s">
        <v>123</v>
      </c>
      <c r="I52" s="1" t="s">
        <v>172</v>
      </c>
      <c r="J52" s="4" t="s">
        <v>32</v>
      </c>
      <c r="K52" s="4" t="s">
        <v>30</v>
      </c>
    </row>
    <row r="53" spans="1:11" ht="28.8" x14ac:dyDescent="0.3">
      <c r="A53" s="3">
        <v>56</v>
      </c>
      <c r="B53" s="1" t="str">
        <f t="shared" si="1"/>
        <v>Moravian College</v>
      </c>
      <c r="C53" s="4" t="s">
        <v>50</v>
      </c>
      <c r="D53" s="5">
        <v>42528</v>
      </c>
      <c r="E53" s="4" t="s">
        <v>131</v>
      </c>
      <c r="F53" s="4" t="s">
        <v>106</v>
      </c>
      <c r="G53" s="4" t="s">
        <v>156</v>
      </c>
      <c r="H53" s="4" t="s">
        <v>123</v>
      </c>
      <c r="I53" s="1" t="s">
        <v>172</v>
      </c>
      <c r="J53" s="4" t="s">
        <v>32</v>
      </c>
      <c r="K53" s="4" t="s">
        <v>30</v>
      </c>
    </row>
    <row r="54" spans="1:11" ht="43.2" x14ac:dyDescent="0.3">
      <c r="A54" s="3">
        <v>57</v>
      </c>
      <c r="B54" s="1" t="str">
        <f t="shared" si="1"/>
        <v>Lehigh Valley Health Network - Cedar Crest</v>
      </c>
      <c r="C54" s="4" t="s">
        <v>50</v>
      </c>
      <c r="D54" s="6"/>
      <c r="E54" s="6"/>
      <c r="F54" s="6"/>
      <c r="G54" s="6"/>
      <c r="H54" s="6"/>
      <c r="J54" s="6"/>
      <c r="K54" s="6"/>
    </row>
    <row r="55" spans="1:11" ht="43.2" x14ac:dyDescent="0.3">
      <c r="A55" s="3">
        <v>57</v>
      </c>
      <c r="B55" s="1" t="str">
        <f t="shared" si="1"/>
        <v>Lehigh Valley Health Network - Cedar Crest</v>
      </c>
      <c r="C55" s="4" t="s">
        <v>29</v>
      </c>
      <c r="D55" s="6"/>
      <c r="E55" s="6"/>
      <c r="F55" s="6"/>
      <c r="G55" s="6"/>
      <c r="H55" s="6"/>
      <c r="J55" s="6"/>
      <c r="K55" s="6"/>
    </row>
    <row r="56" spans="1:11" ht="28.8" x14ac:dyDescent="0.3">
      <c r="A56" s="3">
        <v>58</v>
      </c>
      <c r="B56" s="1" t="str">
        <f t="shared" si="1"/>
        <v>Just Born, Inc.</v>
      </c>
      <c r="C56" s="4" t="s">
        <v>29</v>
      </c>
      <c r="D56" s="6"/>
      <c r="E56" s="6"/>
      <c r="F56" s="6"/>
      <c r="G56" s="6"/>
      <c r="H56" s="6"/>
      <c r="J56" s="6"/>
      <c r="K56" s="6"/>
    </row>
    <row r="57" spans="1:11" x14ac:dyDescent="0.3">
      <c r="A57" s="3">
        <v>58</v>
      </c>
      <c r="B57" s="1" t="str">
        <f t="shared" si="1"/>
        <v>Just Born, Inc.</v>
      </c>
      <c r="C57" s="4" t="s">
        <v>56</v>
      </c>
      <c r="D57" s="6"/>
      <c r="E57" s="6"/>
      <c r="F57" s="6"/>
      <c r="G57" s="6"/>
      <c r="H57" s="6"/>
      <c r="J57" s="6"/>
      <c r="K57" s="6"/>
    </row>
    <row r="58" spans="1:11" ht="28.8" x14ac:dyDescent="0.3">
      <c r="A58" s="3">
        <v>59</v>
      </c>
      <c r="B58" s="1" t="str">
        <f t="shared" si="1"/>
        <v>Lafayette College</v>
      </c>
      <c r="C58" s="4" t="s">
        <v>29</v>
      </c>
      <c r="D58" s="6"/>
      <c r="E58" s="6"/>
      <c r="F58" s="6"/>
      <c r="G58" s="6"/>
      <c r="H58" s="6"/>
      <c r="J58" s="6"/>
      <c r="K58" s="6"/>
    </row>
    <row r="59" spans="1:11" ht="28.8" x14ac:dyDescent="0.3">
      <c r="A59" s="3">
        <v>60</v>
      </c>
      <c r="B59" s="1" t="str">
        <f t="shared" si="1"/>
        <v>Northampton Community College</v>
      </c>
      <c r="C59" s="4" t="s">
        <v>29</v>
      </c>
      <c r="D59" s="6"/>
      <c r="E59" s="6"/>
      <c r="F59" s="6"/>
      <c r="G59" s="6"/>
      <c r="H59" s="6"/>
      <c r="J59" s="6"/>
      <c r="K59" s="6"/>
    </row>
    <row r="60" spans="1:11" ht="28.8" x14ac:dyDescent="0.3">
      <c r="A60" s="3">
        <v>61</v>
      </c>
      <c r="B60" s="1" t="str">
        <f t="shared" si="1"/>
        <v>Air Products, Inc.</v>
      </c>
      <c r="C60" s="4" t="s">
        <v>36</v>
      </c>
    </row>
    <row r="61" spans="1:11" ht="28.8" x14ac:dyDescent="0.3">
      <c r="A61" s="3">
        <v>62</v>
      </c>
      <c r="B61" s="1" t="str">
        <f t="shared" si="1"/>
        <v>Boston Beer Company</v>
      </c>
      <c r="C61" s="4" t="s">
        <v>29</v>
      </c>
    </row>
    <row r="62" spans="1:11" ht="28.8" x14ac:dyDescent="0.3">
      <c r="A62" s="3">
        <v>62</v>
      </c>
      <c r="B62" s="1" t="str">
        <f t="shared" si="1"/>
        <v>Boston Beer Company</v>
      </c>
      <c r="C62" s="4" t="s">
        <v>36</v>
      </c>
    </row>
    <row r="63" spans="1:11" ht="28.8" x14ac:dyDescent="0.3">
      <c r="A63" s="3">
        <v>64</v>
      </c>
      <c r="B63" s="1" t="str">
        <f t="shared" si="1"/>
        <v>St. Luke's University Hospital</v>
      </c>
      <c r="C63" s="4" t="s">
        <v>68</v>
      </c>
    </row>
    <row r="64" spans="1:11" ht="28.8" x14ac:dyDescent="0.3">
      <c r="A64" s="3">
        <v>65</v>
      </c>
      <c r="B64" s="1" t="str">
        <f t="shared" si="1"/>
        <v>B. Braun Medical Inc.</v>
      </c>
      <c r="C64" s="4" t="s">
        <v>36</v>
      </c>
    </row>
    <row r="65" spans="1:11" ht="43.2" x14ac:dyDescent="0.3">
      <c r="A65" s="3">
        <v>66</v>
      </c>
      <c r="B65" s="1" t="str">
        <f t="shared" si="1"/>
        <v>Victaulic</v>
      </c>
      <c r="C65" s="7" t="s">
        <v>29</v>
      </c>
      <c r="D65" s="8">
        <v>42661</v>
      </c>
      <c r="E65" s="7" t="s">
        <v>121</v>
      </c>
      <c r="F65" s="7" t="s">
        <v>89</v>
      </c>
      <c r="G65" s="7" t="s">
        <v>148</v>
      </c>
      <c r="H65" s="7" t="s">
        <v>127</v>
      </c>
      <c r="I65" s="1" t="s">
        <v>172</v>
      </c>
      <c r="J65" s="7" t="s">
        <v>32</v>
      </c>
      <c r="K65" s="7" t="s">
        <v>60</v>
      </c>
    </row>
    <row r="66" spans="1:11" ht="43.2" x14ac:dyDescent="0.3">
      <c r="A66" s="3">
        <v>66</v>
      </c>
      <c r="B66" s="1" t="str">
        <f t="shared" si="1"/>
        <v>Victaulic</v>
      </c>
      <c r="C66" s="7" t="s">
        <v>36</v>
      </c>
      <c r="D66" s="8">
        <v>42661</v>
      </c>
      <c r="E66" s="7" t="s">
        <v>121</v>
      </c>
      <c r="F66" s="7" t="s">
        <v>89</v>
      </c>
      <c r="G66" s="7" t="s">
        <v>148</v>
      </c>
      <c r="H66" s="7" t="s">
        <v>127</v>
      </c>
      <c r="I66" s="1" t="s">
        <v>172</v>
      </c>
      <c r="J66" s="7" t="s">
        <v>32</v>
      </c>
      <c r="K66" s="7" t="s">
        <v>60</v>
      </c>
    </row>
    <row r="67" spans="1:11" ht="28.8" x14ac:dyDescent="0.3">
      <c r="A67" s="3">
        <v>67</v>
      </c>
      <c r="B67" s="1" t="str">
        <f t="shared" si="1"/>
        <v>B. Braun Medical Inc.</v>
      </c>
      <c r="C67" s="4" t="s">
        <v>36</v>
      </c>
    </row>
    <row r="68" spans="1:11" ht="28.8" x14ac:dyDescent="0.3">
      <c r="A68" s="3">
        <v>68</v>
      </c>
      <c r="B68" s="1" t="str">
        <f t="shared" si="1"/>
        <v>Lutron Electronics Co., Inc.</v>
      </c>
      <c r="C68" s="4" t="s">
        <v>29</v>
      </c>
    </row>
    <row r="69" spans="1:11" ht="28.8" x14ac:dyDescent="0.3">
      <c r="A69" s="3">
        <v>68</v>
      </c>
      <c r="B69" s="1" t="str">
        <f t="shared" si="1"/>
        <v>Lutron Electronics Co., Inc.</v>
      </c>
      <c r="C69" s="4" t="s">
        <v>50</v>
      </c>
    </row>
    <row r="70" spans="1:11" ht="28.8" x14ac:dyDescent="0.3">
      <c r="A70" s="3">
        <v>69</v>
      </c>
      <c r="B70" s="1" t="str">
        <f t="shared" si="1"/>
        <v>B. Braun Medical Inc.</v>
      </c>
      <c r="C70" s="4" t="s">
        <v>36</v>
      </c>
    </row>
    <row r="71" spans="1:11" ht="28.8" x14ac:dyDescent="0.3">
      <c r="A71" s="3">
        <v>70</v>
      </c>
      <c r="B71" s="1" t="str">
        <f t="shared" si="1"/>
        <v>Lehigh University, Provost</v>
      </c>
      <c r="C71" s="4" t="s">
        <v>29</v>
      </c>
    </row>
    <row r="72" spans="1:11" ht="28.8" x14ac:dyDescent="0.3">
      <c r="A72" s="3">
        <v>70</v>
      </c>
      <c r="B72" s="1" t="str">
        <f t="shared" si="1"/>
        <v>Lehigh University, Provost</v>
      </c>
      <c r="C72" s="4" t="s">
        <v>50</v>
      </c>
    </row>
    <row r="73" spans="1:11" ht="28.8" x14ac:dyDescent="0.3">
      <c r="A73" s="3">
        <v>72</v>
      </c>
      <c r="B73" s="1" t="str">
        <f t="shared" ref="B73:B91" si="2">VLOOKUP(A73,lookup,2,FALSE)</f>
        <v>Northampton Community College</v>
      </c>
      <c r="C73" s="4" t="s">
        <v>36</v>
      </c>
    </row>
    <row r="74" spans="1:11" ht="28.8" x14ac:dyDescent="0.3">
      <c r="A74" s="3">
        <v>73</v>
      </c>
      <c r="B74" s="1" t="str">
        <f t="shared" si="2"/>
        <v>Moravian College</v>
      </c>
      <c r="C74" s="4" t="s">
        <v>36</v>
      </c>
    </row>
    <row r="75" spans="1:11" ht="43.2" x14ac:dyDescent="0.3">
      <c r="A75" s="3">
        <v>74</v>
      </c>
      <c r="B75" s="1" t="str">
        <f t="shared" si="2"/>
        <v>Northampton Community College</v>
      </c>
      <c r="C75" s="7" t="s">
        <v>29</v>
      </c>
      <c r="D75" s="8">
        <v>42704</v>
      </c>
      <c r="E75" s="7" t="s">
        <v>125</v>
      </c>
      <c r="F75" s="7" t="s">
        <v>48</v>
      </c>
      <c r="G75" s="7" t="s">
        <v>126</v>
      </c>
      <c r="H75" s="7" t="s">
        <v>127</v>
      </c>
      <c r="I75" s="1" t="s">
        <v>172</v>
      </c>
      <c r="J75" s="7" t="s">
        <v>32</v>
      </c>
      <c r="K75" s="7" t="s">
        <v>30</v>
      </c>
    </row>
    <row r="76" spans="1:11" ht="28.8" x14ac:dyDescent="0.3">
      <c r="A76" s="3">
        <v>77</v>
      </c>
      <c r="B76" s="1" t="str">
        <f t="shared" si="2"/>
        <v>Lutron Electronics Co., Inc.</v>
      </c>
      <c r="C76" s="4" t="s">
        <v>68</v>
      </c>
    </row>
    <row r="77" spans="1:11" ht="43.2" x14ac:dyDescent="0.3">
      <c r="A77" s="3">
        <v>78</v>
      </c>
      <c r="B77" s="1" t="str">
        <f t="shared" si="2"/>
        <v>Lehigh Valley Health Network - Cedar Crest</v>
      </c>
      <c r="C77" s="4" t="s">
        <v>36</v>
      </c>
    </row>
    <row r="78" spans="1:11" ht="28.8" x14ac:dyDescent="0.3">
      <c r="A78" s="3">
        <v>81</v>
      </c>
      <c r="B78" s="1" t="str">
        <f t="shared" si="2"/>
        <v>Lehigh University, Provost</v>
      </c>
      <c r="C78" s="7" t="s">
        <v>29</v>
      </c>
      <c r="D78" s="8">
        <v>42584</v>
      </c>
      <c r="E78" s="7" t="s">
        <v>131</v>
      </c>
      <c r="F78" s="7" t="s">
        <v>49</v>
      </c>
      <c r="G78" s="7" t="s">
        <v>30</v>
      </c>
      <c r="H78" s="7" t="s">
        <v>123</v>
      </c>
      <c r="I78" s="1" t="s">
        <v>174</v>
      </c>
      <c r="J78" s="7" t="s">
        <v>132</v>
      </c>
      <c r="K78" s="7" t="s">
        <v>30</v>
      </c>
    </row>
    <row r="79" spans="1:11" ht="28.8" x14ac:dyDescent="0.3">
      <c r="A79" s="3">
        <v>82</v>
      </c>
      <c r="B79" s="1" t="str">
        <f t="shared" si="2"/>
        <v>Lehigh University, Provost</v>
      </c>
      <c r="C79" s="4" t="s">
        <v>29</v>
      </c>
    </row>
    <row r="80" spans="1:11" ht="28.8" x14ac:dyDescent="0.3">
      <c r="A80" s="3">
        <v>82</v>
      </c>
      <c r="B80" s="1" t="str">
        <f t="shared" si="2"/>
        <v>Lehigh University, Provost</v>
      </c>
      <c r="C80" s="4" t="s">
        <v>36</v>
      </c>
    </row>
    <row r="81" spans="1:11" ht="28.8" x14ac:dyDescent="0.3">
      <c r="A81" s="3">
        <v>84</v>
      </c>
      <c r="B81" s="1" t="str">
        <f t="shared" si="2"/>
        <v>DeSales University</v>
      </c>
      <c r="C81" s="4" t="s">
        <v>68</v>
      </c>
    </row>
    <row r="82" spans="1:11" ht="28.8" x14ac:dyDescent="0.3">
      <c r="A82" s="3">
        <v>84</v>
      </c>
      <c r="B82" s="1" t="str">
        <f t="shared" si="2"/>
        <v>DeSales University</v>
      </c>
      <c r="C82" s="4" t="s">
        <v>29</v>
      </c>
    </row>
    <row r="83" spans="1:11" ht="28.8" x14ac:dyDescent="0.3">
      <c r="A83" s="3">
        <v>85</v>
      </c>
      <c r="B83" s="1" t="str">
        <f t="shared" si="2"/>
        <v>Moravian College</v>
      </c>
      <c r="C83" s="7" t="s">
        <v>56</v>
      </c>
      <c r="D83" s="8">
        <v>42718</v>
      </c>
      <c r="E83" s="7" t="s">
        <v>128</v>
      </c>
      <c r="F83" s="7" t="s">
        <v>74</v>
      </c>
      <c r="G83" s="7" t="s">
        <v>136</v>
      </c>
      <c r="H83" s="7" t="s">
        <v>123</v>
      </c>
      <c r="I83" s="1" t="s">
        <v>174</v>
      </c>
      <c r="J83" s="7" t="s">
        <v>132</v>
      </c>
      <c r="K83" s="7" t="s">
        <v>53</v>
      </c>
    </row>
    <row r="84" spans="1:11" ht="28.8" x14ac:dyDescent="0.3">
      <c r="A84" s="3">
        <v>85</v>
      </c>
      <c r="B84" s="1" t="str">
        <f t="shared" si="2"/>
        <v>Moravian College</v>
      </c>
      <c r="C84" s="7" t="s">
        <v>29</v>
      </c>
      <c r="D84" s="8">
        <v>42718</v>
      </c>
      <c r="E84" s="7" t="s">
        <v>128</v>
      </c>
      <c r="F84" s="7" t="s">
        <v>74</v>
      </c>
      <c r="G84" s="7" t="s">
        <v>136</v>
      </c>
      <c r="H84" s="7" t="s">
        <v>123</v>
      </c>
      <c r="I84" s="1" t="s">
        <v>174</v>
      </c>
      <c r="J84" s="7" t="s">
        <v>132</v>
      </c>
      <c r="K84" s="7" t="s">
        <v>53</v>
      </c>
    </row>
    <row r="85" spans="1:11" ht="28.8" x14ac:dyDescent="0.3">
      <c r="A85" s="3">
        <v>86</v>
      </c>
      <c r="B85" s="1" t="str">
        <f t="shared" si="2"/>
        <v>B. Braun Medical Inc.</v>
      </c>
      <c r="C85" s="4" t="s">
        <v>36</v>
      </c>
    </row>
    <row r="86" spans="1:11" ht="43.2" x14ac:dyDescent="0.3">
      <c r="A86" s="3">
        <v>87</v>
      </c>
      <c r="B86" s="1" t="str">
        <f t="shared" si="2"/>
        <v>PPL Corporation</v>
      </c>
      <c r="C86" s="7" t="s">
        <v>50</v>
      </c>
      <c r="D86" s="8">
        <v>42724</v>
      </c>
      <c r="E86" s="7" t="s">
        <v>128</v>
      </c>
      <c r="F86" s="7" t="s">
        <v>52</v>
      </c>
      <c r="G86" s="7" t="s">
        <v>141</v>
      </c>
      <c r="H86" s="7" t="s">
        <v>127</v>
      </c>
      <c r="I86" s="1" t="s">
        <v>30</v>
      </c>
      <c r="J86" s="7" t="s">
        <v>132</v>
      </c>
      <c r="K86" s="7" t="s">
        <v>53</v>
      </c>
    </row>
    <row r="87" spans="1:11" ht="43.2" x14ac:dyDescent="0.3">
      <c r="A87" s="3">
        <v>87</v>
      </c>
      <c r="B87" s="1" t="str">
        <f t="shared" si="2"/>
        <v>PPL Corporation</v>
      </c>
      <c r="C87" s="7" t="s">
        <v>36</v>
      </c>
      <c r="D87" s="8">
        <v>42724</v>
      </c>
      <c r="E87" s="7" t="s">
        <v>128</v>
      </c>
      <c r="F87" s="7" t="s">
        <v>52</v>
      </c>
      <c r="G87" s="7" t="s">
        <v>141</v>
      </c>
      <c r="H87" s="7" t="s">
        <v>127</v>
      </c>
      <c r="I87" s="1" t="s">
        <v>30</v>
      </c>
      <c r="J87" s="7" t="s">
        <v>132</v>
      </c>
      <c r="K87" s="7" t="s">
        <v>53</v>
      </c>
    </row>
    <row r="88" spans="1:11" ht="28.8" x14ac:dyDescent="0.3">
      <c r="A88" s="3">
        <v>88</v>
      </c>
      <c r="B88" s="1" t="str">
        <f t="shared" si="2"/>
        <v>DeSales University</v>
      </c>
      <c r="C88" s="4" t="s">
        <v>68</v>
      </c>
    </row>
    <row r="89" spans="1:11" ht="28.8" x14ac:dyDescent="0.3">
      <c r="A89" s="3">
        <v>89</v>
      </c>
      <c r="B89" s="1" t="str">
        <f t="shared" si="2"/>
        <v>DeSales University</v>
      </c>
      <c r="C89" s="4" t="s">
        <v>68</v>
      </c>
    </row>
    <row r="90" spans="1:11" ht="28.8" x14ac:dyDescent="0.3">
      <c r="A90" s="3">
        <v>90</v>
      </c>
      <c r="B90" s="1" t="str">
        <f t="shared" si="2"/>
        <v>DeSales University</v>
      </c>
      <c r="C90" s="4" t="s">
        <v>68</v>
      </c>
    </row>
    <row r="91" spans="1:11" ht="28.8" x14ac:dyDescent="0.3">
      <c r="A91" s="3">
        <v>91</v>
      </c>
      <c r="B91" s="1" t="str">
        <f t="shared" si="2"/>
        <v>DeSales University</v>
      </c>
      <c r="C91" s="4" t="s">
        <v>68</v>
      </c>
    </row>
    <row r="92" spans="1:11" ht="28.8" x14ac:dyDescent="0.3">
      <c r="A92" s="3">
        <v>92</v>
      </c>
      <c r="B92" s="1" t="s">
        <v>184</v>
      </c>
      <c r="C92" s="4" t="s">
        <v>36</v>
      </c>
    </row>
    <row r="93" spans="1:11" ht="28.8" x14ac:dyDescent="0.3">
      <c r="A93" s="3">
        <v>95</v>
      </c>
      <c r="B93" s="4" t="s">
        <v>65</v>
      </c>
      <c r="C93" s="7" t="s">
        <v>29</v>
      </c>
      <c r="D93" s="8">
        <v>42726</v>
      </c>
      <c r="E93" s="7" t="s">
        <v>125</v>
      </c>
      <c r="F93" s="7" t="s">
        <v>66</v>
      </c>
      <c r="G93" s="7" t="s">
        <v>140</v>
      </c>
      <c r="H93" s="7" t="s">
        <v>123</v>
      </c>
      <c r="I93" s="1" t="s">
        <v>30</v>
      </c>
      <c r="J93" s="7" t="s">
        <v>32</v>
      </c>
      <c r="K93" s="7" t="s">
        <v>60</v>
      </c>
    </row>
    <row r="94" spans="1:11" ht="28.8" x14ac:dyDescent="0.3">
      <c r="A94" s="3">
        <v>99</v>
      </c>
      <c r="B94" s="1" t="str">
        <f t="shared" ref="B94:B102" si="3">VLOOKUP(A94,lookup,2,FALSE)</f>
        <v>Lehigh University, Provost</v>
      </c>
      <c r="C94" s="4" t="s">
        <v>29</v>
      </c>
    </row>
    <row r="95" spans="1:11" ht="28.8" x14ac:dyDescent="0.3">
      <c r="A95" s="3">
        <v>100</v>
      </c>
      <c r="B95" s="1" t="str">
        <f t="shared" si="3"/>
        <v>Lehigh University, Provost</v>
      </c>
      <c r="C95" s="4" t="s">
        <v>29</v>
      </c>
    </row>
    <row r="96" spans="1:11" ht="28.8" x14ac:dyDescent="0.3">
      <c r="A96" s="3">
        <v>101</v>
      </c>
      <c r="B96" s="1" t="str">
        <f t="shared" si="3"/>
        <v>Lehigh University, Provost</v>
      </c>
      <c r="C96" s="7" t="s">
        <v>56</v>
      </c>
      <c r="D96" s="8">
        <v>42685</v>
      </c>
      <c r="E96" s="7" t="s">
        <v>131</v>
      </c>
      <c r="F96" s="7" t="s">
        <v>55</v>
      </c>
      <c r="G96" s="7" t="s">
        <v>122</v>
      </c>
      <c r="H96" s="7" t="s">
        <v>123</v>
      </c>
      <c r="I96" s="1" t="s">
        <v>30</v>
      </c>
      <c r="J96" s="7" t="s">
        <v>32</v>
      </c>
      <c r="K96" s="7" t="s">
        <v>30</v>
      </c>
    </row>
    <row r="97" spans="1:11" ht="28.8" x14ac:dyDescent="0.3">
      <c r="A97" s="3">
        <v>101</v>
      </c>
      <c r="B97" s="1" t="str">
        <f t="shared" si="3"/>
        <v>Lehigh University, Provost</v>
      </c>
      <c r="C97" s="7" t="s">
        <v>68</v>
      </c>
      <c r="D97" s="8">
        <v>42685</v>
      </c>
      <c r="E97" s="7" t="s">
        <v>131</v>
      </c>
      <c r="F97" s="7" t="s">
        <v>55</v>
      </c>
      <c r="G97" s="7" t="s">
        <v>122</v>
      </c>
      <c r="H97" s="7" t="s">
        <v>123</v>
      </c>
      <c r="I97" s="1" t="s">
        <v>30</v>
      </c>
      <c r="J97" s="7" t="s">
        <v>32</v>
      </c>
      <c r="K97" s="7" t="s">
        <v>30</v>
      </c>
    </row>
    <row r="98" spans="1:11" ht="28.8" x14ac:dyDescent="0.3">
      <c r="A98" s="3">
        <v>103</v>
      </c>
      <c r="B98" s="1" t="str">
        <f t="shared" si="3"/>
        <v>Victaulic</v>
      </c>
      <c r="C98" s="4" t="s">
        <v>36</v>
      </c>
    </row>
    <row r="99" spans="1:11" ht="28.8" x14ac:dyDescent="0.3">
      <c r="A99" s="3">
        <v>105</v>
      </c>
      <c r="B99" s="1" t="str">
        <f t="shared" si="3"/>
        <v>B. Braun Medical Inc.</v>
      </c>
      <c r="C99" s="4" t="s">
        <v>36</v>
      </c>
    </row>
    <row r="100" spans="1:11" ht="28.8" x14ac:dyDescent="0.3">
      <c r="A100" s="3">
        <v>107</v>
      </c>
      <c r="B100" s="1" t="str">
        <f t="shared" si="3"/>
        <v>Lutron Electronics Co., Inc.</v>
      </c>
      <c r="C100" s="7" t="s">
        <v>36</v>
      </c>
      <c r="D100" s="8">
        <v>42761</v>
      </c>
      <c r="E100" s="7" t="s">
        <v>157</v>
      </c>
      <c r="F100" s="7" t="s">
        <v>100</v>
      </c>
      <c r="G100" s="7" t="s">
        <v>161</v>
      </c>
      <c r="H100" s="7" t="s">
        <v>123</v>
      </c>
      <c r="I100" s="1" t="s">
        <v>30</v>
      </c>
      <c r="J100" s="7" t="s">
        <v>124</v>
      </c>
      <c r="K100" s="7" t="s">
        <v>101</v>
      </c>
    </row>
    <row r="101" spans="1:11" ht="43.2" x14ac:dyDescent="0.3">
      <c r="A101" s="3">
        <v>109</v>
      </c>
      <c r="B101" s="1" t="str">
        <f t="shared" si="3"/>
        <v>Lehigh Valley Health Network - Cedar Crest</v>
      </c>
      <c r="C101" s="7" t="s">
        <v>36</v>
      </c>
      <c r="D101" s="8">
        <v>42766</v>
      </c>
      <c r="E101" s="7" t="s">
        <v>30</v>
      </c>
      <c r="F101" s="7" t="s">
        <v>120</v>
      </c>
      <c r="G101" s="7" t="s">
        <v>136</v>
      </c>
      <c r="H101" s="7" t="s">
        <v>30</v>
      </c>
      <c r="I101" s="1" t="s">
        <v>173</v>
      </c>
      <c r="J101" s="7" t="s">
        <v>32</v>
      </c>
      <c r="K101" s="7" t="s">
        <v>60</v>
      </c>
    </row>
    <row r="102" spans="1:11" ht="43.2" x14ac:dyDescent="0.3">
      <c r="A102" s="3">
        <v>110</v>
      </c>
      <c r="B102" s="1" t="str">
        <f t="shared" si="3"/>
        <v>Lehigh Valley Health Network - Cedar Crest</v>
      </c>
      <c r="C102" s="4" t="s">
        <v>29</v>
      </c>
    </row>
    <row r="103" spans="1:11" ht="28.8" x14ac:dyDescent="0.3">
      <c r="A103" s="3">
        <v>112</v>
      </c>
      <c r="B103" s="4" t="s">
        <v>37</v>
      </c>
      <c r="C103" s="7" t="s">
        <v>29</v>
      </c>
      <c r="D103" s="8">
        <v>42774</v>
      </c>
      <c r="E103" s="7" t="s">
        <v>121</v>
      </c>
      <c r="F103" s="7" t="s">
        <v>59</v>
      </c>
      <c r="G103" s="7" t="s">
        <v>136</v>
      </c>
      <c r="H103" s="7" t="s">
        <v>143</v>
      </c>
      <c r="I103" s="1" t="s">
        <v>173</v>
      </c>
      <c r="J103" s="7" t="s">
        <v>32</v>
      </c>
      <c r="K103" s="7" t="s">
        <v>60</v>
      </c>
    </row>
    <row r="104" spans="1:11" ht="28.8" x14ac:dyDescent="0.3">
      <c r="A104" s="3">
        <v>112</v>
      </c>
      <c r="B104" s="4" t="s">
        <v>37</v>
      </c>
      <c r="C104" s="7" t="s">
        <v>36</v>
      </c>
      <c r="D104" s="8">
        <v>42774</v>
      </c>
      <c r="E104" s="7" t="s">
        <v>121</v>
      </c>
      <c r="F104" s="7" t="s">
        <v>59</v>
      </c>
      <c r="G104" s="7" t="s">
        <v>136</v>
      </c>
      <c r="H104" s="7" t="s">
        <v>143</v>
      </c>
      <c r="I104" s="1" t="s">
        <v>173</v>
      </c>
      <c r="J104" s="7" t="s">
        <v>32</v>
      </c>
      <c r="K104" s="7" t="s">
        <v>60</v>
      </c>
    </row>
    <row r="105" spans="1:11" ht="28.8" x14ac:dyDescent="0.3">
      <c r="A105" s="3">
        <v>113</v>
      </c>
      <c r="B105" s="4" t="s">
        <v>37</v>
      </c>
      <c r="C105" s="7" t="s">
        <v>29</v>
      </c>
      <c r="D105" s="8">
        <v>42778</v>
      </c>
      <c r="E105" s="7" t="s">
        <v>131</v>
      </c>
      <c r="F105" s="7" t="s">
        <v>30</v>
      </c>
      <c r="G105" s="7" t="s">
        <v>144</v>
      </c>
      <c r="H105" s="7" t="s">
        <v>123</v>
      </c>
      <c r="I105" s="1" t="s">
        <v>30</v>
      </c>
      <c r="J105" s="7" t="s">
        <v>32</v>
      </c>
      <c r="K105" s="7" t="s">
        <v>30</v>
      </c>
    </row>
    <row r="106" spans="1:11" ht="28.8" x14ac:dyDescent="0.3">
      <c r="A106" s="3">
        <v>113</v>
      </c>
      <c r="B106" s="4" t="s">
        <v>37</v>
      </c>
      <c r="C106" s="7" t="s">
        <v>29</v>
      </c>
      <c r="D106" s="8">
        <v>42778</v>
      </c>
      <c r="E106" s="7" t="s">
        <v>131</v>
      </c>
      <c r="F106" s="7" t="s">
        <v>30</v>
      </c>
      <c r="G106" s="7" t="s">
        <v>144</v>
      </c>
      <c r="H106" s="7" t="s">
        <v>123</v>
      </c>
      <c r="I106" s="1" t="s">
        <v>30</v>
      </c>
      <c r="J106" s="7" t="s">
        <v>32</v>
      </c>
      <c r="K106" s="7" t="s">
        <v>30</v>
      </c>
    </row>
    <row r="107" spans="1:11" ht="28.8" x14ac:dyDescent="0.3">
      <c r="A107" s="3">
        <v>114</v>
      </c>
      <c r="B107" s="4" t="s">
        <v>39</v>
      </c>
      <c r="C107" s="7" t="s">
        <v>56</v>
      </c>
      <c r="D107" s="8">
        <v>42800</v>
      </c>
      <c r="E107" s="7" t="s">
        <v>138</v>
      </c>
      <c r="F107" s="7" t="s">
        <v>112</v>
      </c>
      <c r="G107" s="7" t="s">
        <v>145</v>
      </c>
      <c r="H107" s="7" t="s">
        <v>123</v>
      </c>
      <c r="I107" s="1" t="s">
        <v>174</v>
      </c>
      <c r="J107" s="7" t="s">
        <v>132</v>
      </c>
      <c r="K107" s="7" t="s">
        <v>30</v>
      </c>
    </row>
    <row r="108" spans="1:11" ht="28.8" x14ac:dyDescent="0.3">
      <c r="A108" s="3">
        <v>114</v>
      </c>
      <c r="B108" s="4" t="s">
        <v>39</v>
      </c>
      <c r="C108" s="7" t="s">
        <v>56</v>
      </c>
      <c r="D108" s="8">
        <v>42800</v>
      </c>
      <c r="E108" s="7" t="s">
        <v>138</v>
      </c>
      <c r="F108" s="7" t="s">
        <v>112</v>
      </c>
      <c r="G108" s="7" t="s">
        <v>145</v>
      </c>
      <c r="H108" s="7" t="s">
        <v>123</v>
      </c>
      <c r="I108" s="1" t="s">
        <v>174</v>
      </c>
      <c r="J108" s="7" t="s">
        <v>132</v>
      </c>
      <c r="K108" s="7" t="s">
        <v>30</v>
      </c>
    </row>
    <row r="109" spans="1:11" ht="28.8" x14ac:dyDescent="0.3">
      <c r="A109" s="3">
        <v>116</v>
      </c>
      <c r="B109" s="4" t="s">
        <v>37</v>
      </c>
      <c r="C109" s="7" t="s">
        <v>29</v>
      </c>
      <c r="D109" s="8">
        <v>42795</v>
      </c>
      <c r="E109" s="7" t="s">
        <v>131</v>
      </c>
      <c r="F109" s="7" t="s">
        <v>49</v>
      </c>
      <c r="G109" s="7" t="s">
        <v>149</v>
      </c>
      <c r="H109" s="7" t="s">
        <v>137</v>
      </c>
      <c r="I109" s="1" t="s">
        <v>30</v>
      </c>
      <c r="J109" s="7" t="s">
        <v>32</v>
      </c>
      <c r="K109" s="7" t="s">
        <v>58</v>
      </c>
    </row>
    <row r="110" spans="1:11" ht="28.8" x14ac:dyDescent="0.3">
      <c r="A110" s="3">
        <v>116</v>
      </c>
      <c r="B110" s="4" t="s">
        <v>37</v>
      </c>
      <c r="C110" s="7" t="s">
        <v>29</v>
      </c>
      <c r="D110" s="8">
        <v>42795</v>
      </c>
      <c r="E110" s="7" t="s">
        <v>131</v>
      </c>
      <c r="F110" s="7" t="s">
        <v>49</v>
      </c>
      <c r="G110" s="7" t="s">
        <v>149</v>
      </c>
      <c r="H110" s="7" t="s">
        <v>137</v>
      </c>
      <c r="I110" s="1" t="s">
        <v>30</v>
      </c>
      <c r="J110" s="7" t="s">
        <v>32</v>
      </c>
      <c r="K110" s="7" t="s">
        <v>58</v>
      </c>
    </row>
    <row r="111" spans="1:11" ht="28.8" x14ac:dyDescent="0.3">
      <c r="A111" s="3">
        <v>117</v>
      </c>
      <c r="B111" s="1" t="str">
        <f t="shared" ref="B111:B156" si="4">VLOOKUP(A111,lookup,2,FALSE)</f>
        <v>Lutron Electronics Co., Inc.</v>
      </c>
      <c r="C111" s="4" t="s">
        <v>29</v>
      </c>
    </row>
    <row r="112" spans="1:11" ht="28.8" x14ac:dyDescent="0.3">
      <c r="A112" s="3">
        <v>120</v>
      </c>
      <c r="B112" s="1" t="str">
        <f t="shared" si="4"/>
        <v>Lehigh University, Provost</v>
      </c>
      <c r="C112" s="4" t="s">
        <v>29</v>
      </c>
    </row>
    <row r="113" spans="1:11" ht="28.8" x14ac:dyDescent="0.3">
      <c r="A113" s="3">
        <v>120</v>
      </c>
      <c r="B113" s="1" t="str">
        <f t="shared" si="4"/>
        <v>Lehigh University, Provost</v>
      </c>
      <c r="C113" s="4" t="s">
        <v>50</v>
      </c>
    </row>
    <row r="114" spans="1:11" ht="28.8" x14ac:dyDescent="0.3">
      <c r="A114" s="3">
        <v>121</v>
      </c>
      <c r="B114" s="1" t="str">
        <f t="shared" si="4"/>
        <v>Moravian College</v>
      </c>
      <c r="C114" s="4" t="s">
        <v>29</v>
      </c>
    </row>
    <row r="115" spans="1:11" ht="28.8" x14ac:dyDescent="0.3">
      <c r="A115" s="3">
        <v>121</v>
      </c>
      <c r="B115" s="1" t="str">
        <f t="shared" si="4"/>
        <v>Moravian College</v>
      </c>
      <c r="C115" s="4" t="s">
        <v>29</v>
      </c>
    </row>
    <row r="116" spans="1:11" ht="28.8" x14ac:dyDescent="0.3">
      <c r="A116" s="3">
        <v>122</v>
      </c>
      <c r="B116" s="1" t="str">
        <f t="shared" si="4"/>
        <v>Moravian College</v>
      </c>
      <c r="C116" s="4" t="s">
        <v>29</v>
      </c>
    </row>
    <row r="117" spans="1:11" ht="28.8" x14ac:dyDescent="0.3">
      <c r="A117" s="3">
        <v>122</v>
      </c>
      <c r="B117" s="1" t="str">
        <f t="shared" si="4"/>
        <v>Moravian College</v>
      </c>
      <c r="C117" s="4" t="s">
        <v>29</v>
      </c>
    </row>
    <row r="118" spans="1:11" ht="43.2" x14ac:dyDescent="0.3">
      <c r="A118" s="3">
        <v>123</v>
      </c>
      <c r="B118" s="1" t="str">
        <f t="shared" si="4"/>
        <v>Moravian College</v>
      </c>
      <c r="C118" s="7" t="s">
        <v>29</v>
      </c>
      <c r="D118" s="8">
        <v>42810</v>
      </c>
      <c r="E118" s="7" t="s">
        <v>128</v>
      </c>
      <c r="F118" s="7" t="s">
        <v>90</v>
      </c>
      <c r="G118" s="7" t="s">
        <v>130</v>
      </c>
      <c r="H118" s="7" t="s">
        <v>127</v>
      </c>
      <c r="I118" s="1" t="s">
        <v>173</v>
      </c>
      <c r="J118" s="7" t="s">
        <v>32</v>
      </c>
      <c r="K118" s="7" t="s">
        <v>91</v>
      </c>
    </row>
    <row r="119" spans="1:11" ht="43.2" x14ac:dyDescent="0.3">
      <c r="A119" s="3">
        <v>123</v>
      </c>
      <c r="B119" s="1" t="str">
        <f t="shared" si="4"/>
        <v>Moravian College</v>
      </c>
      <c r="C119" s="7" t="s">
        <v>36</v>
      </c>
      <c r="D119" s="8">
        <v>42810</v>
      </c>
      <c r="E119" s="7" t="s">
        <v>128</v>
      </c>
      <c r="F119" s="7" t="s">
        <v>90</v>
      </c>
      <c r="G119" s="7" t="s">
        <v>130</v>
      </c>
      <c r="H119" s="7" t="s">
        <v>127</v>
      </c>
      <c r="I119" s="1" t="s">
        <v>173</v>
      </c>
      <c r="J119" s="7" t="s">
        <v>32</v>
      </c>
      <c r="K119" s="7" t="s">
        <v>91</v>
      </c>
    </row>
    <row r="120" spans="1:11" ht="28.8" x14ac:dyDescent="0.3">
      <c r="A120" s="3">
        <v>124</v>
      </c>
      <c r="B120" s="1" t="str">
        <f t="shared" si="4"/>
        <v>Lutron Electronics Co., Inc.</v>
      </c>
      <c r="C120" s="7" t="s">
        <v>68</v>
      </c>
      <c r="D120" s="8">
        <v>42804</v>
      </c>
      <c r="E120" s="7" t="s">
        <v>121</v>
      </c>
      <c r="F120" s="7" t="s">
        <v>73</v>
      </c>
      <c r="G120" s="7" t="s">
        <v>122</v>
      </c>
      <c r="H120" s="7" t="s">
        <v>123</v>
      </c>
      <c r="I120" s="1" t="s">
        <v>30</v>
      </c>
      <c r="J120" s="7" t="s">
        <v>124</v>
      </c>
      <c r="K120" s="7" t="s">
        <v>60</v>
      </c>
    </row>
    <row r="121" spans="1:11" ht="28.8" x14ac:dyDescent="0.3">
      <c r="A121" s="3">
        <v>125</v>
      </c>
      <c r="B121" s="1" t="str">
        <f t="shared" si="4"/>
        <v>Crayola, LLC</v>
      </c>
      <c r="C121" s="4" t="s">
        <v>36</v>
      </c>
    </row>
    <row r="122" spans="1:11" ht="43.2" x14ac:dyDescent="0.3">
      <c r="A122" s="3">
        <v>127</v>
      </c>
      <c r="B122" s="1" t="str">
        <f t="shared" si="4"/>
        <v>Lehigh Valley Health Network - Cedar Crest</v>
      </c>
      <c r="C122" s="4" t="s">
        <v>36</v>
      </c>
    </row>
    <row r="123" spans="1:11" ht="28.8" x14ac:dyDescent="0.3">
      <c r="A123" s="3">
        <v>128</v>
      </c>
      <c r="B123" s="1" t="str">
        <f t="shared" si="4"/>
        <v>Lehigh University, Provost</v>
      </c>
      <c r="C123" s="4" t="s">
        <v>36</v>
      </c>
    </row>
    <row r="124" spans="1:11" ht="43.2" x14ac:dyDescent="0.3">
      <c r="A124" s="3">
        <v>129</v>
      </c>
      <c r="B124" s="1" t="str">
        <f t="shared" si="4"/>
        <v>Lehigh Valley Health Network - Cedar Crest</v>
      </c>
      <c r="C124" s="4" t="s">
        <v>29</v>
      </c>
    </row>
    <row r="125" spans="1:11" ht="28.8" x14ac:dyDescent="0.3">
      <c r="A125" s="3">
        <v>134</v>
      </c>
      <c r="B125" s="1" t="str">
        <f t="shared" si="4"/>
        <v>PPL Corporation</v>
      </c>
      <c r="C125" s="4" t="s">
        <v>36</v>
      </c>
    </row>
    <row r="126" spans="1:11" ht="28.8" x14ac:dyDescent="0.3">
      <c r="A126" s="3">
        <v>135</v>
      </c>
      <c r="B126" s="1" t="str">
        <f t="shared" si="4"/>
        <v>St. Luke's University Hospital</v>
      </c>
      <c r="C126" s="4" t="s">
        <v>68</v>
      </c>
    </row>
    <row r="127" spans="1:11" ht="28.8" x14ac:dyDescent="0.3">
      <c r="A127" s="3">
        <v>136</v>
      </c>
      <c r="B127" s="1" t="str">
        <f t="shared" si="4"/>
        <v>St. Luke's University Hospital</v>
      </c>
      <c r="C127" s="7" t="s">
        <v>68</v>
      </c>
      <c r="D127" s="8">
        <v>42829</v>
      </c>
      <c r="E127" s="7" t="s">
        <v>30</v>
      </c>
      <c r="F127" s="7" t="s">
        <v>69</v>
      </c>
      <c r="G127" s="7" t="s">
        <v>136</v>
      </c>
      <c r="H127" s="7" t="s">
        <v>137</v>
      </c>
      <c r="I127" s="1" t="s">
        <v>30</v>
      </c>
      <c r="J127" s="7" t="s">
        <v>30</v>
      </c>
      <c r="K127" s="7" t="s">
        <v>30</v>
      </c>
    </row>
    <row r="128" spans="1:11" ht="28.8" x14ac:dyDescent="0.3">
      <c r="A128" s="3">
        <v>137</v>
      </c>
      <c r="B128" s="1" t="str">
        <f t="shared" si="4"/>
        <v>St. Luke's University Hospital</v>
      </c>
      <c r="C128" s="7" t="s">
        <v>29</v>
      </c>
      <c r="D128" s="8">
        <v>42829</v>
      </c>
      <c r="E128" s="7" t="s">
        <v>146</v>
      </c>
      <c r="F128" s="7" t="s">
        <v>69</v>
      </c>
      <c r="G128" s="7" t="s">
        <v>148</v>
      </c>
      <c r="H128" s="7" t="s">
        <v>152</v>
      </c>
      <c r="I128" s="1" t="s">
        <v>173</v>
      </c>
      <c r="J128" s="7" t="s">
        <v>32</v>
      </c>
      <c r="K128" s="7" t="s">
        <v>70</v>
      </c>
    </row>
    <row r="129" spans="1:11" ht="28.8" x14ac:dyDescent="0.3">
      <c r="A129" s="3">
        <v>137</v>
      </c>
      <c r="B129" s="1" t="str">
        <f t="shared" si="4"/>
        <v>St. Luke's University Hospital</v>
      </c>
      <c r="C129" s="7" t="s">
        <v>29</v>
      </c>
      <c r="D129" s="8">
        <v>42829</v>
      </c>
      <c r="E129" s="7" t="s">
        <v>146</v>
      </c>
      <c r="F129" s="7" t="s">
        <v>69</v>
      </c>
      <c r="G129" s="7" t="s">
        <v>148</v>
      </c>
      <c r="H129" s="7" t="s">
        <v>152</v>
      </c>
      <c r="I129" s="1" t="s">
        <v>173</v>
      </c>
      <c r="J129" s="7" t="s">
        <v>32</v>
      </c>
      <c r="K129" s="7" t="s">
        <v>70</v>
      </c>
    </row>
    <row r="130" spans="1:11" ht="28.8" x14ac:dyDescent="0.3">
      <c r="A130" s="3">
        <v>138</v>
      </c>
      <c r="B130" s="1" t="str">
        <f t="shared" si="4"/>
        <v>St. Luke's University Hospital</v>
      </c>
      <c r="C130" s="4" t="s">
        <v>68</v>
      </c>
    </row>
    <row r="131" spans="1:11" ht="28.8" x14ac:dyDescent="0.3">
      <c r="A131" s="3">
        <v>139</v>
      </c>
      <c r="B131" s="1" t="str">
        <f t="shared" si="4"/>
        <v>Moravian College</v>
      </c>
      <c r="C131" s="7" t="s">
        <v>29</v>
      </c>
      <c r="D131" s="8">
        <v>42829</v>
      </c>
      <c r="E131" s="7" t="s">
        <v>138</v>
      </c>
      <c r="F131" s="7" t="s">
        <v>63</v>
      </c>
      <c r="G131" s="7" t="s">
        <v>139</v>
      </c>
      <c r="H131" s="7" t="s">
        <v>123</v>
      </c>
      <c r="I131" s="1" t="s">
        <v>30</v>
      </c>
      <c r="J131" s="7" t="s">
        <v>132</v>
      </c>
      <c r="K131" s="7" t="s">
        <v>60</v>
      </c>
    </row>
    <row r="132" spans="1:11" ht="28.8" x14ac:dyDescent="0.3">
      <c r="A132" s="3">
        <v>141</v>
      </c>
      <c r="B132" s="1" t="str">
        <f t="shared" si="4"/>
        <v>Lafayette College</v>
      </c>
      <c r="C132" s="7" t="s">
        <v>36</v>
      </c>
      <c r="D132" s="8">
        <v>42850</v>
      </c>
      <c r="E132" s="7" t="s">
        <v>30</v>
      </c>
      <c r="F132" s="7" t="s">
        <v>84</v>
      </c>
      <c r="G132" s="7" t="s">
        <v>122</v>
      </c>
      <c r="H132" s="7" t="s">
        <v>123</v>
      </c>
      <c r="I132" s="1" t="s">
        <v>173</v>
      </c>
      <c r="J132" s="7" t="s">
        <v>32</v>
      </c>
      <c r="K132" s="7" t="s">
        <v>30</v>
      </c>
    </row>
    <row r="133" spans="1:11" ht="28.8" x14ac:dyDescent="0.3">
      <c r="A133" s="3">
        <v>142</v>
      </c>
      <c r="B133" s="1" t="str">
        <f t="shared" si="4"/>
        <v>B. Braun Medical Inc.</v>
      </c>
      <c r="C133" s="7" t="s">
        <v>103</v>
      </c>
      <c r="D133" s="8">
        <v>42849</v>
      </c>
      <c r="E133" s="7" t="s">
        <v>131</v>
      </c>
      <c r="F133" s="7" t="s">
        <v>104</v>
      </c>
      <c r="G133" s="7" t="s">
        <v>153</v>
      </c>
      <c r="H133" s="7" t="s">
        <v>123</v>
      </c>
      <c r="I133" s="1" t="s">
        <v>30</v>
      </c>
      <c r="J133" s="7" t="s">
        <v>30</v>
      </c>
      <c r="K133" s="7" t="s">
        <v>60</v>
      </c>
    </row>
    <row r="134" spans="1:11" ht="28.8" x14ac:dyDescent="0.3">
      <c r="A134" s="3">
        <v>142</v>
      </c>
      <c r="B134" s="1" t="str">
        <f t="shared" si="4"/>
        <v>B. Braun Medical Inc.</v>
      </c>
      <c r="C134" s="7" t="s">
        <v>29</v>
      </c>
      <c r="D134" s="8">
        <v>42849</v>
      </c>
      <c r="E134" s="7" t="s">
        <v>131</v>
      </c>
      <c r="F134" s="7" t="s">
        <v>104</v>
      </c>
      <c r="G134" s="7" t="s">
        <v>153</v>
      </c>
      <c r="H134" s="7" t="s">
        <v>123</v>
      </c>
      <c r="I134" s="1" t="s">
        <v>30</v>
      </c>
      <c r="J134" s="7" t="s">
        <v>30</v>
      </c>
      <c r="K134" s="7" t="s">
        <v>60</v>
      </c>
    </row>
    <row r="135" spans="1:11" ht="28.8" x14ac:dyDescent="0.3">
      <c r="A135" s="3">
        <v>143</v>
      </c>
      <c r="B135" s="1" t="str">
        <f t="shared" si="4"/>
        <v>B. Braun Medical Inc.</v>
      </c>
      <c r="C135" s="4" t="s">
        <v>36</v>
      </c>
    </row>
    <row r="136" spans="1:11" ht="43.2" x14ac:dyDescent="0.3">
      <c r="A136" s="3">
        <v>144</v>
      </c>
      <c r="B136" s="1" t="str">
        <f t="shared" si="4"/>
        <v>Lehigh University, Provost</v>
      </c>
      <c r="C136" s="7" t="s">
        <v>56</v>
      </c>
      <c r="D136" s="8">
        <v>42853</v>
      </c>
      <c r="E136" s="7" t="s">
        <v>30</v>
      </c>
      <c r="F136" s="7" t="s">
        <v>49</v>
      </c>
      <c r="G136" s="7" t="s">
        <v>136</v>
      </c>
      <c r="H136" s="7" t="s">
        <v>123</v>
      </c>
      <c r="I136" s="1" t="s">
        <v>174</v>
      </c>
      <c r="J136" s="7" t="s">
        <v>132</v>
      </c>
      <c r="K136" s="7" t="s">
        <v>77</v>
      </c>
    </row>
    <row r="137" spans="1:11" ht="43.2" x14ac:dyDescent="0.3">
      <c r="A137" s="3">
        <v>144</v>
      </c>
      <c r="B137" s="1" t="str">
        <f t="shared" si="4"/>
        <v>Lehigh University, Provost</v>
      </c>
      <c r="C137" s="7" t="s">
        <v>36</v>
      </c>
      <c r="D137" s="8">
        <v>42853</v>
      </c>
      <c r="E137" s="7" t="s">
        <v>30</v>
      </c>
      <c r="F137" s="7" t="s">
        <v>49</v>
      </c>
      <c r="G137" s="7" t="s">
        <v>136</v>
      </c>
      <c r="H137" s="7" t="s">
        <v>123</v>
      </c>
      <c r="I137" s="1" t="s">
        <v>174</v>
      </c>
      <c r="J137" s="7" t="s">
        <v>132</v>
      </c>
      <c r="K137" s="7" t="s">
        <v>77</v>
      </c>
    </row>
    <row r="138" spans="1:11" ht="28.8" x14ac:dyDescent="0.3">
      <c r="A138" s="3">
        <v>145</v>
      </c>
      <c r="B138" s="1" t="str">
        <f t="shared" si="4"/>
        <v>Lightweight Manufacturing</v>
      </c>
      <c r="C138" s="7" t="s">
        <v>36</v>
      </c>
      <c r="D138" s="8">
        <v>42852</v>
      </c>
      <c r="E138" s="7" t="s">
        <v>30</v>
      </c>
      <c r="F138" s="7" t="s">
        <v>80</v>
      </c>
      <c r="G138" s="7" t="s">
        <v>153</v>
      </c>
      <c r="H138" s="7" t="s">
        <v>137</v>
      </c>
      <c r="I138" s="1" t="s">
        <v>173</v>
      </c>
      <c r="J138" s="7" t="s">
        <v>32</v>
      </c>
      <c r="K138" s="7" t="s">
        <v>53</v>
      </c>
    </row>
    <row r="139" spans="1:11" ht="28.8" x14ac:dyDescent="0.3">
      <c r="A139" s="3">
        <v>145</v>
      </c>
      <c r="B139" s="1" t="str">
        <f t="shared" si="4"/>
        <v>Lightweight Manufacturing</v>
      </c>
      <c r="C139" s="7" t="s">
        <v>36</v>
      </c>
      <c r="D139" s="8">
        <v>42852</v>
      </c>
      <c r="E139" s="7" t="s">
        <v>30</v>
      </c>
      <c r="F139" s="7" t="s">
        <v>80</v>
      </c>
      <c r="G139" s="7" t="s">
        <v>153</v>
      </c>
      <c r="H139" s="7" t="s">
        <v>137</v>
      </c>
      <c r="I139" s="1" t="s">
        <v>173</v>
      </c>
      <c r="J139" s="7" t="s">
        <v>32</v>
      </c>
      <c r="K139" s="7" t="s">
        <v>53</v>
      </c>
    </row>
    <row r="140" spans="1:11" ht="28.8" x14ac:dyDescent="0.3">
      <c r="A140" s="3">
        <v>146</v>
      </c>
      <c r="B140" s="1" t="str">
        <f t="shared" si="4"/>
        <v>B. Braun Medical Inc.</v>
      </c>
      <c r="C140" s="7" t="s">
        <v>29</v>
      </c>
      <c r="D140" s="8">
        <v>42863</v>
      </c>
      <c r="E140" s="7" t="s">
        <v>131</v>
      </c>
      <c r="F140" s="7" t="s">
        <v>82</v>
      </c>
      <c r="G140" s="7" t="s">
        <v>142</v>
      </c>
      <c r="H140" s="7" t="s">
        <v>143</v>
      </c>
      <c r="I140" s="1" t="s">
        <v>173</v>
      </c>
      <c r="J140" s="7" t="s">
        <v>32</v>
      </c>
      <c r="K140" s="7" t="s">
        <v>83</v>
      </c>
    </row>
    <row r="141" spans="1:11" ht="28.8" x14ac:dyDescent="0.3">
      <c r="A141" s="3">
        <v>147</v>
      </c>
      <c r="B141" s="1" t="str">
        <f t="shared" si="4"/>
        <v>St. Luke's Hospital - Warren Campus</v>
      </c>
      <c r="C141" s="7" t="s">
        <v>29</v>
      </c>
      <c r="D141" s="8">
        <v>42864</v>
      </c>
      <c r="E141" s="7" t="s">
        <v>128</v>
      </c>
      <c r="F141" s="7" t="s">
        <v>69</v>
      </c>
      <c r="G141" s="7" t="s">
        <v>149</v>
      </c>
      <c r="H141" s="7" t="s">
        <v>123</v>
      </c>
      <c r="I141" s="1" t="s">
        <v>174</v>
      </c>
      <c r="J141" s="7" t="s">
        <v>132</v>
      </c>
      <c r="K141" s="7" t="s">
        <v>53</v>
      </c>
    </row>
    <row r="142" spans="1:11" ht="43.2" x14ac:dyDescent="0.3">
      <c r="A142" s="3">
        <v>148</v>
      </c>
      <c r="B142" s="1" t="str">
        <f t="shared" si="4"/>
        <v>St. Luke's Hospital - Warren Campus</v>
      </c>
      <c r="C142" s="7" t="s">
        <v>29</v>
      </c>
      <c r="D142" s="8">
        <v>42864</v>
      </c>
      <c r="E142" s="7" t="s">
        <v>128</v>
      </c>
      <c r="F142" s="7" t="s">
        <v>86</v>
      </c>
      <c r="G142" s="7" t="s">
        <v>151</v>
      </c>
      <c r="H142" s="7" t="s">
        <v>147</v>
      </c>
      <c r="I142" s="1" t="s">
        <v>174</v>
      </c>
      <c r="J142" s="7" t="s">
        <v>132</v>
      </c>
      <c r="K142" s="7" t="s">
        <v>53</v>
      </c>
    </row>
    <row r="143" spans="1:11" ht="57.6" x14ac:dyDescent="0.3">
      <c r="A143" s="3">
        <v>149</v>
      </c>
      <c r="B143" s="1" t="str">
        <f t="shared" si="4"/>
        <v>DeSales University</v>
      </c>
      <c r="C143" s="7" t="s">
        <v>56</v>
      </c>
      <c r="D143" s="8">
        <v>42866</v>
      </c>
      <c r="E143" s="7" t="s">
        <v>131</v>
      </c>
      <c r="F143" s="7" t="s">
        <v>49</v>
      </c>
      <c r="G143" s="7" t="s">
        <v>144</v>
      </c>
      <c r="H143" s="7" t="s">
        <v>123</v>
      </c>
      <c r="I143" s="1" t="s">
        <v>174</v>
      </c>
      <c r="J143" s="7" t="s">
        <v>132</v>
      </c>
      <c r="K143" s="7" t="s">
        <v>97</v>
      </c>
    </row>
    <row r="144" spans="1:11" ht="57.6" x14ac:dyDescent="0.3">
      <c r="A144" s="3">
        <v>149</v>
      </c>
      <c r="B144" s="1" t="str">
        <f t="shared" si="4"/>
        <v>DeSales University</v>
      </c>
      <c r="C144" s="7" t="s">
        <v>36</v>
      </c>
      <c r="D144" s="8">
        <v>42866</v>
      </c>
      <c r="E144" s="7" t="s">
        <v>131</v>
      </c>
      <c r="F144" s="7" t="s">
        <v>49</v>
      </c>
      <c r="G144" s="7" t="s">
        <v>144</v>
      </c>
      <c r="H144" s="7" t="s">
        <v>123</v>
      </c>
      <c r="I144" s="1" t="s">
        <v>174</v>
      </c>
      <c r="J144" s="7" t="s">
        <v>132</v>
      </c>
      <c r="K144" s="7" t="s">
        <v>97</v>
      </c>
    </row>
    <row r="145" spans="1:11" ht="43.2" x14ac:dyDescent="0.3">
      <c r="A145" s="3">
        <v>153</v>
      </c>
      <c r="B145" s="1" t="str">
        <f t="shared" si="4"/>
        <v>Lafayette College</v>
      </c>
      <c r="C145" s="7" t="s">
        <v>36</v>
      </c>
      <c r="D145" s="8">
        <v>42899</v>
      </c>
      <c r="E145" s="7" t="s">
        <v>146</v>
      </c>
      <c r="F145" s="7" t="s">
        <v>109</v>
      </c>
      <c r="G145" s="7" t="s">
        <v>160</v>
      </c>
      <c r="H145" s="7" t="s">
        <v>127</v>
      </c>
      <c r="I145" s="1" t="s">
        <v>172</v>
      </c>
      <c r="J145" s="7" t="s">
        <v>32</v>
      </c>
      <c r="K145" s="7" t="s">
        <v>60</v>
      </c>
    </row>
    <row r="146" spans="1:11" ht="43.2" x14ac:dyDescent="0.3">
      <c r="A146" s="3">
        <v>154</v>
      </c>
      <c r="B146" s="1" t="str">
        <f t="shared" si="4"/>
        <v>B. Braun Medical Inc.</v>
      </c>
      <c r="C146" s="7" t="s">
        <v>103</v>
      </c>
      <c r="D146" s="8">
        <v>42899</v>
      </c>
      <c r="E146" s="7" t="s">
        <v>138</v>
      </c>
      <c r="F146" s="7" t="s">
        <v>111</v>
      </c>
      <c r="G146" s="7" t="s">
        <v>145</v>
      </c>
      <c r="H146" s="7" t="s">
        <v>127</v>
      </c>
      <c r="I146" s="1" t="s">
        <v>172</v>
      </c>
      <c r="J146" s="7" t="s">
        <v>32</v>
      </c>
      <c r="K146" s="7" t="s">
        <v>30</v>
      </c>
    </row>
    <row r="147" spans="1:11" ht="43.2" x14ac:dyDescent="0.3">
      <c r="A147" s="3">
        <v>154</v>
      </c>
      <c r="B147" s="1" t="str">
        <f t="shared" si="4"/>
        <v>B. Braun Medical Inc.</v>
      </c>
      <c r="C147" s="7" t="s">
        <v>68</v>
      </c>
      <c r="D147" s="8">
        <v>42899</v>
      </c>
      <c r="E147" s="7" t="s">
        <v>138</v>
      </c>
      <c r="F147" s="7" t="s">
        <v>111</v>
      </c>
      <c r="G147" s="7" t="s">
        <v>145</v>
      </c>
      <c r="H147" s="7" t="s">
        <v>127</v>
      </c>
      <c r="I147" s="1" t="s">
        <v>172</v>
      </c>
      <c r="J147" s="7" t="s">
        <v>32</v>
      </c>
      <c r="K147" s="7" t="s">
        <v>30</v>
      </c>
    </row>
    <row r="148" spans="1:11" ht="28.8" x14ac:dyDescent="0.3">
      <c r="A148" s="3">
        <v>155</v>
      </c>
      <c r="B148" s="1" t="str">
        <f t="shared" si="4"/>
        <v>B. Braun Medical Inc.</v>
      </c>
      <c r="C148" s="4" t="s">
        <v>36</v>
      </c>
    </row>
    <row r="149" spans="1:11" ht="28.8" x14ac:dyDescent="0.3">
      <c r="A149" s="3">
        <v>157</v>
      </c>
      <c r="B149" s="1" t="str">
        <f t="shared" si="4"/>
        <v>Lehigh University, Provost</v>
      </c>
      <c r="C149" s="4" t="s">
        <v>36</v>
      </c>
    </row>
    <row r="150" spans="1:11" ht="43.2" x14ac:dyDescent="0.3">
      <c r="A150" s="3">
        <v>159</v>
      </c>
      <c r="B150" s="1" t="str">
        <f t="shared" si="4"/>
        <v>Lehigh Valley Health Network - Cedar Crest</v>
      </c>
      <c r="C150" s="4" t="s">
        <v>29</v>
      </c>
    </row>
    <row r="151" spans="1:11" ht="28.8" x14ac:dyDescent="0.3">
      <c r="A151" s="3">
        <v>165</v>
      </c>
      <c r="B151" s="1" t="str">
        <f t="shared" si="4"/>
        <v>Lehigh University, Provost</v>
      </c>
      <c r="C151" s="4" t="s">
        <v>29</v>
      </c>
    </row>
    <row r="152" spans="1:11" ht="43.2" x14ac:dyDescent="0.3">
      <c r="A152" s="3">
        <v>166</v>
      </c>
      <c r="B152" s="1" t="str">
        <f t="shared" si="4"/>
        <v>Lehigh Valley Health Network - Cedar Crest</v>
      </c>
      <c r="C152" s="4" t="s">
        <v>36</v>
      </c>
    </row>
    <row r="153" spans="1:11" ht="43.2" x14ac:dyDescent="0.3">
      <c r="A153" s="3">
        <v>167</v>
      </c>
      <c r="B153" s="1" t="str">
        <f t="shared" si="4"/>
        <v>B. Braun Medical Inc.</v>
      </c>
      <c r="C153" s="1" t="s">
        <v>68</v>
      </c>
      <c r="D153" s="8">
        <v>42923</v>
      </c>
      <c r="E153" s="7" t="s">
        <v>157</v>
      </c>
      <c r="F153" s="7" t="s">
        <v>117</v>
      </c>
      <c r="G153" s="7" t="s">
        <v>144</v>
      </c>
      <c r="H153" s="7" t="s">
        <v>123</v>
      </c>
      <c r="I153" s="1" t="s">
        <v>30</v>
      </c>
      <c r="J153" s="7" t="s">
        <v>124</v>
      </c>
      <c r="K153" s="7" t="s">
        <v>101</v>
      </c>
    </row>
    <row r="154" spans="1:11" ht="43.2" x14ac:dyDescent="0.3">
      <c r="A154" s="3">
        <v>172</v>
      </c>
      <c r="B154" s="1" t="str">
        <f t="shared" si="4"/>
        <v>Lehigh Valley Health Network - Cedar Crest</v>
      </c>
      <c r="C154" s="4" t="s">
        <v>29</v>
      </c>
    </row>
    <row r="155" spans="1:11" ht="28.8" x14ac:dyDescent="0.3">
      <c r="A155" s="3">
        <v>174</v>
      </c>
      <c r="B155" s="1" t="str">
        <f t="shared" si="4"/>
        <v>Lutron Electronics Co., Inc.</v>
      </c>
      <c r="C155" s="4" t="s">
        <v>68</v>
      </c>
    </row>
    <row r="156" spans="1:11" ht="28.8" x14ac:dyDescent="0.3">
      <c r="A156" s="3">
        <v>177</v>
      </c>
      <c r="B156" s="1" t="str">
        <f t="shared" si="4"/>
        <v>Crayola, LLC</v>
      </c>
      <c r="C156" s="4" t="s">
        <v>29</v>
      </c>
    </row>
  </sheetData>
  <autoFilter ref="A1:N156">
    <sortState ref="A2:N156">
      <sortCondition ref="A1:A5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B5" sqref="B5"/>
    </sheetView>
  </sheetViews>
  <sheetFormatPr defaultRowHeight="14.4" x14ac:dyDescent="0.3"/>
  <sheetData>
    <row r="1" spans="1:14" s="1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sqref="A1:B145"/>
    </sheetView>
  </sheetViews>
  <sheetFormatPr defaultRowHeight="14.4" x14ac:dyDescent="0.3"/>
  <sheetData>
    <row r="1" spans="1:2" x14ac:dyDescent="0.3">
      <c r="A1" s="9" t="s">
        <v>14</v>
      </c>
      <c r="B1" s="9" t="s">
        <v>15</v>
      </c>
    </row>
    <row r="2" spans="1:2" ht="57.6" x14ac:dyDescent="0.3">
      <c r="A2" s="10">
        <v>1</v>
      </c>
      <c r="B2" s="11" t="s">
        <v>37</v>
      </c>
    </row>
    <row r="3" spans="1:2" ht="57.6" x14ac:dyDescent="0.3">
      <c r="A3" s="10">
        <v>2</v>
      </c>
      <c r="B3" s="11" t="s">
        <v>37</v>
      </c>
    </row>
    <row r="4" spans="1:2" ht="57.6" x14ac:dyDescent="0.3">
      <c r="A4" s="10">
        <v>3</v>
      </c>
      <c r="B4" s="11" t="s">
        <v>37</v>
      </c>
    </row>
    <row r="5" spans="1:2" ht="57.6" x14ac:dyDescent="0.3">
      <c r="A5" s="10">
        <v>5</v>
      </c>
      <c r="B5" s="11" t="s">
        <v>67</v>
      </c>
    </row>
    <row r="6" spans="1:2" ht="57.6" x14ac:dyDescent="0.3">
      <c r="A6" s="10">
        <v>6</v>
      </c>
      <c r="B6" s="11" t="s">
        <v>67</v>
      </c>
    </row>
    <row r="7" spans="1:2" ht="43.2" x14ac:dyDescent="0.3">
      <c r="A7" s="10">
        <v>7</v>
      </c>
      <c r="B7" s="11" t="s">
        <v>28</v>
      </c>
    </row>
    <row r="8" spans="1:2" ht="57.6" x14ac:dyDescent="0.3">
      <c r="A8" s="10">
        <v>8</v>
      </c>
      <c r="B8" s="11" t="s">
        <v>37</v>
      </c>
    </row>
    <row r="9" spans="1:2" ht="43.2" x14ac:dyDescent="0.3">
      <c r="A9" s="10">
        <v>9</v>
      </c>
      <c r="B9" s="11" t="s">
        <v>28</v>
      </c>
    </row>
    <row r="10" spans="1:2" ht="43.2" x14ac:dyDescent="0.3">
      <c r="A10" s="10">
        <v>10</v>
      </c>
      <c r="B10" s="11" t="s">
        <v>28</v>
      </c>
    </row>
    <row r="11" spans="1:2" ht="72" x14ac:dyDescent="0.3">
      <c r="A11" s="10">
        <v>11</v>
      </c>
      <c r="B11" s="11" t="s">
        <v>47</v>
      </c>
    </row>
    <row r="12" spans="1:2" ht="28.8" x14ac:dyDescent="0.3">
      <c r="A12" s="10">
        <v>12</v>
      </c>
      <c r="B12" s="11" t="s">
        <v>65</v>
      </c>
    </row>
    <row r="13" spans="1:2" ht="43.2" x14ac:dyDescent="0.3">
      <c r="A13" s="10">
        <v>13</v>
      </c>
      <c r="B13" s="11" t="s">
        <v>51</v>
      </c>
    </row>
    <row r="14" spans="1:2" ht="57.6" x14ac:dyDescent="0.3">
      <c r="A14" s="10">
        <v>14</v>
      </c>
      <c r="B14" s="11" t="s">
        <v>67</v>
      </c>
    </row>
    <row r="15" spans="1:2" ht="43.2" x14ac:dyDescent="0.3">
      <c r="A15" s="10">
        <v>15</v>
      </c>
      <c r="B15" s="11" t="s">
        <v>34</v>
      </c>
    </row>
    <row r="16" spans="1:2" ht="57.6" x14ac:dyDescent="0.3">
      <c r="A16" s="10">
        <v>16</v>
      </c>
      <c r="B16" s="11" t="s">
        <v>37</v>
      </c>
    </row>
    <row r="17" spans="1:2" ht="43.2" x14ac:dyDescent="0.3">
      <c r="A17" s="10">
        <v>18</v>
      </c>
      <c r="B17" s="11" t="s">
        <v>179</v>
      </c>
    </row>
    <row r="18" spans="1:2" ht="57.6" x14ac:dyDescent="0.3">
      <c r="A18" s="10">
        <v>20</v>
      </c>
      <c r="B18" s="11" t="s">
        <v>37</v>
      </c>
    </row>
    <row r="19" spans="1:2" ht="57.6" x14ac:dyDescent="0.3">
      <c r="A19" s="10">
        <v>21</v>
      </c>
      <c r="B19" s="11" t="s">
        <v>39</v>
      </c>
    </row>
    <row r="20" spans="1:2" ht="86.4" x14ac:dyDescent="0.3">
      <c r="A20" s="10">
        <v>22</v>
      </c>
      <c r="B20" s="11" t="s">
        <v>114</v>
      </c>
    </row>
    <row r="21" spans="1:2" ht="57.6" x14ac:dyDescent="0.3">
      <c r="A21" s="10">
        <v>23</v>
      </c>
      <c r="B21" s="11" t="s">
        <v>39</v>
      </c>
    </row>
    <row r="22" spans="1:2" ht="57.6" x14ac:dyDescent="0.3">
      <c r="A22" s="10">
        <v>24</v>
      </c>
      <c r="B22" s="11" t="s">
        <v>37</v>
      </c>
    </row>
    <row r="23" spans="1:2" ht="57.6" x14ac:dyDescent="0.3">
      <c r="A23" s="10">
        <v>26</v>
      </c>
      <c r="B23" s="11" t="s">
        <v>37</v>
      </c>
    </row>
    <row r="24" spans="1:2" ht="57.6" x14ac:dyDescent="0.3">
      <c r="A24" s="10">
        <v>27</v>
      </c>
      <c r="B24" s="11" t="s">
        <v>37</v>
      </c>
    </row>
    <row r="25" spans="1:2" ht="43.2" x14ac:dyDescent="0.3">
      <c r="A25" s="10">
        <v>28</v>
      </c>
      <c r="B25" s="11" t="s">
        <v>28</v>
      </c>
    </row>
    <row r="26" spans="1:2" ht="57.6" x14ac:dyDescent="0.3">
      <c r="A26" s="10">
        <v>29</v>
      </c>
      <c r="B26" s="11" t="s">
        <v>37</v>
      </c>
    </row>
    <row r="27" spans="1:2" ht="57.6" x14ac:dyDescent="0.3">
      <c r="A27" s="10">
        <v>30</v>
      </c>
      <c r="B27" s="11" t="s">
        <v>67</v>
      </c>
    </row>
    <row r="28" spans="1:2" ht="57.6" x14ac:dyDescent="0.3">
      <c r="A28" s="10">
        <v>31</v>
      </c>
      <c r="B28" s="11" t="s">
        <v>67</v>
      </c>
    </row>
    <row r="29" spans="1:2" ht="57.6" x14ac:dyDescent="0.3">
      <c r="A29" s="10">
        <v>33</v>
      </c>
      <c r="B29" s="11" t="s">
        <v>37</v>
      </c>
    </row>
    <row r="30" spans="1:2" ht="57.6" x14ac:dyDescent="0.3">
      <c r="A30" s="10">
        <v>34</v>
      </c>
      <c r="B30" s="11" t="s">
        <v>37</v>
      </c>
    </row>
    <row r="31" spans="1:2" ht="43.2" x14ac:dyDescent="0.3">
      <c r="A31" s="10">
        <v>35</v>
      </c>
      <c r="B31" s="11" t="s">
        <v>51</v>
      </c>
    </row>
    <row r="32" spans="1:2" ht="43.2" x14ac:dyDescent="0.3">
      <c r="A32" s="10">
        <v>36</v>
      </c>
      <c r="B32" s="11" t="s">
        <v>51</v>
      </c>
    </row>
    <row r="33" spans="1:2" ht="86.4" x14ac:dyDescent="0.3">
      <c r="A33" s="10">
        <v>37</v>
      </c>
      <c r="B33" s="11" t="s">
        <v>114</v>
      </c>
    </row>
    <row r="34" spans="1:2" ht="57.6" x14ac:dyDescent="0.3">
      <c r="A34" s="10">
        <v>38</v>
      </c>
      <c r="B34" s="11" t="s">
        <v>37</v>
      </c>
    </row>
    <row r="35" spans="1:2" ht="57.6" x14ac:dyDescent="0.3">
      <c r="A35" s="10">
        <v>39</v>
      </c>
      <c r="B35" s="11" t="s">
        <v>37</v>
      </c>
    </row>
    <row r="36" spans="1:2" ht="57.6" x14ac:dyDescent="0.3">
      <c r="A36" s="10">
        <v>40</v>
      </c>
      <c r="B36" s="11" t="s">
        <v>39</v>
      </c>
    </row>
    <row r="37" spans="1:2" ht="57.6" x14ac:dyDescent="0.3">
      <c r="A37" s="10">
        <v>41</v>
      </c>
      <c r="B37" s="11" t="s">
        <v>37</v>
      </c>
    </row>
    <row r="38" spans="1:2" ht="43.2" x14ac:dyDescent="0.3">
      <c r="A38" s="10">
        <v>42</v>
      </c>
      <c r="B38" s="11" t="s">
        <v>28</v>
      </c>
    </row>
    <row r="39" spans="1:2" ht="57.6" x14ac:dyDescent="0.3">
      <c r="A39" s="10">
        <v>43</v>
      </c>
      <c r="B39" s="11" t="s">
        <v>37</v>
      </c>
    </row>
    <row r="40" spans="1:2" ht="57.6" x14ac:dyDescent="0.3">
      <c r="A40" s="10">
        <v>44</v>
      </c>
      <c r="B40" s="11" t="s">
        <v>37</v>
      </c>
    </row>
    <row r="41" spans="1:2" x14ac:dyDescent="0.3">
      <c r="A41" s="10">
        <v>45</v>
      </c>
      <c r="B41" s="11" t="s">
        <v>44</v>
      </c>
    </row>
    <row r="42" spans="1:2" x14ac:dyDescent="0.3">
      <c r="A42" s="10">
        <v>46</v>
      </c>
      <c r="B42" s="11" t="s">
        <v>44</v>
      </c>
    </row>
    <row r="43" spans="1:2" x14ac:dyDescent="0.3">
      <c r="A43" s="10">
        <v>47</v>
      </c>
      <c r="B43" s="11" t="s">
        <v>44</v>
      </c>
    </row>
    <row r="44" spans="1:2" x14ac:dyDescent="0.3">
      <c r="A44" s="10">
        <v>48</v>
      </c>
      <c r="B44" s="11" t="s">
        <v>44</v>
      </c>
    </row>
    <row r="45" spans="1:2" ht="57.6" x14ac:dyDescent="0.3">
      <c r="A45" s="10">
        <v>49</v>
      </c>
      <c r="B45" s="11" t="s">
        <v>37</v>
      </c>
    </row>
    <row r="46" spans="1:2" ht="43.2" x14ac:dyDescent="0.3">
      <c r="A46" s="10">
        <v>50</v>
      </c>
      <c r="B46" s="11" t="s">
        <v>81</v>
      </c>
    </row>
    <row r="47" spans="1:2" ht="28.8" x14ac:dyDescent="0.3">
      <c r="A47" s="10">
        <v>51</v>
      </c>
      <c r="B47" s="11" t="s">
        <v>65</v>
      </c>
    </row>
    <row r="48" spans="1:2" ht="57.6" x14ac:dyDescent="0.3">
      <c r="A48" s="10">
        <v>52</v>
      </c>
      <c r="B48" s="11" t="s">
        <v>39</v>
      </c>
    </row>
    <row r="49" spans="1:2" ht="57.6" x14ac:dyDescent="0.3">
      <c r="A49" s="10">
        <v>53</v>
      </c>
      <c r="B49" s="11" t="s">
        <v>39</v>
      </c>
    </row>
    <row r="50" spans="1:2" ht="28.8" x14ac:dyDescent="0.3">
      <c r="A50" s="10">
        <v>56</v>
      </c>
      <c r="B50" s="11" t="s">
        <v>62</v>
      </c>
    </row>
    <row r="51" spans="1:2" ht="86.4" x14ac:dyDescent="0.3">
      <c r="A51" s="10">
        <v>57</v>
      </c>
      <c r="B51" s="11" t="s">
        <v>114</v>
      </c>
    </row>
    <row r="52" spans="1:2" ht="28.8" x14ac:dyDescent="0.3">
      <c r="A52" s="10">
        <v>58</v>
      </c>
      <c r="B52" s="11" t="s">
        <v>180</v>
      </c>
    </row>
    <row r="53" spans="1:2" ht="28.8" x14ac:dyDescent="0.3">
      <c r="A53" s="10">
        <v>59</v>
      </c>
      <c r="B53" s="11" t="s">
        <v>65</v>
      </c>
    </row>
    <row r="54" spans="1:2" ht="72" x14ac:dyDescent="0.3">
      <c r="A54" s="10">
        <v>60</v>
      </c>
      <c r="B54" s="11" t="s">
        <v>47</v>
      </c>
    </row>
    <row r="55" spans="1:2" ht="43.2" x14ac:dyDescent="0.3">
      <c r="A55" s="10">
        <v>61</v>
      </c>
      <c r="B55" s="11" t="s">
        <v>34</v>
      </c>
    </row>
    <row r="56" spans="1:2" ht="43.2" x14ac:dyDescent="0.3">
      <c r="A56" s="10">
        <v>62</v>
      </c>
      <c r="B56" s="11" t="s">
        <v>181</v>
      </c>
    </row>
    <row r="57" spans="1:2" ht="57.6" x14ac:dyDescent="0.3">
      <c r="A57" s="10">
        <v>64</v>
      </c>
      <c r="B57" s="11" t="s">
        <v>67</v>
      </c>
    </row>
    <row r="58" spans="1:2" ht="43.2" x14ac:dyDescent="0.3">
      <c r="A58" s="10">
        <v>65</v>
      </c>
      <c r="B58" s="11" t="s">
        <v>81</v>
      </c>
    </row>
    <row r="59" spans="1:2" x14ac:dyDescent="0.3">
      <c r="A59" s="10">
        <v>66</v>
      </c>
      <c r="B59" s="11" t="s">
        <v>44</v>
      </c>
    </row>
    <row r="60" spans="1:2" ht="43.2" x14ac:dyDescent="0.3">
      <c r="A60" s="10">
        <v>67</v>
      </c>
      <c r="B60" s="11" t="s">
        <v>81</v>
      </c>
    </row>
    <row r="61" spans="1:2" ht="57.6" x14ac:dyDescent="0.3">
      <c r="A61" s="10">
        <v>68</v>
      </c>
      <c r="B61" s="11" t="s">
        <v>39</v>
      </c>
    </row>
    <row r="62" spans="1:2" ht="43.2" x14ac:dyDescent="0.3">
      <c r="A62" s="10">
        <v>69</v>
      </c>
      <c r="B62" s="11" t="s">
        <v>81</v>
      </c>
    </row>
    <row r="63" spans="1:2" ht="57.6" x14ac:dyDescent="0.3">
      <c r="A63" s="10">
        <v>70</v>
      </c>
      <c r="B63" s="11" t="s">
        <v>37</v>
      </c>
    </row>
    <row r="64" spans="1:2" ht="72" x14ac:dyDescent="0.3">
      <c r="A64" s="10">
        <v>72</v>
      </c>
      <c r="B64" s="11" t="s">
        <v>47</v>
      </c>
    </row>
    <row r="65" spans="1:2" ht="28.8" x14ac:dyDescent="0.3">
      <c r="A65" s="10">
        <v>73</v>
      </c>
      <c r="B65" s="11" t="s">
        <v>62</v>
      </c>
    </row>
    <row r="66" spans="1:2" ht="72" x14ac:dyDescent="0.3">
      <c r="A66" s="10">
        <v>74</v>
      </c>
      <c r="B66" s="11" t="s">
        <v>47</v>
      </c>
    </row>
    <row r="67" spans="1:2" ht="86.4" x14ac:dyDescent="0.3">
      <c r="A67" s="10">
        <v>76</v>
      </c>
      <c r="B67" s="11" t="s">
        <v>114</v>
      </c>
    </row>
    <row r="68" spans="1:2" ht="57.6" x14ac:dyDescent="0.3">
      <c r="A68" s="10">
        <v>77</v>
      </c>
      <c r="B68" s="11" t="s">
        <v>39</v>
      </c>
    </row>
    <row r="69" spans="1:2" ht="86.4" x14ac:dyDescent="0.3">
      <c r="A69" s="10">
        <v>78</v>
      </c>
      <c r="B69" s="11" t="s">
        <v>114</v>
      </c>
    </row>
    <row r="70" spans="1:2" ht="57.6" x14ac:dyDescent="0.3">
      <c r="A70" s="10">
        <v>81</v>
      </c>
      <c r="B70" s="11" t="s">
        <v>37</v>
      </c>
    </row>
    <row r="71" spans="1:2" ht="57.6" x14ac:dyDescent="0.3">
      <c r="A71" s="10">
        <v>82</v>
      </c>
      <c r="B71" s="11" t="s">
        <v>37</v>
      </c>
    </row>
    <row r="72" spans="1:2" ht="43.2" x14ac:dyDescent="0.3">
      <c r="A72" s="10">
        <v>84</v>
      </c>
      <c r="B72" s="11" t="s">
        <v>96</v>
      </c>
    </row>
    <row r="73" spans="1:2" ht="28.8" x14ac:dyDescent="0.3">
      <c r="A73" s="10">
        <v>85</v>
      </c>
      <c r="B73" s="11" t="s">
        <v>62</v>
      </c>
    </row>
    <row r="74" spans="1:2" ht="43.2" x14ac:dyDescent="0.3">
      <c r="A74" s="10">
        <v>86</v>
      </c>
      <c r="B74" s="11" t="s">
        <v>81</v>
      </c>
    </row>
    <row r="75" spans="1:2" ht="43.2" x14ac:dyDescent="0.3">
      <c r="A75" s="10">
        <v>87</v>
      </c>
      <c r="B75" s="11" t="s">
        <v>51</v>
      </c>
    </row>
    <row r="76" spans="1:2" ht="43.2" x14ac:dyDescent="0.3">
      <c r="A76" s="10">
        <v>88</v>
      </c>
      <c r="B76" s="11" t="s">
        <v>96</v>
      </c>
    </row>
    <row r="77" spans="1:2" ht="43.2" x14ac:dyDescent="0.3">
      <c r="A77" s="10">
        <v>89</v>
      </c>
      <c r="B77" s="11" t="s">
        <v>96</v>
      </c>
    </row>
    <row r="78" spans="1:2" ht="43.2" x14ac:dyDescent="0.3">
      <c r="A78" s="10">
        <v>90</v>
      </c>
      <c r="B78" s="11" t="s">
        <v>96</v>
      </c>
    </row>
    <row r="79" spans="1:2" ht="43.2" x14ac:dyDescent="0.3">
      <c r="A79" s="10">
        <v>91</v>
      </c>
      <c r="B79" s="11" t="s">
        <v>96</v>
      </c>
    </row>
    <row r="80" spans="1:2" ht="43.2" x14ac:dyDescent="0.3">
      <c r="A80" s="10">
        <v>92</v>
      </c>
      <c r="B80" s="11" t="s">
        <v>182</v>
      </c>
    </row>
    <row r="81" spans="1:2" ht="28.8" x14ac:dyDescent="0.3">
      <c r="A81" s="10">
        <v>95</v>
      </c>
      <c r="B81" s="11" t="s">
        <v>65</v>
      </c>
    </row>
    <row r="82" spans="1:2" ht="57.6" x14ac:dyDescent="0.3">
      <c r="A82" s="10">
        <v>99</v>
      </c>
      <c r="B82" s="11" t="s">
        <v>37</v>
      </c>
    </row>
    <row r="83" spans="1:2" ht="57.6" x14ac:dyDescent="0.3">
      <c r="A83" s="10">
        <v>100</v>
      </c>
      <c r="B83" s="11" t="s">
        <v>37</v>
      </c>
    </row>
    <row r="84" spans="1:2" ht="57.6" x14ac:dyDescent="0.3">
      <c r="A84" s="10">
        <v>101</v>
      </c>
      <c r="B84" s="11" t="s">
        <v>37</v>
      </c>
    </row>
    <row r="85" spans="1:2" x14ac:dyDescent="0.3">
      <c r="A85" s="10">
        <v>103</v>
      </c>
      <c r="B85" s="11" t="s">
        <v>44</v>
      </c>
    </row>
    <row r="86" spans="1:2" ht="43.2" x14ac:dyDescent="0.3">
      <c r="A86" s="10">
        <v>105</v>
      </c>
      <c r="B86" s="11" t="s">
        <v>81</v>
      </c>
    </row>
    <row r="87" spans="1:2" ht="57.6" x14ac:dyDescent="0.3">
      <c r="A87" s="10">
        <v>107</v>
      </c>
      <c r="B87" s="11" t="s">
        <v>39</v>
      </c>
    </row>
    <row r="88" spans="1:2" ht="43.2" x14ac:dyDescent="0.3">
      <c r="A88" s="10">
        <v>108</v>
      </c>
      <c r="B88" s="11" t="s">
        <v>81</v>
      </c>
    </row>
    <row r="89" spans="1:2" ht="86.4" x14ac:dyDescent="0.3">
      <c r="A89" s="10">
        <v>109</v>
      </c>
      <c r="B89" s="11" t="s">
        <v>114</v>
      </c>
    </row>
    <row r="90" spans="1:2" ht="86.4" x14ac:dyDescent="0.3">
      <c r="A90" s="10">
        <v>110</v>
      </c>
      <c r="B90" s="11" t="s">
        <v>114</v>
      </c>
    </row>
    <row r="91" spans="1:2" ht="57.6" x14ac:dyDescent="0.3">
      <c r="A91" s="10">
        <v>112</v>
      </c>
      <c r="B91" s="11" t="s">
        <v>37</v>
      </c>
    </row>
    <row r="92" spans="1:2" ht="57.6" x14ac:dyDescent="0.3">
      <c r="A92" s="10">
        <v>113</v>
      </c>
      <c r="B92" s="11" t="s">
        <v>37</v>
      </c>
    </row>
    <row r="93" spans="1:2" ht="57.6" x14ac:dyDescent="0.3">
      <c r="A93" s="10">
        <v>114</v>
      </c>
      <c r="B93" s="11" t="s">
        <v>39</v>
      </c>
    </row>
    <row r="94" spans="1:2" ht="57.6" x14ac:dyDescent="0.3">
      <c r="A94" s="10">
        <v>116</v>
      </c>
      <c r="B94" s="11" t="s">
        <v>37</v>
      </c>
    </row>
    <row r="95" spans="1:2" ht="57.6" x14ac:dyDescent="0.3">
      <c r="A95" s="10">
        <v>117</v>
      </c>
      <c r="B95" s="11" t="s">
        <v>39</v>
      </c>
    </row>
    <row r="96" spans="1:2" ht="57.6" x14ac:dyDescent="0.3">
      <c r="A96" s="10">
        <v>120</v>
      </c>
      <c r="B96" s="11" t="s">
        <v>37</v>
      </c>
    </row>
    <row r="97" spans="1:2" ht="28.8" x14ac:dyDescent="0.3">
      <c r="A97" s="10">
        <v>121</v>
      </c>
      <c r="B97" s="11" t="s">
        <v>62</v>
      </c>
    </row>
    <row r="98" spans="1:2" ht="28.8" x14ac:dyDescent="0.3">
      <c r="A98" s="10">
        <v>122</v>
      </c>
      <c r="B98" s="11" t="s">
        <v>62</v>
      </c>
    </row>
    <row r="99" spans="1:2" ht="28.8" x14ac:dyDescent="0.3">
      <c r="A99" s="10">
        <v>123</v>
      </c>
      <c r="B99" s="11" t="s">
        <v>62</v>
      </c>
    </row>
    <row r="100" spans="1:2" ht="57.6" x14ac:dyDescent="0.3">
      <c r="A100" s="10">
        <v>124</v>
      </c>
      <c r="B100" s="11" t="s">
        <v>39</v>
      </c>
    </row>
    <row r="101" spans="1:2" ht="28.8" x14ac:dyDescent="0.3">
      <c r="A101" s="10">
        <v>125</v>
      </c>
      <c r="B101" s="11" t="s">
        <v>183</v>
      </c>
    </row>
    <row r="102" spans="1:2" ht="86.4" x14ac:dyDescent="0.3">
      <c r="A102" s="10">
        <v>127</v>
      </c>
      <c r="B102" s="11" t="s">
        <v>114</v>
      </c>
    </row>
    <row r="103" spans="1:2" ht="57.6" x14ac:dyDescent="0.3">
      <c r="A103" s="10">
        <v>128</v>
      </c>
      <c r="B103" s="11" t="s">
        <v>37</v>
      </c>
    </row>
    <row r="104" spans="1:2" ht="86.4" x14ac:dyDescent="0.3">
      <c r="A104" s="10">
        <v>129</v>
      </c>
      <c r="B104" s="11" t="s">
        <v>114</v>
      </c>
    </row>
    <row r="105" spans="1:2" ht="43.2" x14ac:dyDescent="0.3">
      <c r="A105" s="10">
        <v>134</v>
      </c>
      <c r="B105" s="11" t="s">
        <v>51</v>
      </c>
    </row>
    <row r="106" spans="1:2" ht="57.6" x14ac:dyDescent="0.3">
      <c r="A106" s="10">
        <v>135</v>
      </c>
      <c r="B106" s="11" t="s">
        <v>67</v>
      </c>
    </row>
    <row r="107" spans="1:2" ht="57.6" x14ac:dyDescent="0.3">
      <c r="A107" s="10">
        <v>136</v>
      </c>
      <c r="B107" s="11" t="s">
        <v>67</v>
      </c>
    </row>
    <row r="108" spans="1:2" ht="57.6" x14ac:dyDescent="0.3">
      <c r="A108" s="10">
        <v>137</v>
      </c>
      <c r="B108" s="11" t="s">
        <v>67</v>
      </c>
    </row>
    <row r="109" spans="1:2" ht="57.6" x14ac:dyDescent="0.3">
      <c r="A109" s="10">
        <v>138</v>
      </c>
      <c r="B109" s="11" t="s">
        <v>67</v>
      </c>
    </row>
    <row r="110" spans="1:2" ht="28.8" x14ac:dyDescent="0.3">
      <c r="A110" s="10">
        <v>139</v>
      </c>
      <c r="B110" s="11" t="s">
        <v>62</v>
      </c>
    </row>
    <row r="111" spans="1:2" ht="28.8" x14ac:dyDescent="0.3">
      <c r="A111" s="10">
        <v>141</v>
      </c>
      <c r="B111" s="11" t="s">
        <v>65</v>
      </c>
    </row>
    <row r="112" spans="1:2" ht="43.2" x14ac:dyDescent="0.3">
      <c r="A112" s="10">
        <v>142</v>
      </c>
      <c r="B112" s="11" t="s">
        <v>81</v>
      </c>
    </row>
    <row r="113" spans="1:2" ht="43.2" x14ac:dyDescent="0.3">
      <c r="A113" s="10">
        <v>143</v>
      </c>
      <c r="B113" s="11" t="s">
        <v>81</v>
      </c>
    </row>
    <row r="114" spans="1:2" ht="57.6" x14ac:dyDescent="0.3">
      <c r="A114" s="10">
        <v>144</v>
      </c>
      <c r="B114" s="11" t="s">
        <v>37</v>
      </c>
    </row>
    <row r="115" spans="1:2" ht="57.6" x14ac:dyDescent="0.3">
      <c r="A115" s="10">
        <v>145</v>
      </c>
      <c r="B115" s="11" t="s">
        <v>79</v>
      </c>
    </row>
    <row r="116" spans="1:2" ht="43.2" x14ac:dyDescent="0.3">
      <c r="A116" s="10">
        <v>146</v>
      </c>
      <c r="B116" s="11" t="s">
        <v>81</v>
      </c>
    </row>
    <row r="117" spans="1:2" ht="57.6" x14ac:dyDescent="0.3">
      <c r="A117" s="10">
        <v>147</v>
      </c>
      <c r="B117" s="11" t="s">
        <v>85</v>
      </c>
    </row>
    <row r="118" spans="1:2" ht="57.6" x14ac:dyDescent="0.3">
      <c r="A118" s="10">
        <v>148</v>
      </c>
      <c r="B118" s="11" t="s">
        <v>85</v>
      </c>
    </row>
    <row r="119" spans="1:2" ht="43.2" x14ac:dyDescent="0.3">
      <c r="A119" s="10">
        <v>149</v>
      </c>
      <c r="B119" s="11" t="s">
        <v>96</v>
      </c>
    </row>
    <row r="120" spans="1:2" ht="57.6" x14ac:dyDescent="0.3">
      <c r="A120" s="10">
        <v>150</v>
      </c>
      <c r="B120" s="11" t="s">
        <v>37</v>
      </c>
    </row>
    <row r="121" spans="1:2" ht="86.4" x14ac:dyDescent="0.3">
      <c r="A121" s="10">
        <v>151</v>
      </c>
      <c r="B121" s="11" t="s">
        <v>114</v>
      </c>
    </row>
    <row r="122" spans="1:2" ht="28.8" x14ac:dyDescent="0.3">
      <c r="A122" s="10">
        <v>153</v>
      </c>
      <c r="B122" s="11" t="s">
        <v>65</v>
      </c>
    </row>
    <row r="123" spans="1:2" ht="43.2" x14ac:dyDescent="0.3">
      <c r="A123" s="10">
        <v>154</v>
      </c>
      <c r="B123" s="11" t="s">
        <v>81</v>
      </c>
    </row>
    <row r="124" spans="1:2" ht="43.2" x14ac:dyDescent="0.3">
      <c r="A124" s="10">
        <v>155</v>
      </c>
      <c r="B124" s="11" t="s">
        <v>81</v>
      </c>
    </row>
    <row r="125" spans="1:2" ht="57.6" x14ac:dyDescent="0.3">
      <c r="A125" s="10">
        <v>157</v>
      </c>
      <c r="B125" s="11" t="s">
        <v>37</v>
      </c>
    </row>
    <row r="126" spans="1:2" x14ac:dyDescent="0.3">
      <c r="A126" s="10">
        <v>158</v>
      </c>
      <c r="B126" s="11" t="s">
        <v>44</v>
      </c>
    </row>
    <row r="127" spans="1:2" ht="86.4" x14ac:dyDescent="0.3">
      <c r="A127" s="10">
        <v>159</v>
      </c>
      <c r="B127" s="11" t="s">
        <v>114</v>
      </c>
    </row>
    <row r="128" spans="1:2" ht="86.4" x14ac:dyDescent="0.3">
      <c r="A128" s="10">
        <v>160</v>
      </c>
      <c r="B128" s="11" t="s">
        <v>114</v>
      </c>
    </row>
    <row r="129" spans="1:2" ht="86.4" x14ac:dyDescent="0.3">
      <c r="A129" s="10">
        <v>161</v>
      </c>
      <c r="B129" s="11" t="s">
        <v>114</v>
      </c>
    </row>
    <row r="130" spans="1:2" ht="86.4" x14ac:dyDescent="0.3">
      <c r="A130" s="10">
        <v>162</v>
      </c>
      <c r="B130" s="11" t="s">
        <v>114</v>
      </c>
    </row>
    <row r="131" spans="1:2" ht="86.4" x14ac:dyDescent="0.3">
      <c r="A131" s="10">
        <v>163</v>
      </c>
      <c r="B131" s="11" t="s">
        <v>114</v>
      </c>
    </row>
    <row r="132" spans="1:2" ht="86.4" x14ac:dyDescent="0.3">
      <c r="A132" s="10">
        <v>164</v>
      </c>
      <c r="B132" s="11" t="s">
        <v>114</v>
      </c>
    </row>
    <row r="133" spans="1:2" ht="57.6" x14ac:dyDescent="0.3">
      <c r="A133" s="10">
        <v>165</v>
      </c>
      <c r="B133" s="11" t="s">
        <v>37</v>
      </c>
    </row>
    <row r="134" spans="1:2" ht="86.4" x14ac:dyDescent="0.3">
      <c r="A134" s="10">
        <v>166</v>
      </c>
      <c r="B134" s="11" t="s">
        <v>114</v>
      </c>
    </row>
    <row r="135" spans="1:2" ht="43.2" x14ac:dyDescent="0.3">
      <c r="A135" s="10">
        <v>167</v>
      </c>
      <c r="B135" s="11" t="s">
        <v>81</v>
      </c>
    </row>
    <row r="136" spans="1:2" ht="86.4" x14ac:dyDescent="0.3">
      <c r="A136" s="10">
        <v>169</v>
      </c>
      <c r="B136" s="11" t="s">
        <v>114</v>
      </c>
    </row>
    <row r="137" spans="1:2" ht="86.4" x14ac:dyDescent="0.3">
      <c r="A137" s="10">
        <v>170</v>
      </c>
      <c r="B137" s="11" t="s">
        <v>114</v>
      </c>
    </row>
    <row r="138" spans="1:2" ht="86.4" x14ac:dyDescent="0.3">
      <c r="A138" s="10">
        <v>171</v>
      </c>
      <c r="B138" s="11" t="s">
        <v>114</v>
      </c>
    </row>
    <row r="139" spans="1:2" ht="86.4" x14ac:dyDescent="0.3">
      <c r="A139" s="10">
        <v>172</v>
      </c>
      <c r="B139" s="11" t="s">
        <v>114</v>
      </c>
    </row>
    <row r="140" spans="1:2" ht="57.6" x14ac:dyDescent="0.3">
      <c r="A140" s="10">
        <v>173</v>
      </c>
      <c r="B140" s="11" t="s">
        <v>37</v>
      </c>
    </row>
    <row r="141" spans="1:2" ht="57.6" x14ac:dyDescent="0.3">
      <c r="A141" s="10">
        <v>174</v>
      </c>
      <c r="B141" s="11" t="s">
        <v>39</v>
      </c>
    </row>
    <row r="142" spans="1:2" ht="86.4" x14ac:dyDescent="0.3">
      <c r="A142" s="10">
        <v>175</v>
      </c>
      <c r="B142" s="11" t="s">
        <v>114</v>
      </c>
    </row>
    <row r="143" spans="1:2" ht="28.8" x14ac:dyDescent="0.3">
      <c r="A143" s="10">
        <v>176</v>
      </c>
      <c r="B143" s="11" t="s">
        <v>65</v>
      </c>
    </row>
    <row r="144" spans="1:2" ht="28.8" x14ac:dyDescent="0.3">
      <c r="A144" s="10">
        <v>177</v>
      </c>
      <c r="B144" s="11" t="s">
        <v>183</v>
      </c>
    </row>
    <row r="145" spans="1:2" ht="57.6" x14ac:dyDescent="0.3">
      <c r="A145" s="10">
        <v>178</v>
      </c>
      <c r="B145" s="1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sqref="A1:K61"/>
    </sheetView>
  </sheetViews>
  <sheetFormatPr defaultRowHeight="14.4" x14ac:dyDescent="0.3"/>
  <cols>
    <col min="2" max="2" width="16.33203125" customWidth="1"/>
    <col min="3" max="3" width="19.21875" customWidth="1"/>
    <col min="4" max="4" width="14.21875" customWidth="1"/>
    <col min="5" max="5" width="9.6640625" customWidth="1"/>
    <col min="6" max="6" width="16.5546875" customWidth="1"/>
    <col min="7" max="7" width="14.77734375" customWidth="1"/>
    <col min="9" max="9" width="24.77734375" customWidth="1"/>
  </cols>
  <sheetData>
    <row r="1" spans="1:11" x14ac:dyDescent="0.3">
      <c r="A1" s="12" t="s">
        <v>14</v>
      </c>
      <c r="B1" s="12" t="s">
        <v>15</v>
      </c>
      <c r="C1" s="12" t="s">
        <v>16</v>
      </c>
      <c r="D1" s="12" t="s">
        <v>170</v>
      </c>
      <c r="E1" s="12" t="s">
        <v>17</v>
      </c>
      <c r="F1" s="12" t="s">
        <v>18</v>
      </c>
      <c r="G1" s="12" t="s">
        <v>186</v>
      </c>
      <c r="H1" s="12" t="s">
        <v>21</v>
      </c>
      <c r="I1" s="12"/>
      <c r="J1" s="12" t="s">
        <v>9</v>
      </c>
      <c r="K1" s="12" t="s">
        <v>26</v>
      </c>
    </row>
    <row r="2" spans="1:11" s="1" customFormat="1" ht="28.8" x14ac:dyDescent="0.3">
      <c r="A2" s="13">
        <v>1</v>
      </c>
      <c r="B2" s="14" t="s">
        <v>37</v>
      </c>
      <c r="C2" s="14" t="s">
        <v>29</v>
      </c>
      <c r="D2" s="15">
        <v>41919</v>
      </c>
      <c r="E2" s="14" t="s">
        <v>30</v>
      </c>
      <c r="F2" s="14" t="s">
        <v>49</v>
      </c>
      <c r="G2" s="14" t="s">
        <v>30</v>
      </c>
      <c r="H2" s="14" t="s">
        <v>31</v>
      </c>
      <c r="I2" s="14" t="s">
        <v>173</v>
      </c>
      <c r="J2" s="14" t="s">
        <v>32</v>
      </c>
      <c r="K2" s="14" t="s">
        <v>30</v>
      </c>
    </row>
    <row r="3" spans="1:11" s="1" customFormat="1" ht="28.8" x14ac:dyDescent="0.3">
      <c r="A3" s="13">
        <v>1</v>
      </c>
      <c r="B3" s="14" t="s">
        <v>37</v>
      </c>
      <c r="C3" s="14" t="s">
        <v>56</v>
      </c>
      <c r="D3" s="15">
        <v>41919</v>
      </c>
      <c r="E3" s="14" t="s">
        <v>30</v>
      </c>
      <c r="F3" s="14" t="s">
        <v>49</v>
      </c>
      <c r="G3" s="14" t="s">
        <v>30</v>
      </c>
      <c r="H3" s="14" t="s">
        <v>31</v>
      </c>
      <c r="I3" s="14" t="s">
        <v>173</v>
      </c>
      <c r="J3" s="14" t="s">
        <v>32</v>
      </c>
      <c r="K3" s="14" t="s">
        <v>30</v>
      </c>
    </row>
    <row r="4" spans="1:11" s="1" customFormat="1" ht="28.8" x14ac:dyDescent="0.3">
      <c r="A4" s="13">
        <v>10</v>
      </c>
      <c r="B4" s="14" t="s">
        <v>28</v>
      </c>
      <c r="C4" s="14" t="s">
        <v>29</v>
      </c>
      <c r="D4" s="15">
        <v>42144</v>
      </c>
      <c r="E4" s="14" t="s">
        <v>162</v>
      </c>
      <c r="F4" s="14" t="s">
        <v>30</v>
      </c>
      <c r="G4" s="14" t="s">
        <v>122</v>
      </c>
      <c r="H4" s="14" t="s">
        <v>123</v>
      </c>
      <c r="I4" s="14" t="s">
        <v>174</v>
      </c>
      <c r="J4" s="14" t="s">
        <v>132</v>
      </c>
      <c r="K4" s="14" t="s">
        <v>30</v>
      </c>
    </row>
    <row r="5" spans="1:11" s="1" customFormat="1" ht="28.8" x14ac:dyDescent="0.3">
      <c r="A5" s="13">
        <v>20</v>
      </c>
      <c r="B5" s="14" t="s">
        <v>37</v>
      </c>
      <c r="C5" s="14" t="s">
        <v>29</v>
      </c>
      <c r="D5" s="15">
        <v>42306</v>
      </c>
      <c r="E5" s="14" t="s">
        <v>30</v>
      </c>
      <c r="F5" s="14" t="s">
        <v>30</v>
      </c>
      <c r="G5" s="14" t="s">
        <v>30</v>
      </c>
      <c r="H5" s="14" t="s">
        <v>123</v>
      </c>
      <c r="I5" s="14" t="s">
        <v>174</v>
      </c>
      <c r="J5" s="14" t="s">
        <v>132</v>
      </c>
      <c r="K5" s="14" t="s">
        <v>30</v>
      </c>
    </row>
    <row r="6" spans="1:11" s="1" customFormat="1" ht="28.8" x14ac:dyDescent="0.3">
      <c r="A6" s="13">
        <v>20</v>
      </c>
      <c r="B6" s="14" t="s">
        <v>37</v>
      </c>
      <c r="C6" s="14" t="s">
        <v>36</v>
      </c>
      <c r="D6" s="15">
        <v>42306</v>
      </c>
      <c r="E6" s="14" t="s">
        <v>30</v>
      </c>
      <c r="F6" s="14" t="s">
        <v>30</v>
      </c>
      <c r="G6" s="14" t="s">
        <v>30</v>
      </c>
      <c r="H6" s="14" t="s">
        <v>123</v>
      </c>
      <c r="I6" s="14" t="s">
        <v>174</v>
      </c>
      <c r="J6" s="14" t="s">
        <v>132</v>
      </c>
      <c r="K6" s="14" t="s">
        <v>30</v>
      </c>
    </row>
    <row r="7" spans="1:11" s="1" customFormat="1" ht="28.8" x14ac:dyDescent="0.3">
      <c r="A7" s="13">
        <v>21</v>
      </c>
      <c r="B7" s="14" t="s">
        <v>39</v>
      </c>
      <c r="C7" s="14" t="s">
        <v>36</v>
      </c>
      <c r="D7" s="15">
        <v>42324</v>
      </c>
      <c r="E7" s="14" t="s">
        <v>30</v>
      </c>
      <c r="F7" s="14" t="s">
        <v>40</v>
      </c>
      <c r="G7" s="14" t="s">
        <v>160</v>
      </c>
      <c r="H7" s="14" t="s">
        <v>123</v>
      </c>
      <c r="I7" s="14" t="s">
        <v>172</v>
      </c>
      <c r="J7" s="14" t="s">
        <v>32</v>
      </c>
      <c r="K7" s="14" t="s">
        <v>30</v>
      </c>
    </row>
    <row r="8" spans="1:11" s="1" customFormat="1" ht="43.2" x14ac:dyDescent="0.3">
      <c r="A8" s="13">
        <v>29</v>
      </c>
      <c r="B8" s="14" t="s">
        <v>37</v>
      </c>
      <c r="C8" s="14" t="s">
        <v>36</v>
      </c>
      <c r="D8" s="15">
        <v>42451</v>
      </c>
      <c r="E8" s="14" t="s">
        <v>30</v>
      </c>
      <c r="F8" s="14" t="s">
        <v>43</v>
      </c>
      <c r="G8" s="14" t="s">
        <v>30</v>
      </c>
      <c r="H8" s="14" t="s">
        <v>127</v>
      </c>
      <c r="I8" s="14" t="s">
        <v>30</v>
      </c>
      <c r="J8" s="14" t="s">
        <v>30</v>
      </c>
      <c r="K8" s="14" t="s">
        <v>30</v>
      </c>
    </row>
    <row r="9" spans="1:11" s="1" customFormat="1" ht="28.8" x14ac:dyDescent="0.3">
      <c r="A9" s="13">
        <v>45</v>
      </c>
      <c r="B9" s="14" t="s">
        <v>44</v>
      </c>
      <c r="C9" s="14" t="s">
        <v>36</v>
      </c>
      <c r="D9" s="15">
        <v>42495</v>
      </c>
      <c r="E9" s="14" t="s">
        <v>30</v>
      </c>
      <c r="F9" s="14" t="s">
        <v>45</v>
      </c>
      <c r="G9" s="14" t="s">
        <v>122</v>
      </c>
      <c r="H9" s="14" t="s">
        <v>143</v>
      </c>
      <c r="I9" s="14" t="s">
        <v>173</v>
      </c>
      <c r="J9" s="14" t="s">
        <v>32</v>
      </c>
      <c r="K9" s="14" t="s">
        <v>30</v>
      </c>
    </row>
    <row r="10" spans="1:11" s="1" customFormat="1" ht="28.8" x14ac:dyDescent="0.3">
      <c r="A10" s="13">
        <v>45</v>
      </c>
      <c r="B10" s="14" t="s">
        <v>44</v>
      </c>
      <c r="C10" s="14" t="s">
        <v>29</v>
      </c>
      <c r="D10" s="15">
        <v>42495</v>
      </c>
      <c r="E10" s="14" t="s">
        <v>30</v>
      </c>
      <c r="F10" s="14" t="s">
        <v>45</v>
      </c>
      <c r="G10" s="14" t="s">
        <v>122</v>
      </c>
      <c r="H10" s="14" t="s">
        <v>143</v>
      </c>
      <c r="I10" s="14" t="s">
        <v>173</v>
      </c>
      <c r="J10" s="14" t="s">
        <v>32</v>
      </c>
      <c r="K10" s="14" t="s">
        <v>30</v>
      </c>
    </row>
    <row r="11" spans="1:11" s="1" customFormat="1" ht="28.8" x14ac:dyDescent="0.3">
      <c r="A11" s="13">
        <v>49</v>
      </c>
      <c r="B11" s="14" t="s">
        <v>37</v>
      </c>
      <c r="C11" s="14" t="s">
        <v>29</v>
      </c>
      <c r="D11" s="15">
        <v>42510</v>
      </c>
      <c r="E11" s="14" t="s">
        <v>131</v>
      </c>
      <c r="F11" s="14" t="s">
        <v>30</v>
      </c>
      <c r="G11" s="14" t="s">
        <v>150</v>
      </c>
      <c r="H11" s="14" t="s">
        <v>123</v>
      </c>
      <c r="I11" s="14" t="s">
        <v>173</v>
      </c>
      <c r="J11" s="14" t="s">
        <v>32</v>
      </c>
      <c r="K11" s="14" t="s">
        <v>60</v>
      </c>
    </row>
    <row r="12" spans="1:11" s="1" customFormat="1" ht="28.8" x14ac:dyDescent="0.3">
      <c r="A12" s="13">
        <v>49</v>
      </c>
      <c r="B12" s="14" t="s">
        <v>37</v>
      </c>
      <c r="C12" s="14" t="s">
        <v>50</v>
      </c>
      <c r="D12" s="15">
        <v>42510</v>
      </c>
      <c r="E12" s="14" t="s">
        <v>131</v>
      </c>
      <c r="F12" s="14" t="s">
        <v>30</v>
      </c>
      <c r="G12" s="14" t="s">
        <v>150</v>
      </c>
      <c r="H12" s="14" t="s">
        <v>123</v>
      </c>
      <c r="I12" s="14" t="s">
        <v>173</v>
      </c>
      <c r="J12" s="14" t="s">
        <v>32</v>
      </c>
      <c r="K12" s="14" t="s">
        <v>60</v>
      </c>
    </row>
    <row r="13" spans="1:11" s="1" customFormat="1" ht="57.6" x14ac:dyDescent="0.3">
      <c r="A13" s="13">
        <v>50</v>
      </c>
      <c r="B13" s="14" t="s">
        <v>81</v>
      </c>
      <c r="C13" s="14" t="s">
        <v>36</v>
      </c>
      <c r="D13" s="15">
        <v>42513</v>
      </c>
      <c r="E13" s="14" t="s">
        <v>125</v>
      </c>
      <c r="F13" s="14" t="s">
        <v>93</v>
      </c>
      <c r="G13" s="14" t="s">
        <v>154</v>
      </c>
      <c r="H13" s="14" t="s">
        <v>137</v>
      </c>
      <c r="I13" s="14" t="s">
        <v>187</v>
      </c>
      <c r="J13" s="14" t="s">
        <v>30</v>
      </c>
      <c r="K13" s="14" t="s">
        <v>60</v>
      </c>
    </row>
    <row r="14" spans="1:11" s="1" customFormat="1" ht="28.8" x14ac:dyDescent="0.3">
      <c r="A14" s="13">
        <v>56</v>
      </c>
      <c r="B14" s="14" t="s">
        <v>62</v>
      </c>
      <c r="C14" s="14" t="s">
        <v>29</v>
      </c>
      <c r="D14" s="15">
        <v>42528</v>
      </c>
      <c r="E14" s="14" t="s">
        <v>131</v>
      </c>
      <c r="F14" s="14" t="s">
        <v>106</v>
      </c>
      <c r="G14" s="14" t="s">
        <v>156</v>
      </c>
      <c r="H14" s="14" t="s">
        <v>123</v>
      </c>
      <c r="I14" s="14" t="s">
        <v>172</v>
      </c>
      <c r="J14" s="14" t="s">
        <v>32</v>
      </c>
      <c r="K14" s="14" t="s">
        <v>30</v>
      </c>
    </row>
    <row r="15" spans="1:11" s="1" customFormat="1" ht="28.8" x14ac:dyDescent="0.3">
      <c r="A15" s="13">
        <v>56</v>
      </c>
      <c r="B15" s="14" t="s">
        <v>62</v>
      </c>
      <c r="C15" s="14" t="s">
        <v>50</v>
      </c>
      <c r="D15" s="15">
        <v>42528</v>
      </c>
      <c r="E15" s="14" t="s">
        <v>131</v>
      </c>
      <c r="F15" s="14" t="s">
        <v>106</v>
      </c>
      <c r="G15" s="14" t="s">
        <v>156</v>
      </c>
      <c r="H15" s="14" t="s">
        <v>123</v>
      </c>
      <c r="I15" s="14" t="s">
        <v>172</v>
      </c>
      <c r="J15" s="14" t="s">
        <v>32</v>
      </c>
      <c r="K15" s="14" t="s">
        <v>30</v>
      </c>
    </row>
    <row r="16" spans="1:11" s="1" customFormat="1" ht="43.2" x14ac:dyDescent="0.3">
      <c r="A16" s="13">
        <v>66</v>
      </c>
      <c r="B16" s="14" t="s">
        <v>44</v>
      </c>
      <c r="C16" s="14" t="s">
        <v>29</v>
      </c>
      <c r="D16" s="15">
        <v>42661</v>
      </c>
      <c r="E16" s="14" t="s">
        <v>121</v>
      </c>
      <c r="F16" s="14" t="s">
        <v>89</v>
      </c>
      <c r="G16" s="14" t="s">
        <v>148</v>
      </c>
      <c r="H16" s="14" t="s">
        <v>127</v>
      </c>
      <c r="I16" s="14" t="s">
        <v>172</v>
      </c>
      <c r="J16" s="14" t="s">
        <v>32</v>
      </c>
      <c r="K16" s="14" t="s">
        <v>60</v>
      </c>
    </row>
    <row r="17" spans="1:11" s="1" customFormat="1" ht="43.2" x14ac:dyDescent="0.3">
      <c r="A17" s="13">
        <v>66</v>
      </c>
      <c r="B17" s="14" t="s">
        <v>44</v>
      </c>
      <c r="C17" s="14" t="s">
        <v>50</v>
      </c>
      <c r="D17" s="15">
        <v>42661</v>
      </c>
      <c r="E17" s="14" t="s">
        <v>121</v>
      </c>
      <c r="F17" s="14" t="s">
        <v>89</v>
      </c>
      <c r="G17" s="14" t="s">
        <v>148</v>
      </c>
      <c r="H17" s="14" t="s">
        <v>127</v>
      </c>
      <c r="I17" s="14" t="s">
        <v>172</v>
      </c>
      <c r="J17" s="14" t="s">
        <v>32</v>
      </c>
      <c r="K17" s="14" t="s">
        <v>60</v>
      </c>
    </row>
    <row r="18" spans="1:11" s="1" customFormat="1" ht="43.2" x14ac:dyDescent="0.3">
      <c r="A18" s="13">
        <v>74</v>
      </c>
      <c r="B18" s="14" t="s">
        <v>47</v>
      </c>
      <c r="C18" s="14" t="s">
        <v>36</v>
      </c>
      <c r="D18" s="15">
        <v>42704</v>
      </c>
      <c r="E18" s="14" t="s">
        <v>125</v>
      </c>
      <c r="F18" s="14" t="s">
        <v>48</v>
      </c>
      <c r="G18" s="14" t="s">
        <v>126</v>
      </c>
      <c r="H18" s="14" t="s">
        <v>127</v>
      </c>
      <c r="I18" s="14" t="s">
        <v>172</v>
      </c>
      <c r="J18" s="14" t="s">
        <v>32</v>
      </c>
      <c r="K18" s="14" t="s">
        <v>30</v>
      </c>
    </row>
    <row r="19" spans="1:11" s="1" customFormat="1" ht="28.8" x14ac:dyDescent="0.3">
      <c r="A19" s="13">
        <v>81</v>
      </c>
      <c r="B19" s="14" t="s">
        <v>37</v>
      </c>
      <c r="C19" s="14" t="s">
        <v>29</v>
      </c>
      <c r="D19" s="15">
        <v>42584</v>
      </c>
      <c r="E19" s="14" t="s">
        <v>131</v>
      </c>
      <c r="F19" s="14" t="s">
        <v>49</v>
      </c>
      <c r="G19" s="14" t="s">
        <v>30</v>
      </c>
      <c r="H19" s="14" t="s">
        <v>123</v>
      </c>
      <c r="I19" s="14" t="s">
        <v>174</v>
      </c>
      <c r="J19" s="14" t="s">
        <v>132</v>
      </c>
      <c r="K19" s="14" t="s">
        <v>30</v>
      </c>
    </row>
    <row r="20" spans="1:11" s="1" customFormat="1" ht="28.8" x14ac:dyDescent="0.3">
      <c r="A20" s="13">
        <v>85</v>
      </c>
      <c r="B20" s="14" t="s">
        <v>62</v>
      </c>
      <c r="C20" s="14" t="s">
        <v>56</v>
      </c>
      <c r="D20" s="15">
        <v>42718</v>
      </c>
      <c r="E20" s="14" t="s">
        <v>128</v>
      </c>
      <c r="F20" s="14" t="s">
        <v>74</v>
      </c>
      <c r="G20" s="14" t="s">
        <v>136</v>
      </c>
      <c r="H20" s="14" t="s">
        <v>123</v>
      </c>
      <c r="I20" s="14" t="s">
        <v>174</v>
      </c>
      <c r="J20" s="14" t="s">
        <v>132</v>
      </c>
      <c r="K20" s="14" t="s">
        <v>53</v>
      </c>
    </row>
    <row r="21" spans="1:11" s="1" customFormat="1" ht="28.8" x14ac:dyDescent="0.3">
      <c r="A21" s="13">
        <v>85</v>
      </c>
      <c r="B21" s="14" t="s">
        <v>62</v>
      </c>
      <c r="C21" s="14" t="s">
        <v>29</v>
      </c>
      <c r="D21" s="15">
        <v>42718</v>
      </c>
      <c r="E21" s="14" t="s">
        <v>128</v>
      </c>
      <c r="F21" s="14" t="s">
        <v>74</v>
      </c>
      <c r="G21" s="14" t="s">
        <v>136</v>
      </c>
      <c r="H21" s="14" t="s">
        <v>123</v>
      </c>
      <c r="I21" s="14" t="s">
        <v>174</v>
      </c>
      <c r="J21" s="14" t="s">
        <v>132</v>
      </c>
      <c r="K21" s="14" t="s">
        <v>53</v>
      </c>
    </row>
    <row r="22" spans="1:11" s="1" customFormat="1" ht="43.2" x14ac:dyDescent="0.3">
      <c r="A22" s="13">
        <v>87</v>
      </c>
      <c r="B22" s="14" t="s">
        <v>51</v>
      </c>
      <c r="C22" s="14" t="s">
        <v>29</v>
      </c>
      <c r="D22" s="15">
        <v>42724</v>
      </c>
      <c r="E22" s="14" t="s">
        <v>128</v>
      </c>
      <c r="F22" s="14" t="s">
        <v>52</v>
      </c>
      <c r="G22" s="14" t="s">
        <v>141</v>
      </c>
      <c r="H22" s="14" t="s">
        <v>127</v>
      </c>
      <c r="I22" s="14" t="s">
        <v>30</v>
      </c>
      <c r="J22" s="14" t="s">
        <v>132</v>
      </c>
      <c r="K22" s="14" t="s">
        <v>53</v>
      </c>
    </row>
    <row r="23" spans="1:11" s="1" customFormat="1" ht="43.2" x14ac:dyDescent="0.3">
      <c r="A23" s="13">
        <v>87</v>
      </c>
      <c r="B23" s="14" t="s">
        <v>51</v>
      </c>
      <c r="C23" s="14" t="s">
        <v>50</v>
      </c>
      <c r="D23" s="15">
        <v>42724</v>
      </c>
      <c r="E23" s="14" t="s">
        <v>128</v>
      </c>
      <c r="F23" s="14" t="s">
        <v>52</v>
      </c>
      <c r="G23" s="14" t="s">
        <v>141</v>
      </c>
      <c r="H23" s="14" t="s">
        <v>127</v>
      </c>
      <c r="I23" s="14" t="s">
        <v>30</v>
      </c>
      <c r="J23" s="14" t="s">
        <v>132</v>
      </c>
      <c r="K23" s="14" t="s">
        <v>53</v>
      </c>
    </row>
    <row r="24" spans="1:11" s="1" customFormat="1" ht="28.8" x14ac:dyDescent="0.3">
      <c r="A24" s="13">
        <v>95</v>
      </c>
      <c r="B24" s="14" t="s">
        <v>65</v>
      </c>
      <c r="C24" s="14" t="s">
        <v>36</v>
      </c>
      <c r="D24" s="15">
        <v>42726</v>
      </c>
      <c r="E24" s="14" t="s">
        <v>125</v>
      </c>
      <c r="F24" s="14" t="s">
        <v>66</v>
      </c>
      <c r="G24" s="14" t="s">
        <v>140</v>
      </c>
      <c r="H24" s="14" t="s">
        <v>123</v>
      </c>
      <c r="I24" s="14" t="s">
        <v>30</v>
      </c>
      <c r="J24" s="14" t="s">
        <v>32</v>
      </c>
      <c r="K24" s="14" t="s">
        <v>60</v>
      </c>
    </row>
    <row r="25" spans="1:11" s="1" customFormat="1" ht="28.8" x14ac:dyDescent="0.3">
      <c r="A25" s="13">
        <v>101</v>
      </c>
      <c r="B25" s="14" t="s">
        <v>37</v>
      </c>
      <c r="C25" s="14" t="s">
        <v>29</v>
      </c>
      <c r="D25" s="15">
        <v>42685</v>
      </c>
      <c r="E25" s="14" t="s">
        <v>131</v>
      </c>
      <c r="F25" s="14" t="s">
        <v>55</v>
      </c>
      <c r="G25" s="14" t="s">
        <v>122</v>
      </c>
      <c r="H25" s="14" t="s">
        <v>123</v>
      </c>
      <c r="I25" s="14" t="s">
        <v>30</v>
      </c>
      <c r="J25" s="14" t="s">
        <v>32</v>
      </c>
      <c r="K25" s="14" t="s">
        <v>30</v>
      </c>
    </row>
    <row r="26" spans="1:11" s="1" customFormat="1" ht="28.8" x14ac:dyDescent="0.3">
      <c r="A26" s="13">
        <v>101</v>
      </c>
      <c r="B26" s="14" t="s">
        <v>37</v>
      </c>
      <c r="C26" s="14" t="s">
        <v>56</v>
      </c>
      <c r="D26" s="15">
        <v>42685</v>
      </c>
      <c r="E26" s="14" t="s">
        <v>131</v>
      </c>
      <c r="F26" s="14" t="s">
        <v>55</v>
      </c>
      <c r="G26" s="14" t="s">
        <v>122</v>
      </c>
      <c r="H26" s="14" t="s">
        <v>123</v>
      </c>
      <c r="I26" s="14" t="s">
        <v>30</v>
      </c>
      <c r="J26" s="14" t="s">
        <v>32</v>
      </c>
      <c r="K26" s="14" t="s">
        <v>30</v>
      </c>
    </row>
    <row r="27" spans="1:11" s="1" customFormat="1" ht="28.8" x14ac:dyDescent="0.3">
      <c r="A27" s="13">
        <v>107</v>
      </c>
      <c r="B27" s="14" t="s">
        <v>39</v>
      </c>
      <c r="C27" s="14" t="s">
        <v>102</v>
      </c>
      <c r="D27" s="15">
        <v>42761</v>
      </c>
      <c r="E27" s="14" t="s">
        <v>157</v>
      </c>
      <c r="F27" s="14" t="s">
        <v>100</v>
      </c>
      <c r="G27" s="14" t="s">
        <v>161</v>
      </c>
      <c r="H27" s="14" t="s">
        <v>123</v>
      </c>
      <c r="I27" s="14" t="s">
        <v>30</v>
      </c>
      <c r="J27" s="14" t="s">
        <v>124</v>
      </c>
      <c r="K27" s="14" t="s">
        <v>101</v>
      </c>
    </row>
    <row r="28" spans="1:11" s="1" customFormat="1" ht="28.8" x14ac:dyDescent="0.3">
      <c r="A28" s="13">
        <v>107</v>
      </c>
      <c r="B28" s="14" t="s">
        <v>39</v>
      </c>
      <c r="C28" s="14" t="s">
        <v>68</v>
      </c>
      <c r="D28" s="15">
        <v>42761</v>
      </c>
      <c r="E28" s="14" t="s">
        <v>157</v>
      </c>
      <c r="F28" s="14" t="s">
        <v>100</v>
      </c>
      <c r="G28" s="14" t="s">
        <v>161</v>
      </c>
      <c r="H28" s="14" t="s">
        <v>123</v>
      </c>
      <c r="I28" s="14" t="s">
        <v>30</v>
      </c>
      <c r="J28" s="14" t="s">
        <v>124</v>
      </c>
      <c r="K28" s="14" t="s">
        <v>101</v>
      </c>
    </row>
    <row r="29" spans="1:11" s="1" customFormat="1" ht="43.2" x14ac:dyDescent="0.3">
      <c r="A29" s="13">
        <v>109</v>
      </c>
      <c r="B29" s="14" t="s">
        <v>114</v>
      </c>
      <c r="C29" s="14" t="s">
        <v>36</v>
      </c>
      <c r="D29" s="15">
        <v>42766</v>
      </c>
      <c r="E29" s="14" t="s">
        <v>30</v>
      </c>
      <c r="F29" s="14" t="s">
        <v>120</v>
      </c>
      <c r="G29" s="14" t="s">
        <v>136</v>
      </c>
      <c r="H29" s="14" t="s">
        <v>30</v>
      </c>
      <c r="I29" s="14" t="s">
        <v>173</v>
      </c>
      <c r="J29" s="14" t="s">
        <v>32</v>
      </c>
      <c r="K29" s="14" t="s">
        <v>60</v>
      </c>
    </row>
    <row r="30" spans="1:11" s="1" customFormat="1" ht="28.8" x14ac:dyDescent="0.3">
      <c r="A30" s="13">
        <v>112</v>
      </c>
      <c r="B30" s="14" t="s">
        <v>37</v>
      </c>
      <c r="C30" s="14" t="s">
        <v>29</v>
      </c>
      <c r="D30" s="15">
        <v>42774</v>
      </c>
      <c r="E30" s="14" t="s">
        <v>121</v>
      </c>
      <c r="F30" s="14" t="s">
        <v>59</v>
      </c>
      <c r="G30" s="14" t="s">
        <v>136</v>
      </c>
      <c r="H30" s="14" t="s">
        <v>143</v>
      </c>
      <c r="I30" s="14" t="s">
        <v>173</v>
      </c>
      <c r="J30" s="14" t="s">
        <v>32</v>
      </c>
      <c r="K30" s="14" t="s">
        <v>60</v>
      </c>
    </row>
    <row r="31" spans="1:11" s="1" customFormat="1" ht="28.8" x14ac:dyDescent="0.3">
      <c r="A31" s="13">
        <v>112</v>
      </c>
      <c r="B31" s="14" t="s">
        <v>37</v>
      </c>
      <c r="C31" s="14" t="s">
        <v>36</v>
      </c>
      <c r="D31" s="15">
        <v>42774</v>
      </c>
      <c r="E31" s="14" t="s">
        <v>121</v>
      </c>
      <c r="F31" s="14" t="s">
        <v>59</v>
      </c>
      <c r="G31" s="14" t="s">
        <v>136</v>
      </c>
      <c r="H31" s="14" t="s">
        <v>143</v>
      </c>
      <c r="I31" s="14" t="s">
        <v>173</v>
      </c>
      <c r="J31" s="14" t="s">
        <v>32</v>
      </c>
      <c r="K31" s="14" t="s">
        <v>60</v>
      </c>
    </row>
    <row r="32" spans="1:11" s="1" customFormat="1" ht="28.8" x14ac:dyDescent="0.3">
      <c r="A32" s="13">
        <v>113</v>
      </c>
      <c r="B32" s="14" t="s">
        <v>37</v>
      </c>
      <c r="C32" s="14" t="s">
        <v>36</v>
      </c>
      <c r="D32" s="15">
        <v>42778</v>
      </c>
      <c r="E32" s="14" t="s">
        <v>131</v>
      </c>
      <c r="F32" s="14" t="s">
        <v>30</v>
      </c>
      <c r="G32" s="14" t="s">
        <v>144</v>
      </c>
      <c r="H32" s="14" t="s">
        <v>123</v>
      </c>
      <c r="I32" s="14" t="s">
        <v>30</v>
      </c>
      <c r="J32" s="14" t="s">
        <v>32</v>
      </c>
      <c r="K32" s="14" t="s">
        <v>30</v>
      </c>
    </row>
    <row r="33" spans="1:11" s="1" customFormat="1" ht="28.8" x14ac:dyDescent="0.3">
      <c r="A33" s="13">
        <v>113</v>
      </c>
      <c r="B33" s="14" t="s">
        <v>37</v>
      </c>
      <c r="C33" s="14" t="s">
        <v>29</v>
      </c>
      <c r="D33" s="15">
        <v>42778</v>
      </c>
      <c r="E33" s="14" t="s">
        <v>131</v>
      </c>
      <c r="F33" s="14" t="s">
        <v>30</v>
      </c>
      <c r="G33" s="14" t="s">
        <v>144</v>
      </c>
      <c r="H33" s="14" t="s">
        <v>123</v>
      </c>
      <c r="I33" s="14" t="s">
        <v>30</v>
      </c>
      <c r="J33" s="14" t="s">
        <v>32</v>
      </c>
      <c r="K33" s="14" t="s">
        <v>30</v>
      </c>
    </row>
    <row r="34" spans="1:11" s="1" customFormat="1" ht="28.8" x14ac:dyDescent="0.3">
      <c r="A34" s="13">
        <v>114</v>
      </c>
      <c r="B34" s="14" t="s">
        <v>39</v>
      </c>
      <c r="C34" s="14" t="s">
        <v>29</v>
      </c>
      <c r="D34" s="15">
        <v>42800</v>
      </c>
      <c r="E34" s="14" t="s">
        <v>138</v>
      </c>
      <c r="F34" s="14" t="s">
        <v>112</v>
      </c>
      <c r="G34" s="14" t="s">
        <v>145</v>
      </c>
      <c r="H34" s="14" t="s">
        <v>123</v>
      </c>
      <c r="I34" s="14" t="s">
        <v>174</v>
      </c>
      <c r="J34" s="14" t="s">
        <v>132</v>
      </c>
      <c r="K34" s="14" t="s">
        <v>30</v>
      </c>
    </row>
    <row r="35" spans="1:11" s="1" customFormat="1" ht="28.8" x14ac:dyDescent="0.3">
      <c r="A35" s="13">
        <v>114</v>
      </c>
      <c r="B35" s="14" t="s">
        <v>39</v>
      </c>
      <c r="C35" s="14" t="s">
        <v>56</v>
      </c>
      <c r="D35" s="15">
        <v>42800</v>
      </c>
      <c r="E35" s="14" t="s">
        <v>138</v>
      </c>
      <c r="F35" s="14" t="s">
        <v>112</v>
      </c>
      <c r="G35" s="14" t="s">
        <v>145</v>
      </c>
      <c r="H35" s="14" t="s">
        <v>123</v>
      </c>
      <c r="I35" s="14" t="s">
        <v>174</v>
      </c>
      <c r="J35" s="14" t="s">
        <v>132</v>
      </c>
      <c r="K35" s="14" t="s">
        <v>30</v>
      </c>
    </row>
    <row r="36" spans="1:11" s="1" customFormat="1" ht="28.8" x14ac:dyDescent="0.3">
      <c r="A36" s="13">
        <v>114</v>
      </c>
      <c r="B36" s="14" t="s">
        <v>39</v>
      </c>
      <c r="C36" s="14" t="s">
        <v>30</v>
      </c>
      <c r="D36" s="15">
        <v>42800</v>
      </c>
      <c r="E36" s="14" t="s">
        <v>138</v>
      </c>
      <c r="F36" s="14" t="s">
        <v>112</v>
      </c>
      <c r="G36" s="14" t="s">
        <v>145</v>
      </c>
      <c r="H36" s="14" t="s">
        <v>123</v>
      </c>
      <c r="I36" s="14" t="s">
        <v>174</v>
      </c>
      <c r="J36" s="14" t="s">
        <v>132</v>
      </c>
      <c r="K36" s="14" t="s">
        <v>30</v>
      </c>
    </row>
    <row r="37" spans="1:11" s="1" customFormat="1" ht="28.8" x14ac:dyDescent="0.3">
      <c r="A37" s="13">
        <v>116</v>
      </c>
      <c r="B37" s="14" t="s">
        <v>37</v>
      </c>
      <c r="C37" s="14" t="s">
        <v>56</v>
      </c>
      <c r="D37" s="15">
        <v>42795</v>
      </c>
      <c r="E37" s="14" t="s">
        <v>131</v>
      </c>
      <c r="F37" s="14" t="s">
        <v>49</v>
      </c>
      <c r="G37" s="14" t="s">
        <v>149</v>
      </c>
      <c r="H37" s="14" t="s">
        <v>137</v>
      </c>
      <c r="I37" s="14" t="s">
        <v>30</v>
      </c>
      <c r="J37" s="14" t="s">
        <v>32</v>
      </c>
      <c r="K37" s="14" t="s">
        <v>58</v>
      </c>
    </row>
    <row r="38" spans="1:11" s="1" customFormat="1" ht="28.8" x14ac:dyDescent="0.3">
      <c r="A38" s="13">
        <v>116</v>
      </c>
      <c r="B38" s="14" t="s">
        <v>37</v>
      </c>
      <c r="C38" s="14" t="s">
        <v>29</v>
      </c>
      <c r="D38" s="15">
        <v>42795</v>
      </c>
      <c r="E38" s="14" t="s">
        <v>131</v>
      </c>
      <c r="F38" s="14" t="s">
        <v>49</v>
      </c>
      <c r="G38" s="14" t="s">
        <v>149</v>
      </c>
      <c r="H38" s="14" t="s">
        <v>137</v>
      </c>
      <c r="I38" s="14" t="s">
        <v>30</v>
      </c>
      <c r="J38" s="14" t="s">
        <v>32</v>
      </c>
      <c r="K38" s="14" t="s">
        <v>58</v>
      </c>
    </row>
    <row r="39" spans="1:11" s="1" customFormat="1" ht="43.2" x14ac:dyDescent="0.3">
      <c r="A39" s="13">
        <v>123</v>
      </c>
      <c r="B39" s="14" t="s">
        <v>62</v>
      </c>
      <c r="C39" s="14" t="s">
        <v>29</v>
      </c>
      <c r="D39" s="15">
        <v>42810</v>
      </c>
      <c r="E39" s="14" t="s">
        <v>128</v>
      </c>
      <c r="F39" s="14" t="s">
        <v>90</v>
      </c>
      <c r="G39" s="14" t="s">
        <v>130</v>
      </c>
      <c r="H39" s="14" t="s">
        <v>127</v>
      </c>
      <c r="I39" s="14" t="s">
        <v>173</v>
      </c>
      <c r="J39" s="14" t="s">
        <v>32</v>
      </c>
      <c r="K39" s="14" t="s">
        <v>91</v>
      </c>
    </row>
    <row r="40" spans="1:11" s="1" customFormat="1" ht="43.2" x14ac:dyDescent="0.3">
      <c r="A40" s="13">
        <v>123</v>
      </c>
      <c r="B40" s="14" t="s">
        <v>62</v>
      </c>
      <c r="C40" s="14" t="s">
        <v>29</v>
      </c>
      <c r="D40" s="15">
        <v>42810</v>
      </c>
      <c r="E40" s="14" t="s">
        <v>128</v>
      </c>
      <c r="F40" s="14" t="s">
        <v>90</v>
      </c>
      <c r="G40" s="14" t="s">
        <v>130</v>
      </c>
      <c r="H40" s="14" t="s">
        <v>127</v>
      </c>
      <c r="I40" s="14" t="s">
        <v>173</v>
      </c>
      <c r="J40" s="14" t="s">
        <v>32</v>
      </c>
      <c r="K40" s="14" t="s">
        <v>91</v>
      </c>
    </row>
    <row r="41" spans="1:11" s="1" customFormat="1" ht="28.8" x14ac:dyDescent="0.3">
      <c r="A41" s="13">
        <v>124</v>
      </c>
      <c r="B41" s="14" t="s">
        <v>39</v>
      </c>
      <c r="C41" s="14" t="s">
        <v>36</v>
      </c>
      <c r="D41" s="15">
        <v>42804</v>
      </c>
      <c r="E41" s="14" t="s">
        <v>121</v>
      </c>
      <c r="F41" s="14" t="s">
        <v>73</v>
      </c>
      <c r="G41" s="14" t="s">
        <v>122</v>
      </c>
      <c r="H41" s="14" t="s">
        <v>123</v>
      </c>
      <c r="I41" s="14" t="s">
        <v>30</v>
      </c>
      <c r="J41" s="14" t="s">
        <v>124</v>
      </c>
      <c r="K41" s="14" t="s">
        <v>60</v>
      </c>
    </row>
    <row r="42" spans="1:11" s="1" customFormat="1" ht="28.8" x14ac:dyDescent="0.3">
      <c r="A42" s="13">
        <v>136</v>
      </c>
      <c r="B42" s="14" t="s">
        <v>67</v>
      </c>
      <c r="C42" s="14" t="s">
        <v>68</v>
      </c>
      <c r="D42" s="15">
        <v>42829</v>
      </c>
      <c r="E42" s="14" t="s">
        <v>30</v>
      </c>
      <c r="F42" s="14" t="s">
        <v>69</v>
      </c>
      <c r="G42" s="14" t="s">
        <v>136</v>
      </c>
      <c r="H42" s="14" t="s">
        <v>137</v>
      </c>
      <c r="I42" s="14" t="s">
        <v>30</v>
      </c>
      <c r="J42" s="14" t="s">
        <v>30</v>
      </c>
      <c r="K42" s="14" t="s">
        <v>30</v>
      </c>
    </row>
    <row r="43" spans="1:11" s="1" customFormat="1" ht="28.8" x14ac:dyDescent="0.3">
      <c r="A43" s="13">
        <v>137</v>
      </c>
      <c r="B43" s="14" t="s">
        <v>67</v>
      </c>
      <c r="C43" s="14" t="s">
        <v>29</v>
      </c>
      <c r="D43" s="15">
        <v>42829</v>
      </c>
      <c r="E43" s="14" t="s">
        <v>146</v>
      </c>
      <c r="F43" s="14" t="s">
        <v>69</v>
      </c>
      <c r="G43" s="14" t="s">
        <v>148</v>
      </c>
      <c r="H43" s="14" t="s">
        <v>152</v>
      </c>
      <c r="I43" s="14" t="s">
        <v>173</v>
      </c>
      <c r="J43" s="14" t="s">
        <v>32</v>
      </c>
      <c r="K43" s="14" t="s">
        <v>70</v>
      </c>
    </row>
    <row r="44" spans="1:11" s="1" customFormat="1" ht="28.8" x14ac:dyDescent="0.3">
      <c r="A44" s="13">
        <v>137</v>
      </c>
      <c r="B44" s="14" t="s">
        <v>67</v>
      </c>
      <c r="C44" s="14" t="s">
        <v>68</v>
      </c>
      <c r="D44" s="15">
        <v>42829</v>
      </c>
      <c r="E44" s="14" t="s">
        <v>146</v>
      </c>
      <c r="F44" s="14" t="s">
        <v>69</v>
      </c>
      <c r="G44" s="14" t="s">
        <v>148</v>
      </c>
      <c r="H44" s="14" t="s">
        <v>152</v>
      </c>
      <c r="I44" s="14" t="s">
        <v>173</v>
      </c>
      <c r="J44" s="14" t="s">
        <v>32</v>
      </c>
      <c r="K44" s="14" t="s">
        <v>70</v>
      </c>
    </row>
    <row r="45" spans="1:11" s="1" customFormat="1" x14ac:dyDescent="0.3">
      <c r="A45" s="13">
        <v>139</v>
      </c>
      <c r="B45" s="14" t="s">
        <v>62</v>
      </c>
      <c r="C45" s="14" t="s">
        <v>29</v>
      </c>
      <c r="D45" s="15">
        <v>42829</v>
      </c>
      <c r="E45" s="14" t="s">
        <v>138</v>
      </c>
      <c r="F45" s="14" t="s">
        <v>63</v>
      </c>
      <c r="G45" s="14" t="s">
        <v>139</v>
      </c>
      <c r="H45" s="14" t="s">
        <v>123</v>
      </c>
      <c r="I45" s="14" t="s">
        <v>30</v>
      </c>
      <c r="J45" s="14" t="s">
        <v>132</v>
      </c>
      <c r="K45" s="14" t="s">
        <v>60</v>
      </c>
    </row>
    <row r="46" spans="1:11" s="1" customFormat="1" x14ac:dyDescent="0.3">
      <c r="A46" s="13">
        <v>141</v>
      </c>
      <c r="B46" s="14" t="s">
        <v>65</v>
      </c>
      <c r="C46" s="14" t="s">
        <v>29</v>
      </c>
      <c r="D46" s="15">
        <v>42850</v>
      </c>
      <c r="E46" s="14" t="s">
        <v>30</v>
      </c>
      <c r="F46" s="14" t="s">
        <v>84</v>
      </c>
      <c r="G46" s="14" t="s">
        <v>122</v>
      </c>
      <c r="H46" s="14" t="s">
        <v>123</v>
      </c>
      <c r="I46" s="14" t="s">
        <v>173</v>
      </c>
      <c r="J46" s="14" t="s">
        <v>32</v>
      </c>
      <c r="K46" s="14" t="s">
        <v>30</v>
      </c>
    </row>
    <row r="47" spans="1:11" s="1" customFormat="1" ht="28.8" x14ac:dyDescent="0.3">
      <c r="A47" s="13">
        <v>142</v>
      </c>
      <c r="B47" s="14" t="s">
        <v>81</v>
      </c>
      <c r="C47" s="14" t="s">
        <v>36</v>
      </c>
      <c r="D47" s="15">
        <v>42849</v>
      </c>
      <c r="E47" s="14" t="s">
        <v>131</v>
      </c>
      <c r="F47" s="14" t="s">
        <v>104</v>
      </c>
      <c r="G47" s="14" t="s">
        <v>153</v>
      </c>
      <c r="H47" s="14" t="s">
        <v>123</v>
      </c>
      <c r="I47" s="14" t="s">
        <v>30</v>
      </c>
      <c r="J47" s="14" t="s">
        <v>30</v>
      </c>
      <c r="K47" s="14" t="s">
        <v>60</v>
      </c>
    </row>
    <row r="48" spans="1:11" s="1" customFormat="1" ht="28.8" x14ac:dyDescent="0.3">
      <c r="A48" s="13">
        <v>142</v>
      </c>
      <c r="B48" s="14" t="s">
        <v>81</v>
      </c>
      <c r="C48" s="14" t="s">
        <v>103</v>
      </c>
      <c r="D48" s="15">
        <v>42849</v>
      </c>
      <c r="E48" s="14" t="s">
        <v>131</v>
      </c>
      <c r="F48" s="14" t="s">
        <v>104</v>
      </c>
      <c r="G48" s="14" t="s">
        <v>153</v>
      </c>
      <c r="H48" s="14" t="s">
        <v>123</v>
      </c>
      <c r="I48" s="14" t="s">
        <v>30</v>
      </c>
      <c r="J48" s="14" t="s">
        <v>30</v>
      </c>
      <c r="K48" s="14" t="s">
        <v>60</v>
      </c>
    </row>
    <row r="49" spans="1:11" s="1" customFormat="1" ht="57.6" x14ac:dyDescent="0.3">
      <c r="A49" s="13">
        <v>144</v>
      </c>
      <c r="B49" s="14" t="s">
        <v>37</v>
      </c>
      <c r="C49" s="14" t="s">
        <v>29</v>
      </c>
      <c r="D49" s="15">
        <v>42853</v>
      </c>
      <c r="E49" s="14" t="s">
        <v>30</v>
      </c>
      <c r="F49" s="14" t="s">
        <v>49</v>
      </c>
      <c r="G49" s="14" t="s">
        <v>136</v>
      </c>
      <c r="H49" s="14" t="s">
        <v>123</v>
      </c>
      <c r="I49" s="14" t="s">
        <v>174</v>
      </c>
      <c r="J49" s="14" t="s">
        <v>132</v>
      </c>
      <c r="K49" s="14" t="s">
        <v>77</v>
      </c>
    </row>
    <row r="50" spans="1:11" s="1" customFormat="1" ht="57.6" x14ac:dyDescent="0.3">
      <c r="A50" s="13">
        <v>144</v>
      </c>
      <c r="B50" s="14" t="s">
        <v>37</v>
      </c>
      <c r="C50" s="14" t="s">
        <v>56</v>
      </c>
      <c r="D50" s="15">
        <v>42853</v>
      </c>
      <c r="E50" s="14" t="s">
        <v>30</v>
      </c>
      <c r="F50" s="14" t="s">
        <v>49</v>
      </c>
      <c r="G50" s="14" t="s">
        <v>136</v>
      </c>
      <c r="H50" s="14" t="s">
        <v>123</v>
      </c>
      <c r="I50" s="14" t="s">
        <v>174</v>
      </c>
      <c r="J50" s="14" t="s">
        <v>132</v>
      </c>
      <c r="K50" s="14" t="s">
        <v>77</v>
      </c>
    </row>
    <row r="51" spans="1:11" s="1" customFormat="1" ht="28.8" x14ac:dyDescent="0.3">
      <c r="A51" s="13">
        <v>145</v>
      </c>
      <c r="B51" s="14" t="s">
        <v>79</v>
      </c>
      <c r="C51" s="14" t="s">
        <v>36</v>
      </c>
      <c r="D51" s="15">
        <v>42852</v>
      </c>
      <c r="E51" s="14" t="s">
        <v>30</v>
      </c>
      <c r="F51" s="14" t="s">
        <v>80</v>
      </c>
      <c r="G51" s="14" t="s">
        <v>153</v>
      </c>
      <c r="H51" s="14" t="s">
        <v>137</v>
      </c>
      <c r="I51" s="14" t="s">
        <v>173</v>
      </c>
      <c r="J51" s="14" t="s">
        <v>32</v>
      </c>
      <c r="K51" s="14" t="s">
        <v>53</v>
      </c>
    </row>
    <row r="52" spans="1:11" s="1" customFormat="1" ht="28.8" x14ac:dyDescent="0.3">
      <c r="A52" s="13">
        <v>145</v>
      </c>
      <c r="B52" s="14" t="s">
        <v>79</v>
      </c>
      <c r="C52" s="14" t="s">
        <v>36</v>
      </c>
      <c r="D52" s="15">
        <v>42852</v>
      </c>
      <c r="E52" s="14" t="s">
        <v>30</v>
      </c>
      <c r="F52" s="14" t="s">
        <v>80</v>
      </c>
      <c r="G52" s="14" t="s">
        <v>153</v>
      </c>
      <c r="H52" s="14" t="s">
        <v>137</v>
      </c>
      <c r="I52" s="14" t="s">
        <v>173</v>
      </c>
      <c r="J52" s="14" t="s">
        <v>32</v>
      </c>
      <c r="K52" s="14" t="s">
        <v>53</v>
      </c>
    </row>
    <row r="53" spans="1:11" s="1" customFormat="1" ht="28.8" x14ac:dyDescent="0.3">
      <c r="A53" s="13">
        <v>146</v>
      </c>
      <c r="B53" s="14" t="s">
        <v>81</v>
      </c>
      <c r="C53" s="14" t="s">
        <v>36</v>
      </c>
      <c r="D53" s="15">
        <v>42863</v>
      </c>
      <c r="E53" s="14" t="s">
        <v>131</v>
      </c>
      <c r="F53" s="14" t="s">
        <v>82</v>
      </c>
      <c r="G53" s="14" t="s">
        <v>142</v>
      </c>
      <c r="H53" s="14" t="s">
        <v>143</v>
      </c>
      <c r="I53" s="14" t="s">
        <v>173</v>
      </c>
      <c r="J53" s="14" t="s">
        <v>32</v>
      </c>
      <c r="K53" s="14" t="s">
        <v>83</v>
      </c>
    </row>
    <row r="54" spans="1:11" s="1" customFormat="1" ht="28.8" x14ac:dyDescent="0.3">
      <c r="A54" s="13">
        <v>147</v>
      </c>
      <c r="B54" s="14" t="s">
        <v>85</v>
      </c>
      <c r="C54" s="14" t="s">
        <v>29</v>
      </c>
      <c r="D54" s="15">
        <v>42864</v>
      </c>
      <c r="E54" s="14" t="s">
        <v>128</v>
      </c>
      <c r="F54" s="14" t="s">
        <v>69</v>
      </c>
      <c r="G54" s="14" t="s">
        <v>149</v>
      </c>
      <c r="H54" s="14" t="s">
        <v>123</v>
      </c>
      <c r="I54" s="14" t="s">
        <v>174</v>
      </c>
      <c r="J54" s="14" t="s">
        <v>132</v>
      </c>
      <c r="K54" s="14" t="s">
        <v>53</v>
      </c>
    </row>
    <row r="55" spans="1:11" s="1" customFormat="1" ht="43.2" x14ac:dyDescent="0.3">
      <c r="A55" s="13">
        <v>148</v>
      </c>
      <c r="B55" s="14" t="s">
        <v>85</v>
      </c>
      <c r="C55" s="14" t="s">
        <v>29</v>
      </c>
      <c r="D55" s="15">
        <v>42864</v>
      </c>
      <c r="E55" s="14" t="s">
        <v>128</v>
      </c>
      <c r="F55" s="14" t="s">
        <v>86</v>
      </c>
      <c r="G55" s="14" t="s">
        <v>151</v>
      </c>
      <c r="H55" s="14" t="s">
        <v>147</v>
      </c>
      <c r="I55" s="14" t="s">
        <v>174</v>
      </c>
      <c r="J55" s="14" t="s">
        <v>132</v>
      </c>
      <c r="K55" s="14" t="s">
        <v>53</v>
      </c>
    </row>
    <row r="56" spans="1:11" s="1" customFormat="1" ht="57.6" x14ac:dyDescent="0.3">
      <c r="A56" s="13">
        <v>149</v>
      </c>
      <c r="B56" s="14" t="s">
        <v>96</v>
      </c>
      <c r="C56" s="14" t="s">
        <v>56</v>
      </c>
      <c r="D56" s="15">
        <v>42866</v>
      </c>
      <c r="E56" s="14" t="s">
        <v>131</v>
      </c>
      <c r="F56" s="14" t="s">
        <v>49</v>
      </c>
      <c r="G56" s="14" t="s">
        <v>144</v>
      </c>
      <c r="H56" s="14" t="s">
        <v>123</v>
      </c>
      <c r="I56" s="14" t="s">
        <v>174</v>
      </c>
      <c r="J56" s="14" t="s">
        <v>132</v>
      </c>
      <c r="K56" s="14" t="s">
        <v>97</v>
      </c>
    </row>
    <row r="57" spans="1:11" s="1" customFormat="1" ht="57.6" x14ac:dyDescent="0.3">
      <c r="A57" s="13">
        <v>149</v>
      </c>
      <c r="B57" s="14" t="s">
        <v>96</v>
      </c>
      <c r="C57" s="14" t="s">
        <v>29</v>
      </c>
      <c r="D57" s="15">
        <v>42866</v>
      </c>
      <c r="E57" s="14" t="s">
        <v>131</v>
      </c>
      <c r="F57" s="14" t="s">
        <v>49</v>
      </c>
      <c r="G57" s="14" t="s">
        <v>144</v>
      </c>
      <c r="H57" s="14" t="s">
        <v>123</v>
      </c>
      <c r="I57" s="14" t="s">
        <v>174</v>
      </c>
      <c r="J57" s="14" t="s">
        <v>132</v>
      </c>
      <c r="K57" s="14" t="s">
        <v>97</v>
      </c>
    </row>
    <row r="58" spans="1:11" s="1" customFormat="1" ht="43.2" x14ac:dyDescent="0.3">
      <c r="A58" s="13">
        <v>153</v>
      </c>
      <c r="B58" s="14" t="s">
        <v>65</v>
      </c>
      <c r="C58" s="14" t="s">
        <v>36</v>
      </c>
      <c r="D58" s="15">
        <v>42899</v>
      </c>
      <c r="E58" s="14" t="s">
        <v>146</v>
      </c>
      <c r="F58" s="14" t="s">
        <v>109</v>
      </c>
      <c r="G58" s="14" t="s">
        <v>160</v>
      </c>
      <c r="H58" s="14" t="s">
        <v>127</v>
      </c>
      <c r="I58" s="14" t="s">
        <v>172</v>
      </c>
      <c r="J58" s="14" t="s">
        <v>32</v>
      </c>
      <c r="K58" s="14" t="s">
        <v>60</v>
      </c>
    </row>
    <row r="59" spans="1:11" s="1" customFormat="1" ht="43.2" x14ac:dyDescent="0.3">
      <c r="A59" s="13">
        <v>154</v>
      </c>
      <c r="B59" s="14" t="s">
        <v>81</v>
      </c>
      <c r="C59" s="14" t="s">
        <v>103</v>
      </c>
      <c r="D59" s="15">
        <v>42899</v>
      </c>
      <c r="E59" s="14" t="s">
        <v>138</v>
      </c>
      <c r="F59" s="14" t="s">
        <v>111</v>
      </c>
      <c r="G59" s="14" t="s">
        <v>145</v>
      </c>
      <c r="H59" s="14" t="s">
        <v>127</v>
      </c>
      <c r="I59" s="14" t="s">
        <v>172</v>
      </c>
      <c r="J59" s="14" t="s">
        <v>32</v>
      </c>
      <c r="K59" s="14" t="s">
        <v>30</v>
      </c>
    </row>
    <row r="60" spans="1:11" s="1" customFormat="1" ht="43.2" x14ac:dyDescent="0.3">
      <c r="A60" s="13">
        <v>154</v>
      </c>
      <c r="B60" s="14" t="s">
        <v>81</v>
      </c>
      <c r="C60" s="14" t="s">
        <v>36</v>
      </c>
      <c r="D60" s="15">
        <v>42899</v>
      </c>
      <c r="E60" s="14" t="s">
        <v>138</v>
      </c>
      <c r="F60" s="14" t="s">
        <v>111</v>
      </c>
      <c r="G60" s="14" t="s">
        <v>145</v>
      </c>
      <c r="H60" s="14" t="s">
        <v>127</v>
      </c>
      <c r="I60" s="14" t="s">
        <v>172</v>
      </c>
      <c r="J60" s="14" t="s">
        <v>32</v>
      </c>
      <c r="K60" s="14" t="s">
        <v>30</v>
      </c>
    </row>
    <row r="61" spans="1:11" s="1" customFormat="1" ht="72" x14ac:dyDescent="0.3">
      <c r="A61" s="13">
        <v>167</v>
      </c>
      <c r="B61" s="14" t="s">
        <v>81</v>
      </c>
      <c r="C61" s="14" t="s">
        <v>68</v>
      </c>
      <c r="D61" s="15">
        <v>42923</v>
      </c>
      <c r="E61" s="14" t="s">
        <v>157</v>
      </c>
      <c r="F61" s="14" t="s">
        <v>117</v>
      </c>
      <c r="G61" s="14" t="s">
        <v>144</v>
      </c>
      <c r="H61" s="14" t="s">
        <v>123</v>
      </c>
      <c r="I61" s="14" t="s">
        <v>30</v>
      </c>
      <c r="J61" s="14" t="s">
        <v>124</v>
      </c>
      <c r="K61" s="14" t="s">
        <v>101</v>
      </c>
    </row>
    <row r="62" spans="1:11" s="1" customFormat="1" x14ac:dyDescent="0.3"/>
    <row r="63" spans="1:11" s="1" customFormat="1" x14ac:dyDescent="0.3"/>
    <row r="64" spans="1:11" s="1" customFormat="1" x14ac:dyDescent="0.3"/>
    <row r="65" s="1" customFormat="1" x14ac:dyDescent="0.3"/>
    <row r="66" s="1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selection activeCell="A2" sqref="A2:F145"/>
    </sheetView>
  </sheetViews>
  <sheetFormatPr defaultRowHeight="14.4" x14ac:dyDescent="0.3"/>
  <cols>
    <col min="2" max="2" width="26.33203125" customWidth="1"/>
    <col min="3" max="3" width="12.109375" customWidth="1"/>
    <col min="6" max="6" width="18.77734375" customWidth="1"/>
    <col min="7" max="7" width="17" customWidth="1"/>
    <col min="8" max="8" width="13" customWidth="1"/>
    <col min="9" max="9" width="14.77734375" customWidth="1"/>
    <col min="10" max="10" width="11.77734375" customWidth="1"/>
    <col min="11" max="11" width="10.33203125" customWidth="1"/>
  </cols>
  <sheetData>
    <row r="1" spans="1:11" x14ac:dyDescent="0.3">
      <c r="A1" s="16" t="s">
        <v>14</v>
      </c>
      <c r="B1" s="16" t="s">
        <v>190</v>
      </c>
      <c r="C1" s="16" t="s">
        <v>170</v>
      </c>
      <c r="D1" s="25" t="s">
        <v>2</v>
      </c>
      <c r="E1" s="25" t="s">
        <v>484</v>
      </c>
      <c r="F1" s="16" t="s">
        <v>18</v>
      </c>
      <c r="G1" s="25" t="s">
        <v>171</v>
      </c>
      <c r="H1" s="25" t="s">
        <v>7</v>
      </c>
      <c r="I1" s="25" t="s">
        <v>485</v>
      </c>
      <c r="J1" s="25" t="s">
        <v>9</v>
      </c>
      <c r="K1" s="25" t="s">
        <v>486</v>
      </c>
    </row>
    <row r="2" spans="1:11" ht="28.8" x14ac:dyDescent="0.3">
      <c r="A2" s="17">
        <v>1</v>
      </c>
      <c r="B2" s="18" t="s">
        <v>37</v>
      </c>
      <c r="C2" s="19">
        <v>41919</v>
      </c>
      <c r="D2" t="str">
        <f t="shared" ref="D2:D33" si="0">IF(NOT(ISERROR(VLOOKUP(A2,allInfo,3,FALSE))),VLOOKUP(A2,allInfo,3,FALSE),"")</f>
        <v>CT Add-on</v>
      </c>
      <c r="E2" t="str">
        <f t="shared" ref="E2:E33" si="1">IF(NOT(ISERROR(VLOOKUP(A2, demographicLookups,2,FALSE))),VLOOKUP(A2,demographicLookups,2,FALSE),"")</f>
        <v/>
      </c>
      <c r="F2" s="18" t="s">
        <v>49</v>
      </c>
    </row>
    <row r="3" spans="1:11" ht="28.8" x14ac:dyDescent="0.3">
      <c r="A3" s="17">
        <v>2</v>
      </c>
      <c r="B3" s="18" t="s">
        <v>37</v>
      </c>
      <c r="C3" s="19">
        <v>42116</v>
      </c>
      <c r="D3" t="str">
        <f t="shared" si="0"/>
        <v/>
      </c>
      <c r="E3" t="str">
        <f t="shared" si="1"/>
        <v/>
      </c>
      <c r="F3" s="18" t="s">
        <v>49</v>
      </c>
    </row>
    <row r="4" spans="1:11" ht="28.8" x14ac:dyDescent="0.3">
      <c r="A4" s="17">
        <v>3</v>
      </c>
      <c r="B4" s="18" t="s">
        <v>37</v>
      </c>
      <c r="C4" s="19">
        <v>42137</v>
      </c>
      <c r="D4" t="str">
        <f t="shared" si="0"/>
        <v/>
      </c>
      <c r="E4" t="str">
        <f t="shared" si="1"/>
        <v/>
      </c>
      <c r="F4" s="18" t="s">
        <v>49</v>
      </c>
    </row>
    <row r="5" spans="1:11" x14ac:dyDescent="0.3">
      <c r="A5" s="17">
        <v>5</v>
      </c>
      <c r="B5" s="18" t="s">
        <v>67</v>
      </c>
      <c r="C5" s="19">
        <v>42128</v>
      </c>
      <c r="D5" t="str">
        <f t="shared" si="0"/>
        <v/>
      </c>
      <c r="E5" t="str">
        <f t="shared" si="1"/>
        <v/>
      </c>
      <c r="F5" s="18" t="s">
        <v>200</v>
      </c>
    </row>
    <row r="6" spans="1:11" x14ac:dyDescent="0.3">
      <c r="A6" s="17">
        <v>6</v>
      </c>
      <c r="B6" s="18" t="s">
        <v>67</v>
      </c>
      <c r="C6" s="19">
        <v>42206</v>
      </c>
      <c r="D6" t="str">
        <f t="shared" si="0"/>
        <v/>
      </c>
      <c r="E6" t="str">
        <f t="shared" si="1"/>
        <v/>
      </c>
      <c r="F6" s="18" t="s">
        <v>69</v>
      </c>
    </row>
    <row r="7" spans="1:11" ht="43.2" x14ac:dyDescent="0.3">
      <c r="A7" s="17">
        <v>7</v>
      </c>
      <c r="B7" s="18" t="s">
        <v>28</v>
      </c>
      <c r="C7" s="19">
        <v>42129</v>
      </c>
      <c r="D7" t="str">
        <f t="shared" si="0"/>
        <v/>
      </c>
      <c r="E7" t="str">
        <f t="shared" si="1"/>
        <v>35 - 39</v>
      </c>
      <c r="F7" s="18" t="s">
        <v>205</v>
      </c>
    </row>
    <row r="8" spans="1:11" ht="28.8" x14ac:dyDescent="0.3">
      <c r="A8" s="17">
        <v>8</v>
      </c>
      <c r="B8" s="18" t="s">
        <v>37</v>
      </c>
      <c r="C8" s="19">
        <v>42138</v>
      </c>
      <c r="D8" t="str">
        <f t="shared" si="0"/>
        <v/>
      </c>
      <c r="E8" t="str">
        <f t="shared" si="1"/>
        <v/>
      </c>
      <c r="F8" s="18" t="s">
        <v>49</v>
      </c>
    </row>
    <row r="9" spans="1:11" x14ac:dyDescent="0.3">
      <c r="A9" s="17">
        <v>9</v>
      </c>
      <c r="B9" s="18" t="s">
        <v>28</v>
      </c>
      <c r="C9" s="19">
        <v>41991</v>
      </c>
      <c r="D9" t="str">
        <f t="shared" si="0"/>
        <v/>
      </c>
      <c r="E9" t="str">
        <f t="shared" si="1"/>
        <v/>
      </c>
      <c r="F9" s="18" t="s">
        <v>30</v>
      </c>
    </row>
    <row r="10" spans="1:11" x14ac:dyDescent="0.3">
      <c r="A10" s="17">
        <v>10</v>
      </c>
      <c r="B10" s="18" t="s">
        <v>28</v>
      </c>
      <c r="C10" s="19">
        <v>42144</v>
      </c>
      <c r="D10" t="str">
        <f t="shared" si="0"/>
        <v>Dual Career Support</v>
      </c>
      <c r="E10" t="str">
        <f t="shared" si="1"/>
        <v>55+</v>
      </c>
      <c r="F10" s="18" t="s">
        <v>30</v>
      </c>
    </row>
    <row r="11" spans="1:11" ht="43.2" x14ac:dyDescent="0.3">
      <c r="A11" s="17">
        <v>11</v>
      </c>
      <c r="B11" s="18" t="s">
        <v>47</v>
      </c>
      <c r="C11" s="19">
        <v>42264</v>
      </c>
      <c r="D11" t="str">
        <f t="shared" si="0"/>
        <v/>
      </c>
      <c r="E11" t="str">
        <f t="shared" si="1"/>
        <v/>
      </c>
      <c r="F11" s="18" t="s">
        <v>215</v>
      </c>
    </row>
    <row r="12" spans="1:11" ht="43.2" x14ac:dyDescent="0.3">
      <c r="A12" s="17">
        <v>12</v>
      </c>
      <c r="B12" s="18" t="s">
        <v>65</v>
      </c>
      <c r="C12" s="19">
        <v>42181</v>
      </c>
      <c r="D12" t="str">
        <f t="shared" si="0"/>
        <v/>
      </c>
      <c r="E12" t="str">
        <f t="shared" si="1"/>
        <v/>
      </c>
      <c r="F12" s="18" t="s">
        <v>218</v>
      </c>
    </row>
    <row r="13" spans="1:11" x14ac:dyDescent="0.3">
      <c r="A13" s="17">
        <v>13</v>
      </c>
      <c r="B13" s="18" t="s">
        <v>51</v>
      </c>
      <c r="C13" s="19">
        <v>42027</v>
      </c>
      <c r="D13" t="str">
        <f t="shared" si="0"/>
        <v/>
      </c>
      <c r="E13" t="str">
        <f t="shared" si="1"/>
        <v>45 - 49</v>
      </c>
      <c r="F13" s="18" t="s">
        <v>48</v>
      </c>
    </row>
    <row r="14" spans="1:11" x14ac:dyDescent="0.3">
      <c r="A14" s="17">
        <v>14</v>
      </c>
      <c r="B14" s="18" t="s">
        <v>67</v>
      </c>
      <c r="C14" s="19">
        <v>42206</v>
      </c>
      <c r="D14" t="str">
        <f t="shared" si="0"/>
        <v/>
      </c>
      <c r="E14" t="str">
        <f t="shared" si="1"/>
        <v/>
      </c>
      <c r="F14" s="18" t="s">
        <v>223</v>
      </c>
    </row>
    <row r="15" spans="1:11" x14ac:dyDescent="0.3">
      <c r="A15" s="17">
        <v>15</v>
      </c>
      <c r="B15" s="18" t="s">
        <v>34</v>
      </c>
      <c r="C15" s="19">
        <v>42209</v>
      </c>
      <c r="D15" t="str">
        <f t="shared" si="0"/>
        <v/>
      </c>
      <c r="E15" t="str">
        <f t="shared" si="1"/>
        <v/>
      </c>
      <c r="F15" s="18" t="s">
        <v>35</v>
      </c>
    </row>
    <row r="16" spans="1:11" ht="28.8" x14ac:dyDescent="0.3">
      <c r="A16" s="17">
        <v>16</v>
      </c>
      <c r="B16" s="18" t="s">
        <v>37</v>
      </c>
      <c r="C16" s="19">
        <v>42220</v>
      </c>
      <c r="D16" t="str">
        <f t="shared" si="0"/>
        <v/>
      </c>
      <c r="E16" t="str">
        <f t="shared" si="1"/>
        <v/>
      </c>
      <c r="F16" s="18" t="s">
        <v>49</v>
      </c>
    </row>
    <row r="17" spans="1:6" ht="43.2" x14ac:dyDescent="0.3">
      <c r="A17" s="17">
        <v>18</v>
      </c>
      <c r="B17" s="18" t="s">
        <v>179</v>
      </c>
      <c r="C17" s="19">
        <v>42146</v>
      </c>
      <c r="D17" t="str">
        <f t="shared" si="0"/>
        <v/>
      </c>
      <c r="E17" t="str">
        <f t="shared" si="1"/>
        <v>35 - 39</v>
      </c>
      <c r="F17" s="18" t="s">
        <v>230</v>
      </c>
    </row>
    <row r="18" spans="1:6" x14ac:dyDescent="0.3">
      <c r="A18" s="17">
        <v>20</v>
      </c>
      <c r="B18" s="18" t="s">
        <v>37</v>
      </c>
      <c r="C18" s="19">
        <v>42306</v>
      </c>
      <c r="D18" t="str">
        <f t="shared" si="0"/>
        <v>Community Transition</v>
      </c>
      <c r="E18" t="str">
        <f t="shared" si="1"/>
        <v/>
      </c>
      <c r="F18" s="18" t="s">
        <v>30</v>
      </c>
    </row>
    <row r="19" spans="1:6" ht="28.8" x14ac:dyDescent="0.3">
      <c r="A19" s="17">
        <v>21</v>
      </c>
      <c r="B19" s="18" t="s">
        <v>39</v>
      </c>
      <c r="C19" s="19">
        <v>42324</v>
      </c>
      <c r="D19" t="str">
        <f t="shared" si="0"/>
        <v>Community Transition</v>
      </c>
      <c r="E19" t="str">
        <f t="shared" si="1"/>
        <v/>
      </c>
      <c r="F19" s="18" t="s">
        <v>40</v>
      </c>
    </row>
    <row r="20" spans="1:6" ht="28.8" x14ac:dyDescent="0.3">
      <c r="A20" s="17">
        <v>22</v>
      </c>
      <c r="B20" s="18" t="s">
        <v>114</v>
      </c>
      <c r="C20" s="19">
        <v>42340</v>
      </c>
      <c r="D20" t="str">
        <f t="shared" si="0"/>
        <v/>
      </c>
      <c r="E20" t="str">
        <f t="shared" si="1"/>
        <v/>
      </c>
      <c r="F20" s="18" t="s">
        <v>236</v>
      </c>
    </row>
    <row r="21" spans="1:6" ht="28.8" x14ac:dyDescent="0.3">
      <c r="A21" s="17">
        <v>23</v>
      </c>
      <c r="B21" s="18" t="s">
        <v>39</v>
      </c>
      <c r="C21" s="19">
        <v>42327</v>
      </c>
      <c r="D21" t="str">
        <f t="shared" si="0"/>
        <v/>
      </c>
      <c r="E21" t="str">
        <f t="shared" si="1"/>
        <v/>
      </c>
      <c r="F21" s="18" t="s">
        <v>239</v>
      </c>
    </row>
    <row r="22" spans="1:6" x14ac:dyDescent="0.3">
      <c r="A22" s="17">
        <v>24</v>
      </c>
      <c r="B22" s="18" t="s">
        <v>37</v>
      </c>
      <c r="C22" s="19">
        <v>42342</v>
      </c>
      <c r="D22" t="str">
        <f t="shared" si="0"/>
        <v/>
      </c>
      <c r="E22" t="str">
        <f t="shared" si="1"/>
        <v/>
      </c>
      <c r="F22" s="18" t="s">
        <v>49</v>
      </c>
    </row>
    <row r="23" spans="1:6" x14ac:dyDescent="0.3">
      <c r="A23" s="17">
        <v>26</v>
      </c>
      <c r="B23" s="18" t="s">
        <v>37</v>
      </c>
      <c r="C23" s="19">
        <v>42388</v>
      </c>
      <c r="D23" t="str">
        <f t="shared" si="0"/>
        <v/>
      </c>
      <c r="E23" t="str">
        <f t="shared" si="1"/>
        <v/>
      </c>
      <c r="F23" s="18" t="s">
        <v>49</v>
      </c>
    </row>
    <row r="24" spans="1:6" ht="28.8" x14ac:dyDescent="0.3">
      <c r="A24" s="17">
        <v>27</v>
      </c>
      <c r="B24" s="18" t="s">
        <v>37</v>
      </c>
      <c r="C24" s="19">
        <v>42405</v>
      </c>
      <c r="D24" t="str">
        <f t="shared" si="0"/>
        <v/>
      </c>
      <c r="E24" t="str">
        <f t="shared" si="1"/>
        <v/>
      </c>
      <c r="F24" s="18" t="s">
        <v>246</v>
      </c>
    </row>
    <row r="25" spans="1:6" x14ac:dyDescent="0.3">
      <c r="A25" s="17">
        <v>28</v>
      </c>
      <c r="B25" s="18" t="s">
        <v>28</v>
      </c>
      <c r="C25" s="19">
        <v>42424</v>
      </c>
      <c r="D25" t="str">
        <f t="shared" si="0"/>
        <v/>
      </c>
      <c r="E25" t="str">
        <f t="shared" si="1"/>
        <v>40 - 44</v>
      </c>
      <c r="F25" s="18" t="s">
        <v>249</v>
      </c>
    </row>
    <row r="26" spans="1:6" ht="28.8" x14ac:dyDescent="0.3">
      <c r="A26" s="17">
        <v>29</v>
      </c>
      <c r="B26" s="18" t="s">
        <v>37</v>
      </c>
      <c r="C26" s="19">
        <v>42451</v>
      </c>
      <c r="D26" t="str">
        <f t="shared" si="0"/>
        <v>Community Transition</v>
      </c>
      <c r="E26" t="str">
        <f t="shared" si="1"/>
        <v/>
      </c>
      <c r="F26" s="18" t="s">
        <v>43</v>
      </c>
    </row>
    <row r="27" spans="1:6" x14ac:dyDescent="0.3">
      <c r="A27" s="17">
        <v>30</v>
      </c>
      <c r="B27" s="18" t="s">
        <v>67</v>
      </c>
      <c r="C27" s="19">
        <v>42451</v>
      </c>
      <c r="D27" t="str">
        <f t="shared" si="0"/>
        <v/>
      </c>
      <c r="E27" t="str">
        <f t="shared" si="1"/>
        <v>35 - 39</v>
      </c>
      <c r="F27" s="18" t="s">
        <v>30</v>
      </c>
    </row>
    <row r="28" spans="1:6" ht="28.8" x14ac:dyDescent="0.3">
      <c r="A28" s="17">
        <v>31</v>
      </c>
      <c r="B28" s="18" t="s">
        <v>67</v>
      </c>
      <c r="C28" s="19">
        <v>42451</v>
      </c>
      <c r="D28" t="str">
        <f t="shared" si="0"/>
        <v/>
      </c>
      <c r="E28" t="str">
        <f t="shared" si="1"/>
        <v/>
      </c>
      <c r="F28" s="18" t="s">
        <v>254</v>
      </c>
    </row>
    <row r="29" spans="1:6" x14ac:dyDescent="0.3">
      <c r="A29" s="17">
        <v>33</v>
      </c>
      <c r="B29" s="18" t="s">
        <v>37</v>
      </c>
      <c r="C29" s="19">
        <v>42451</v>
      </c>
      <c r="D29" t="str">
        <f t="shared" si="0"/>
        <v/>
      </c>
      <c r="E29" t="str">
        <f t="shared" si="1"/>
        <v/>
      </c>
      <c r="F29" s="18" t="s">
        <v>257</v>
      </c>
    </row>
    <row r="30" spans="1:6" x14ac:dyDescent="0.3">
      <c r="A30" s="17">
        <v>34</v>
      </c>
      <c r="B30" s="18" t="s">
        <v>37</v>
      </c>
      <c r="C30" s="19">
        <v>42451</v>
      </c>
      <c r="D30" t="str">
        <f t="shared" si="0"/>
        <v/>
      </c>
      <c r="E30" t="str">
        <f t="shared" si="1"/>
        <v/>
      </c>
      <c r="F30" s="18" t="s">
        <v>249</v>
      </c>
    </row>
    <row r="31" spans="1:6" ht="28.8" x14ac:dyDescent="0.3">
      <c r="A31" s="17">
        <v>35</v>
      </c>
      <c r="B31" s="18" t="s">
        <v>51</v>
      </c>
      <c r="C31" s="19">
        <v>42452</v>
      </c>
      <c r="D31" t="str">
        <f t="shared" si="0"/>
        <v/>
      </c>
      <c r="E31" t="str">
        <f t="shared" si="1"/>
        <v>45 - 49</v>
      </c>
      <c r="F31" s="18" t="s">
        <v>261</v>
      </c>
    </row>
    <row r="32" spans="1:6" x14ac:dyDescent="0.3">
      <c r="A32" s="17">
        <v>36</v>
      </c>
      <c r="B32" s="18" t="s">
        <v>51</v>
      </c>
      <c r="C32" s="19">
        <v>42452</v>
      </c>
      <c r="D32" t="str">
        <f t="shared" si="0"/>
        <v/>
      </c>
      <c r="E32" t="str">
        <f t="shared" si="1"/>
        <v>55+</v>
      </c>
      <c r="F32" s="18" t="s">
        <v>264</v>
      </c>
    </row>
    <row r="33" spans="1:6" ht="28.8" x14ac:dyDescent="0.3">
      <c r="A33" s="17">
        <v>37</v>
      </c>
      <c r="B33" s="18" t="s">
        <v>114</v>
      </c>
      <c r="C33" s="19">
        <v>42481</v>
      </c>
      <c r="D33" t="str">
        <f t="shared" si="0"/>
        <v/>
      </c>
      <c r="E33" t="str">
        <f t="shared" si="1"/>
        <v>35 - 39</v>
      </c>
      <c r="F33" s="18" t="s">
        <v>267</v>
      </c>
    </row>
    <row r="34" spans="1:6" x14ac:dyDescent="0.3">
      <c r="A34" s="17">
        <v>38</v>
      </c>
      <c r="B34" s="18" t="s">
        <v>37</v>
      </c>
      <c r="C34" s="19">
        <v>42481</v>
      </c>
      <c r="D34" t="str">
        <f t="shared" ref="D34:D65" si="2">IF(NOT(ISERROR(VLOOKUP(A34,allInfo,3,FALSE))),VLOOKUP(A34,allInfo,3,FALSE),"")</f>
        <v/>
      </c>
      <c r="E34" t="str">
        <f t="shared" ref="E34:E65" si="3">IF(NOT(ISERROR(VLOOKUP(A34, demographicLookups,2,FALSE))),VLOOKUP(A34,demographicLookups,2,FALSE),"")</f>
        <v/>
      </c>
      <c r="F34" s="18" t="s">
        <v>49</v>
      </c>
    </row>
    <row r="35" spans="1:6" x14ac:dyDescent="0.3">
      <c r="A35" s="17">
        <v>39</v>
      </c>
      <c r="B35" s="18" t="s">
        <v>37</v>
      </c>
      <c r="C35" s="19">
        <v>42481</v>
      </c>
      <c r="D35" t="str">
        <f t="shared" si="2"/>
        <v/>
      </c>
      <c r="E35" t="str">
        <f t="shared" si="3"/>
        <v>35 - 39</v>
      </c>
      <c r="F35" s="18" t="s">
        <v>49</v>
      </c>
    </row>
    <row r="36" spans="1:6" x14ac:dyDescent="0.3">
      <c r="A36" s="17">
        <v>40</v>
      </c>
      <c r="B36" s="18" t="s">
        <v>39</v>
      </c>
      <c r="C36" s="19">
        <v>42492</v>
      </c>
      <c r="D36" t="str">
        <f t="shared" si="2"/>
        <v/>
      </c>
      <c r="E36" t="str">
        <f t="shared" si="3"/>
        <v>30 - 34</v>
      </c>
      <c r="F36" s="18" t="s">
        <v>274</v>
      </c>
    </row>
    <row r="37" spans="1:6" x14ac:dyDescent="0.3">
      <c r="A37" s="17">
        <v>41</v>
      </c>
      <c r="B37" s="18" t="s">
        <v>37</v>
      </c>
      <c r="C37" s="19">
        <v>42492</v>
      </c>
      <c r="D37" t="str">
        <f t="shared" si="2"/>
        <v/>
      </c>
      <c r="E37" t="str">
        <f t="shared" si="3"/>
        <v/>
      </c>
      <c r="F37" s="18" t="s">
        <v>49</v>
      </c>
    </row>
    <row r="38" spans="1:6" x14ac:dyDescent="0.3">
      <c r="A38" s="17">
        <v>42</v>
      </c>
      <c r="B38" s="18" t="s">
        <v>28</v>
      </c>
      <c r="C38" s="19">
        <v>42439</v>
      </c>
      <c r="D38" t="str">
        <f t="shared" si="2"/>
        <v/>
      </c>
      <c r="E38" t="str">
        <f t="shared" si="3"/>
        <v>35 - 39</v>
      </c>
      <c r="F38" s="18" t="s">
        <v>49</v>
      </c>
    </row>
    <row r="39" spans="1:6" x14ac:dyDescent="0.3">
      <c r="A39" s="17">
        <v>43</v>
      </c>
      <c r="B39" s="18" t="s">
        <v>37</v>
      </c>
      <c r="C39" s="19">
        <v>42450</v>
      </c>
      <c r="D39" t="str">
        <f t="shared" si="2"/>
        <v/>
      </c>
      <c r="E39" t="str">
        <f t="shared" si="3"/>
        <v/>
      </c>
      <c r="F39" s="18" t="s">
        <v>30</v>
      </c>
    </row>
    <row r="40" spans="1:6" x14ac:dyDescent="0.3">
      <c r="A40" s="17">
        <v>44</v>
      </c>
      <c r="B40" s="18" t="s">
        <v>37</v>
      </c>
      <c r="C40" s="19">
        <v>42543</v>
      </c>
      <c r="D40" t="str">
        <f t="shared" si="2"/>
        <v/>
      </c>
      <c r="E40" t="str">
        <f t="shared" si="3"/>
        <v/>
      </c>
      <c r="F40" s="18" t="s">
        <v>30</v>
      </c>
    </row>
    <row r="41" spans="1:6" x14ac:dyDescent="0.3">
      <c r="A41" s="17">
        <v>45</v>
      </c>
      <c r="B41" s="18" t="s">
        <v>44</v>
      </c>
      <c r="C41" s="19">
        <v>42495</v>
      </c>
      <c r="D41" t="str">
        <f t="shared" si="2"/>
        <v>Dual Career Support</v>
      </c>
      <c r="E41" t="str">
        <f t="shared" si="3"/>
        <v/>
      </c>
      <c r="F41" s="18" t="s">
        <v>45</v>
      </c>
    </row>
    <row r="42" spans="1:6" x14ac:dyDescent="0.3">
      <c r="A42" s="17">
        <v>46</v>
      </c>
      <c r="B42" s="18" t="s">
        <v>44</v>
      </c>
      <c r="C42" s="19">
        <v>42495</v>
      </c>
      <c r="D42" t="str">
        <f t="shared" si="2"/>
        <v/>
      </c>
      <c r="E42" t="str">
        <f t="shared" si="3"/>
        <v>25 - 29</v>
      </c>
      <c r="F42" s="18" t="s">
        <v>287</v>
      </c>
    </row>
    <row r="43" spans="1:6" ht="28.8" x14ac:dyDescent="0.3">
      <c r="A43" s="17">
        <v>47</v>
      </c>
      <c r="B43" s="18" t="s">
        <v>44</v>
      </c>
      <c r="C43" s="19">
        <v>42495</v>
      </c>
      <c r="D43" t="str">
        <f t="shared" si="2"/>
        <v/>
      </c>
      <c r="E43" t="str">
        <f t="shared" si="3"/>
        <v>25 - 29</v>
      </c>
      <c r="F43" s="18" t="s">
        <v>289</v>
      </c>
    </row>
    <row r="44" spans="1:6" x14ac:dyDescent="0.3">
      <c r="A44" s="17">
        <v>48</v>
      </c>
      <c r="B44" s="18" t="s">
        <v>44</v>
      </c>
      <c r="C44" s="19">
        <v>42495</v>
      </c>
      <c r="D44" t="str">
        <f t="shared" si="2"/>
        <v/>
      </c>
      <c r="E44" t="str">
        <f t="shared" si="3"/>
        <v>25 - 29</v>
      </c>
      <c r="F44" s="18" t="s">
        <v>292</v>
      </c>
    </row>
    <row r="45" spans="1:6" x14ac:dyDescent="0.3">
      <c r="A45" s="17">
        <v>49</v>
      </c>
      <c r="B45" s="18" t="s">
        <v>37</v>
      </c>
      <c r="C45" s="19">
        <v>42510</v>
      </c>
      <c r="D45" t="str">
        <f t="shared" si="2"/>
        <v>CT 6</v>
      </c>
      <c r="E45" t="str">
        <f t="shared" si="3"/>
        <v>30 - 34</v>
      </c>
      <c r="F45" s="18" t="s">
        <v>30</v>
      </c>
    </row>
    <row r="46" spans="1:6" ht="28.8" x14ac:dyDescent="0.3">
      <c r="A46" s="17">
        <v>50</v>
      </c>
      <c r="B46" s="18" t="s">
        <v>81</v>
      </c>
      <c r="C46" s="19">
        <v>42513</v>
      </c>
      <c r="D46" t="str">
        <f t="shared" si="2"/>
        <v>Community Transition</v>
      </c>
      <c r="E46" t="str">
        <f t="shared" si="3"/>
        <v>45 - 49</v>
      </c>
      <c r="F46" s="18" t="s">
        <v>93</v>
      </c>
    </row>
    <row r="47" spans="1:6" ht="28.8" x14ac:dyDescent="0.3">
      <c r="A47" s="17">
        <v>51</v>
      </c>
      <c r="B47" s="18" t="s">
        <v>65</v>
      </c>
      <c r="C47" s="19">
        <v>42535</v>
      </c>
      <c r="D47" t="str">
        <f t="shared" si="2"/>
        <v/>
      </c>
      <c r="E47" t="str">
        <f t="shared" si="3"/>
        <v>30 - 34</v>
      </c>
      <c r="F47" s="18" t="s">
        <v>298</v>
      </c>
    </row>
    <row r="48" spans="1:6" ht="28.8" x14ac:dyDescent="0.3">
      <c r="A48" s="17">
        <v>52</v>
      </c>
      <c r="B48" s="18" t="s">
        <v>39</v>
      </c>
      <c r="C48" s="19">
        <v>42521</v>
      </c>
      <c r="D48" t="str">
        <f t="shared" si="2"/>
        <v/>
      </c>
      <c r="E48" t="str">
        <f t="shared" si="3"/>
        <v/>
      </c>
      <c r="F48" s="18" t="s">
        <v>301</v>
      </c>
    </row>
    <row r="49" spans="1:6" ht="43.2" x14ac:dyDescent="0.3">
      <c r="A49" s="17">
        <v>53</v>
      </c>
      <c r="B49" s="18" t="s">
        <v>39</v>
      </c>
      <c r="C49" s="19">
        <v>42522</v>
      </c>
      <c r="D49" t="str">
        <f t="shared" si="2"/>
        <v/>
      </c>
      <c r="E49" t="str">
        <f t="shared" si="3"/>
        <v/>
      </c>
      <c r="F49" s="18" t="s">
        <v>304</v>
      </c>
    </row>
    <row r="50" spans="1:6" ht="28.8" x14ac:dyDescent="0.3">
      <c r="A50" s="17">
        <v>56</v>
      </c>
      <c r="B50" s="18" t="s">
        <v>62</v>
      </c>
      <c r="C50" s="19">
        <v>42528</v>
      </c>
      <c r="D50" t="str">
        <f t="shared" si="2"/>
        <v>Dual Career Support</v>
      </c>
      <c r="E50" t="str">
        <f t="shared" si="3"/>
        <v>30 - 34</v>
      </c>
      <c r="F50" s="18" t="s">
        <v>106</v>
      </c>
    </row>
    <row r="51" spans="1:6" ht="28.8" x14ac:dyDescent="0.3">
      <c r="A51" s="17">
        <v>57</v>
      </c>
      <c r="B51" s="18" t="s">
        <v>114</v>
      </c>
      <c r="C51" s="19">
        <v>42552</v>
      </c>
      <c r="D51" t="str">
        <f t="shared" si="2"/>
        <v/>
      </c>
      <c r="E51" t="str">
        <f t="shared" si="3"/>
        <v>25 - 29</v>
      </c>
      <c r="F51" s="18" t="s">
        <v>308</v>
      </c>
    </row>
    <row r="52" spans="1:6" ht="28.8" x14ac:dyDescent="0.3">
      <c r="A52" s="17">
        <v>58</v>
      </c>
      <c r="B52" s="18" t="s">
        <v>180</v>
      </c>
      <c r="C52" s="19">
        <v>42549</v>
      </c>
      <c r="D52" t="str">
        <f t="shared" si="2"/>
        <v/>
      </c>
      <c r="E52" t="str">
        <f t="shared" si="3"/>
        <v>35 - 39</v>
      </c>
      <c r="F52" s="18" t="s">
        <v>311</v>
      </c>
    </row>
    <row r="53" spans="1:6" ht="57.6" x14ac:dyDescent="0.3">
      <c r="A53" s="17">
        <v>59</v>
      </c>
      <c r="B53" s="18" t="s">
        <v>65</v>
      </c>
      <c r="C53" s="19">
        <v>42585</v>
      </c>
      <c r="D53" t="str">
        <f t="shared" si="2"/>
        <v/>
      </c>
      <c r="E53" t="str">
        <f t="shared" si="3"/>
        <v>30 - 34</v>
      </c>
      <c r="F53" s="18" t="s">
        <v>314</v>
      </c>
    </row>
    <row r="54" spans="1:6" ht="28.8" x14ac:dyDescent="0.3">
      <c r="A54" s="17">
        <v>60</v>
      </c>
      <c r="B54" s="18" t="s">
        <v>47</v>
      </c>
      <c r="C54" s="19">
        <v>42604</v>
      </c>
      <c r="D54" t="str">
        <f t="shared" si="2"/>
        <v/>
      </c>
      <c r="E54" t="str">
        <f t="shared" si="3"/>
        <v>25 - 29</v>
      </c>
      <c r="F54" s="18" t="s">
        <v>49</v>
      </c>
    </row>
    <row r="55" spans="1:6" x14ac:dyDescent="0.3">
      <c r="A55" s="17">
        <v>61</v>
      </c>
      <c r="B55" s="18" t="s">
        <v>34</v>
      </c>
      <c r="C55" s="19">
        <v>42597</v>
      </c>
      <c r="D55" t="str">
        <f t="shared" si="2"/>
        <v/>
      </c>
      <c r="E55" t="str">
        <f t="shared" si="3"/>
        <v>20 - 24</v>
      </c>
      <c r="F55" s="18" t="s">
        <v>318</v>
      </c>
    </row>
    <row r="56" spans="1:6" ht="28.8" x14ac:dyDescent="0.3">
      <c r="A56" s="17">
        <v>62</v>
      </c>
      <c r="B56" s="18" t="s">
        <v>181</v>
      </c>
      <c r="C56" s="19">
        <v>42565</v>
      </c>
      <c r="D56" t="str">
        <f t="shared" si="2"/>
        <v/>
      </c>
      <c r="E56" t="str">
        <f t="shared" si="3"/>
        <v>30 - 34</v>
      </c>
      <c r="F56" s="18" t="s">
        <v>321</v>
      </c>
    </row>
    <row r="57" spans="1:6" x14ac:dyDescent="0.3">
      <c r="A57" s="17">
        <v>64</v>
      </c>
      <c r="B57" s="18" t="s">
        <v>67</v>
      </c>
      <c r="C57" s="19">
        <v>42691</v>
      </c>
      <c r="D57" t="str">
        <f t="shared" si="2"/>
        <v/>
      </c>
      <c r="E57" t="str">
        <f t="shared" si="3"/>
        <v>35 - 39</v>
      </c>
      <c r="F57" s="18" t="s">
        <v>30</v>
      </c>
    </row>
    <row r="58" spans="1:6" x14ac:dyDescent="0.3">
      <c r="A58" s="17">
        <v>65</v>
      </c>
      <c r="B58" s="18" t="s">
        <v>81</v>
      </c>
      <c r="C58" s="19">
        <v>42691</v>
      </c>
      <c r="D58" t="str">
        <f t="shared" si="2"/>
        <v/>
      </c>
      <c r="E58" t="str">
        <f t="shared" si="3"/>
        <v>30 - 34</v>
      </c>
      <c r="F58" s="18" t="s">
        <v>326</v>
      </c>
    </row>
    <row r="59" spans="1:6" x14ac:dyDescent="0.3">
      <c r="A59" s="17">
        <v>66</v>
      </c>
      <c r="B59" s="18" t="s">
        <v>44</v>
      </c>
      <c r="C59" s="19">
        <v>42661</v>
      </c>
      <c r="D59" t="str">
        <f t="shared" si="2"/>
        <v>CT 6</v>
      </c>
      <c r="E59" t="str">
        <f t="shared" si="3"/>
        <v>40 - 44</v>
      </c>
      <c r="F59" s="18" t="s">
        <v>89</v>
      </c>
    </row>
    <row r="60" spans="1:6" x14ac:dyDescent="0.3">
      <c r="A60" s="17">
        <v>67</v>
      </c>
      <c r="B60" s="18" t="s">
        <v>81</v>
      </c>
      <c r="C60" s="19">
        <v>42692</v>
      </c>
      <c r="D60" t="str">
        <f t="shared" si="2"/>
        <v/>
      </c>
      <c r="E60" t="str">
        <f t="shared" si="3"/>
        <v/>
      </c>
      <c r="F60" s="18" t="s">
        <v>328</v>
      </c>
    </row>
    <row r="61" spans="1:6" ht="28.8" x14ac:dyDescent="0.3">
      <c r="A61" s="17">
        <v>68</v>
      </c>
      <c r="B61" s="18" t="s">
        <v>39</v>
      </c>
      <c r="C61" s="19">
        <v>42705</v>
      </c>
      <c r="D61" t="str">
        <f t="shared" si="2"/>
        <v/>
      </c>
      <c r="E61" t="str">
        <f t="shared" si="3"/>
        <v/>
      </c>
      <c r="F61" s="18" t="s">
        <v>331</v>
      </c>
    </row>
    <row r="62" spans="1:6" x14ac:dyDescent="0.3">
      <c r="A62" s="17">
        <v>69</v>
      </c>
      <c r="B62" s="18" t="s">
        <v>81</v>
      </c>
      <c r="C62" s="19">
        <v>42703</v>
      </c>
      <c r="D62" t="str">
        <f t="shared" si="2"/>
        <v/>
      </c>
      <c r="E62" t="str">
        <f t="shared" si="3"/>
        <v/>
      </c>
      <c r="F62" s="18" t="s">
        <v>334</v>
      </c>
    </row>
    <row r="63" spans="1:6" ht="28.8" x14ac:dyDescent="0.3">
      <c r="A63" s="17">
        <v>70</v>
      </c>
      <c r="B63" s="18" t="s">
        <v>37</v>
      </c>
      <c r="C63" s="19">
        <v>42594</v>
      </c>
      <c r="D63" t="str">
        <f t="shared" si="2"/>
        <v/>
      </c>
      <c r="E63" t="str">
        <f t="shared" si="3"/>
        <v>40 - 44</v>
      </c>
      <c r="F63" s="18" t="s">
        <v>337</v>
      </c>
    </row>
    <row r="64" spans="1:6" ht="43.2" x14ac:dyDescent="0.3">
      <c r="A64" s="17">
        <v>72</v>
      </c>
      <c r="B64" s="18" t="s">
        <v>47</v>
      </c>
      <c r="C64" s="19">
        <v>42571</v>
      </c>
      <c r="D64" t="str">
        <f t="shared" si="2"/>
        <v/>
      </c>
      <c r="E64" t="str">
        <f t="shared" si="3"/>
        <v/>
      </c>
      <c r="F64" s="18" t="s">
        <v>340</v>
      </c>
    </row>
    <row r="65" spans="1:6" x14ac:dyDescent="0.3">
      <c r="A65" s="17">
        <v>73</v>
      </c>
      <c r="B65" s="18" t="s">
        <v>62</v>
      </c>
      <c r="C65" s="19">
        <v>42668</v>
      </c>
      <c r="D65" t="str">
        <f t="shared" si="2"/>
        <v/>
      </c>
      <c r="E65" t="str">
        <f t="shared" si="3"/>
        <v/>
      </c>
      <c r="F65" s="18" t="s">
        <v>343</v>
      </c>
    </row>
    <row r="66" spans="1:6" ht="28.8" x14ac:dyDescent="0.3">
      <c r="A66" s="17">
        <v>74</v>
      </c>
      <c r="B66" s="18" t="s">
        <v>47</v>
      </c>
      <c r="C66" s="19">
        <v>42704</v>
      </c>
      <c r="D66" t="str">
        <f t="shared" ref="D66:D97" si="4">IF(NOT(ISERROR(VLOOKUP(A66,allInfo,3,FALSE))),VLOOKUP(A66,allInfo,3,FALSE),"")</f>
        <v>Community Transition</v>
      </c>
      <c r="E66" t="str">
        <f t="shared" ref="E66:E97" si="5">IF(NOT(ISERROR(VLOOKUP(A66, demographicLookups,2,FALSE))),VLOOKUP(A66,demographicLookups,2,FALSE),"")</f>
        <v>45 - 49</v>
      </c>
      <c r="F66" s="18" t="s">
        <v>48</v>
      </c>
    </row>
    <row r="67" spans="1:6" ht="28.8" x14ac:dyDescent="0.3">
      <c r="A67" s="17">
        <v>76</v>
      </c>
      <c r="B67" s="18" t="s">
        <v>114</v>
      </c>
      <c r="C67" s="19">
        <v>42707</v>
      </c>
      <c r="D67" t="str">
        <f t="shared" si="4"/>
        <v/>
      </c>
      <c r="E67" t="str">
        <f t="shared" si="5"/>
        <v>35 - 39</v>
      </c>
      <c r="F67" s="18" t="s">
        <v>348</v>
      </c>
    </row>
    <row r="68" spans="1:6" x14ac:dyDescent="0.3">
      <c r="A68" s="17">
        <v>77</v>
      </c>
      <c r="B68" s="18" t="s">
        <v>39</v>
      </c>
      <c r="C68" s="19">
        <v>42569</v>
      </c>
      <c r="D68" t="str">
        <f t="shared" si="4"/>
        <v/>
      </c>
      <c r="E68" t="str">
        <f t="shared" si="5"/>
        <v/>
      </c>
      <c r="F68" s="18" t="s">
        <v>351</v>
      </c>
    </row>
    <row r="69" spans="1:6" ht="28.8" x14ac:dyDescent="0.3">
      <c r="A69" s="17">
        <v>78</v>
      </c>
      <c r="B69" s="18" t="s">
        <v>114</v>
      </c>
      <c r="C69" s="19">
        <v>42580</v>
      </c>
      <c r="D69" t="str">
        <f t="shared" si="4"/>
        <v/>
      </c>
      <c r="E69" t="str">
        <f t="shared" si="5"/>
        <v>30 - 34</v>
      </c>
      <c r="F69" s="18" t="s">
        <v>236</v>
      </c>
    </row>
    <row r="70" spans="1:6" x14ac:dyDescent="0.3">
      <c r="A70" s="17">
        <v>81</v>
      </c>
      <c r="B70" s="18" t="s">
        <v>37</v>
      </c>
      <c r="C70" s="19">
        <v>42584</v>
      </c>
      <c r="D70" t="str">
        <f t="shared" si="4"/>
        <v>Dual Career Support</v>
      </c>
      <c r="E70" t="str">
        <f t="shared" si="5"/>
        <v>30 - 34</v>
      </c>
      <c r="F70" s="18" t="s">
        <v>49</v>
      </c>
    </row>
    <row r="71" spans="1:6" x14ac:dyDescent="0.3">
      <c r="A71" s="17">
        <v>82</v>
      </c>
      <c r="B71" s="18" t="s">
        <v>37</v>
      </c>
      <c r="C71" s="19">
        <v>42681</v>
      </c>
      <c r="D71" t="str">
        <f t="shared" si="4"/>
        <v/>
      </c>
      <c r="E71" t="str">
        <f t="shared" si="5"/>
        <v/>
      </c>
      <c r="F71" s="18" t="s">
        <v>49</v>
      </c>
    </row>
    <row r="72" spans="1:6" x14ac:dyDescent="0.3">
      <c r="A72" s="17">
        <v>84</v>
      </c>
      <c r="B72" s="18" t="s">
        <v>96</v>
      </c>
      <c r="C72" s="19">
        <v>42712</v>
      </c>
      <c r="D72" t="str">
        <f t="shared" si="4"/>
        <v/>
      </c>
      <c r="E72" t="str">
        <f t="shared" si="5"/>
        <v/>
      </c>
      <c r="F72" s="18" t="s">
        <v>30</v>
      </c>
    </row>
    <row r="73" spans="1:6" ht="28.8" x14ac:dyDescent="0.3">
      <c r="A73" s="17">
        <v>85</v>
      </c>
      <c r="B73" s="18" t="s">
        <v>62</v>
      </c>
      <c r="C73" s="19">
        <v>42718</v>
      </c>
      <c r="D73" t="str">
        <f t="shared" si="4"/>
        <v>Dual Career Support</v>
      </c>
      <c r="E73" t="str">
        <f t="shared" si="5"/>
        <v>25 - 29</v>
      </c>
      <c r="F73" s="18" t="s">
        <v>74</v>
      </c>
    </row>
    <row r="74" spans="1:6" x14ac:dyDescent="0.3">
      <c r="A74" s="17">
        <v>86</v>
      </c>
      <c r="B74" s="18" t="s">
        <v>81</v>
      </c>
      <c r="C74" s="19">
        <v>42723</v>
      </c>
      <c r="D74" t="str">
        <f t="shared" si="4"/>
        <v/>
      </c>
      <c r="E74" t="str">
        <f t="shared" si="5"/>
        <v/>
      </c>
      <c r="F74" s="18" t="s">
        <v>364</v>
      </c>
    </row>
    <row r="75" spans="1:6" x14ac:dyDescent="0.3">
      <c r="A75" s="17">
        <v>87</v>
      </c>
      <c r="B75" s="18" t="s">
        <v>51</v>
      </c>
      <c r="C75" s="19">
        <v>42724</v>
      </c>
      <c r="D75" t="str">
        <f t="shared" si="4"/>
        <v>CT 6</v>
      </c>
      <c r="E75" t="str">
        <f t="shared" si="5"/>
        <v>25 - 29</v>
      </c>
      <c r="F75" s="18" t="s">
        <v>52</v>
      </c>
    </row>
    <row r="76" spans="1:6" x14ac:dyDescent="0.3">
      <c r="A76" s="17">
        <v>88</v>
      </c>
      <c r="B76" s="18" t="s">
        <v>96</v>
      </c>
      <c r="C76" s="19">
        <v>42724</v>
      </c>
      <c r="D76" t="str">
        <f t="shared" si="4"/>
        <v/>
      </c>
      <c r="E76" t="str">
        <f t="shared" si="5"/>
        <v/>
      </c>
      <c r="F76" s="18" t="s">
        <v>369</v>
      </c>
    </row>
    <row r="77" spans="1:6" x14ac:dyDescent="0.3">
      <c r="A77" s="17">
        <v>89</v>
      </c>
      <c r="B77" s="18" t="s">
        <v>96</v>
      </c>
      <c r="C77" s="19">
        <v>42724</v>
      </c>
      <c r="D77" t="str">
        <f t="shared" si="4"/>
        <v/>
      </c>
      <c r="E77" t="str">
        <f t="shared" si="5"/>
        <v>20 - 24</v>
      </c>
      <c r="F77" s="18" t="s">
        <v>372</v>
      </c>
    </row>
    <row r="78" spans="1:6" ht="28.8" x14ac:dyDescent="0.3">
      <c r="A78" s="17">
        <v>90</v>
      </c>
      <c r="B78" s="18" t="s">
        <v>96</v>
      </c>
      <c r="C78" s="19">
        <v>42724</v>
      </c>
      <c r="D78" t="str">
        <f t="shared" si="4"/>
        <v/>
      </c>
      <c r="E78" t="str">
        <f t="shared" si="5"/>
        <v/>
      </c>
      <c r="F78" s="18" t="s">
        <v>375</v>
      </c>
    </row>
    <row r="79" spans="1:6" ht="28.8" x14ac:dyDescent="0.3">
      <c r="A79" s="17">
        <v>91</v>
      </c>
      <c r="B79" s="18" t="s">
        <v>96</v>
      </c>
      <c r="C79" s="19">
        <v>42724</v>
      </c>
      <c r="D79" t="str">
        <f t="shared" si="4"/>
        <v/>
      </c>
      <c r="E79" t="str">
        <f t="shared" si="5"/>
        <v>20 - 24</v>
      </c>
      <c r="F79" s="18" t="s">
        <v>375</v>
      </c>
    </row>
    <row r="80" spans="1:6" ht="28.8" x14ac:dyDescent="0.3">
      <c r="A80" s="17">
        <v>92</v>
      </c>
      <c r="B80" s="18" t="s">
        <v>182</v>
      </c>
      <c r="C80" s="19">
        <v>42668</v>
      </c>
      <c r="D80" t="str">
        <f t="shared" si="4"/>
        <v/>
      </c>
      <c r="E80" t="str">
        <f t="shared" si="5"/>
        <v/>
      </c>
      <c r="F80" s="18" t="s">
        <v>379</v>
      </c>
    </row>
    <row r="81" spans="1:6" x14ac:dyDescent="0.3">
      <c r="A81" s="17">
        <v>95</v>
      </c>
      <c r="B81" s="18" t="s">
        <v>65</v>
      </c>
      <c r="C81" s="19">
        <v>42726</v>
      </c>
      <c r="D81" t="str">
        <f t="shared" si="4"/>
        <v>Community Transition</v>
      </c>
      <c r="E81" t="str">
        <f t="shared" si="5"/>
        <v>45 - 49</v>
      </c>
      <c r="F81" s="18" t="s">
        <v>66</v>
      </c>
    </row>
    <row r="82" spans="1:6" x14ac:dyDescent="0.3">
      <c r="A82" s="17">
        <v>99</v>
      </c>
      <c r="B82" s="18" t="s">
        <v>37</v>
      </c>
      <c r="C82" s="19">
        <v>42753</v>
      </c>
      <c r="D82" t="str">
        <f t="shared" si="4"/>
        <v/>
      </c>
      <c r="E82" t="str">
        <f t="shared" si="5"/>
        <v/>
      </c>
      <c r="F82" s="18" t="s">
        <v>49</v>
      </c>
    </row>
    <row r="83" spans="1:6" x14ac:dyDescent="0.3">
      <c r="A83" s="17">
        <v>100</v>
      </c>
      <c r="B83" s="18" t="s">
        <v>37</v>
      </c>
      <c r="C83" s="19">
        <v>42747</v>
      </c>
      <c r="D83" t="str">
        <f t="shared" si="4"/>
        <v/>
      </c>
      <c r="E83" t="str">
        <f t="shared" si="5"/>
        <v>25 - 29</v>
      </c>
      <c r="F83" s="18" t="s">
        <v>49</v>
      </c>
    </row>
    <row r="84" spans="1:6" ht="28.8" x14ac:dyDescent="0.3">
      <c r="A84" s="17">
        <v>101</v>
      </c>
      <c r="B84" s="18" t="s">
        <v>37</v>
      </c>
      <c r="C84" s="19">
        <v>42685</v>
      </c>
      <c r="D84" t="str">
        <f t="shared" si="4"/>
        <v>Dual Career Support</v>
      </c>
      <c r="E84" t="str">
        <f t="shared" si="5"/>
        <v>30 - 34</v>
      </c>
      <c r="F84" s="18" t="s">
        <v>55</v>
      </c>
    </row>
    <row r="85" spans="1:6" x14ac:dyDescent="0.3">
      <c r="A85" s="17">
        <v>103</v>
      </c>
      <c r="B85" s="18" t="s">
        <v>44</v>
      </c>
      <c r="C85" s="19">
        <v>42758</v>
      </c>
      <c r="D85" t="str">
        <f t="shared" si="4"/>
        <v/>
      </c>
      <c r="E85" t="str">
        <f t="shared" si="5"/>
        <v>35 - 39</v>
      </c>
      <c r="F85" s="18" t="s">
        <v>388</v>
      </c>
    </row>
    <row r="86" spans="1:6" ht="28.8" x14ac:dyDescent="0.3">
      <c r="A86" s="17">
        <v>105</v>
      </c>
      <c r="B86" s="18" t="s">
        <v>81</v>
      </c>
      <c r="C86" s="19">
        <v>42760</v>
      </c>
      <c r="D86" t="str">
        <f t="shared" si="4"/>
        <v/>
      </c>
      <c r="E86" t="str">
        <f t="shared" si="5"/>
        <v/>
      </c>
      <c r="F86" s="18" t="s">
        <v>391</v>
      </c>
    </row>
    <row r="87" spans="1:6" ht="28.8" x14ac:dyDescent="0.3">
      <c r="A87" s="17">
        <v>107</v>
      </c>
      <c r="B87" s="18" t="s">
        <v>39</v>
      </c>
      <c r="C87" s="19">
        <v>42761</v>
      </c>
      <c r="D87" t="str">
        <f t="shared" si="4"/>
        <v>Tier 1 Pre-Hire Consult</v>
      </c>
      <c r="E87" t="str">
        <f t="shared" si="5"/>
        <v>20 - 24</v>
      </c>
      <c r="F87" s="18" t="s">
        <v>100</v>
      </c>
    </row>
    <row r="88" spans="1:6" x14ac:dyDescent="0.3">
      <c r="A88" s="17">
        <v>108</v>
      </c>
      <c r="B88" s="18" t="s">
        <v>81</v>
      </c>
      <c r="C88" s="19">
        <v>42766</v>
      </c>
      <c r="D88" t="str">
        <f t="shared" si="4"/>
        <v/>
      </c>
      <c r="E88" t="str">
        <f t="shared" si="5"/>
        <v/>
      </c>
      <c r="F88" s="18" t="s">
        <v>30</v>
      </c>
    </row>
    <row r="89" spans="1:6" ht="28.8" x14ac:dyDescent="0.3">
      <c r="A89" s="17">
        <v>109</v>
      </c>
      <c r="B89" s="18" t="s">
        <v>114</v>
      </c>
      <c r="C89" s="19">
        <v>42766</v>
      </c>
      <c r="D89" t="str">
        <f t="shared" si="4"/>
        <v>Community Transition</v>
      </c>
      <c r="E89" t="str">
        <f t="shared" si="5"/>
        <v/>
      </c>
      <c r="F89" s="18" t="s">
        <v>120</v>
      </c>
    </row>
    <row r="90" spans="1:6" ht="28.8" x14ac:dyDescent="0.3">
      <c r="A90" s="17">
        <v>110</v>
      </c>
      <c r="B90" s="18" t="s">
        <v>114</v>
      </c>
      <c r="C90" s="19">
        <v>42773</v>
      </c>
      <c r="D90" t="str">
        <f t="shared" si="4"/>
        <v/>
      </c>
      <c r="E90" t="str">
        <f t="shared" si="5"/>
        <v>30 - 34</v>
      </c>
      <c r="F90" s="18" t="s">
        <v>236</v>
      </c>
    </row>
    <row r="91" spans="1:6" ht="28.8" x14ac:dyDescent="0.3">
      <c r="A91" s="17">
        <v>112</v>
      </c>
      <c r="B91" s="18" t="s">
        <v>37</v>
      </c>
      <c r="C91" s="19">
        <v>42774</v>
      </c>
      <c r="D91" t="str">
        <f t="shared" si="4"/>
        <v>Dual Career Support</v>
      </c>
      <c r="E91" t="str">
        <f t="shared" si="5"/>
        <v>40 - 44</v>
      </c>
      <c r="F91" s="18" t="s">
        <v>59</v>
      </c>
    </row>
    <row r="92" spans="1:6" x14ac:dyDescent="0.3">
      <c r="A92" s="17">
        <v>113</v>
      </c>
      <c r="B92" s="18" t="s">
        <v>37</v>
      </c>
      <c r="C92" s="19">
        <v>42778</v>
      </c>
      <c r="D92" t="str">
        <f t="shared" si="4"/>
        <v>Community Transition</v>
      </c>
      <c r="E92" t="str">
        <f t="shared" si="5"/>
        <v>30 - 34</v>
      </c>
      <c r="F92" s="18" t="s">
        <v>30</v>
      </c>
    </row>
    <row r="93" spans="1:6" x14ac:dyDescent="0.3">
      <c r="A93" s="17">
        <v>114</v>
      </c>
      <c r="B93" s="18" t="s">
        <v>39</v>
      </c>
      <c r="C93" s="19">
        <v>42800</v>
      </c>
      <c r="D93" t="str">
        <f t="shared" si="4"/>
        <v>Dual Career Support</v>
      </c>
      <c r="E93" t="str">
        <f t="shared" si="5"/>
        <v>50 - 54</v>
      </c>
      <c r="F93" s="18" t="s">
        <v>112</v>
      </c>
    </row>
    <row r="94" spans="1:6" x14ac:dyDescent="0.3">
      <c r="A94" s="17">
        <v>116</v>
      </c>
      <c r="B94" s="18" t="s">
        <v>37</v>
      </c>
      <c r="C94" s="19">
        <v>42795</v>
      </c>
      <c r="D94" t="str">
        <f t="shared" si="4"/>
        <v>Dual Career Support</v>
      </c>
      <c r="E94" t="str">
        <f t="shared" si="5"/>
        <v>30 - 34</v>
      </c>
      <c r="F94" s="18" t="s">
        <v>49</v>
      </c>
    </row>
    <row r="95" spans="1:6" ht="28.8" x14ac:dyDescent="0.3">
      <c r="A95" s="17">
        <v>117</v>
      </c>
      <c r="B95" s="18" t="s">
        <v>39</v>
      </c>
      <c r="C95" s="19">
        <v>42814</v>
      </c>
      <c r="D95" t="str">
        <f t="shared" si="4"/>
        <v/>
      </c>
      <c r="E95" t="str">
        <f t="shared" si="5"/>
        <v/>
      </c>
      <c r="F95" s="18" t="s">
        <v>408</v>
      </c>
    </row>
    <row r="96" spans="1:6" x14ac:dyDescent="0.3">
      <c r="A96" s="17">
        <v>120</v>
      </c>
      <c r="B96" s="18" t="s">
        <v>37</v>
      </c>
      <c r="C96" s="19">
        <v>42811</v>
      </c>
      <c r="D96" t="str">
        <f t="shared" si="4"/>
        <v/>
      </c>
      <c r="E96" t="str">
        <f t="shared" si="5"/>
        <v>25 - 29</v>
      </c>
      <c r="F96" s="18" t="s">
        <v>49</v>
      </c>
    </row>
    <row r="97" spans="1:6" ht="28.8" x14ac:dyDescent="0.3">
      <c r="A97" s="17">
        <v>121</v>
      </c>
      <c r="B97" s="18" t="s">
        <v>62</v>
      </c>
      <c r="C97" s="19">
        <v>42810</v>
      </c>
      <c r="D97" t="str">
        <f t="shared" si="4"/>
        <v/>
      </c>
      <c r="E97" t="str">
        <f t="shared" si="5"/>
        <v>25 - 29</v>
      </c>
      <c r="F97" s="18" t="s">
        <v>412</v>
      </c>
    </row>
    <row r="98" spans="1:6" x14ac:dyDescent="0.3">
      <c r="A98" s="17">
        <v>122</v>
      </c>
      <c r="B98" s="18" t="s">
        <v>62</v>
      </c>
      <c r="C98" s="19">
        <v>42810</v>
      </c>
      <c r="D98" t="str">
        <f t="shared" ref="D98:D129" si="6">IF(NOT(ISERROR(VLOOKUP(A98,allInfo,3,FALSE))),VLOOKUP(A98,allInfo,3,FALSE),"")</f>
        <v/>
      </c>
      <c r="E98" t="str">
        <f t="shared" ref="E98:E129" si="7">IF(NOT(ISERROR(VLOOKUP(A98, demographicLookups,2,FALSE))),VLOOKUP(A98,demographicLookups,2,FALSE),"")</f>
        <v>25 - 29</v>
      </c>
      <c r="F98" s="18" t="s">
        <v>30</v>
      </c>
    </row>
    <row r="99" spans="1:6" x14ac:dyDescent="0.3">
      <c r="A99" s="17">
        <v>123</v>
      </c>
      <c r="B99" s="18" t="s">
        <v>62</v>
      </c>
      <c r="C99" s="19">
        <v>42810</v>
      </c>
      <c r="D99" t="str">
        <f t="shared" si="6"/>
        <v>Dual Career Support</v>
      </c>
      <c r="E99" t="str">
        <f t="shared" si="7"/>
        <v>25 - 29</v>
      </c>
      <c r="F99" s="18" t="s">
        <v>90</v>
      </c>
    </row>
    <row r="100" spans="1:6" x14ac:dyDescent="0.3">
      <c r="A100" s="17">
        <v>124</v>
      </c>
      <c r="B100" s="18" t="s">
        <v>39</v>
      </c>
      <c r="C100" s="19">
        <v>42804</v>
      </c>
      <c r="D100" t="str">
        <f t="shared" si="6"/>
        <v>Community Transition</v>
      </c>
      <c r="E100" t="str">
        <f t="shared" si="7"/>
        <v>40 - 44</v>
      </c>
      <c r="F100" s="18" t="s">
        <v>73</v>
      </c>
    </row>
    <row r="101" spans="1:6" x14ac:dyDescent="0.3">
      <c r="A101" s="17">
        <v>125</v>
      </c>
      <c r="B101" s="18" t="s">
        <v>183</v>
      </c>
      <c r="C101" s="19">
        <v>42800</v>
      </c>
      <c r="D101" t="str">
        <f t="shared" si="6"/>
        <v/>
      </c>
      <c r="E101" t="str">
        <f t="shared" si="7"/>
        <v>45 - 49</v>
      </c>
      <c r="F101" s="18" t="s">
        <v>48</v>
      </c>
    </row>
    <row r="102" spans="1:6" ht="28.8" x14ac:dyDescent="0.3">
      <c r="A102" s="17">
        <v>127</v>
      </c>
      <c r="B102" s="18" t="s">
        <v>114</v>
      </c>
      <c r="C102" s="19">
        <v>42797</v>
      </c>
      <c r="D102" t="str">
        <f t="shared" si="6"/>
        <v/>
      </c>
      <c r="E102" t="str">
        <f t="shared" si="7"/>
        <v>40 - 44</v>
      </c>
      <c r="F102" s="18" t="s">
        <v>420</v>
      </c>
    </row>
    <row r="103" spans="1:6" ht="28.8" x14ac:dyDescent="0.3">
      <c r="A103" s="17">
        <v>128</v>
      </c>
      <c r="B103" s="18" t="s">
        <v>37</v>
      </c>
      <c r="C103" s="19">
        <v>42817</v>
      </c>
      <c r="D103" t="str">
        <f t="shared" si="6"/>
        <v/>
      </c>
      <c r="E103" t="str">
        <f t="shared" si="7"/>
        <v>45 - 49</v>
      </c>
      <c r="F103" s="18" t="s">
        <v>422</v>
      </c>
    </row>
    <row r="104" spans="1:6" ht="28.8" x14ac:dyDescent="0.3">
      <c r="A104" s="17">
        <v>129</v>
      </c>
      <c r="B104" s="18" t="s">
        <v>114</v>
      </c>
      <c r="C104" s="19">
        <v>42818</v>
      </c>
      <c r="D104" t="str">
        <f t="shared" si="6"/>
        <v/>
      </c>
      <c r="E104" t="str">
        <f t="shared" si="7"/>
        <v>35 - 39</v>
      </c>
      <c r="F104" s="18" t="s">
        <v>347</v>
      </c>
    </row>
    <row r="105" spans="1:6" x14ac:dyDescent="0.3">
      <c r="A105" s="17">
        <v>134</v>
      </c>
      <c r="B105" s="18" t="s">
        <v>51</v>
      </c>
      <c r="C105" s="19">
        <v>42822</v>
      </c>
      <c r="D105" t="str">
        <f t="shared" si="6"/>
        <v/>
      </c>
      <c r="E105" t="str">
        <f t="shared" si="7"/>
        <v>25 - 29</v>
      </c>
      <c r="F105" s="18" t="s">
        <v>52</v>
      </c>
    </row>
    <row r="106" spans="1:6" x14ac:dyDescent="0.3">
      <c r="A106" s="17">
        <v>135</v>
      </c>
      <c r="B106" s="18" t="s">
        <v>67</v>
      </c>
      <c r="C106" s="19">
        <v>42829</v>
      </c>
      <c r="D106" t="str">
        <f t="shared" si="6"/>
        <v/>
      </c>
      <c r="E106" t="str">
        <f t="shared" si="7"/>
        <v/>
      </c>
      <c r="F106" s="18" t="s">
        <v>69</v>
      </c>
    </row>
    <row r="107" spans="1:6" x14ac:dyDescent="0.3">
      <c r="A107" s="17">
        <v>136</v>
      </c>
      <c r="B107" s="18" t="s">
        <v>67</v>
      </c>
      <c r="C107" s="19">
        <v>42829</v>
      </c>
      <c r="D107" t="str">
        <f t="shared" si="6"/>
        <v>Relocation Assistance</v>
      </c>
      <c r="E107" t="str">
        <f t="shared" si="7"/>
        <v/>
      </c>
      <c r="F107" s="18" t="s">
        <v>69</v>
      </c>
    </row>
    <row r="108" spans="1:6" x14ac:dyDescent="0.3">
      <c r="A108" s="17">
        <v>137</v>
      </c>
      <c r="B108" s="18" t="s">
        <v>67</v>
      </c>
      <c r="C108" s="19">
        <v>42829</v>
      </c>
      <c r="D108" t="str">
        <f t="shared" si="6"/>
        <v>Relocation Assistance</v>
      </c>
      <c r="E108" t="str">
        <f t="shared" si="7"/>
        <v>35 - 39</v>
      </c>
      <c r="F108" s="18" t="s">
        <v>69</v>
      </c>
    </row>
    <row r="109" spans="1:6" x14ac:dyDescent="0.3">
      <c r="A109" s="17">
        <v>138</v>
      </c>
      <c r="B109" s="18" t="s">
        <v>67</v>
      </c>
      <c r="C109" s="19">
        <v>42829</v>
      </c>
      <c r="D109" t="str">
        <f t="shared" si="6"/>
        <v/>
      </c>
      <c r="E109" t="str">
        <f t="shared" si="7"/>
        <v/>
      </c>
      <c r="F109" s="18" t="s">
        <v>69</v>
      </c>
    </row>
    <row r="110" spans="1:6" x14ac:dyDescent="0.3">
      <c r="A110" s="17">
        <v>139</v>
      </c>
      <c r="B110" s="18" t="s">
        <v>62</v>
      </c>
      <c r="C110" s="19">
        <v>42829</v>
      </c>
      <c r="D110" t="str">
        <f t="shared" si="6"/>
        <v>Dual Career Support</v>
      </c>
      <c r="E110" t="str">
        <f t="shared" si="7"/>
        <v>50 - 54</v>
      </c>
      <c r="F110" s="18" t="s">
        <v>63</v>
      </c>
    </row>
    <row r="111" spans="1:6" x14ac:dyDescent="0.3">
      <c r="A111" s="17">
        <v>141</v>
      </c>
      <c r="B111" s="18" t="s">
        <v>65</v>
      </c>
      <c r="C111" s="19">
        <v>42850</v>
      </c>
      <c r="D111" t="str">
        <f t="shared" si="6"/>
        <v>Dual Career Support</v>
      </c>
      <c r="E111" t="str">
        <f t="shared" si="7"/>
        <v/>
      </c>
      <c r="F111" s="18" t="s">
        <v>84</v>
      </c>
    </row>
    <row r="112" spans="1:6" x14ac:dyDescent="0.3">
      <c r="A112" s="17">
        <v>142</v>
      </c>
      <c r="B112" s="18" t="s">
        <v>81</v>
      </c>
      <c r="C112" s="19">
        <v>42849</v>
      </c>
      <c r="D112" t="str">
        <f t="shared" si="6"/>
        <v>Community Transition</v>
      </c>
      <c r="E112" t="str">
        <f t="shared" si="7"/>
        <v>30 - 34</v>
      </c>
      <c r="F112" s="18" t="s">
        <v>104</v>
      </c>
    </row>
    <row r="113" spans="1:6" x14ac:dyDescent="0.3">
      <c r="A113" s="17">
        <v>143</v>
      </c>
      <c r="B113" s="18" t="s">
        <v>81</v>
      </c>
      <c r="C113" s="19">
        <v>42849</v>
      </c>
      <c r="D113" t="str">
        <f t="shared" si="6"/>
        <v/>
      </c>
      <c r="E113" t="str">
        <f t="shared" si="7"/>
        <v/>
      </c>
      <c r="F113" s="18" t="s">
        <v>48</v>
      </c>
    </row>
    <row r="114" spans="1:6" x14ac:dyDescent="0.3">
      <c r="A114" s="17">
        <v>144</v>
      </c>
      <c r="B114" s="18" t="s">
        <v>37</v>
      </c>
      <c r="C114" s="19">
        <v>42853</v>
      </c>
      <c r="D114" t="str">
        <f t="shared" si="6"/>
        <v>CT Add-on</v>
      </c>
      <c r="E114" t="str">
        <f t="shared" si="7"/>
        <v/>
      </c>
      <c r="F114" s="18" t="s">
        <v>49</v>
      </c>
    </row>
    <row r="115" spans="1:6" x14ac:dyDescent="0.3">
      <c r="A115" s="17">
        <v>145</v>
      </c>
      <c r="B115" s="18" t="s">
        <v>79</v>
      </c>
      <c r="C115" s="19">
        <v>42852</v>
      </c>
      <c r="D115" t="str">
        <f t="shared" si="6"/>
        <v>Community Transition</v>
      </c>
      <c r="E115" t="str">
        <f t="shared" si="7"/>
        <v/>
      </c>
      <c r="F115" s="18" t="s">
        <v>80</v>
      </c>
    </row>
    <row r="116" spans="1:6" x14ac:dyDescent="0.3">
      <c r="A116" s="17">
        <v>146</v>
      </c>
      <c r="B116" s="18" t="s">
        <v>81</v>
      </c>
      <c r="C116" s="19">
        <v>42863</v>
      </c>
      <c r="D116" t="str">
        <f t="shared" si="6"/>
        <v>Community Transition</v>
      </c>
      <c r="E116" t="str">
        <f t="shared" si="7"/>
        <v>30 - 34</v>
      </c>
      <c r="F116" s="18" t="s">
        <v>82</v>
      </c>
    </row>
    <row r="117" spans="1:6" ht="28.8" x14ac:dyDescent="0.3">
      <c r="A117" s="17">
        <v>147</v>
      </c>
      <c r="B117" s="18" t="s">
        <v>85</v>
      </c>
      <c r="C117" s="19">
        <v>42864</v>
      </c>
      <c r="D117" t="str">
        <f t="shared" si="6"/>
        <v>Dual Career Support</v>
      </c>
      <c r="E117" t="str">
        <f t="shared" si="7"/>
        <v>25 - 29</v>
      </c>
      <c r="F117" s="18" t="s">
        <v>69</v>
      </c>
    </row>
    <row r="118" spans="1:6" ht="28.8" x14ac:dyDescent="0.3">
      <c r="A118" s="17">
        <v>148</v>
      </c>
      <c r="B118" s="18" t="s">
        <v>85</v>
      </c>
      <c r="C118" s="19">
        <v>42864</v>
      </c>
      <c r="D118" t="str">
        <f t="shared" si="6"/>
        <v>Dual Career Support</v>
      </c>
      <c r="E118" t="str">
        <f t="shared" si="7"/>
        <v>25 - 29</v>
      </c>
      <c r="F118" s="18" t="s">
        <v>86</v>
      </c>
    </row>
    <row r="119" spans="1:6" x14ac:dyDescent="0.3">
      <c r="A119" s="17">
        <v>149</v>
      </c>
      <c r="B119" s="18" t="s">
        <v>96</v>
      </c>
      <c r="C119" s="19">
        <v>42866</v>
      </c>
      <c r="D119" t="str">
        <f t="shared" si="6"/>
        <v>CT Add-on</v>
      </c>
      <c r="E119" t="str">
        <f t="shared" si="7"/>
        <v>30 - 34</v>
      </c>
      <c r="F119" s="18" t="s">
        <v>49</v>
      </c>
    </row>
    <row r="120" spans="1:6" x14ac:dyDescent="0.3">
      <c r="A120" s="17">
        <v>150</v>
      </c>
      <c r="B120" s="18" t="s">
        <v>37</v>
      </c>
      <c r="C120" s="19">
        <v>42873</v>
      </c>
      <c r="D120" t="str">
        <f t="shared" si="6"/>
        <v/>
      </c>
      <c r="E120" t="str">
        <f t="shared" si="7"/>
        <v/>
      </c>
      <c r="F120" s="18" t="s">
        <v>446</v>
      </c>
    </row>
    <row r="121" spans="1:6" ht="28.8" x14ac:dyDescent="0.3">
      <c r="A121" s="17">
        <v>151</v>
      </c>
      <c r="B121" s="18" t="s">
        <v>114</v>
      </c>
      <c r="C121" s="19">
        <v>42879</v>
      </c>
      <c r="D121" t="str">
        <f t="shared" si="6"/>
        <v/>
      </c>
      <c r="E121" t="str">
        <f t="shared" si="7"/>
        <v/>
      </c>
      <c r="F121" s="18" t="s">
        <v>30</v>
      </c>
    </row>
    <row r="122" spans="1:6" ht="28.8" x14ac:dyDescent="0.3">
      <c r="A122" s="17">
        <v>153</v>
      </c>
      <c r="B122" s="18" t="s">
        <v>65</v>
      </c>
      <c r="C122" s="19">
        <v>42899</v>
      </c>
      <c r="D122" t="str">
        <f t="shared" si="6"/>
        <v>Community Transition</v>
      </c>
      <c r="E122" t="str">
        <f t="shared" si="7"/>
        <v>35 - 39</v>
      </c>
      <c r="F122" s="18" t="s">
        <v>109</v>
      </c>
    </row>
    <row r="123" spans="1:6" x14ac:dyDescent="0.3">
      <c r="A123" s="17">
        <v>154</v>
      </c>
      <c r="B123" s="18" t="s">
        <v>81</v>
      </c>
      <c r="C123" s="19">
        <v>42899</v>
      </c>
      <c r="D123" t="str">
        <f t="shared" si="6"/>
        <v>DC Add-on</v>
      </c>
      <c r="E123" t="str">
        <f t="shared" si="7"/>
        <v>50 - 54</v>
      </c>
      <c r="F123" s="18" t="s">
        <v>111</v>
      </c>
    </row>
    <row r="124" spans="1:6" x14ac:dyDescent="0.3">
      <c r="A124" s="17">
        <v>155</v>
      </c>
      <c r="B124" s="18" t="s">
        <v>81</v>
      </c>
      <c r="C124" s="19">
        <v>42899</v>
      </c>
      <c r="D124" t="str">
        <f t="shared" si="6"/>
        <v/>
      </c>
      <c r="E124" t="str">
        <f t="shared" si="7"/>
        <v/>
      </c>
      <c r="F124" s="18" t="s">
        <v>30</v>
      </c>
    </row>
    <row r="125" spans="1:6" x14ac:dyDescent="0.3">
      <c r="A125" s="17">
        <v>157</v>
      </c>
      <c r="B125" s="18" t="s">
        <v>37</v>
      </c>
      <c r="C125" s="19">
        <v>42900</v>
      </c>
      <c r="D125" t="str">
        <f t="shared" si="6"/>
        <v/>
      </c>
      <c r="E125" t="str">
        <f t="shared" si="7"/>
        <v/>
      </c>
      <c r="F125" s="18" t="s">
        <v>454</v>
      </c>
    </row>
    <row r="126" spans="1:6" x14ac:dyDescent="0.3">
      <c r="A126" s="17">
        <v>158</v>
      </c>
      <c r="B126" s="18" t="s">
        <v>44</v>
      </c>
      <c r="C126" s="19">
        <v>42901</v>
      </c>
      <c r="D126" t="str">
        <f t="shared" si="6"/>
        <v/>
      </c>
      <c r="E126" t="str">
        <f t="shared" si="7"/>
        <v/>
      </c>
      <c r="F126" s="18" t="s">
        <v>45</v>
      </c>
    </row>
    <row r="127" spans="1:6" ht="28.8" x14ac:dyDescent="0.3">
      <c r="A127" s="17">
        <v>159</v>
      </c>
      <c r="B127" s="18" t="s">
        <v>114</v>
      </c>
      <c r="C127" s="19">
        <v>42905</v>
      </c>
      <c r="D127" t="str">
        <f t="shared" si="6"/>
        <v/>
      </c>
      <c r="E127" t="str">
        <f t="shared" si="7"/>
        <v>35 - 39</v>
      </c>
      <c r="F127" s="18" t="s">
        <v>236</v>
      </c>
    </row>
    <row r="128" spans="1:6" ht="28.8" x14ac:dyDescent="0.3">
      <c r="A128" s="17">
        <v>160</v>
      </c>
      <c r="B128" s="18" t="s">
        <v>114</v>
      </c>
      <c r="C128" s="19">
        <v>42894</v>
      </c>
      <c r="D128" t="str">
        <f t="shared" si="6"/>
        <v/>
      </c>
      <c r="E128" t="str">
        <f t="shared" si="7"/>
        <v/>
      </c>
      <c r="F128" s="18" t="s">
        <v>48</v>
      </c>
    </row>
    <row r="129" spans="1:6" ht="28.8" x14ac:dyDescent="0.3">
      <c r="A129" s="17">
        <v>161</v>
      </c>
      <c r="B129" s="18" t="s">
        <v>114</v>
      </c>
      <c r="C129" s="19">
        <v>42894</v>
      </c>
      <c r="D129" t="str">
        <f t="shared" si="6"/>
        <v/>
      </c>
      <c r="E129" t="str">
        <f t="shared" si="7"/>
        <v/>
      </c>
      <c r="F129" s="18" t="s">
        <v>48</v>
      </c>
    </row>
    <row r="130" spans="1:6" ht="28.8" x14ac:dyDescent="0.3">
      <c r="A130" s="17">
        <v>162</v>
      </c>
      <c r="B130" s="18" t="s">
        <v>114</v>
      </c>
      <c r="C130" s="19">
        <v>42894</v>
      </c>
      <c r="D130" t="str">
        <f t="shared" ref="D130:D145" si="8">IF(NOT(ISERROR(VLOOKUP(A130,allInfo,3,FALSE))),VLOOKUP(A130,allInfo,3,FALSE),"")</f>
        <v/>
      </c>
      <c r="E130" t="str">
        <f t="shared" ref="E130:E145" si="9">IF(NOT(ISERROR(VLOOKUP(A130, demographicLookups,2,FALSE))),VLOOKUP(A130,demographicLookups,2,FALSE),"")</f>
        <v/>
      </c>
      <c r="F130" s="18" t="s">
        <v>48</v>
      </c>
    </row>
    <row r="131" spans="1:6" ht="28.8" x14ac:dyDescent="0.3">
      <c r="A131" s="17">
        <v>163</v>
      </c>
      <c r="B131" s="18" t="s">
        <v>114</v>
      </c>
      <c r="C131" s="19">
        <v>42894</v>
      </c>
      <c r="D131" t="str">
        <f t="shared" si="8"/>
        <v/>
      </c>
      <c r="E131" t="str">
        <f t="shared" si="9"/>
        <v/>
      </c>
      <c r="F131" s="18" t="s">
        <v>48</v>
      </c>
    </row>
    <row r="132" spans="1:6" ht="28.8" x14ac:dyDescent="0.3">
      <c r="A132" s="17">
        <v>164</v>
      </c>
      <c r="B132" s="18" t="s">
        <v>114</v>
      </c>
      <c r="C132" s="19">
        <v>42894</v>
      </c>
      <c r="D132" t="str">
        <f t="shared" si="8"/>
        <v/>
      </c>
      <c r="E132" t="str">
        <f t="shared" si="9"/>
        <v/>
      </c>
      <c r="F132" s="18" t="s">
        <v>48</v>
      </c>
    </row>
    <row r="133" spans="1:6" x14ac:dyDescent="0.3">
      <c r="A133" s="17">
        <v>165</v>
      </c>
      <c r="B133" s="18" t="s">
        <v>37</v>
      </c>
      <c r="C133" s="19">
        <v>42908</v>
      </c>
      <c r="D133" t="str">
        <f t="shared" si="8"/>
        <v/>
      </c>
      <c r="E133" t="str">
        <f t="shared" si="9"/>
        <v/>
      </c>
      <c r="F133" s="18" t="s">
        <v>467</v>
      </c>
    </row>
    <row r="134" spans="1:6" ht="28.8" x14ac:dyDescent="0.3">
      <c r="A134" s="17">
        <v>166</v>
      </c>
      <c r="B134" s="18" t="s">
        <v>114</v>
      </c>
      <c r="C134" s="19">
        <v>42914</v>
      </c>
      <c r="D134" t="str">
        <f t="shared" si="8"/>
        <v/>
      </c>
      <c r="E134" t="str">
        <f t="shared" si="9"/>
        <v/>
      </c>
      <c r="F134" s="18" t="s">
        <v>30</v>
      </c>
    </row>
    <row r="135" spans="1:6" ht="43.2" x14ac:dyDescent="0.3">
      <c r="A135" s="17">
        <v>167</v>
      </c>
      <c r="B135" s="18" t="s">
        <v>81</v>
      </c>
      <c r="C135" s="19">
        <v>42923</v>
      </c>
      <c r="D135" t="str">
        <f t="shared" si="8"/>
        <v>Relocation Assistance</v>
      </c>
      <c r="E135" t="str">
        <f t="shared" si="9"/>
        <v>20 - 24</v>
      </c>
      <c r="F135" s="18" t="s">
        <v>117</v>
      </c>
    </row>
    <row r="136" spans="1:6" ht="28.8" x14ac:dyDescent="0.3">
      <c r="A136" s="17">
        <v>169</v>
      </c>
      <c r="B136" s="18" t="s">
        <v>114</v>
      </c>
      <c r="C136" s="19">
        <v>42921</v>
      </c>
      <c r="D136" t="str">
        <f t="shared" si="8"/>
        <v/>
      </c>
      <c r="E136" t="str">
        <f t="shared" si="9"/>
        <v/>
      </c>
      <c r="F136" s="18" t="s">
        <v>30</v>
      </c>
    </row>
    <row r="137" spans="1:6" ht="28.8" x14ac:dyDescent="0.3">
      <c r="A137" s="17">
        <v>170</v>
      </c>
      <c r="B137" s="18" t="s">
        <v>114</v>
      </c>
      <c r="C137" s="19">
        <v>42926</v>
      </c>
      <c r="D137" t="str">
        <f t="shared" si="8"/>
        <v/>
      </c>
      <c r="E137" t="str">
        <f t="shared" si="9"/>
        <v/>
      </c>
      <c r="F137" s="18" t="s">
        <v>30</v>
      </c>
    </row>
    <row r="138" spans="1:6" ht="28.8" x14ac:dyDescent="0.3">
      <c r="A138" s="17">
        <v>171</v>
      </c>
      <c r="B138" s="18" t="s">
        <v>114</v>
      </c>
      <c r="C138" s="19">
        <v>42926</v>
      </c>
      <c r="D138" t="str">
        <f t="shared" si="8"/>
        <v/>
      </c>
      <c r="E138" t="str">
        <f t="shared" si="9"/>
        <v/>
      </c>
      <c r="F138" s="18" t="s">
        <v>30</v>
      </c>
    </row>
    <row r="139" spans="1:6" ht="28.8" x14ac:dyDescent="0.3">
      <c r="A139" s="17">
        <v>172</v>
      </c>
      <c r="B139" s="18" t="s">
        <v>114</v>
      </c>
      <c r="C139" s="19">
        <v>42928</v>
      </c>
      <c r="D139" t="str">
        <f t="shared" si="8"/>
        <v/>
      </c>
      <c r="E139" t="str">
        <f t="shared" si="9"/>
        <v/>
      </c>
      <c r="F139" s="18" t="s">
        <v>474</v>
      </c>
    </row>
    <row r="140" spans="1:6" x14ac:dyDescent="0.3">
      <c r="A140" s="17">
        <v>173</v>
      </c>
      <c r="B140" s="18" t="s">
        <v>37</v>
      </c>
      <c r="C140" s="19">
        <v>42930</v>
      </c>
      <c r="D140" t="str">
        <f t="shared" si="8"/>
        <v/>
      </c>
      <c r="E140" t="str">
        <f t="shared" si="9"/>
        <v>50 - 54</v>
      </c>
      <c r="F140" s="18" t="s">
        <v>30</v>
      </c>
    </row>
    <row r="141" spans="1:6" x14ac:dyDescent="0.3">
      <c r="A141" s="17">
        <v>174</v>
      </c>
      <c r="B141" s="18" t="s">
        <v>39</v>
      </c>
      <c r="C141" s="19">
        <v>42937</v>
      </c>
      <c r="D141" t="str">
        <f t="shared" si="8"/>
        <v/>
      </c>
      <c r="E141" t="str">
        <f t="shared" si="9"/>
        <v/>
      </c>
      <c r="F141" s="18" t="s">
        <v>478</v>
      </c>
    </row>
    <row r="142" spans="1:6" ht="28.8" x14ac:dyDescent="0.3">
      <c r="A142" s="17">
        <v>175</v>
      </c>
      <c r="B142" s="18" t="s">
        <v>114</v>
      </c>
      <c r="C142" s="19">
        <v>42937</v>
      </c>
      <c r="D142" t="str">
        <f t="shared" si="8"/>
        <v/>
      </c>
      <c r="E142" t="str">
        <f t="shared" si="9"/>
        <v/>
      </c>
      <c r="F142" s="18" t="s">
        <v>30</v>
      </c>
    </row>
    <row r="143" spans="1:6" ht="28.8" x14ac:dyDescent="0.3">
      <c r="A143" s="17">
        <v>176</v>
      </c>
      <c r="B143" s="18" t="s">
        <v>65</v>
      </c>
      <c r="C143" s="19">
        <v>42935</v>
      </c>
      <c r="D143" t="str">
        <f t="shared" si="8"/>
        <v/>
      </c>
      <c r="E143" t="str">
        <f t="shared" si="9"/>
        <v/>
      </c>
      <c r="F143" s="18" t="s">
        <v>43</v>
      </c>
    </row>
    <row r="144" spans="1:6" x14ac:dyDescent="0.3">
      <c r="A144" s="17">
        <v>177</v>
      </c>
      <c r="B144" s="18" t="s">
        <v>183</v>
      </c>
      <c r="C144" s="19">
        <v>42941</v>
      </c>
      <c r="D144" t="str">
        <f t="shared" si="8"/>
        <v/>
      </c>
      <c r="E144" t="str">
        <f t="shared" si="9"/>
        <v/>
      </c>
      <c r="F144" s="18" t="s">
        <v>48</v>
      </c>
    </row>
    <row r="145" spans="1:6" x14ac:dyDescent="0.3">
      <c r="A145" s="17">
        <v>178</v>
      </c>
      <c r="B145" s="18" t="s">
        <v>37</v>
      </c>
      <c r="C145" s="19">
        <v>42929</v>
      </c>
      <c r="D145" t="str">
        <f t="shared" si="8"/>
        <v/>
      </c>
      <c r="E145" t="str">
        <f t="shared" si="9"/>
        <v/>
      </c>
      <c r="F145" s="18" t="s">
        <v>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D8" sqref="D8"/>
    </sheetView>
  </sheetViews>
  <sheetFormatPr defaultRowHeight="14.4" x14ac:dyDescent="0.3"/>
  <cols>
    <col min="2" max="2" width="15.109375" customWidth="1"/>
    <col min="3" max="3" width="16.5546875" customWidth="1"/>
    <col min="4" max="4" width="10.6640625" customWidth="1"/>
  </cols>
  <sheetData>
    <row r="1" spans="1:15" x14ac:dyDescent="0.3">
      <c r="A1" s="24" t="s">
        <v>14</v>
      </c>
      <c r="B1" s="24" t="s">
        <v>15</v>
      </c>
      <c r="C1" s="24" t="s">
        <v>16</v>
      </c>
      <c r="D1" s="24" t="s">
        <v>170</v>
      </c>
      <c r="E1" s="24" t="s">
        <v>17</v>
      </c>
      <c r="F1" s="24" t="s">
        <v>18</v>
      </c>
      <c r="G1" s="24" t="s">
        <v>185</v>
      </c>
      <c r="H1" s="24" t="s">
        <v>19</v>
      </c>
      <c r="I1" s="24" t="s">
        <v>20</v>
      </c>
      <c r="J1" s="24" t="s">
        <v>21</v>
      </c>
      <c r="K1" s="24" t="s">
        <v>22</v>
      </c>
      <c r="L1" s="24" t="s">
        <v>23</v>
      </c>
      <c r="M1" s="24" t="s">
        <v>24</v>
      </c>
      <c r="N1" s="24" t="s">
        <v>25</v>
      </c>
      <c r="O1" s="24" t="s">
        <v>9</v>
      </c>
    </row>
    <row r="2" spans="1:15" x14ac:dyDescent="0.3">
      <c r="A2" s="46">
        <v>1</v>
      </c>
      <c r="B2" s="47" t="s">
        <v>37</v>
      </c>
      <c r="C2" s="47" t="s">
        <v>56</v>
      </c>
      <c r="D2" s="48">
        <v>41919</v>
      </c>
      <c r="E2" s="47" t="s">
        <v>30</v>
      </c>
      <c r="F2" s="47" t="s">
        <v>49</v>
      </c>
      <c r="G2" s="46" t="b">
        <v>0</v>
      </c>
      <c r="H2" s="47" t="s">
        <v>30</v>
      </c>
      <c r="I2" s="47" t="s">
        <v>30</v>
      </c>
      <c r="J2" s="47" t="s">
        <v>31</v>
      </c>
      <c r="K2" s="46" t="b">
        <v>1</v>
      </c>
      <c r="L2" s="46" t="b">
        <v>0</v>
      </c>
      <c r="M2" s="46" t="b">
        <v>0</v>
      </c>
      <c r="N2" s="46" t="b">
        <v>0</v>
      </c>
      <c r="O2" s="47" t="s">
        <v>32</v>
      </c>
    </row>
    <row r="3" spans="1:15" x14ac:dyDescent="0.3">
      <c r="A3" s="46">
        <v>1</v>
      </c>
      <c r="B3" s="47" t="s">
        <v>37</v>
      </c>
      <c r="C3" s="47" t="s">
        <v>29</v>
      </c>
      <c r="D3" s="48">
        <v>41919</v>
      </c>
      <c r="E3" s="47" t="s">
        <v>30</v>
      </c>
      <c r="F3" s="47" t="s">
        <v>49</v>
      </c>
      <c r="G3" s="46" t="b">
        <v>0</v>
      </c>
      <c r="H3" s="47" t="s">
        <v>30</v>
      </c>
      <c r="I3" s="47" t="s">
        <v>30</v>
      </c>
      <c r="J3" s="47" t="s">
        <v>31</v>
      </c>
      <c r="K3" s="46" t="b">
        <v>1</v>
      </c>
      <c r="L3" s="46" t="b">
        <v>0</v>
      </c>
      <c r="M3" s="46" t="b">
        <v>0</v>
      </c>
      <c r="N3" s="46" t="b">
        <v>0</v>
      </c>
      <c r="O3" s="47" t="s">
        <v>32</v>
      </c>
    </row>
    <row r="4" spans="1:15" x14ac:dyDescent="0.3">
      <c r="A4" s="46">
        <v>10</v>
      </c>
      <c r="B4" s="47" t="s">
        <v>28</v>
      </c>
      <c r="C4" s="47" t="s">
        <v>29</v>
      </c>
      <c r="D4" s="48">
        <v>42144</v>
      </c>
      <c r="E4" s="47" t="s">
        <v>162</v>
      </c>
      <c r="F4" s="47" t="s">
        <v>30</v>
      </c>
      <c r="G4" s="46" t="b">
        <v>0</v>
      </c>
      <c r="H4" s="47" t="s">
        <v>30</v>
      </c>
      <c r="I4" s="47" t="s">
        <v>122</v>
      </c>
      <c r="J4" s="47" t="s">
        <v>123</v>
      </c>
      <c r="K4" s="46" t="b">
        <v>0</v>
      </c>
      <c r="L4" s="46" t="b">
        <v>0</v>
      </c>
      <c r="M4" s="46" t="b">
        <v>1</v>
      </c>
      <c r="N4" s="46" t="b">
        <v>0</v>
      </c>
      <c r="O4" s="47" t="s">
        <v>132</v>
      </c>
    </row>
    <row r="5" spans="1:15" x14ac:dyDescent="0.3">
      <c r="A5" s="46">
        <v>20</v>
      </c>
      <c r="B5" s="47" t="s">
        <v>37</v>
      </c>
      <c r="C5" s="47" t="s">
        <v>36</v>
      </c>
      <c r="D5" s="48">
        <v>42306</v>
      </c>
      <c r="E5" s="47" t="s">
        <v>30</v>
      </c>
      <c r="F5" s="47" t="s">
        <v>30</v>
      </c>
      <c r="G5" s="46" t="b">
        <v>0</v>
      </c>
      <c r="H5" s="47" t="s">
        <v>30</v>
      </c>
      <c r="I5" s="47" t="s">
        <v>30</v>
      </c>
      <c r="J5" s="47" t="s">
        <v>123</v>
      </c>
      <c r="K5" s="46" t="b">
        <v>0</v>
      </c>
      <c r="L5" s="46" t="b">
        <v>0</v>
      </c>
      <c r="M5" s="46" t="b">
        <v>1</v>
      </c>
      <c r="N5" s="46" t="b">
        <v>0</v>
      </c>
      <c r="O5" s="47" t="s">
        <v>132</v>
      </c>
    </row>
    <row r="6" spans="1:15" x14ac:dyDescent="0.3">
      <c r="A6" s="46">
        <v>20</v>
      </c>
      <c r="B6" s="47" t="s">
        <v>37</v>
      </c>
      <c r="C6" s="47" t="s">
        <v>29</v>
      </c>
      <c r="D6" s="48">
        <v>42306</v>
      </c>
      <c r="E6" s="47" t="s">
        <v>30</v>
      </c>
      <c r="F6" s="47" t="s">
        <v>30</v>
      </c>
      <c r="G6" s="46" t="b">
        <v>0</v>
      </c>
      <c r="H6" s="47" t="s">
        <v>30</v>
      </c>
      <c r="I6" s="47" t="s">
        <v>30</v>
      </c>
      <c r="J6" s="47" t="s">
        <v>123</v>
      </c>
      <c r="K6" s="46" t="b">
        <v>0</v>
      </c>
      <c r="L6" s="46" t="b">
        <v>0</v>
      </c>
      <c r="M6" s="46" t="b">
        <v>1</v>
      </c>
      <c r="N6" s="46" t="b">
        <v>0</v>
      </c>
      <c r="O6" s="47" t="s">
        <v>132</v>
      </c>
    </row>
    <row r="7" spans="1:15" x14ac:dyDescent="0.3">
      <c r="A7" s="46">
        <v>21</v>
      </c>
      <c r="B7" s="47" t="s">
        <v>39</v>
      </c>
      <c r="C7" s="47" t="s">
        <v>36</v>
      </c>
      <c r="D7" s="48">
        <v>42324</v>
      </c>
      <c r="E7" s="47" t="s">
        <v>30</v>
      </c>
      <c r="F7" s="47" t="s">
        <v>40</v>
      </c>
      <c r="G7" s="46" t="b">
        <v>0</v>
      </c>
      <c r="H7" s="47" t="s">
        <v>30</v>
      </c>
      <c r="I7" s="47" t="s">
        <v>160</v>
      </c>
      <c r="J7" s="47" t="s">
        <v>123</v>
      </c>
      <c r="K7" s="46" t="b">
        <v>0</v>
      </c>
      <c r="L7" s="46" t="b">
        <v>1</v>
      </c>
      <c r="M7" s="46" t="b">
        <v>0</v>
      </c>
      <c r="N7" s="46" t="b">
        <v>0</v>
      </c>
      <c r="O7" s="47" t="s">
        <v>32</v>
      </c>
    </row>
    <row r="8" spans="1:15" x14ac:dyDescent="0.3">
      <c r="A8" s="46">
        <v>29</v>
      </c>
      <c r="B8" s="47" t="s">
        <v>37</v>
      </c>
      <c r="C8" s="47" t="s">
        <v>36</v>
      </c>
      <c r="D8" s="48">
        <v>42451</v>
      </c>
      <c r="E8" s="47" t="s">
        <v>30</v>
      </c>
      <c r="F8" s="47" t="s">
        <v>43</v>
      </c>
      <c r="G8" s="46" t="b">
        <v>0</v>
      </c>
      <c r="H8" s="47" t="s">
        <v>30</v>
      </c>
      <c r="I8" s="47" t="s">
        <v>30</v>
      </c>
      <c r="J8" s="47" t="s">
        <v>127</v>
      </c>
      <c r="K8" s="46" t="b">
        <v>0</v>
      </c>
      <c r="L8" s="46" t="b">
        <v>0</v>
      </c>
      <c r="M8" s="46" t="b">
        <v>0</v>
      </c>
      <c r="N8" s="46" t="b">
        <v>0</v>
      </c>
      <c r="O8" s="47" t="s">
        <v>30</v>
      </c>
    </row>
    <row r="9" spans="1:15" x14ac:dyDescent="0.3">
      <c r="A9" s="46">
        <v>45</v>
      </c>
      <c r="B9" s="47" t="s">
        <v>44</v>
      </c>
      <c r="C9" s="47" t="s">
        <v>29</v>
      </c>
      <c r="D9" s="48">
        <v>42495</v>
      </c>
      <c r="E9" s="47" t="s">
        <v>30</v>
      </c>
      <c r="F9" s="47" t="s">
        <v>45</v>
      </c>
      <c r="G9" s="46" t="b">
        <v>0</v>
      </c>
      <c r="H9" s="47" t="s">
        <v>30</v>
      </c>
      <c r="I9" s="47" t="s">
        <v>122</v>
      </c>
      <c r="J9" s="47" t="s">
        <v>143</v>
      </c>
      <c r="K9" s="46" t="b">
        <v>1</v>
      </c>
      <c r="L9" s="46" t="b">
        <v>0</v>
      </c>
      <c r="M9" s="46" t="b">
        <v>0</v>
      </c>
      <c r="N9" s="46" t="b">
        <v>0</v>
      </c>
      <c r="O9" s="47" t="s">
        <v>32</v>
      </c>
    </row>
    <row r="10" spans="1:15" x14ac:dyDescent="0.3">
      <c r="A10" s="46">
        <v>45</v>
      </c>
      <c r="B10" s="47" t="s">
        <v>44</v>
      </c>
      <c r="C10" s="47" t="s">
        <v>36</v>
      </c>
      <c r="D10" s="48">
        <v>42495</v>
      </c>
      <c r="E10" s="47" t="s">
        <v>30</v>
      </c>
      <c r="F10" s="47" t="s">
        <v>45</v>
      </c>
      <c r="G10" s="46" t="b">
        <v>0</v>
      </c>
      <c r="H10" s="47" t="s">
        <v>30</v>
      </c>
      <c r="I10" s="47" t="s">
        <v>122</v>
      </c>
      <c r="J10" s="47" t="s">
        <v>143</v>
      </c>
      <c r="K10" s="46" t="b">
        <v>1</v>
      </c>
      <c r="L10" s="46" t="b">
        <v>0</v>
      </c>
      <c r="M10" s="46" t="b">
        <v>0</v>
      </c>
      <c r="N10" s="46" t="b">
        <v>0</v>
      </c>
      <c r="O10" s="47" t="s">
        <v>32</v>
      </c>
    </row>
    <row r="11" spans="1:15" x14ac:dyDescent="0.3">
      <c r="A11" s="46">
        <v>49</v>
      </c>
      <c r="B11" s="47" t="s">
        <v>37</v>
      </c>
      <c r="C11" s="47" t="s">
        <v>50</v>
      </c>
      <c r="D11" s="48">
        <v>42510</v>
      </c>
      <c r="E11" s="47" t="s">
        <v>131</v>
      </c>
      <c r="F11" s="47" t="s">
        <v>30</v>
      </c>
      <c r="G11" s="46" t="b">
        <v>1</v>
      </c>
      <c r="H11" s="47" t="s">
        <v>150</v>
      </c>
      <c r="I11" s="47" t="s">
        <v>30</v>
      </c>
      <c r="J11" s="47" t="s">
        <v>123</v>
      </c>
      <c r="K11" s="46" t="b">
        <v>1</v>
      </c>
      <c r="L11" s="46" t="b">
        <v>0</v>
      </c>
      <c r="M11" s="46" t="b">
        <v>0</v>
      </c>
      <c r="N11" s="46" t="b">
        <v>0</v>
      </c>
      <c r="O11" s="47" t="s">
        <v>32</v>
      </c>
    </row>
    <row r="12" spans="1:15" x14ac:dyDescent="0.3">
      <c r="A12" s="46">
        <v>49</v>
      </c>
      <c r="B12" s="47" t="s">
        <v>37</v>
      </c>
      <c r="C12" s="47" t="s">
        <v>29</v>
      </c>
      <c r="D12" s="48">
        <v>42510</v>
      </c>
      <c r="E12" s="47" t="s">
        <v>131</v>
      </c>
      <c r="F12" s="47" t="s">
        <v>30</v>
      </c>
      <c r="G12" s="46" t="b">
        <v>1</v>
      </c>
      <c r="H12" s="47" t="s">
        <v>150</v>
      </c>
      <c r="I12" s="47" t="s">
        <v>30</v>
      </c>
      <c r="J12" s="47" t="s">
        <v>123</v>
      </c>
      <c r="K12" s="46" t="b">
        <v>1</v>
      </c>
      <c r="L12" s="46" t="b">
        <v>0</v>
      </c>
      <c r="M12" s="46" t="b">
        <v>0</v>
      </c>
      <c r="N12" s="46" t="b">
        <v>0</v>
      </c>
      <c r="O12" s="47" t="s">
        <v>32</v>
      </c>
    </row>
    <row r="13" spans="1:15" x14ac:dyDescent="0.3">
      <c r="A13" s="46">
        <v>50</v>
      </c>
      <c r="B13" s="47" t="s">
        <v>81</v>
      </c>
      <c r="C13" s="47" t="s">
        <v>36</v>
      </c>
      <c r="D13" s="48">
        <v>42513</v>
      </c>
      <c r="E13" s="47" t="s">
        <v>125</v>
      </c>
      <c r="F13" s="47" t="s">
        <v>93</v>
      </c>
      <c r="G13" s="46" t="b">
        <v>0</v>
      </c>
      <c r="H13" s="47" t="s">
        <v>30</v>
      </c>
      <c r="I13" s="47" t="s">
        <v>154</v>
      </c>
      <c r="J13" s="47" t="s">
        <v>137</v>
      </c>
      <c r="K13" s="46" t="b">
        <v>1</v>
      </c>
      <c r="L13" s="46" t="b">
        <v>1</v>
      </c>
      <c r="M13" s="46" t="b">
        <v>0</v>
      </c>
      <c r="N13" s="46" t="b">
        <v>1</v>
      </c>
      <c r="O13" s="47" t="s">
        <v>30</v>
      </c>
    </row>
    <row r="14" spans="1:15" x14ac:dyDescent="0.3">
      <c r="A14" s="46">
        <v>56</v>
      </c>
      <c r="B14" s="47" t="s">
        <v>62</v>
      </c>
      <c r="C14" s="47" t="s">
        <v>29</v>
      </c>
      <c r="D14" s="48">
        <v>42528</v>
      </c>
      <c r="E14" s="47" t="s">
        <v>131</v>
      </c>
      <c r="F14" s="47" t="s">
        <v>106</v>
      </c>
      <c r="G14" s="46" t="b">
        <v>1</v>
      </c>
      <c r="H14" s="47" t="s">
        <v>156</v>
      </c>
      <c r="I14" s="47" t="s">
        <v>30</v>
      </c>
      <c r="J14" s="47" t="s">
        <v>123</v>
      </c>
      <c r="K14" s="46" t="b">
        <v>0</v>
      </c>
      <c r="L14" s="46" t="b">
        <v>1</v>
      </c>
      <c r="M14" s="46" t="b">
        <v>0</v>
      </c>
      <c r="N14" s="46" t="b">
        <v>0</v>
      </c>
      <c r="O14" s="47" t="s">
        <v>32</v>
      </c>
    </row>
    <row r="15" spans="1:15" x14ac:dyDescent="0.3">
      <c r="A15" s="46">
        <v>56</v>
      </c>
      <c r="B15" s="47" t="s">
        <v>62</v>
      </c>
      <c r="C15" s="47" t="s">
        <v>50</v>
      </c>
      <c r="D15" s="48">
        <v>42528</v>
      </c>
      <c r="E15" s="47" t="s">
        <v>131</v>
      </c>
      <c r="F15" s="47" t="s">
        <v>106</v>
      </c>
      <c r="G15" s="46" t="b">
        <v>1</v>
      </c>
      <c r="H15" s="47" t="s">
        <v>156</v>
      </c>
      <c r="I15" s="47" t="s">
        <v>30</v>
      </c>
      <c r="J15" s="47" t="s">
        <v>123</v>
      </c>
      <c r="K15" s="46" t="b">
        <v>0</v>
      </c>
      <c r="L15" s="46" t="b">
        <v>1</v>
      </c>
      <c r="M15" s="46" t="b">
        <v>0</v>
      </c>
      <c r="N15" s="46" t="b">
        <v>0</v>
      </c>
      <c r="O15" s="47" t="s">
        <v>32</v>
      </c>
    </row>
    <row r="16" spans="1:15" x14ac:dyDescent="0.3">
      <c r="A16" s="46">
        <v>66</v>
      </c>
      <c r="B16" s="47" t="s">
        <v>44</v>
      </c>
      <c r="C16" s="47" t="s">
        <v>50</v>
      </c>
      <c r="D16" s="48">
        <v>42661</v>
      </c>
      <c r="E16" s="47" t="s">
        <v>121</v>
      </c>
      <c r="F16" s="47" t="s">
        <v>89</v>
      </c>
      <c r="G16" s="46" t="b">
        <v>0</v>
      </c>
      <c r="H16" s="47" t="s">
        <v>30</v>
      </c>
      <c r="I16" s="47" t="s">
        <v>148</v>
      </c>
      <c r="J16" s="47" t="s">
        <v>127</v>
      </c>
      <c r="K16" s="46" t="b">
        <v>0</v>
      </c>
      <c r="L16" s="46" t="b">
        <v>1</v>
      </c>
      <c r="M16" s="46" t="b">
        <v>0</v>
      </c>
      <c r="N16" s="46" t="b">
        <v>0</v>
      </c>
      <c r="O16" s="47" t="s">
        <v>32</v>
      </c>
    </row>
    <row r="17" spans="1:15" x14ac:dyDescent="0.3">
      <c r="A17" s="46">
        <v>66</v>
      </c>
      <c r="B17" s="47" t="s">
        <v>44</v>
      </c>
      <c r="C17" s="47" t="s">
        <v>29</v>
      </c>
      <c r="D17" s="48">
        <v>42661</v>
      </c>
      <c r="E17" s="47" t="s">
        <v>121</v>
      </c>
      <c r="F17" s="47" t="s">
        <v>89</v>
      </c>
      <c r="G17" s="46" t="b">
        <v>0</v>
      </c>
      <c r="H17" s="47" t="s">
        <v>30</v>
      </c>
      <c r="I17" s="47" t="s">
        <v>148</v>
      </c>
      <c r="J17" s="47" t="s">
        <v>127</v>
      </c>
      <c r="K17" s="46" t="b">
        <v>0</v>
      </c>
      <c r="L17" s="46" t="b">
        <v>1</v>
      </c>
      <c r="M17" s="46" t="b">
        <v>0</v>
      </c>
      <c r="N17" s="46" t="b">
        <v>0</v>
      </c>
      <c r="O17" s="47" t="s">
        <v>32</v>
      </c>
    </row>
    <row r="18" spans="1:15" x14ac:dyDescent="0.3">
      <c r="A18" s="46">
        <v>74</v>
      </c>
      <c r="B18" s="47" t="s">
        <v>47</v>
      </c>
      <c r="C18" s="47" t="s">
        <v>36</v>
      </c>
      <c r="D18" s="48">
        <v>42704</v>
      </c>
      <c r="E18" s="47" t="s">
        <v>125</v>
      </c>
      <c r="F18" s="47" t="s">
        <v>48</v>
      </c>
      <c r="G18" s="46" t="b">
        <v>0</v>
      </c>
      <c r="H18" s="47" t="s">
        <v>30</v>
      </c>
      <c r="I18" s="47" t="s">
        <v>126</v>
      </c>
      <c r="J18" s="47" t="s">
        <v>127</v>
      </c>
      <c r="K18" s="46" t="b">
        <v>0</v>
      </c>
      <c r="L18" s="46" t="b">
        <v>1</v>
      </c>
      <c r="M18" s="46" t="b">
        <v>0</v>
      </c>
      <c r="N18" s="46" t="b">
        <v>0</v>
      </c>
      <c r="O18" s="47" t="s">
        <v>32</v>
      </c>
    </row>
    <row r="19" spans="1:15" x14ac:dyDescent="0.3">
      <c r="A19" s="46">
        <v>81</v>
      </c>
      <c r="B19" s="47" t="s">
        <v>37</v>
      </c>
      <c r="C19" s="47" t="s">
        <v>29</v>
      </c>
      <c r="D19" s="48">
        <v>42584</v>
      </c>
      <c r="E19" s="47" t="s">
        <v>131</v>
      </c>
      <c r="F19" s="47" t="s">
        <v>49</v>
      </c>
      <c r="G19" s="46" t="b">
        <v>0</v>
      </c>
      <c r="H19" s="47" t="s">
        <v>30</v>
      </c>
      <c r="I19" s="47" t="s">
        <v>30</v>
      </c>
      <c r="J19" s="47" t="s">
        <v>123</v>
      </c>
      <c r="K19" s="46" t="b">
        <v>0</v>
      </c>
      <c r="L19" s="46" t="b">
        <v>0</v>
      </c>
      <c r="M19" s="46" t="b">
        <v>1</v>
      </c>
      <c r="N19" s="46" t="b">
        <v>0</v>
      </c>
      <c r="O19" s="47" t="s">
        <v>132</v>
      </c>
    </row>
    <row r="20" spans="1:15" x14ac:dyDescent="0.3">
      <c r="A20" s="46">
        <v>85</v>
      </c>
      <c r="B20" s="47" t="s">
        <v>62</v>
      </c>
      <c r="C20" s="47" t="s">
        <v>29</v>
      </c>
      <c r="D20" s="48">
        <v>42718</v>
      </c>
      <c r="E20" s="47" t="s">
        <v>128</v>
      </c>
      <c r="F20" s="47" t="s">
        <v>74</v>
      </c>
      <c r="G20" s="46" t="b">
        <v>0</v>
      </c>
      <c r="H20" s="47" t="s">
        <v>30</v>
      </c>
      <c r="I20" s="47" t="s">
        <v>136</v>
      </c>
      <c r="J20" s="47" t="s">
        <v>123</v>
      </c>
      <c r="K20" s="46" t="b">
        <v>0</v>
      </c>
      <c r="L20" s="46" t="b">
        <v>0</v>
      </c>
      <c r="M20" s="46" t="b">
        <v>1</v>
      </c>
      <c r="N20" s="46" t="b">
        <v>0</v>
      </c>
      <c r="O20" s="47" t="s">
        <v>132</v>
      </c>
    </row>
    <row r="21" spans="1:15" x14ac:dyDescent="0.3">
      <c r="A21" s="46">
        <v>85</v>
      </c>
      <c r="B21" s="47" t="s">
        <v>62</v>
      </c>
      <c r="C21" s="47" t="s">
        <v>56</v>
      </c>
      <c r="D21" s="48">
        <v>42718</v>
      </c>
      <c r="E21" s="47" t="s">
        <v>128</v>
      </c>
      <c r="F21" s="47" t="s">
        <v>74</v>
      </c>
      <c r="G21" s="46" t="b">
        <v>0</v>
      </c>
      <c r="H21" s="47" t="s">
        <v>30</v>
      </c>
      <c r="I21" s="47" t="s">
        <v>136</v>
      </c>
      <c r="J21" s="47" t="s">
        <v>123</v>
      </c>
      <c r="K21" s="46" t="b">
        <v>0</v>
      </c>
      <c r="L21" s="46" t="b">
        <v>0</v>
      </c>
      <c r="M21" s="46" t="b">
        <v>1</v>
      </c>
      <c r="N21" s="46" t="b">
        <v>0</v>
      </c>
      <c r="O21" s="47" t="s">
        <v>132</v>
      </c>
    </row>
    <row r="22" spans="1:15" x14ac:dyDescent="0.3">
      <c r="A22" s="46">
        <v>87</v>
      </c>
      <c r="B22" s="47" t="s">
        <v>51</v>
      </c>
      <c r="C22" s="47" t="s">
        <v>50</v>
      </c>
      <c r="D22" s="48">
        <v>42724</v>
      </c>
      <c r="E22" s="47" t="s">
        <v>128</v>
      </c>
      <c r="F22" s="47" t="s">
        <v>52</v>
      </c>
      <c r="G22" s="46" t="b">
        <v>0</v>
      </c>
      <c r="H22" s="47" t="s">
        <v>30</v>
      </c>
      <c r="I22" s="47" t="s">
        <v>141</v>
      </c>
      <c r="J22" s="47" t="s">
        <v>127</v>
      </c>
      <c r="K22" s="46" t="b">
        <v>0</v>
      </c>
      <c r="L22" s="46" t="b">
        <v>0</v>
      </c>
      <c r="M22" s="46" t="b">
        <v>0</v>
      </c>
      <c r="N22" s="46" t="b">
        <v>0</v>
      </c>
      <c r="O22" s="47" t="s">
        <v>132</v>
      </c>
    </row>
    <row r="23" spans="1:15" x14ac:dyDescent="0.3">
      <c r="A23" s="46">
        <v>87</v>
      </c>
      <c r="B23" s="47" t="s">
        <v>51</v>
      </c>
      <c r="C23" s="47" t="s">
        <v>29</v>
      </c>
      <c r="D23" s="48">
        <v>42724</v>
      </c>
      <c r="E23" s="47" t="s">
        <v>128</v>
      </c>
      <c r="F23" s="47" t="s">
        <v>52</v>
      </c>
      <c r="G23" s="46" t="b">
        <v>0</v>
      </c>
      <c r="H23" s="47" t="s">
        <v>30</v>
      </c>
      <c r="I23" s="47" t="s">
        <v>141</v>
      </c>
      <c r="J23" s="47" t="s">
        <v>127</v>
      </c>
      <c r="K23" s="46" t="b">
        <v>0</v>
      </c>
      <c r="L23" s="46" t="b">
        <v>0</v>
      </c>
      <c r="M23" s="46" t="b">
        <v>0</v>
      </c>
      <c r="N23" s="46" t="b">
        <v>0</v>
      </c>
      <c r="O23" s="47" t="s">
        <v>132</v>
      </c>
    </row>
    <row r="24" spans="1:15" x14ac:dyDescent="0.3">
      <c r="A24" s="46">
        <v>95</v>
      </c>
      <c r="B24" s="47" t="s">
        <v>65</v>
      </c>
      <c r="C24" s="47" t="s">
        <v>36</v>
      </c>
      <c r="D24" s="48">
        <v>42726</v>
      </c>
      <c r="E24" s="47" t="s">
        <v>125</v>
      </c>
      <c r="F24" s="47" t="s">
        <v>66</v>
      </c>
      <c r="G24" s="46" t="b">
        <v>0</v>
      </c>
      <c r="H24" s="47" t="s">
        <v>30</v>
      </c>
      <c r="I24" s="47" t="s">
        <v>140</v>
      </c>
      <c r="J24" s="47" t="s">
        <v>123</v>
      </c>
      <c r="K24" s="46" t="b">
        <v>0</v>
      </c>
      <c r="L24" s="46" t="b">
        <v>0</v>
      </c>
      <c r="M24" s="46" t="b">
        <v>0</v>
      </c>
      <c r="N24" s="46" t="b">
        <v>0</v>
      </c>
      <c r="O24" s="47" t="s">
        <v>32</v>
      </c>
    </row>
    <row r="25" spans="1:15" x14ac:dyDescent="0.3">
      <c r="A25" s="46">
        <v>101</v>
      </c>
      <c r="B25" s="47" t="s">
        <v>37</v>
      </c>
      <c r="C25" s="47" t="s">
        <v>29</v>
      </c>
      <c r="D25" s="48">
        <v>42685</v>
      </c>
      <c r="E25" s="47" t="s">
        <v>131</v>
      </c>
      <c r="F25" s="47" t="s">
        <v>55</v>
      </c>
      <c r="G25" s="46" t="b">
        <v>0</v>
      </c>
      <c r="H25" s="47" t="s">
        <v>129</v>
      </c>
      <c r="I25" s="47" t="s">
        <v>122</v>
      </c>
      <c r="J25" s="47" t="s">
        <v>123</v>
      </c>
      <c r="K25" s="46" t="b">
        <v>0</v>
      </c>
      <c r="L25" s="46" t="b">
        <v>0</v>
      </c>
      <c r="M25" s="46" t="b">
        <v>0</v>
      </c>
      <c r="N25" s="46" t="b">
        <v>0</v>
      </c>
      <c r="O25" s="47" t="s">
        <v>32</v>
      </c>
    </row>
    <row r="26" spans="1:15" x14ac:dyDescent="0.3">
      <c r="A26" s="46">
        <v>101</v>
      </c>
      <c r="B26" s="47" t="s">
        <v>37</v>
      </c>
      <c r="C26" s="47" t="s">
        <v>56</v>
      </c>
      <c r="D26" s="48">
        <v>42685</v>
      </c>
      <c r="E26" s="47" t="s">
        <v>131</v>
      </c>
      <c r="F26" s="47" t="s">
        <v>55</v>
      </c>
      <c r="G26" s="46" t="b">
        <v>0</v>
      </c>
      <c r="H26" s="47" t="s">
        <v>129</v>
      </c>
      <c r="I26" s="47" t="s">
        <v>122</v>
      </c>
      <c r="J26" s="47" t="s">
        <v>123</v>
      </c>
      <c r="K26" s="46" t="b">
        <v>0</v>
      </c>
      <c r="L26" s="46" t="b">
        <v>0</v>
      </c>
      <c r="M26" s="46" t="b">
        <v>0</v>
      </c>
      <c r="N26" s="46" t="b">
        <v>0</v>
      </c>
      <c r="O26" s="47" t="s">
        <v>32</v>
      </c>
    </row>
    <row r="27" spans="1:15" x14ac:dyDescent="0.3">
      <c r="A27" s="46">
        <v>107</v>
      </c>
      <c r="B27" s="47" t="s">
        <v>39</v>
      </c>
      <c r="C27" s="47" t="s">
        <v>102</v>
      </c>
      <c r="D27" s="48">
        <v>42761</v>
      </c>
      <c r="E27" s="47" t="s">
        <v>157</v>
      </c>
      <c r="F27" s="47" t="s">
        <v>100</v>
      </c>
      <c r="G27" s="46" t="b">
        <v>0</v>
      </c>
      <c r="H27" s="47" t="s">
        <v>30</v>
      </c>
      <c r="I27" s="47" t="s">
        <v>161</v>
      </c>
      <c r="J27" s="47" t="s">
        <v>123</v>
      </c>
      <c r="K27" s="46" t="b">
        <v>0</v>
      </c>
      <c r="L27" s="46" t="b">
        <v>0</v>
      </c>
      <c r="M27" s="46" t="b">
        <v>0</v>
      </c>
      <c r="N27" s="46" t="b">
        <v>0</v>
      </c>
      <c r="O27" s="47" t="s">
        <v>124</v>
      </c>
    </row>
    <row r="28" spans="1:15" x14ac:dyDescent="0.3">
      <c r="A28" s="46">
        <v>107</v>
      </c>
      <c r="B28" s="47" t="s">
        <v>39</v>
      </c>
      <c r="C28" s="47" t="s">
        <v>68</v>
      </c>
      <c r="D28" s="48">
        <v>42761</v>
      </c>
      <c r="E28" s="47" t="s">
        <v>157</v>
      </c>
      <c r="F28" s="47" t="s">
        <v>100</v>
      </c>
      <c r="G28" s="46" t="b">
        <v>0</v>
      </c>
      <c r="H28" s="47" t="s">
        <v>30</v>
      </c>
      <c r="I28" s="47" t="s">
        <v>161</v>
      </c>
      <c r="J28" s="47" t="s">
        <v>123</v>
      </c>
      <c r="K28" s="46" t="b">
        <v>0</v>
      </c>
      <c r="L28" s="46" t="b">
        <v>0</v>
      </c>
      <c r="M28" s="46" t="b">
        <v>0</v>
      </c>
      <c r="N28" s="46" t="b">
        <v>0</v>
      </c>
      <c r="O28" s="47" t="s">
        <v>124</v>
      </c>
    </row>
    <row r="29" spans="1:15" x14ac:dyDescent="0.3">
      <c r="A29" s="46">
        <v>109</v>
      </c>
      <c r="B29" s="47" t="s">
        <v>114</v>
      </c>
      <c r="C29" s="47" t="s">
        <v>36</v>
      </c>
      <c r="D29" s="48">
        <v>42766</v>
      </c>
      <c r="E29" s="47" t="s">
        <v>30</v>
      </c>
      <c r="F29" s="47" t="s">
        <v>120</v>
      </c>
      <c r="G29" s="46" t="b">
        <v>0</v>
      </c>
      <c r="H29" s="47" t="s">
        <v>30</v>
      </c>
      <c r="I29" s="47" t="s">
        <v>136</v>
      </c>
      <c r="J29" s="47" t="s">
        <v>30</v>
      </c>
      <c r="K29" s="46" t="b">
        <v>1</v>
      </c>
      <c r="L29" s="46" t="b">
        <v>0</v>
      </c>
      <c r="M29" s="46" t="b">
        <v>0</v>
      </c>
      <c r="N29" s="46" t="b">
        <v>0</v>
      </c>
      <c r="O29" s="47" t="s">
        <v>32</v>
      </c>
    </row>
    <row r="30" spans="1:15" x14ac:dyDescent="0.3">
      <c r="A30" s="46">
        <v>112</v>
      </c>
      <c r="B30" s="47" t="s">
        <v>37</v>
      </c>
      <c r="C30" s="47" t="s">
        <v>29</v>
      </c>
      <c r="D30" s="48">
        <v>42774</v>
      </c>
      <c r="E30" s="47" t="s">
        <v>121</v>
      </c>
      <c r="F30" s="47" t="s">
        <v>59</v>
      </c>
      <c r="G30" s="46" t="b">
        <v>0</v>
      </c>
      <c r="H30" s="47" t="s">
        <v>129</v>
      </c>
      <c r="I30" s="47" t="s">
        <v>136</v>
      </c>
      <c r="J30" s="47" t="s">
        <v>143</v>
      </c>
      <c r="K30" s="46" t="b">
        <v>1</v>
      </c>
      <c r="L30" s="46" t="b">
        <v>0</v>
      </c>
      <c r="M30" s="46" t="b">
        <v>0</v>
      </c>
      <c r="N30" s="46" t="b">
        <v>0</v>
      </c>
      <c r="O30" s="47" t="s">
        <v>32</v>
      </c>
    </row>
    <row r="31" spans="1:15" x14ac:dyDescent="0.3">
      <c r="A31" s="46">
        <v>112</v>
      </c>
      <c r="B31" s="47" t="s">
        <v>37</v>
      </c>
      <c r="C31" s="47" t="s">
        <v>36</v>
      </c>
      <c r="D31" s="48">
        <v>42774</v>
      </c>
      <c r="E31" s="47" t="s">
        <v>121</v>
      </c>
      <c r="F31" s="47" t="s">
        <v>59</v>
      </c>
      <c r="G31" s="46" t="b">
        <v>0</v>
      </c>
      <c r="H31" s="47" t="s">
        <v>129</v>
      </c>
      <c r="I31" s="47" t="s">
        <v>136</v>
      </c>
      <c r="J31" s="47" t="s">
        <v>143</v>
      </c>
      <c r="K31" s="46" t="b">
        <v>1</v>
      </c>
      <c r="L31" s="46" t="b">
        <v>0</v>
      </c>
      <c r="M31" s="46" t="b">
        <v>0</v>
      </c>
      <c r="N31" s="46" t="b">
        <v>0</v>
      </c>
      <c r="O31" s="47" t="s">
        <v>32</v>
      </c>
    </row>
    <row r="32" spans="1:15" x14ac:dyDescent="0.3">
      <c r="A32" s="46">
        <v>113</v>
      </c>
      <c r="B32" s="47" t="s">
        <v>37</v>
      </c>
      <c r="C32" s="47" t="s">
        <v>36</v>
      </c>
      <c r="D32" s="48">
        <v>42778</v>
      </c>
      <c r="E32" s="47" t="s">
        <v>131</v>
      </c>
      <c r="F32" s="47" t="s">
        <v>30</v>
      </c>
      <c r="G32" s="46" t="b">
        <v>0</v>
      </c>
      <c r="H32" s="47" t="s">
        <v>30</v>
      </c>
      <c r="I32" s="47" t="s">
        <v>144</v>
      </c>
      <c r="J32" s="47" t="s">
        <v>123</v>
      </c>
      <c r="K32" s="46" t="b">
        <v>0</v>
      </c>
      <c r="L32" s="46" t="b">
        <v>0</v>
      </c>
      <c r="M32" s="46" t="b">
        <v>0</v>
      </c>
      <c r="N32" s="46" t="b">
        <v>0</v>
      </c>
      <c r="O32" s="47" t="s">
        <v>32</v>
      </c>
    </row>
    <row r="33" spans="1:15" x14ac:dyDescent="0.3">
      <c r="A33" s="46">
        <v>113</v>
      </c>
      <c r="B33" s="47" t="s">
        <v>37</v>
      </c>
      <c r="C33" s="47" t="s">
        <v>29</v>
      </c>
      <c r="D33" s="48">
        <v>42778</v>
      </c>
      <c r="E33" s="47" t="s">
        <v>131</v>
      </c>
      <c r="F33" s="47" t="s">
        <v>30</v>
      </c>
      <c r="G33" s="46" t="b">
        <v>0</v>
      </c>
      <c r="H33" s="47" t="s">
        <v>30</v>
      </c>
      <c r="I33" s="47" t="s">
        <v>144</v>
      </c>
      <c r="J33" s="47" t="s">
        <v>123</v>
      </c>
      <c r="K33" s="46" t="b">
        <v>0</v>
      </c>
      <c r="L33" s="46" t="b">
        <v>0</v>
      </c>
      <c r="M33" s="46" t="b">
        <v>0</v>
      </c>
      <c r="N33" s="46" t="b">
        <v>0</v>
      </c>
      <c r="O33" s="47" t="s">
        <v>32</v>
      </c>
    </row>
    <row r="34" spans="1:15" x14ac:dyDescent="0.3">
      <c r="A34" s="46">
        <v>114</v>
      </c>
      <c r="B34" s="47" t="s">
        <v>39</v>
      </c>
      <c r="C34" s="47" t="s">
        <v>29</v>
      </c>
      <c r="D34" s="48">
        <v>42800</v>
      </c>
      <c r="E34" s="47" t="s">
        <v>138</v>
      </c>
      <c r="F34" s="47" t="s">
        <v>112</v>
      </c>
      <c r="G34" s="46" t="b">
        <v>0</v>
      </c>
      <c r="H34" s="47" t="s">
        <v>30</v>
      </c>
      <c r="I34" s="47" t="s">
        <v>145</v>
      </c>
      <c r="J34" s="47" t="s">
        <v>123</v>
      </c>
      <c r="K34" s="46" t="b">
        <v>0</v>
      </c>
      <c r="L34" s="46" t="b">
        <v>0</v>
      </c>
      <c r="M34" s="46" t="b">
        <v>1</v>
      </c>
      <c r="N34" s="46" t="b">
        <v>0</v>
      </c>
      <c r="O34" s="47" t="s">
        <v>132</v>
      </c>
    </row>
    <row r="35" spans="1:15" x14ac:dyDescent="0.3">
      <c r="A35" s="46">
        <v>114</v>
      </c>
      <c r="B35" s="47" t="s">
        <v>39</v>
      </c>
      <c r="C35" s="47" t="s">
        <v>30</v>
      </c>
      <c r="D35" s="48">
        <v>42800</v>
      </c>
      <c r="E35" s="47" t="s">
        <v>138</v>
      </c>
      <c r="F35" s="47" t="s">
        <v>112</v>
      </c>
      <c r="G35" s="46" t="b">
        <v>0</v>
      </c>
      <c r="H35" s="47" t="s">
        <v>30</v>
      </c>
      <c r="I35" s="47" t="s">
        <v>145</v>
      </c>
      <c r="J35" s="47" t="s">
        <v>123</v>
      </c>
      <c r="K35" s="46" t="b">
        <v>0</v>
      </c>
      <c r="L35" s="46" t="b">
        <v>0</v>
      </c>
      <c r="M35" s="46" t="b">
        <v>1</v>
      </c>
      <c r="N35" s="46" t="b">
        <v>0</v>
      </c>
      <c r="O35" s="47" t="s">
        <v>132</v>
      </c>
    </row>
    <row r="36" spans="1:15" x14ac:dyDescent="0.3">
      <c r="A36" s="46">
        <v>114</v>
      </c>
      <c r="B36" s="47" t="s">
        <v>39</v>
      </c>
      <c r="C36" s="47" t="s">
        <v>56</v>
      </c>
      <c r="D36" s="48">
        <v>42800</v>
      </c>
      <c r="E36" s="47" t="s">
        <v>138</v>
      </c>
      <c r="F36" s="47" t="s">
        <v>112</v>
      </c>
      <c r="G36" s="46" t="b">
        <v>0</v>
      </c>
      <c r="H36" s="47" t="s">
        <v>30</v>
      </c>
      <c r="I36" s="47" t="s">
        <v>145</v>
      </c>
      <c r="J36" s="47" t="s">
        <v>123</v>
      </c>
      <c r="K36" s="46" t="b">
        <v>0</v>
      </c>
      <c r="L36" s="46" t="b">
        <v>0</v>
      </c>
      <c r="M36" s="46" t="b">
        <v>1</v>
      </c>
      <c r="N36" s="46" t="b">
        <v>0</v>
      </c>
      <c r="O36" s="47" t="s">
        <v>132</v>
      </c>
    </row>
    <row r="37" spans="1:15" x14ac:dyDescent="0.3">
      <c r="A37" s="46">
        <v>116</v>
      </c>
      <c r="B37" s="47" t="s">
        <v>37</v>
      </c>
      <c r="C37" s="47" t="s">
        <v>29</v>
      </c>
      <c r="D37" s="48">
        <v>42795</v>
      </c>
      <c r="E37" s="47" t="s">
        <v>131</v>
      </c>
      <c r="F37" s="47" t="s">
        <v>49</v>
      </c>
      <c r="G37" s="46" t="b">
        <v>0</v>
      </c>
      <c r="H37" s="47" t="s">
        <v>30</v>
      </c>
      <c r="I37" s="47" t="s">
        <v>149</v>
      </c>
      <c r="J37" s="47" t="s">
        <v>137</v>
      </c>
      <c r="K37" s="46" t="b">
        <v>0</v>
      </c>
      <c r="L37" s="46" t="b">
        <v>0</v>
      </c>
      <c r="M37" s="46" t="b">
        <v>0</v>
      </c>
      <c r="N37" s="46" t="b">
        <v>0</v>
      </c>
      <c r="O37" s="47" t="s">
        <v>32</v>
      </c>
    </row>
    <row r="38" spans="1:15" x14ac:dyDescent="0.3">
      <c r="A38" s="46">
        <v>116</v>
      </c>
      <c r="B38" s="47" t="s">
        <v>37</v>
      </c>
      <c r="C38" s="47" t="s">
        <v>56</v>
      </c>
      <c r="D38" s="48">
        <v>42795</v>
      </c>
      <c r="E38" s="47" t="s">
        <v>131</v>
      </c>
      <c r="F38" s="47" t="s">
        <v>49</v>
      </c>
      <c r="G38" s="46" t="b">
        <v>0</v>
      </c>
      <c r="H38" s="47" t="s">
        <v>30</v>
      </c>
      <c r="I38" s="47" t="s">
        <v>149</v>
      </c>
      <c r="J38" s="47" t="s">
        <v>137</v>
      </c>
      <c r="K38" s="46" t="b">
        <v>0</v>
      </c>
      <c r="L38" s="46" t="b">
        <v>0</v>
      </c>
      <c r="M38" s="46" t="b">
        <v>0</v>
      </c>
      <c r="N38" s="46" t="b">
        <v>0</v>
      </c>
      <c r="O38" s="47" t="s">
        <v>32</v>
      </c>
    </row>
    <row r="39" spans="1:15" x14ac:dyDescent="0.3">
      <c r="A39" s="46">
        <v>123</v>
      </c>
      <c r="B39" s="47" t="s">
        <v>62</v>
      </c>
      <c r="C39" s="47" t="s">
        <v>29</v>
      </c>
      <c r="D39" s="48">
        <v>42810</v>
      </c>
      <c r="E39" s="47" t="s">
        <v>128</v>
      </c>
      <c r="F39" s="47" t="s">
        <v>90</v>
      </c>
      <c r="G39" s="46" t="b">
        <v>0</v>
      </c>
      <c r="H39" s="47" t="s">
        <v>129</v>
      </c>
      <c r="I39" s="47" t="s">
        <v>130</v>
      </c>
      <c r="J39" s="47" t="s">
        <v>127</v>
      </c>
      <c r="K39" s="46" t="b">
        <v>1</v>
      </c>
      <c r="L39" s="46" t="b">
        <v>0</v>
      </c>
      <c r="M39" s="46" t="b">
        <v>0</v>
      </c>
      <c r="N39" s="46" t="b">
        <v>0</v>
      </c>
      <c r="O39" s="47" t="s">
        <v>32</v>
      </c>
    </row>
    <row r="40" spans="1:15" x14ac:dyDescent="0.3">
      <c r="A40" s="46">
        <v>123</v>
      </c>
      <c r="B40" s="47" t="s">
        <v>62</v>
      </c>
      <c r="C40" s="47" t="s">
        <v>29</v>
      </c>
      <c r="D40" s="48">
        <v>42810</v>
      </c>
      <c r="E40" s="47" t="s">
        <v>128</v>
      </c>
      <c r="F40" s="47" t="s">
        <v>90</v>
      </c>
      <c r="G40" s="46" t="b">
        <v>0</v>
      </c>
      <c r="H40" s="47" t="s">
        <v>129</v>
      </c>
      <c r="I40" s="47" t="s">
        <v>130</v>
      </c>
      <c r="J40" s="47" t="s">
        <v>127</v>
      </c>
      <c r="K40" s="46" t="b">
        <v>1</v>
      </c>
      <c r="L40" s="46" t="b">
        <v>0</v>
      </c>
      <c r="M40" s="46" t="b">
        <v>0</v>
      </c>
      <c r="N40" s="46" t="b">
        <v>0</v>
      </c>
      <c r="O40" s="47" t="s">
        <v>32</v>
      </c>
    </row>
    <row r="41" spans="1:15" x14ac:dyDescent="0.3">
      <c r="A41" s="46">
        <v>124</v>
      </c>
      <c r="B41" s="47" t="s">
        <v>39</v>
      </c>
      <c r="C41" s="47" t="s">
        <v>36</v>
      </c>
      <c r="D41" s="48">
        <v>42804</v>
      </c>
      <c r="E41" s="47" t="s">
        <v>121</v>
      </c>
      <c r="F41" s="47" t="s">
        <v>73</v>
      </c>
      <c r="G41" s="46" t="b">
        <v>0</v>
      </c>
      <c r="H41" s="47" t="s">
        <v>30</v>
      </c>
      <c r="I41" s="47" t="s">
        <v>122</v>
      </c>
      <c r="J41" s="47" t="s">
        <v>123</v>
      </c>
      <c r="K41" s="46" t="b">
        <v>0</v>
      </c>
      <c r="L41" s="46" t="b">
        <v>0</v>
      </c>
      <c r="M41" s="46" t="b">
        <v>0</v>
      </c>
      <c r="N41" s="46" t="b">
        <v>0</v>
      </c>
      <c r="O41" s="47" t="s">
        <v>124</v>
      </c>
    </row>
    <row r="42" spans="1:15" x14ac:dyDescent="0.3">
      <c r="A42" s="46">
        <v>136</v>
      </c>
      <c r="B42" s="47" t="s">
        <v>67</v>
      </c>
      <c r="C42" s="47" t="s">
        <v>68</v>
      </c>
      <c r="D42" s="48">
        <v>42829</v>
      </c>
      <c r="E42" s="47" t="s">
        <v>30</v>
      </c>
      <c r="F42" s="47" t="s">
        <v>69</v>
      </c>
      <c r="G42" s="46" t="b">
        <v>0</v>
      </c>
      <c r="H42" s="47" t="s">
        <v>30</v>
      </c>
      <c r="I42" s="47" t="s">
        <v>136</v>
      </c>
      <c r="J42" s="47" t="s">
        <v>137</v>
      </c>
      <c r="K42" s="46" t="b">
        <v>0</v>
      </c>
      <c r="L42" s="46" t="b">
        <v>0</v>
      </c>
      <c r="M42" s="46" t="b">
        <v>0</v>
      </c>
      <c r="N42" s="46" t="b">
        <v>0</v>
      </c>
      <c r="O42" s="47" t="s">
        <v>30</v>
      </c>
    </row>
    <row r="43" spans="1:15" x14ac:dyDescent="0.3">
      <c r="A43" s="46">
        <v>137</v>
      </c>
      <c r="B43" s="47" t="s">
        <v>67</v>
      </c>
      <c r="C43" s="47" t="s">
        <v>68</v>
      </c>
      <c r="D43" s="48">
        <v>42829</v>
      </c>
      <c r="E43" s="47" t="s">
        <v>146</v>
      </c>
      <c r="F43" s="47" t="s">
        <v>69</v>
      </c>
      <c r="G43" s="46" t="b">
        <v>0</v>
      </c>
      <c r="H43" s="47" t="s">
        <v>30</v>
      </c>
      <c r="I43" s="47" t="s">
        <v>148</v>
      </c>
      <c r="J43" s="47" t="s">
        <v>152</v>
      </c>
      <c r="K43" s="46" t="b">
        <v>1</v>
      </c>
      <c r="L43" s="46" t="b">
        <v>0</v>
      </c>
      <c r="M43" s="46" t="b">
        <v>0</v>
      </c>
      <c r="N43" s="46" t="b">
        <v>0</v>
      </c>
      <c r="O43" s="47" t="s">
        <v>32</v>
      </c>
    </row>
    <row r="44" spans="1:15" x14ac:dyDescent="0.3">
      <c r="A44" s="46">
        <v>137</v>
      </c>
      <c r="B44" s="47" t="s">
        <v>67</v>
      </c>
      <c r="C44" s="47" t="s">
        <v>29</v>
      </c>
      <c r="D44" s="48">
        <v>42829</v>
      </c>
      <c r="E44" s="47" t="s">
        <v>146</v>
      </c>
      <c r="F44" s="47" t="s">
        <v>69</v>
      </c>
      <c r="G44" s="46" t="b">
        <v>0</v>
      </c>
      <c r="H44" s="47" t="s">
        <v>30</v>
      </c>
      <c r="I44" s="47" t="s">
        <v>148</v>
      </c>
      <c r="J44" s="47" t="s">
        <v>152</v>
      </c>
      <c r="K44" s="46" t="b">
        <v>1</v>
      </c>
      <c r="L44" s="46" t="b">
        <v>0</v>
      </c>
      <c r="M44" s="46" t="b">
        <v>0</v>
      </c>
      <c r="N44" s="46" t="b">
        <v>0</v>
      </c>
      <c r="O44" s="47" t="s">
        <v>32</v>
      </c>
    </row>
    <row r="45" spans="1:15" x14ac:dyDescent="0.3">
      <c r="A45" s="46">
        <v>139</v>
      </c>
      <c r="B45" s="47" t="s">
        <v>62</v>
      </c>
      <c r="C45" s="47" t="s">
        <v>29</v>
      </c>
      <c r="D45" s="48">
        <v>42829</v>
      </c>
      <c r="E45" s="47" t="s">
        <v>138</v>
      </c>
      <c r="F45" s="47" t="s">
        <v>63</v>
      </c>
      <c r="G45" s="46" t="b">
        <v>0</v>
      </c>
      <c r="H45" s="47" t="s">
        <v>129</v>
      </c>
      <c r="I45" s="47" t="s">
        <v>139</v>
      </c>
      <c r="J45" s="47" t="s">
        <v>123</v>
      </c>
      <c r="K45" s="46" t="b">
        <v>0</v>
      </c>
      <c r="L45" s="46" t="b">
        <v>0</v>
      </c>
      <c r="M45" s="46" t="b">
        <v>0</v>
      </c>
      <c r="N45" s="46" t="b">
        <v>0</v>
      </c>
      <c r="O45" s="47" t="s">
        <v>132</v>
      </c>
    </row>
    <row r="46" spans="1:15" x14ac:dyDescent="0.3">
      <c r="A46" s="46">
        <v>141</v>
      </c>
      <c r="B46" s="47" t="s">
        <v>65</v>
      </c>
      <c r="C46" s="47" t="s">
        <v>29</v>
      </c>
      <c r="D46" s="48">
        <v>42850</v>
      </c>
      <c r="E46" s="47" t="s">
        <v>30</v>
      </c>
      <c r="F46" s="47" t="s">
        <v>84</v>
      </c>
      <c r="G46" s="46" t="b">
        <v>0</v>
      </c>
      <c r="H46" s="47" t="s">
        <v>30</v>
      </c>
      <c r="I46" s="47" t="s">
        <v>122</v>
      </c>
      <c r="J46" s="47" t="s">
        <v>123</v>
      </c>
      <c r="K46" s="46" t="b">
        <v>1</v>
      </c>
      <c r="L46" s="46" t="b">
        <v>0</v>
      </c>
      <c r="M46" s="46" t="b">
        <v>0</v>
      </c>
      <c r="N46" s="46" t="b">
        <v>0</v>
      </c>
      <c r="O46" s="47" t="s">
        <v>32</v>
      </c>
    </row>
    <row r="47" spans="1:15" x14ac:dyDescent="0.3">
      <c r="A47" s="46">
        <v>142</v>
      </c>
      <c r="B47" s="47" t="s">
        <v>81</v>
      </c>
      <c r="C47" s="47" t="s">
        <v>36</v>
      </c>
      <c r="D47" s="48">
        <v>42849</v>
      </c>
      <c r="E47" s="47" t="s">
        <v>131</v>
      </c>
      <c r="F47" s="47" t="s">
        <v>104</v>
      </c>
      <c r="G47" s="46" t="b">
        <v>0</v>
      </c>
      <c r="H47" s="47" t="s">
        <v>30</v>
      </c>
      <c r="I47" s="47" t="s">
        <v>153</v>
      </c>
      <c r="J47" s="47" t="s">
        <v>123</v>
      </c>
      <c r="K47" s="46" t="b">
        <v>0</v>
      </c>
      <c r="L47" s="46" t="b">
        <v>0</v>
      </c>
      <c r="M47" s="46" t="b">
        <v>0</v>
      </c>
      <c r="N47" s="46" t="b">
        <v>0</v>
      </c>
      <c r="O47" s="47" t="s">
        <v>30</v>
      </c>
    </row>
    <row r="48" spans="1:15" x14ac:dyDescent="0.3">
      <c r="A48" s="46">
        <v>142</v>
      </c>
      <c r="B48" s="47" t="s">
        <v>81</v>
      </c>
      <c r="C48" s="47" t="s">
        <v>103</v>
      </c>
      <c r="D48" s="48">
        <v>42849</v>
      </c>
      <c r="E48" s="47" t="s">
        <v>131</v>
      </c>
      <c r="F48" s="47" t="s">
        <v>104</v>
      </c>
      <c r="G48" s="46" t="b">
        <v>0</v>
      </c>
      <c r="H48" s="47" t="s">
        <v>30</v>
      </c>
      <c r="I48" s="47" t="s">
        <v>153</v>
      </c>
      <c r="J48" s="47" t="s">
        <v>123</v>
      </c>
      <c r="K48" s="46" t="b">
        <v>0</v>
      </c>
      <c r="L48" s="46" t="b">
        <v>0</v>
      </c>
      <c r="M48" s="46" t="b">
        <v>0</v>
      </c>
      <c r="N48" s="46" t="b">
        <v>0</v>
      </c>
      <c r="O48" s="47" t="s">
        <v>30</v>
      </c>
    </row>
    <row r="49" spans="1:15" x14ac:dyDescent="0.3">
      <c r="A49" s="46">
        <v>144</v>
      </c>
      <c r="B49" s="47" t="s">
        <v>37</v>
      </c>
      <c r="C49" s="47" t="s">
        <v>56</v>
      </c>
      <c r="D49" s="48">
        <v>42853</v>
      </c>
      <c r="E49" s="47" t="s">
        <v>30</v>
      </c>
      <c r="F49" s="47" t="s">
        <v>49</v>
      </c>
      <c r="G49" s="46" t="b">
        <v>0</v>
      </c>
      <c r="H49" s="47" t="s">
        <v>30</v>
      </c>
      <c r="I49" s="47" t="s">
        <v>136</v>
      </c>
      <c r="J49" s="47" t="s">
        <v>123</v>
      </c>
      <c r="K49" s="46" t="b">
        <v>0</v>
      </c>
      <c r="L49" s="46" t="b">
        <v>0</v>
      </c>
      <c r="M49" s="46" t="b">
        <v>1</v>
      </c>
      <c r="N49" s="46" t="b">
        <v>0</v>
      </c>
      <c r="O49" s="47" t="s">
        <v>132</v>
      </c>
    </row>
    <row r="50" spans="1:15" x14ac:dyDescent="0.3">
      <c r="A50" s="46">
        <v>144</v>
      </c>
      <c r="B50" s="47" t="s">
        <v>37</v>
      </c>
      <c r="C50" s="47" t="s">
        <v>29</v>
      </c>
      <c r="D50" s="48">
        <v>42853</v>
      </c>
      <c r="E50" s="47" t="s">
        <v>30</v>
      </c>
      <c r="F50" s="47" t="s">
        <v>49</v>
      </c>
      <c r="G50" s="46" t="b">
        <v>0</v>
      </c>
      <c r="H50" s="47" t="s">
        <v>30</v>
      </c>
      <c r="I50" s="47" t="s">
        <v>136</v>
      </c>
      <c r="J50" s="47" t="s">
        <v>123</v>
      </c>
      <c r="K50" s="46" t="b">
        <v>0</v>
      </c>
      <c r="L50" s="46" t="b">
        <v>0</v>
      </c>
      <c r="M50" s="46" t="b">
        <v>1</v>
      </c>
      <c r="N50" s="46" t="b">
        <v>0</v>
      </c>
      <c r="O50" s="47" t="s">
        <v>132</v>
      </c>
    </row>
    <row r="51" spans="1:15" x14ac:dyDescent="0.3">
      <c r="A51" s="46">
        <v>145</v>
      </c>
      <c r="B51" s="47" t="s">
        <v>79</v>
      </c>
      <c r="C51" s="47" t="s">
        <v>36</v>
      </c>
      <c r="D51" s="48">
        <v>42852</v>
      </c>
      <c r="E51" s="47" t="s">
        <v>30</v>
      </c>
      <c r="F51" s="47" t="s">
        <v>80</v>
      </c>
      <c r="G51" s="46" t="b">
        <v>0</v>
      </c>
      <c r="H51" s="47" t="s">
        <v>30</v>
      </c>
      <c r="I51" s="47" t="s">
        <v>153</v>
      </c>
      <c r="J51" s="47" t="s">
        <v>137</v>
      </c>
      <c r="K51" s="46" t="b">
        <v>1</v>
      </c>
      <c r="L51" s="46" t="b">
        <v>0</v>
      </c>
      <c r="M51" s="46" t="b">
        <v>0</v>
      </c>
      <c r="N51" s="46" t="b">
        <v>0</v>
      </c>
      <c r="O51" s="47" t="s">
        <v>32</v>
      </c>
    </row>
    <row r="52" spans="1:15" x14ac:dyDescent="0.3">
      <c r="A52" s="46">
        <v>145</v>
      </c>
      <c r="B52" s="47" t="s">
        <v>79</v>
      </c>
      <c r="C52" s="47" t="s">
        <v>36</v>
      </c>
      <c r="D52" s="48">
        <v>42852</v>
      </c>
      <c r="E52" s="47" t="s">
        <v>30</v>
      </c>
      <c r="F52" s="47" t="s">
        <v>80</v>
      </c>
      <c r="G52" s="46" t="b">
        <v>0</v>
      </c>
      <c r="H52" s="47" t="s">
        <v>30</v>
      </c>
      <c r="I52" s="47" t="s">
        <v>153</v>
      </c>
      <c r="J52" s="47" t="s">
        <v>137</v>
      </c>
      <c r="K52" s="46" t="b">
        <v>1</v>
      </c>
      <c r="L52" s="46" t="b">
        <v>0</v>
      </c>
      <c r="M52" s="46" t="b">
        <v>0</v>
      </c>
      <c r="N52" s="46" t="b">
        <v>0</v>
      </c>
      <c r="O52" s="47" t="s">
        <v>32</v>
      </c>
    </row>
    <row r="53" spans="1:15" x14ac:dyDescent="0.3">
      <c r="A53" s="46">
        <v>146</v>
      </c>
      <c r="B53" s="47" t="s">
        <v>81</v>
      </c>
      <c r="C53" s="47" t="s">
        <v>36</v>
      </c>
      <c r="D53" s="48">
        <v>42863</v>
      </c>
      <c r="E53" s="47" t="s">
        <v>131</v>
      </c>
      <c r="F53" s="47" t="s">
        <v>82</v>
      </c>
      <c r="G53" s="46" t="b">
        <v>1</v>
      </c>
      <c r="H53" s="47" t="s">
        <v>142</v>
      </c>
      <c r="I53" s="47" t="s">
        <v>30</v>
      </c>
      <c r="J53" s="47" t="s">
        <v>143</v>
      </c>
      <c r="K53" s="46" t="b">
        <v>1</v>
      </c>
      <c r="L53" s="46" t="b">
        <v>0</v>
      </c>
      <c r="M53" s="46" t="b">
        <v>0</v>
      </c>
      <c r="N53" s="46" t="b">
        <v>0</v>
      </c>
      <c r="O53" s="47" t="s">
        <v>32</v>
      </c>
    </row>
    <row r="54" spans="1:15" x14ac:dyDescent="0.3">
      <c r="A54" s="46">
        <v>147</v>
      </c>
      <c r="B54" s="47" t="s">
        <v>85</v>
      </c>
      <c r="C54" s="47" t="s">
        <v>29</v>
      </c>
      <c r="D54" s="48">
        <v>42864</v>
      </c>
      <c r="E54" s="47" t="s">
        <v>128</v>
      </c>
      <c r="F54" s="47" t="s">
        <v>69</v>
      </c>
      <c r="G54" s="46" t="b">
        <v>0</v>
      </c>
      <c r="H54" s="47" t="s">
        <v>30</v>
      </c>
      <c r="I54" s="47" t="s">
        <v>149</v>
      </c>
      <c r="J54" s="47" t="s">
        <v>123</v>
      </c>
      <c r="K54" s="46" t="b">
        <v>0</v>
      </c>
      <c r="L54" s="46" t="b">
        <v>0</v>
      </c>
      <c r="M54" s="46" t="b">
        <v>1</v>
      </c>
      <c r="N54" s="46" t="b">
        <v>0</v>
      </c>
      <c r="O54" s="47" t="s">
        <v>132</v>
      </c>
    </row>
    <row r="55" spans="1:15" x14ac:dyDescent="0.3">
      <c r="A55" s="46">
        <v>148</v>
      </c>
      <c r="B55" s="47" t="s">
        <v>85</v>
      </c>
      <c r="C55" s="47" t="s">
        <v>29</v>
      </c>
      <c r="D55" s="48">
        <v>42864</v>
      </c>
      <c r="E55" s="47" t="s">
        <v>128</v>
      </c>
      <c r="F55" s="47" t="s">
        <v>86</v>
      </c>
      <c r="G55" s="46" t="b">
        <v>0</v>
      </c>
      <c r="H55" s="47" t="s">
        <v>30</v>
      </c>
      <c r="I55" s="47" t="s">
        <v>151</v>
      </c>
      <c r="J55" s="47" t="s">
        <v>147</v>
      </c>
      <c r="K55" s="46" t="b">
        <v>0</v>
      </c>
      <c r="L55" s="46" t="b">
        <v>0</v>
      </c>
      <c r="M55" s="46" t="b">
        <v>1</v>
      </c>
      <c r="N55" s="46" t="b">
        <v>0</v>
      </c>
      <c r="O55" s="47" t="s">
        <v>132</v>
      </c>
    </row>
    <row r="56" spans="1:15" x14ac:dyDescent="0.3">
      <c r="A56" s="46">
        <v>149</v>
      </c>
      <c r="B56" s="47" t="s">
        <v>96</v>
      </c>
      <c r="C56" s="47" t="s">
        <v>56</v>
      </c>
      <c r="D56" s="48">
        <v>42866</v>
      </c>
      <c r="E56" s="47" t="s">
        <v>131</v>
      </c>
      <c r="F56" s="47" t="s">
        <v>49</v>
      </c>
      <c r="G56" s="46" t="b">
        <v>0</v>
      </c>
      <c r="H56" s="47" t="s">
        <v>30</v>
      </c>
      <c r="I56" s="47" t="s">
        <v>144</v>
      </c>
      <c r="J56" s="47" t="s">
        <v>123</v>
      </c>
      <c r="K56" s="46" t="b">
        <v>0</v>
      </c>
      <c r="L56" s="46" t="b">
        <v>0</v>
      </c>
      <c r="M56" s="46" t="b">
        <v>1</v>
      </c>
      <c r="N56" s="46" t="b">
        <v>0</v>
      </c>
      <c r="O56" s="47" t="s">
        <v>132</v>
      </c>
    </row>
    <row r="57" spans="1:15" x14ac:dyDescent="0.3">
      <c r="A57" s="46">
        <v>149</v>
      </c>
      <c r="B57" s="47" t="s">
        <v>96</v>
      </c>
      <c r="C57" s="47" t="s">
        <v>29</v>
      </c>
      <c r="D57" s="48">
        <v>42866</v>
      </c>
      <c r="E57" s="47" t="s">
        <v>131</v>
      </c>
      <c r="F57" s="47" t="s">
        <v>49</v>
      </c>
      <c r="G57" s="46" t="b">
        <v>0</v>
      </c>
      <c r="H57" s="47" t="s">
        <v>30</v>
      </c>
      <c r="I57" s="47" t="s">
        <v>144</v>
      </c>
      <c r="J57" s="47" t="s">
        <v>123</v>
      </c>
      <c r="K57" s="46" t="b">
        <v>0</v>
      </c>
      <c r="L57" s="46" t="b">
        <v>0</v>
      </c>
      <c r="M57" s="46" t="b">
        <v>1</v>
      </c>
      <c r="N57" s="46" t="b">
        <v>0</v>
      </c>
      <c r="O57" s="47" t="s">
        <v>132</v>
      </c>
    </row>
    <row r="58" spans="1:15" x14ac:dyDescent="0.3">
      <c r="A58" s="46">
        <v>153</v>
      </c>
      <c r="B58" s="47" t="s">
        <v>65</v>
      </c>
      <c r="C58" s="47" t="s">
        <v>36</v>
      </c>
      <c r="D58" s="48">
        <v>42899</v>
      </c>
      <c r="E58" s="47" t="s">
        <v>146</v>
      </c>
      <c r="F58" s="47" t="s">
        <v>109</v>
      </c>
      <c r="G58" s="46" t="b">
        <v>0</v>
      </c>
      <c r="H58" s="47" t="s">
        <v>30</v>
      </c>
      <c r="I58" s="47" t="s">
        <v>160</v>
      </c>
      <c r="J58" s="47" t="s">
        <v>127</v>
      </c>
      <c r="K58" s="46" t="b">
        <v>0</v>
      </c>
      <c r="L58" s="46" t="b">
        <v>1</v>
      </c>
      <c r="M58" s="46" t="b">
        <v>0</v>
      </c>
      <c r="N58" s="46" t="b">
        <v>0</v>
      </c>
      <c r="O58" s="47" t="s">
        <v>32</v>
      </c>
    </row>
    <row r="59" spans="1:15" x14ac:dyDescent="0.3">
      <c r="A59" s="46">
        <v>154</v>
      </c>
      <c r="B59" s="47" t="s">
        <v>81</v>
      </c>
      <c r="C59" s="47" t="s">
        <v>103</v>
      </c>
      <c r="D59" s="48">
        <v>42899</v>
      </c>
      <c r="E59" s="47" t="s">
        <v>138</v>
      </c>
      <c r="F59" s="47" t="s">
        <v>111</v>
      </c>
      <c r="G59" s="46" t="b">
        <v>0</v>
      </c>
      <c r="H59" s="47" t="s">
        <v>30</v>
      </c>
      <c r="I59" s="47" t="s">
        <v>145</v>
      </c>
      <c r="J59" s="47" t="s">
        <v>127</v>
      </c>
      <c r="K59" s="46" t="b">
        <v>0</v>
      </c>
      <c r="L59" s="46" t="b">
        <v>1</v>
      </c>
      <c r="M59" s="46" t="b">
        <v>0</v>
      </c>
      <c r="N59" s="46" t="b">
        <v>0</v>
      </c>
      <c r="O59" s="47" t="s">
        <v>32</v>
      </c>
    </row>
    <row r="60" spans="1:15" x14ac:dyDescent="0.3">
      <c r="A60" s="46">
        <v>154</v>
      </c>
      <c r="B60" s="47" t="s">
        <v>81</v>
      </c>
      <c r="C60" s="47" t="s">
        <v>36</v>
      </c>
      <c r="D60" s="48">
        <v>42899</v>
      </c>
      <c r="E60" s="47" t="s">
        <v>138</v>
      </c>
      <c r="F60" s="47" t="s">
        <v>111</v>
      </c>
      <c r="G60" s="46" t="b">
        <v>0</v>
      </c>
      <c r="H60" s="47" t="s">
        <v>30</v>
      </c>
      <c r="I60" s="47" t="s">
        <v>145</v>
      </c>
      <c r="J60" s="47" t="s">
        <v>127</v>
      </c>
      <c r="K60" s="46" t="b">
        <v>0</v>
      </c>
      <c r="L60" s="46" t="b">
        <v>1</v>
      </c>
      <c r="M60" s="46" t="b">
        <v>0</v>
      </c>
      <c r="N60" s="46" t="b">
        <v>0</v>
      </c>
      <c r="O60" s="47" t="s">
        <v>32</v>
      </c>
    </row>
    <row r="61" spans="1:15" x14ac:dyDescent="0.3">
      <c r="A61" s="46">
        <v>167</v>
      </c>
      <c r="B61" s="47" t="s">
        <v>81</v>
      </c>
      <c r="C61" s="47" t="s">
        <v>68</v>
      </c>
      <c r="D61" s="48">
        <v>42923</v>
      </c>
      <c r="E61" s="47" t="s">
        <v>157</v>
      </c>
      <c r="F61" s="47" t="s">
        <v>117</v>
      </c>
      <c r="G61" s="46" t="b">
        <v>0</v>
      </c>
      <c r="H61" s="47" t="s">
        <v>30</v>
      </c>
      <c r="I61" s="47" t="s">
        <v>144</v>
      </c>
      <c r="J61" s="47" t="s">
        <v>123</v>
      </c>
      <c r="K61" s="46" t="b">
        <v>0</v>
      </c>
      <c r="L61" s="46" t="b">
        <v>0</v>
      </c>
      <c r="M61" s="46" t="b">
        <v>0</v>
      </c>
      <c r="N61" s="46" t="b">
        <v>0</v>
      </c>
      <c r="O61" s="47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workbookViewId="0">
      <pane xSplit="1" topLeftCell="B1" activePane="topRight" state="frozen"/>
      <selection pane="topRight" activeCell="B28" sqref="B28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</cols>
  <sheetData>
    <row r="1" spans="1:14" ht="43.2" x14ac:dyDescent="0.3">
      <c r="A1" s="31" t="s">
        <v>14</v>
      </c>
      <c r="B1" s="31" t="s">
        <v>190</v>
      </c>
      <c r="C1" s="31" t="s">
        <v>170</v>
      </c>
      <c r="D1" s="32" t="s">
        <v>2</v>
      </c>
      <c r="E1" s="32" t="s">
        <v>484</v>
      </c>
      <c r="F1" s="31" t="s">
        <v>18</v>
      </c>
      <c r="G1" s="39" t="s">
        <v>171</v>
      </c>
      <c r="H1" s="40" t="s">
        <v>7</v>
      </c>
      <c r="I1" s="40" t="s">
        <v>485</v>
      </c>
      <c r="J1" s="40" t="s">
        <v>9</v>
      </c>
      <c r="K1" s="40" t="s">
        <v>486</v>
      </c>
      <c r="L1" s="41" t="s">
        <v>11</v>
      </c>
      <c r="M1" s="41" t="s">
        <v>12</v>
      </c>
      <c r="N1" s="41" t="s">
        <v>487</v>
      </c>
    </row>
    <row r="2" spans="1:14" ht="28.8" x14ac:dyDescent="0.3">
      <c r="A2" s="29">
        <v>1</v>
      </c>
      <c r="B2" s="1" t="str">
        <f t="shared" ref="B2:B33" si="0">VLOOKUP(A2,lookup,2,FALSE)</f>
        <v>Lehigh University, Provost</v>
      </c>
      <c r="C2" s="42">
        <v>42396</v>
      </c>
      <c r="D2" s="30" t="s">
        <v>56</v>
      </c>
      <c r="E2" s="1" t="str">
        <f t="shared" ref="E2:E11" si="1">IF(NOT(ISERROR(VLOOKUP(A2, demographicLookups,2,FALSE))),VLOOKUP(A2,demographicLookups,2,FALSE),"")</f>
        <v/>
      </c>
      <c r="F2" s="1" t="str">
        <f t="shared" ref="F2:F20" si="2">VLOOKUP(A2,professions,6,FALSE)</f>
        <v>Assistant Professor</v>
      </c>
      <c r="G2" s="1" t="str">
        <f t="shared" ref="G2:G20" si="3">IF(NOT(ISERROR(VLOOKUP(A2,demographicLookups,3,FALSE))),IF(VLOOKUP(A2,demographicLookups,3,FALSE),VLOOKUP(A2,demographicLookups,4,FALSE),VLOOKUP(A2,demographicLookups,5,FALSE)),"")</f>
        <v/>
      </c>
      <c r="H2" s="1" t="str">
        <f>IF(NOT(ISERROR(VLOOKUP(A2,demographicLookups,6,FALSE))),VLOOKUP(A2,demographicLookups,6,FALSE),"")</f>
        <v>Eastern European</v>
      </c>
      <c r="I2" s="1" t="str">
        <f>IF(NOT(ISERROR(VLOOKUP(A2, demographicLookups,12,FALSE))),VLOOKUP(A2,demographicLookups,12,FALSE),"")</f>
        <v xml:space="preserve">Pre-School Aged Children; </v>
      </c>
      <c r="J2" s="1" t="str">
        <f>IF(NOT(ISERROR(VLOOKUP(A2, demographicLookups,11,FALSE))),VLOOKUP(A2,demographicLookups,11,FALSE),"")</f>
        <v>Family</v>
      </c>
      <c r="K2" s="1" t="str">
        <f t="shared" ref="K2:K33" si="4">IF(NOT(ISERROR(VLOOKUP(A2,housing,2,FALSE))),VLOOKUP(A2,housing,2,FALSE),"")</f>
        <v/>
      </c>
    </row>
    <row r="3" spans="1:14" ht="28.8" x14ac:dyDescent="0.3">
      <c r="A3" s="29">
        <v>1</v>
      </c>
      <c r="B3" s="1" t="str">
        <f t="shared" si="0"/>
        <v>Lehigh University, Provost</v>
      </c>
      <c r="C3" s="42">
        <v>42396</v>
      </c>
      <c r="D3" s="30" t="s">
        <v>29</v>
      </c>
      <c r="E3" s="1" t="str">
        <f t="shared" si="1"/>
        <v/>
      </c>
      <c r="F3" s="1" t="str">
        <f t="shared" si="2"/>
        <v>Assistant Professor</v>
      </c>
      <c r="G3" s="1" t="str">
        <f t="shared" si="3"/>
        <v/>
      </c>
      <c r="H3" s="1" t="str">
        <f>IF(NOT(ISERROR(VLOOKUP(A3,demographicLookups,6,FALSE))),VLOOKUP(A3,demographicLookups,6,FALSE),"")</f>
        <v>Eastern European</v>
      </c>
      <c r="I3" s="1" t="str">
        <f>IF(NOT(ISERROR(VLOOKUP(A3, demographicLookups,12,FALSE))),VLOOKUP(A3,demographicLookups,12,FALSE),"")</f>
        <v xml:space="preserve">Pre-School Aged Children; </v>
      </c>
      <c r="J3" s="1" t="str">
        <f>IF(NOT(ISERROR(VLOOKUP(A3, demographicLookups,11,FALSE))),VLOOKUP(A3,demographicLookups,11,FALSE),"")</f>
        <v>Family</v>
      </c>
      <c r="K3" s="1" t="str">
        <f t="shared" si="4"/>
        <v/>
      </c>
    </row>
    <row r="4" spans="1:14" ht="28.8" x14ac:dyDescent="0.3">
      <c r="A4" s="29">
        <v>2</v>
      </c>
      <c r="B4" s="1" t="str">
        <f t="shared" si="0"/>
        <v>Lehigh University, Provost</v>
      </c>
      <c r="C4" s="1"/>
      <c r="D4" s="30" t="s">
        <v>36</v>
      </c>
      <c r="E4" s="1" t="str">
        <f t="shared" si="1"/>
        <v/>
      </c>
      <c r="F4" s="1" t="str">
        <f t="shared" si="2"/>
        <v>Assistant Professor</v>
      </c>
      <c r="G4" s="1" t="str">
        <f t="shared" si="3"/>
        <v/>
      </c>
      <c r="H4" s="1" t="str">
        <f>IF(NOT(ISERROR(VLOOKUP(A4,demographicLookups,6,FALSE))),VLOOKUP(A4,demographicLookups,6,FALSE),"")</f>
        <v>Asian</v>
      </c>
      <c r="I4" s="1" t="str">
        <f>IF(NOT(ISERROR(VLOOKUP(A4, demographicLookups,12,FALSE))),VLOOKUP(A4,demographicLookups,12,FALSE),"")</f>
        <v/>
      </c>
      <c r="J4" s="1" t="str">
        <f>IF(NOT(ISERROR(VLOOKUP(A4, demographicLookups,11,FALSE))),VLOOKUP(A4,demographicLookups,11,FALSE),"")</f>
        <v/>
      </c>
      <c r="K4" s="1" t="str">
        <f t="shared" si="4"/>
        <v/>
      </c>
    </row>
    <row r="5" spans="1:14" ht="43.2" x14ac:dyDescent="0.3">
      <c r="A5" s="29">
        <v>3</v>
      </c>
      <c r="B5" s="1" t="str">
        <f t="shared" si="0"/>
        <v>Lehigh University, Provost</v>
      </c>
      <c r="C5" s="1"/>
      <c r="D5" s="30" t="s">
        <v>36</v>
      </c>
      <c r="E5" s="1" t="str">
        <f t="shared" si="1"/>
        <v/>
      </c>
      <c r="F5" s="1" t="str">
        <f t="shared" si="2"/>
        <v>Assistant Professor</v>
      </c>
      <c r="G5" s="1" t="str">
        <f t="shared" si="3"/>
        <v/>
      </c>
      <c r="H5" s="1" t="s">
        <v>127</v>
      </c>
      <c r="I5" s="1" t="str">
        <f>IF(NOT(ISERROR(VLOOKUP(A5, demographicLookups,12,FALSE))),VLOOKUP(A5,demographicLookups,12,FALSE),"")</f>
        <v/>
      </c>
      <c r="J5" s="1" t="str">
        <f>IF(NOT(ISERROR(VLOOKUP(A5, demographicLookups,11,FALSE))),VLOOKUP(A5,demographicLookups,11,FALSE),"")</f>
        <v/>
      </c>
      <c r="K5" s="1" t="str">
        <f t="shared" si="4"/>
        <v/>
      </c>
    </row>
    <row r="6" spans="1:14" ht="43.2" x14ac:dyDescent="0.3">
      <c r="A6" s="29">
        <v>5</v>
      </c>
      <c r="B6" s="1" t="str">
        <f t="shared" si="0"/>
        <v>St. Luke's University Hospital</v>
      </c>
      <c r="C6" s="1"/>
      <c r="D6" s="30" t="s">
        <v>36</v>
      </c>
      <c r="E6" s="1" t="str">
        <f t="shared" si="1"/>
        <v/>
      </c>
      <c r="F6" s="1" t="str">
        <f t="shared" si="2"/>
        <v>Intern</v>
      </c>
      <c r="G6" s="1" t="str">
        <f t="shared" si="3"/>
        <v/>
      </c>
      <c r="H6" s="1" t="s">
        <v>127</v>
      </c>
      <c r="I6" s="1" t="s">
        <v>172</v>
      </c>
      <c r="J6" s="1"/>
      <c r="K6" s="1" t="str">
        <f t="shared" si="4"/>
        <v/>
      </c>
    </row>
    <row r="7" spans="1:14" ht="28.8" x14ac:dyDescent="0.3">
      <c r="A7" s="29">
        <v>6</v>
      </c>
      <c r="B7" s="1" t="str">
        <f t="shared" si="0"/>
        <v>St. Luke's University Hospital</v>
      </c>
      <c r="C7" s="42">
        <v>42207</v>
      </c>
      <c r="D7" s="30" t="s">
        <v>36</v>
      </c>
      <c r="E7" s="1" t="str">
        <f t="shared" si="1"/>
        <v/>
      </c>
      <c r="F7" s="1" t="str">
        <f t="shared" si="2"/>
        <v>Resident</v>
      </c>
      <c r="G7" s="1" t="str">
        <f t="shared" si="3"/>
        <v/>
      </c>
      <c r="H7" s="1" t="str">
        <f>IF(NOT(ISERROR(VLOOKUP(A7,demographicLookups,6,FALSE))),VLOOKUP(A7,demographicLookups,6,FALSE),"")</f>
        <v/>
      </c>
      <c r="I7" s="1" t="s">
        <v>520</v>
      </c>
      <c r="J7" s="1" t="s">
        <v>32</v>
      </c>
      <c r="K7" s="1" t="str">
        <f t="shared" si="4"/>
        <v/>
      </c>
    </row>
    <row r="8" spans="1:14" ht="28.8" x14ac:dyDescent="0.3">
      <c r="A8" s="29">
        <v>7</v>
      </c>
      <c r="B8" s="1" t="str">
        <f t="shared" si="0"/>
        <v>Muhlenberg College</v>
      </c>
      <c r="C8" s="1"/>
      <c r="D8" s="30" t="s">
        <v>29</v>
      </c>
      <c r="E8" s="1" t="str">
        <f t="shared" si="1"/>
        <v>35 - 39</v>
      </c>
      <c r="F8" s="1" t="str">
        <f t="shared" si="2"/>
        <v>Assistant Professor of African History</v>
      </c>
      <c r="G8" s="1" t="str">
        <f t="shared" si="3"/>
        <v/>
      </c>
      <c r="H8" s="1" t="str">
        <f>IF(NOT(ISERROR(VLOOKUP(A8,demographicLookups,6,FALSE))),VLOOKUP(A8,demographicLookups,6,FALSE),"")</f>
        <v>Hispanic or Latino</v>
      </c>
      <c r="I8" s="1" t="str">
        <f>IF(NOT(ISERROR(VLOOKUP(A8, demographicLookups,12,FALSE))),VLOOKUP(A8,demographicLookups,12,FALSE),"")</f>
        <v/>
      </c>
      <c r="J8" s="1" t="str">
        <f t="shared" ref="J8:J14" si="5">IF(NOT(ISERROR(VLOOKUP(A8, demographicLookups,11,FALSE))),VLOOKUP(A8,demographicLookups,11,FALSE),"")</f>
        <v/>
      </c>
      <c r="K8" s="1" t="str">
        <f t="shared" si="4"/>
        <v/>
      </c>
    </row>
    <row r="9" spans="1:14" ht="28.8" x14ac:dyDescent="0.3">
      <c r="A9" s="29">
        <v>8</v>
      </c>
      <c r="B9" s="1" t="str">
        <f t="shared" si="0"/>
        <v>Lehigh University, Provost</v>
      </c>
      <c r="C9" s="1"/>
      <c r="D9" s="30" t="s">
        <v>29</v>
      </c>
      <c r="E9" s="1" t="str">
        <f t="shared" si="1"/>
        <v/>
      </c>
      <c r="F9" s="1" t="str">
        <f t="shared" si="2"/>
        <v>Assistant Professor</v>
      </c>
      <c r="G9" s="1" t="str">
        <f t="shared" si="3"/>
        <v/>
      </c>
      <c r="H9" s="1" t="s">
        <v>137</v>
      </c>
      <c r="I9" s="1" t="s">
        <v>521</v>
      </c>
      <c r="J9" s="1" t="str">
        <f t="shared" si="5"/>
        <v/>
      </c>
      <c r="K9" s="1" t="str">
        <f t="shared" si="4"/>
        <v/>
      </c>
    </row>
    <row r="10" spans="1:14" x14ac:dyDescent="0.3">
      <c r="A10" s="29">
        <v>9</v>
      </c>
      <c r="B10" s="1" t="str">
        <f t="shared" si="0"/>
        <v>Muhlenberg College</v>
      </c>
      <c r="C10" s="1"/>
      <c r="D10" s="30" t="s">
        <v>29</v>
      </c>
      <c r="E10" s="1" t="str">
        <f t="shared" si="1"/>
        <v/>
      </c>
      <c r="F10" s="1" t="str">
        <f t="shared" si="2"/>
        <v/>
      </c>
      <c r="G10" s="1" t="str">
        <f t="shared" si="3"/>
        <v/>
      </c>
      <c r="H10" s="1" t="str">
        <f>IF(NOT(ISERROR(VLOOKUP(A10,demographicLookups,6,FALSE))),VLOOKUP(A10,demographicLookups,6,FALSE),"")</f>
        <v/>
      </c>
      <c r="I10" s="1" t="str">
        <f>IF(NOT(ISERROR(VLOOKUP(A10, demographicLookups,12,FALSE))),VLOOKUP(A10,demographicLookups,12,FALSE),"")</f>
        <v/>
      </c>
      <c r="J10" s="1" t="str">
        <f t="shared" si="5"/>
        <v/>
      </c>
      <c r="K10" s="1" t="str">
        <f t="shared" si="4"/>
        <v/>
      </c>
    </row>
    <row r="11" spans="1:14" ht="28.8" x14ac:dyDescent="0.3">
      <c r="A11" s="29">
        <v>10</v>
      </c>
      <c r="B11" s="1" t="str">
        <f t="shared" si="0"/>
        <v>Muhlenberg College</v>
      </c>
      <c r="C11" s="1"/>
      <c r="D11" s="30" t="s">
        <v>29</v>
      </c>
      <c r="E11" s="1" t="str">
        <f t="shared" si="1"/>
        <v>55+</v>
      </c>
      <c r="F11" s="1" t="str">
        <f t="shared" si="2"/>
        <v/>
      </c>
      <c r="G11" s="1" t="str">
        <f t="shared" si="3"/>
        <v>New York</v>
      </c>
      <c r="H11" s="1" t="str">
        <f>IF(NOT(ISERROR(VLOOKUP(A11,demographicLookups,6,FALSE))),VLOOKUP(A11,demographicLookups,6,FALSE),"")</f>
        <v>White</v>
      </c>
      <c r="I11" s="1" t="str">
        <f>IF(NOT(ISERROR(VLOOKUP(A11, demographicLookups,12,FALSE))),VLOOKUP(A11,demographicLookups,12,FALSE),"")</f>
        <v xml:space="preserve">Double Income No Kids/Empty-nesters; </v>
      </c>
      <c r="J11" s="1" t="str">
        <f t="shared" si="5"/>
        <v>Couple</v>
      </c>
      <c r="K11" s="1" t="str">
        <f t="shared" si="4"/>
        <v/>
      </c>
    </row>
    <row r="12" spans="1:14" ht="28.8" x14ac:dyDescent="0.3">
      <c r="A12" s="29">
        <v>11</v>
      </c>
      <c r="B12" s="1" t="str">
        <f t="shared" si="0"/>
        <v>Northampton Community College</v>
      </c>
      <c r="C12" s="42">
        <v>42263</v>
      </c>
      <c r="D12" s="30" t="s">
        <v>36</v>
      </c>
      <c r="E12" s="1" t="s">
        <v>162</v>
      </c>
      <c r="F12" s="1" t="str">
        <f t="shared" si="2"/>
        <v>Associate Professor, Biology</v>
      </c>
      <c r="G12" s="1" t="str">
        <f t="shared" si="3"/>
        <v/>
      </c>
      <c r="H12" s="1" t="str">
        <f>IF(NOT(ISERROR(VLOOKUP(A12,demographicLookups,6,FALSE))),VLOOKUP(A12,demographicLookups,6,FALSE),"")</f>
        <v>White</v>
      </c>
      <c r="I12" s="1" t="str">
        <f>IF(NOT(ISERROR(VLOOKUP(A12, demographicLookups,12,FALSE))),VLOOKUP(A12,demographicLookups,12,FALSE),"")</f>
        <v/>
      </c>
      <c r="J12" s="1" t="str">
        <f t="shared" si="5"/>
        <v>Single</v>
      </c>
      <c r="K12" s="1" t="str">
        <f t="shared" si="4"/>
        <v/>
      </c>
    </row>
    <row r="13" spans="1:14" ht="28.8" x14ac:dyDescent="0.3">
      <c r="A13" s="29">
        <v>12</v>
      </c>
      <c r="B13" s="1" t="str">
        <f t="shared" si="0"/>
        <v>Lafayette College</v>
      </c>
      <c r="C13" s="42">
        <v>42181</v>
      </c>
      <c r="D13" s="30" t="s">
        <v>29</v>
      </c>
      <c r="E13" s="1" t="str">
        <f t="shared" ref="E13:E20" si="6">IF(NOT(ISERROR(VLOOKUP(A13, demographicLookups,2,FALSE))),VLOOKUP(A13,demographicLookups,2,FALSE),"")</f>
        <v/>
      </c>
      <c r="F13" s="1" t="str">
        <f t="shared" si="2"/>
        <v>Assistant Professor of Chemistry</v>
      </c>
      <c r="G13" s="1" t="str">
        <f t="shared" si="3"/>
        <v/>
      </c>
      <c r="H13" s="1" t="str">
        <f>IF(NOT(ISERROR(VLOOKUP(A13,demographicLookups,6,FALSE))),VLOOKUP(A13,demographicLookups,6,FALSE),"")</f>
        <v/>
      </c>
      <c r="I13" s="1" t="str">
        <f>IF(NOT(ISERROR(VLOOKUP(A13, demographicLookups,12,FALSE))),VLOOKUP(A13,demographicLookups,12,FALSE),"")</f>
        <v/>
      </c>
      <c r="J13" s="1" t="str">
        <f t="shared" si="5"/>
        <v/>
      </c>
      <c r="K13" s="1" t="str">
        <f t="shared" si="4"/>
        <v/>
      </c>
    </row>
    <row r="14" spans="1:14" ht="43.2" x14ac:dyDescent="0.3">
      <c r="A14" s="29">
        <v>13</v>
      </c>
      <c r="B14" s="1" t="str">
        <f t="shared" si="0"/>
        <v>PPL Corporation</v>
      </c>
      <c r="C14" s="1"/>
      <c r="D14" s="30" t="s">
        <v>36</v>
      </c>
      <c r="E14" s="1" t="str">
        <f t="shared" si="6"/>
        <v>45 - 49</v>
      </c>
      <c r="F14" s="1" t="str">
        <f t="shared" si="2"/>
        <v>Vice President</v>
      </c>
      <c r="G14" s="1" t="str">
        <f t="shared" si="3"/>
        <v/>
      </c>
      <c r="H14" s="1" t="str">
        <f>IF(NOT(ISERROR(VLOOKUP(A14,demographicLookups,6,FALSE))),VLOOKUP(A14,demographicLookups,6,FALSE),"")</f>
        <v>Mixed/Multi-racial</v>
      </c>
      <c r="I14" s="1" t="str">
        <f>IF(NOT(ISERROR(VLOOKUP(A14,demographicLookups,12,FALSE))),VLOOKUP(A14,demographicLookups,12,FALSE),"")</f>
        <v xml:space="preserve">Pre-School Aged Children; Stay-at-home/Retired Partner; </v>
      </c>
      <c r="J14" s="1" t="str">
        <f t="shared" si="5"/>
        <v>Family</v>
      </c>
      <c r="K14" s="1" t="str">
        <f t="shared" si="4"/>
        <v/>
      </c>
    </row>
    <row r="15" spans="1:14" ht="43.2" x14ac:dyDescent="0.3">
      <c r="A15" s="29">
        <v>14</v>
      </c>
      <c r="B15" s="1" t="str">
        <f t="shared" si="0"/>
        <v>St. Luke's University Hospital</v>
      </c>
      <c r="C15" s="42">
        <v>42206</v>
      </c>
      <c r="D15" s="30" t="s">
        <v>36</v>
      </c>
      <c r="E15" s="1" t="str">
        <f t="shared" si="6"/>
        <v/>
      </c>
      <c r="F15" s="1" t="str">
        <f t="shared" si="2"/>
        <v>Doctor</v>
      </c>
      <c r="G15" s="1" t="str">
        <f t="shared" si="3"/>
        <v/>
      </c>
      <c r="H15" s="1" t="s">
        <v>143</v>
      </c>
      <c r="I15" s="1" t="s">
        <v>522</v>
      </c>
      <c r="J15" s="1" t="s">
        <v>32</v>
      </c>
      <c r="K15" s="1" t="str">
        <f t="shared" si="4"/>
        <v/>
      </c>
      <c r="L15" s="1"/>
      <c r="N15" s="1"/>
    </row>
    <row r="16" spans="1:14" ht="28.8" x14ac:dyDescent="0.3">
      <c r="A16" s="29">
        <v>15</v>
      </c>
      <c r="B16" s="1" t="str">
        <f t="shared" si="0"/>
        <v>Air Products, Inc.</v>
      </c>
      <c r="C16" s="42">
        <v>42475</v>
      </c>
      <c r="D16" s="30" t="s">
        <v>36</v>
      </c>
      <c r="E16" s="1" t="str">
        <f t="shared" si="6"/>
        <v/>
      </c>
      <c r="F16" s="1" t="str">
        <f t="shared" si="2"/>
        <v>Sr Pr Scientist</v>
      </c>
      <c r="G16" s="1" t="str">
        <f t="shared" si="3"/>
        <v/>
      </c>
      <c r="H16" s="1" t="s">
        <v>137</v>
      </c>
      <c r="I16" s="1" t="s">
        <v>521</v>
      </c>
      <c r="J16" s="1" t="s">
        <v>132</v>
      </c>
      <c r="K16" s="1" t="str">
        <f t="shared" si="4"/>
        <v/>
      </c>
      <c r="L16" s="1"/>
      <c r="N16" s="1"/>
    </row>
    <row r="17" spans="1:14" ht="28.8" x14ac:dyDescent="0.3">
      <c r="A17" s="29">
        <v>15</v>
      </c>
      <c r="B17" s="1" t="str">
        <f t="shared" si="0"/>
        <v>Air Products, Inc.</v>
      </c>
      <c r="C17" s="42">
        <v>42475</v>
      </c>
      <c r="D17" s="30" t="s">
        <v>29</v>
      </c>
      <c r="E17" s="1" t="str">
        <f t="shared" si="6"/>
        <v/>
      </c>
      <c r="F17" s="1" t="str">
        <f t="shared" si="2"/>
        <v>Sr Pr Scientist</v>
      </c>
      <c r="G17" s="1" t="str">
        <f t="shared" si="3"/>
        <v/>
      </c>
      <c r="H17" s="1" t="s">
        <v>137</v>
      </c>
      <c r="I17" s="1" t="s">
        <v>521</v>
      </c>
      <c r="J17" s="1" t="s">
        <v>132</v>
      </c>
      <c r="K17" s="1" t="str">
        <f t="shared" si="4"/>
        <v/>
      </c>
      <c r="L17" s="1"/>
    </row>
    <row r="18" spans="1:14" ht="28.8" x14ac:dyDescent="0.3">
      <c r="A18" s="29">
        <v>16</v>
      </c>
      <c r="B18" s="1" t="str">
        <f t="shared" si="0"/>
        <v>Lehigh University, Provost</v>
      </c>
      <c r="C18" s="42">
        <v>42263</v>
      </c>
      <c r="D18" s="30" t="s">
        <v>56</v>
      </c>
      <c r="E18" s="1" t="str">
        <f t="shared" si="6"/>
        <v/>
      </c>
      <c r="F18" s="1" t="str">
        <f t="shared" si="2"/>
        <v>Assistant Professor</v>
      </c>
      <c r="G18" s="1" t="str">
        <f t="shared" si="3"/>
        <v/>
      </c>
      <c r="H18" s="1" t="s">
        <v>137</v>
      </c>
      <c r="I18" s="1" t="s">
        <v>520</v>
      </c>
      <c r="J18" s="1" t="s">
        <v>32</v>
      </c>
      <c r="K18" s="1" t="str">
        <f t="shared" si="4"/>
        <v/>
      </c>
    </row>
    <row r="19" spans="1:14" ht="28.8" x14ac:dyDescent="0.3">
      <c r="A19" s="29">
        <v>16</v>
      </c>
      <c r="B19" s="1" t="str">
        <f t="shared" si="0"/>
        <v>Lehigh University, Provost</v>
      </c>
      <c r="C19" s="42">
        <v>42596</v>
      </c>
      <c r="D19" s="30" t="s">
        <v>29</v>
      </c>
      <c r="E19" s="1" t="str">
        <f t="shared" si="6"/>
        <v/>
      </c>
      <c r="F19" s="1" t="str">
        <f t="shared" si="2"/>
        <v>Assistant Professor</v>
      </c>
      <c r="G19" s="1" t="str">
        <f t="shared" si="3"/>
        <v/>
      </c>
      <c r="H19" s="1" t="s">
        <v>137</v>
      </c>
      <c r="I19" s="1" t="s">
        <v>520</v>
      </c>
      <c r="J19" s="1" t="s">
        <v>32</v>
      </c>
      <c r="K19" s="1" t="str">
        <f t="shared" si="4"/>
        <v/>
      </c>
      <c r="L19" s="1"/>
      <c r="N19" s="1"/>
    </row>
    <row r="20" spans="1:14" ht="43.2" x14ac:dyDescent="0.3">
      <c r="A20" s="29">
        <v>18</v>
      </c>
      <c r="B20" s="1" t="str">
        <f t="shared" si="0"/>
        <v>Orasure Technologies, Inc.</v>
      </c>
      <c r="C20" s="42">
        <v>42146</v>
      </c>
      <c r="D20" s="30" t="s">
        <v>36</v>
      </c>
      <c r="E20" s="1" t="str">
        <f t="shared" si="6"/>
        <v>35 - 39</v>
      </c>
      <c r="F20" s="1" t="str">
        <f t="shared" si="2"/>
        <v>Government and External Affairs Manager</v>
      </c>
      <c r="G20" s="1" t="str">
        <f t="shared" si="3"/>
        <v/>
      </c>
      <c r="H20" s="1" t="str">
        <f t="shared" ref="H20:H51" si="7">IF(NOT(ISERROR(VLOOKUP(A20,demographicLookups,6,FALSE))),VLOOKUP(A20,demographicLookups,6,FALSE),"")</f>
        <v>Caribbean</v>
      </c>
      <c r="I20" s="1" t="str">
        <f t="shared" ref="I20:I51" si="8">IF(NOT(ISERROR(VLOOKUP(A20,demographicLookups,12,FALSE))),VLOOKUP(A20,demographicLookups,12,FALSE),"")</f>
        <v/>
      </c>
      <c r="J20" s="1" t="str">
        <f t="shared" ref="J20:J51" si="9">IF(NOT(ISERROR(VLOOKUP(A20, demographicLookups,11,FALSE))),VLOOKUP(A20,demographicLookups,11,FALSE),"")</f>
        <v>Single</v>
      </c>
      <c r="K20" s="1" t="str">
        <f t="shared" si="4"/>
        <v/>
      </c>
      <c r="L20" s="1"/>
      <c r="N20" s="1"/>
    </row>
    <row r="21" spans="1:14" ht="28.8" x14ac:dyDescent="0.3">
      <c r="A21" s="29">
        <v>20</v>
      </c>
      <c r="B21" s="1" t="str">
        <f t="shared" si="0"/>
        <v>Lehigh University, Provost</v>
      </c>
      <c r="C21" s="42">
        <v>42360</v>
      </c>
      <c r="D21" s="30" t="s">
        <v>36</v>
      </c>
      <c r="E21" s="1" t="s">
        <v>162</v>
      </c>
      <c r="F21" s="1" t="s">
        <v>523</v>
      </c>
      <c r="G21" s="1" t="s">
        <v>524</v>
      </c>
      <c r="H21" s="1" t="str">
        <f t="shared" si="7"/>
        <v>White</v>
      </c>
      <c r="I21" s="1" t="str">
        <f t="shared" si="8"/>
        <v xml:space="preserve">Double Income No Kids/Empty-nesters; </v>
      </c>
      <c r="J21" s="1" t="str">
        <f t="shared" si="9"/>
        <v>Couple</v>
      </c>
      <c r="K21" s="1" t="str">
        <f t="shared" si="4"/>
        <v/>
      </c>
    </row>
    <row r="22" spans="1:14" ht="28.8" x14ac:dyDescent="0.3">
      <c r="A22" s="29">
        <v>20</v>
      </c>
      <c r="B22" s="1" t="str">
        <f t="shared" si="0"/>
        <v>Lehigh University, Provost</v>
      </c>
      <c r="C22" s="42">
        <v>42314</v>
      </c>
      <c r="D22" s="30" t="s">
        <v>29</v>
      </c>
      <c r="E22" s="1" t="s">
        <v>162</v>
      </c>
      <c r="F22" s="1" t="s">
        <v>523</v>
      </c>
      <c r="G22" s="1" t="s">
        <v>524</v>
      </c>
      <c r="H22" s="1" t="str">
        <f t="shared" si="7"/>
        <v>White</v>
      </c>
      <c r="I22" s="1" t="str">
        <f t="shared" si="8"/>
        <v xml:space="preserve">Double Income No Kids/Empty-nesters; </v>
      </c>
      <c r="J22" s="1" t="str">
        <f t="shared" si="9"/>
        <v>Couple</v>
      </c>
      <c r="K22" s="1" t="str">
        <f t="shared" si="4"/>
        <v/>
      </c>
    </row>
    <row r="23" spans="1:14" ht="28.8" x14ac:dyDescent="0.3">
      <c r="A23" s="29">
        <v>21</v>
      </c>
      <c r="B23" s="1" t="str">
        <f t="shared" si="0"/>
        <v>Lutron Electronics Co., Inc.</v>
      </c>
      <c r="C23" s="42">
        <v>42341</v>
      </c>
      <c r="D23" s="30" t="s">
        <v>36</v>
      </c>
      <c r="E23" s="1" t="str">
        <f t="shared" ref="E23:E54" si="10">IF(NOT(ISERROR(VLOOKUP(A23, demographicLookups,2,FALSE))),VLOOKUP(A23,demographicLookups,2,FALSE),"")</f>
        <v/>
      </c>
      <c r="F23" s="1" t="str">
        <f t="shared" ref="F23:F54" si="11">VLOOKUP(A23,professions,6,FALSE)</f>
        <v>Exec. Dir., Talent Management</v>
      </c>
      <c r="G23" s="1" t="str">
        <f>IF(NOT(ISERROR(VLOOKUP(A23,demographicLookups,3,FALSE))),IF(VLOOKUP(A23,demographicLookups,3,FALSE),VLOOKUP(A23,demographicLookups,4,FALSE),VLOOKUP(A23,demographicLookups,5,FALSE)),"")</f>
        <v>New Jersey</v>
      </c>
      <c r="H23" s="1" t="str">
        <f t="shared" si="7"/>
        <v>White</v>
      </c>
      <c r="I23" s="1" t="str">
        <f t="shared" si="8"/>
        <v xml:space="preserve">Older School-Aged Children; </v>
      </c>
      <c r="J23" s="1" t="str">
        <f t="shared" si="9"/>
        <v>Family</v>
      </c>
      <c r="K23" s="1" t="str">
        <f t="shared" si="4"/>
        <v/>
      </c>
      <c r="L23" s="1"/>
      <c r="N23" s="1"/>
    </row>
    <row r="24" spans="1:14" ht="43.2" x14ac:dyDescent="0.3">
      <c r="A24" s="29">
        <v>22</v>
      </c>
      <c r="B24" s="1" t="str">
        <f t="shared" si="0"/>
        <v>Lehigh Valley Health Network - Cedar Crest</v>
      </c>
      <c r="C24" s="42">
        <v>42428</v>
      </c>
      <c r="D24" s="30" t="s">
        <v>50</v>
      </c>
      <c r="E24" s="1" t="str">
        <f t="shared" si="10"/>
        <v/>
      </c>
      <c r="F24" s="1" t="str">
        <f t="shared" si="11"/>
        <v>Physician</v>
      </c>
      <c r="G24" s="1" t="s">
        <v>149</v>
      </c>
      <c r="H24" s="1" t="str">
        <f t="shared" si="7"/>
        <v>White</v>
      </c>
      <c r="I24" s="1" t="str">
        <f t="shared" si="8"/>
        <v xml:space="preserve">Pre-School Aged Children; </v>
      </c>
      <c r="J24" s="1" t="str">
        <f t="shared" si="9"/>
        <v>Family</v>
      </c>
      <c r="K24" s="1" t="str">
        <f t="shared" si="4"/>
        <v/>
      </c>
      <c r="L24" s="1"/>
      <c r="N24" s="1"/>
    </row>
    <row r="25" spans="1:14" ht="43.2" x14ac:dyDescent="0.3">
      <c r="A25" s="29">
        <v>22</v>
      </c>
      <c r="B25" s="1" t="str">
        <f t="shared" si="0"/>
        <v>Lehigh Valley Health Network - Cedar Crest</v>
      </c>
      <c r="C25" s="42">
        <v>42521</v>
      </c>
      <c r="D25" s="30" t="s">
        <v>29</v>
      </c>
      <c r="E25" s="1" t="str">
        <f t="shared" si="10"/>
        <v/>
      </c>
      <c r="F25" s="1" t="str">
        <f t="shared" si="11"/>
        <v>Physician</v>
      </c>
      <c r="G25" s="1" t="s">
        <v>149</v>
      </c>
      <c r="H25" s="1" t="str">
        <f t="shared" si="7"/>
        <v>White</v>
      </c>
      <c r="I25" s="1" t="str">
        <f t="shared" si="8"/>
        <v xml:space="preserve">Pre-School Aged Children; </v>
      </c>
      <c r="J25" s="1" t="str">
        <f t="shared" si="9"/>
        <v>Family</v>
      </c>
      <c r="K25" s="1" t="str">
        <f t="shared" si="4"/>
        <v/>
      </c>
      <c r="L25" s="1"/>
      <c r="N25" s="1"/>
    </row>
    <row r="26" spans="1:14" ht="28.8" x14ac:dyDescent="0.3">
      <c r="A26" s="29">
        <v>23</v>
      </c>
      <c r="B26" s="1" t="str">
        <f t="shared" si="0"/>
        <v>Lutron Electronics Co., Inc.</v>
      </c>
      <c r="C26" s="1"/>
      <c r="D26" s="30" t="s">
        <v>36</v>
      </c>
      <c r="E26" s="1" t="str">
        <f t="shared" si="10"/>
        <v/>
      </c>
      <c r="F26" s="1" t="str">
        <f t="shared" si="11"/>
        <v>Director of Procurement</v>
      </c>
      <c r="G26" s="1" t="str">
        <f t="shared" ref="G26:G57" si="12">IF(NOT(ISERROR(VLOOKUP(A26,demographicLookups,3,FALSE))),IF(VLOOKUP(A26,demographicLookups,3,FALSE),VLOOKUP(A26,demographicLookups,4,FALSE),VLOOKUP(A26,demographicLookups,5,FALSE)),"")</f>
        <v/>
      </c>
      <c r="H26" s="1" t="str">
        <f t="shared" si="7"/>
        <v>White</v>
      </c>
      <c r="I26" s="1" t="str">
        <f t="shared" si="8"/>
        <v xml:space="preserve">Double Income No Kids/Empty-nesters; </v>
      </c>
      <c r="J26" s="1" t="str">
        <f t="shared" si="9"/>
        <v/>
      </c>
      <c r="K26" s="1" t="str">
        <f t="shared" si="4"/>
        <v/>
      </c>
    </row>
    <row r="27" spans="1:14" ht="28.8" x14ac:dyDescent="0.3">
      <c r="A27" s="29">
        <v>24</v>
      </c>
      <c r="B27" s="1" t="str">
        <f t="shared" si="0"/>
        <v>Lehigh University, Provost</v>
      </c>
      <c r="C27" s="1"/>
      <c r="D27" s="30" t="s">
        <v>29</v>
      </c>
      <c r="E27" s="1" t="str">
        <f t="shared" si="10"/>
        <v/>
      </c>
      <c r="F27" s="1" t="str">
        <f t="shared" si="11"/>
        <v>Assistant Professor</v>
      </c>
      <c r="G27" s="1" t="str">
        <f t="shared" si="12"/>
        <v/>
      </c>
      <c r="H27" s="1" t="str">
        <f t="shared" si="7"/>
        <v/>
      </c>
      <c r="I27" s="1" t="str">
        <f t="shared" si="8"/>
        <v/>
      </c>
      <c r="J27" s="1" t="str">
        <f t="shared" si="9"/>
        <v/>
      </c>
      <c r="K27" s="1" t="str">
        <f t="shared" si="4"/>
        <v/>
      </c>
    </row>
    <row r="28" spans="1:14" ht="28.8" x14ac:dyDescent="0.3">
      <c r="A28" s="29">
        <v>26</v>
      </c>
      <c r="B28" s="1" t="str">
        <f t="shared" si="0"/>
        <v>Lehigh University, Provost</v>
      </c>
      <c r="C28" s="42">
        <v>42495</v>
      </c>
      <c r="D28" s="30" t="s">
        <v>36</v>
      </c>
      <c r="E28" s="1" t="str">
        <f t="shared" si="10"/>
        <v/>
      </c>
      <c r="F28" s="1" t="str">
        <f t="shared" si="11"/>
        <v>Assistant Professor</v>
      </c>
      <c r="G28" s="1" t="str">
        <f t="shared" si="12"/>
        <v/>
      </c>
      <c r="H28" s="1" t="str">
        <f t="shared" si="7"/>
        <v/>
      </c>
      <c r="I28" s="1" t="str">
        <f t="shared" si="8"/>
        <v/>
      </c>
      <c r="J28" s="1" t="str">
        <f t="shared" si="9"/>
        <v/>
      </c>
      <c r="K28" s="1" t="str">
        <f t="shared" si="4"/>
        <v/>
      </c>
    </row>
    <row r="29" spans="1:14" ht="43.2" x14ac:dyDescent="0.3">
      <c r="A29" s="29">
        <v>27</v>
      </c>
      <c r="B29" s="1" t="str">
        <f t="shared" si="0"/>
        <v>Lehigh University, Provost</v>
      </c>
      <c r="C29" s="1"/>
      <c r="D29" s="30" t="s">
        <v>29</v>
      </c>
      <c r="E29" s="1" t="str">
        <f t="shared" si="10"/>
        <v/>
      </c>
      <c r="F29" s="1" t="str">
        <f t="shared" si="11"/>
        <v>Assistant Professor of Accounting</v>
      </c>
      <c r="G29" s="1" t="str">
        <f t="shared" si="12"/>
        <v/>
      </c>
      <c r="H29" s="1" t="str">
        <f t="shared" si="7"/>
        <v>Black or African-American</v>
      </c>
      <c r="I29" s="1" t="str">
        <f t="shared" si="8"/>
        <v xml:space="preserve">Pre-School Aged Children; </v>
      </c>
      <c r="J29" s="1" t="str">
        <f t="shared" si="9"/>
        <v>Family</v>
      </c>
      <c r="K29" s="1" t="str">
        <f t="shared" si="4"/>
        <v/>
      </c>
    </row>
    <row r="30" spans="1:14" x14ac:dyDescent="0.3">
      <c r="A30" s="29">
        <v>28</v>
      </c>
      <c r="B30" s="1" t="str">
        <f t="shared" si="0"/>
        <v>Muhlenberg College</v>
      </c>
      <c r="C30" s="42">
        <v>42433</v>
      </c>
      <c r="D30" s="30" t="s">
        <v>29</v>
      </c>
      <c r="E30" s="1" t="str">
        <f t="shared" si="10"/>
        <v>40 - 44</v>
      </c>
      <c r="F30" s="1" t="str">
        <f t="shared" si="11"/>
        <v>Associate Professor</v>
      </c>
      <c r="G30" s="1" t="str">
        <f t="shared" si="12"/>
        <v/>
      </c>
      <c r="H30" s="1" t="str">
        <f t="shared" si="7"/>
        <v/>
      </c>
      <c r="I30" s="1" t="str">
        <f t="shared" si="8"/>
        <v/>
      </c>
      <c r="J30" s="1" t="str">
        <f t="shared" si="9"/>
        <v>Family</v>
      </c>
      <c r="K30" s="1" t="str">
        <f t="shared" si="4"/>
        <v/>
      </c>
    </row>
    <row r="31" spans="1:14" ht="43.2" x14ac:dyDescent="0.3">
      <c r="A31" s="29">
        <v>29</v>
      </c>
      <c r="B31" s="1" t="str">
        <f t="shared" si="0"/>
        <v>Lehigh University, Provost</v>
      </c>
      <c r="C31" s="42">
        <v>42445</v>
      </c>
      <c r="D31" s="30" t="s">
        <v>36</v>
      </c>
      <c r="E31" s="1" t="str">
        <f t="shared" si="10"/>
        <v/>
      </c>
      <c r="F31" s="1" t="str">
        <f t="shared" si="11"/>
        <v>Assistant Vice President</v>
      </c>
      <c r="G31" s="1" t="str">
        <f t="shared" si="12"/>
        <v/>
      </c>
      <c r="H31" s="1" t="str">
        <f t="shared" si="7"/>
        <v>Black or African-American</v>
      </c>
      <c r="I31" s="1" t="str">
        <f t="shared" si="8"/>
        <v/>
      </c>
      <c r="J31" s="1" t="str">
        <f t="shared" si="9"/>
        <v/>
      </c>
      <c r="K31" s="1" t="str">
        <f t="shared" si="4"/>
        <v/>
      </c>
    </row>
    <row r="32" spans="1:14" ht="28.8" x14ac:dyDescent="0.3">
      <c r="A32" s="29">
        <v>30</v>
      </c>
      <c r="B32" s="1" t="str">
        <f t="shared" si="0"/>
        <v>St. Luke's University Hospital</v>
      </c>
      <c r="C32" s="42">
        <v>42470</v>
      </c>
      <c r="D32" s="30" t="s">
        <v>36</v>
      </c>
      <c r="E32" s="1" t="str">
        <f t="shared" si="10"/>
        <v>35 - 39</v>
      </c>
      <c r="F32" s="1" t="str">
        <f t="shared" si="11"/>
        <v/>
      </c>
      <c r="G32" s="1" t="str">
        <f t="shared" si="12"/>
        <v/>
      </c>
      <c r="H32" s="1" t="str">
        <f t="shared" si="7"/>
        <v>White</v>
      </c>
      <c r="I32" s="1" t="str">
        <f t="shared" si="8"/>
        <v xml:space="preserve">Pre-School Aged Children; </v>
      </c>
      <c r="J32" s="1" t="str">
        <f t="shared" si="9"/>
        <v/>
      </c>
      <c r="K32" s="1" t="str">
        <f t="shared" si="4"/>
        <v/>
      </c>
    </row>
    <row r="33" spans="1:11" ht="28.8" x14ac:dyDescent="0.3">
      <c r="A33" s="29">
        <v>31</v>
      </c>
      <c r="B33" s="1" t="str">
        <f t="shared" si="0"/>
        <v>St. Luke's University Hospital</v>
      </c>
      <c r="C33" s="1"/>
      <c r="D33" s="30" t="s">
        <v>36</v>
      </c>
      <c r="E33" s="1" t="str">
        <f t="shared" si="10"/>
        <v/>
      </c>
      <c r="F33" s="1" t="str">
        <f t="shared" si="11"/>
        <v>Physician - Adult Psychiatrist</v>
      </c>
      <c r="G33" s="1" t="str">
        <f t="shared" si="12"/>
        <v/>
      </c>
      <c r="H33" s="1" t="str">
        <f t="shared" si="7"/>
        <v>European</v>
      </c>
      <c r="I33" s="1" t="str">
        <f t="shared" si="8"/>
        <v xml:space="preserve">Pre-School Aged Children; </v>
      </c>
      <c r="J33" s="1" t="str">
        <f t="shared" si="9"/>
        <v>Family</v>
      </c>
      <c r="K33" s="1" t="str">
        <f t="shared" si="4"/>
        <v/>
      </c>
    </row>
    <row r="34" spans="1:11" ht="28.8" x14ac:dyDescent="0.3">
      <c r="A34" s="29">
        <v>33</v>
      </c>
      <c r="B34" s="1" t="str">
        <f t="shared" ref="B34:B65" si="13">VLOOKUP(A34,lookup,2,FALSE)</f>
        <v>Lehigh University, Provost</v>
      </c>
      <c r="C34" s="42">
        <v>42460</v>
      </c>
      <c r="D34" s="30" t="s">
        <v>29</v>
      </c>
      <c r="E34" s="1" t="str">
        <f t="shared" si="10"/>
        <v/>
      </c>
      <c r="F34" s="1" t="str">
        <f t="shared" si="11"/>
        <v>Professor</v>
      </c>
      <c r="G34" s="1" t="str">
        <f t="shared" si="12"/>
        <v/>
      </c>
      <c r="H34" s="1" t="str">
        <f t="shared" si="7"/>
        <v>White</v>
      </c>
      <c r="I34" s="1" t="str">
        <f t="shared" si="8"/>
        <v/>
      </c>
      <c r="J34" s="1" t="str">
        <f t="shared" si="9"/>
        <v/>
      </c>
      <c r="K34" s="1" t="str">
        <f t="shared" ref="K34:K65" si="14">IF(NOT(ISERROR(VLOOKUP(A34,housing,2,FALSE))),VLOOKUP(A34,housing,2,FALSE),"")</f>
        <v/>
      </c>
    </row>
    <row r="35" spans="1:11" ht="28.8" x14ac:dyDescent="0.3">
      <c r="A35" s="29">
        <v>34</v>
      </c>
      <c r="B35" s="1" t="str">
        <f t="shared" si="13"/>
        <v>Lehigh University, Provost</v>
      </c>
      <c r="C35" s="42">
        <v>42452</v>
      </c>
      <c r="D35" s="30" t="s">
        <v>29</v>
      </c>
      <c r="E35" s="1" t="str">
        <f t="shared" si="10"/>
        <v/>
      </c>
      <c r="F35" s="1" t="str">
        <f t="shared" si="11"/>
        <v>Associate Professor</v>
      </c>
      <c r="G35" s="1" t="str">
        <f t="shared" si="12"/>
        <v/>
      </c>
      <c r="H35" s="1" t="str">
        <f t="shared" si="7"/>
        <v/>
      </c>
      <c r="I35" s="1" t="str">
        <f t="shared" si="8"/>
        <v/>
      </c>
      <c r="J35" s="1" t="str">
        <f t="shared" si="9"/>
        <v/>
      </c>
      <c r="K35" s="1" t="str">
        <f t="shared" si="14"/>
        <v/>
      </c>
    </row>
    <row r="36" spans="1:11" ht="28.8" x14ac:dyDescent="0.3">
      <c r="A36" s="29">
        <v>35</v>
      </c>
      <c r="B36" s="1" t="str">
        <f t="shared" si="13"/>
        <v>PPL Corporation</v>
      </c>
      <c r="C36" s="43">
        <v>42535</v>
      </c>
      <c r="D36" s="30" t="s">
        <v>36</v>
      </c>
      <c r="E36" s="1" t="str">
        <f t="shared" si="10"/>
        <v>45 - 49</v>
      </c>
      <c r="F36" s="1" t="str">
        <f t="shared" si="11"/>
        <v>Manager, Business Services</v>
      </c>
      <c r="G36" s="1" t="str">
        <f t="shared" si="12"/>
        <v/>
      </c>
      <c r="H36" s="1" t="str">
        <f t="shared" si="7"/>
        <v>Hispanic or Latino</v>
      </c>
      <c r="I36" s="1" t="str">
        <f t="shared" si="8"/>
        <v xml:space="preserve">Pre-School Aged Children; </v>
      </c>
      <c r="J36" s="1" t="str">
        <f t="shared" si="9"/>
        <v>Family</v>
      </c>
      <c r="K36" s="1" t="str">
        <f t="shared" si="14"/>
        <v/>
      </c>
    </row>
    <row r="37" spans="1:11" ht="28.8" x14ac:dyDescent="0.3">
      <c r="A37" s="29">
        <v>35</v>
      </c>
      <c r="B37" s="1" t="str">
        <f t="shared" si="13"/>
        <v>PPL Corporation</v>
      </c>
      <c r="C37" s="42">
        <v>42801</v>
      </c>
      <c r="D37" s="30" t="s">
        <v>29</v>
      </c>
      <c r="E37" s="1" t="str">
        <f t="shared" si="10"/>
        <v>45 - 49</v>
      </c>
      <c r="F37" s="1" t="str">
        <f t="shared" si="11"/>
        <v>Manager, Business Services</v>
      </c>
      <c r="G37" s="1" t="str">
        <f t="shared" si="12"/>
        <v/>
      </c>
      <c r="H37" s="1" t="str">
        <f t="shared" si="7"/>
        <v>Hispanic or Latino</v>
      </c>
      <c r="I37" s="1" t="str">
        <f t="shared" si="8"/>
        <v xml:space="preserve">Pre-School Aged Children; </v>
      </c>
      <c r="J37" s="1" t="str">
        <f t="shared" si="9"/>
        <v>Family</v>
      </c>
      <c r="K37" s="1" t="str">
        <f t="shared" si="14"/>
        <v/>
      </c>
    </row>
    <row r="38" spans="1:11" ht="28.8" x14ac:dyDescent="0.3">
      <c r="A38" s="29">
        <v>36</v>
      </c>
      <c r="B38" s="1" t="str">
        <f t="shared" si="13"/>
        <v>PPL Corporation</v>
      </c>
      <c r="C38" s="42">
        <v>42457</v>
      </c>
      <c r="D38" s="30" t="s">
        <v>36</v>
      </c>
      <c r="E38" s="1" t="str">
        <f t="shared" si="10"/>
        <v>55+</v>
      </c>
      <c r="F38" s="1" t="str">
        <f t="shared" si="11"/>
        <v>VP - HR/CHRO</v>
      </c>
      <c r="G38" s="1" t="str">
        <f t="shared" si="12"/>
        <v>Alabama</v>
      </c>
      <c r="H38" s="1" t="str">
        <f t="shared" si="7"/>
        <v>White</v>
      </c>
      <c r="I38" s="1" t="str">
        <f t="shared" si="8"/>
        <v xml:space="preserve">Double Income No Kids/Empty-nesters; </v>
      </c>
      <c r="J38" s="1" t="str">
        <f t="shared" si="9"/>
        <v>Family</v>
      </c>
      <c r="K38" s="1" t="str">
        <f t="shared" si="14"/>
        <v/>
      </c>
    </row>
    <row r="39" spans="1:11" ht="28.8" x14ac:dyDescent="0.3">
      <c r="A39" s="29">
        <v>36</v>
      </c>
      <c r="B39" s="1" t="str">
        <f t="shared" si="13"/>
        <v>PPL Corporation</v>
      </c>
      <c r="C39" s="1"/>
      <c r="D39" s="30" t="s">
        <v>29</v>
      </c>
      <c r="E39" s="1" t="str">
        <f t="shared" si="10"/>
        <v>55+</v>
      </c>
      <c r="F39" s="1" t="str">
        <f t="shared" si="11"/>
        <v>VP - HR/CHRO</v>
      </c>
      <c r="G39" s="1" t="str">
        <f t="shared" si="12"/>
        <v>Alabama</v>
      </c>
      <c r="H39" s="1" t="str">
        <f t="shared" si="7"/>
        <v>White</v>
      </c>
      <c r="I39" s="1" t="str">
        <f t="shared" si="8"/>
        <v xml:space="preserve">Double Income No Kids/Empty-nesters; </v>
      </c>
      <c r="J39" s="1" t="str">
        <f t="shared" si="9"/>
        <v>Family</v>
      </c>
      <c r="K39" s="1" t="str">
        <f t="shared" si="14"/>
        <v/>
      </c>
    </row>
    <row r="40" spans="1:11" ht="43.2" x14ac:dyDescent="0.3">
      <c r="A40" s="29">
        <v>37</v>
      </c>
      <c r="B40" s="1" t="str">
        <f t="shared" si="13"/>
        <v>Lehigh Valley Health Network - Cedar Crest</v>
      </c>
      <c r="C40" s="42">
        <v>42472</v>
      </c>
      <c r="D40" s="30" t="s">
        <v>36</v>
      </c>
      <c r="E40" s="1" t="str">
        <f t="shared" si="10"/>
        <v>35 - 39</v>
      </c>
      <c r="F40" s="1" t="str">
        <f t="shared" si="11"/>
        <v>hematologist-oncologist</v>
      </c>
      <c r="G40" s="1" t="str">
        <f t="shared" si="12"/>
        <v/>
      </c>
      <c r="H40" s="1" t="str">
        <f t="shared" si="7"/>
        <v>South Asian</v>
      </c>
      <c r="I40" s="1" t="str">
        <f t="shared" si="8"/>
        <v xml:space="preserve">Pre-School Aged Children; </v>
      </c>
      <c r="J40" s="1" t="str">
        <f t="shared" si="9"/>
        <v>Family</v>
      </c>
      <c r="K40" s="1" t="str">
        <f t="shared" si="14"/>
        <v/>
      </c>
    </row>
    <row r="41" spans="1:11" ht="28.8" x14ac:dyDescent="0.3">
      <c r="A41" s="29">
        <v>38</v>
      </c>
      <c r="B41" s="1" t="str">
        <f t="shared" si="13"/>
        <v>Lehigh University, Provost</v>
      </c>
      <c r="C41" s="42">
        <v>42517</v>
      </c>
      <c r="D41" s="30" t="s">
        <v>36</v>
      </c>
      <c r="E41" s="1" t="str">
        <f t="shared" si="10"/>
        <v/>
      </c>
      <c r="F41" s="1" t="str">
        <f t="shared" si="11"/>
        <v>Assistant Professor</v>
      </c>
      <c r="G41" s="1" t="str">
        <f t="shared" si="12"/>
        <v/>
      </c>
      <c r="H41" s="1" t="str">
        <f t="shared" si="7"/>
        <v/>
      </c>
      <c r="I41" s="1" t="str">
        <f t="shared" si="8"/>
        <v/>
      </c>
      <c r="J41" s="1" t="str">
        <f t="shared" si="9"/>
        <v/>
      </c>
      <c r="K41" s="1" t="str">
        <f t="shared" si="14"/>
        <v/>
      </c>
    </row>
    <row r="42" spans="1:11" ht="28.8" x14ac:dyDescent="0.3">
      <c r="A42" s="29">
        <v>38</v>
      </c>
      <c r="B42" s="1" t="str">
        <f t="shared" si="13"/>
        <v>Lehigh University, Provost</v>
      </c>
      <c r="C42" s="42">
        <v>42485</v>
      </c>
      <c r="D42" s="30" t="s">
        <v>29</v>
      </c>
      <c r="E42" s="1" t="str">
        <f t="shared" si="10"/>
        <v/>
      </c>
      <c r="F42" s="1" t="str">
        <f t="shared" si="11"/>
        <v>Assistant Professor</v>
      </c>
      <c r="G42" s="1" t="str">
        <f t="shared" si="12"/>
        <v/>
      </c>
      <c r="H42" s="1" t="str">
        <f t="shared" si="7"/>
        <v/>
      </c>
      <c r="I42" s="1" t="str">
        <f t="shared" si="8"/>
        <v/>
      </c>
      <c r="J42" s="1" t="str">
        <f t="shared" si="9"/>
        <v/>
      </c>
      <c r="K42" s="1" t="str">
        <f t="shared" si="14"/>
        <v/>
      </c>
    </row>
    <row r="43" spans="1:11" ht="28.8" x14ac:dyDescent="0.3">
      <c r="A43" s="29">
        <v>39</v>
      </c>
      <c r="B43" s="1" t="str">
        <f t="shared" si="13"/>
        <v>Lehigh University, Provost</v>
      </c>
      <c r="C43" s="1"/>
      <c r="D43" s="30" t="s">
        <v>29</v>
      </c>
      <c r="E43" s="1" t="str">
        <f t="shared" si="10"/>
        <v>35 - 39</v>
      </c>
      <c r="F43" s="1" t="str">
        <f t="shared" si="11"/>
        <v>Assistant Professor</v>
      </c>
      <c r="G43" s="1" t="str">
        <f t="shared" si="12"/>
        <v/>
      </c>
      <c r="H43" s="1" t="str">
        <f t="shared" si="7"/>
        <v>White</v>
      </c>
      <c r="I43" s="1" t="str">
        <f t="shared" si="8"/>
        <v/>
      </c>
      <c r="J43" s="1" t="str">
        <f t="shared" si="9"/>
        <v/>
      </c>
      <c r="K43" s="1" t="str">
        <f t="shared" si="14"/>
        <v/>
      </c>
    </row>
    <row r="44" spans="1:11" ht="43.2" x14ac:dyDescent="0.3">
      <c r="A44" s="29">
        <v>40</v>
      </c>
      <c r="B44" s="1" t="str">
        <f t="shared" si="13"/>
        <v>Lutron Electronics Co., Inc.</v>
      </c>
      <c r="C44" s="42">
        <v>42655</v>
      </c>
      <c r="D44" s="30" t="s">
        <v>36</v>
      </c>
      <c r="E44" s="1" t="str">
        <f t="shared" si="10"/>
        <v>30 - 34</v>
      </c>
      <c r="F44" s="1" t="str">
        <f t="shared" si="11"/>
        <v>Accounting Manager</v>
      </c>
      <c r="G44" s="1" t="str">
        <f t="shared" si="12"/>
        <v/>
      </c>
      <c r="H44" s="1" t="str">
        <f t="shared" si="7"/>
        <v>Hispanic or Latino</v>
      </c>
      <c r="I44" s="1" t="str">
        <f t="shared" si="8"/>
        <v xml:space="preserve">Pre-School Aged Children; Older School-Aged Children; </v>
      </c>
      <c r="J44" s="1" t="str">
        <f t="shared" si="9"/>
        <v>Family</v>
      </c>
      <c r="K44" s="1" t="str">
        <f t="shared" si="14"/>
        <v/>
      </c>
    </row>
    <row r="45" spans="1:11" ht="43.2" x14ac:dyDescent="0.3">
      <c r="A45" s="29">
        <v>40</v>
      </c>
      <c r="B45" s="1" t="str">
        <f t="shared" si="13"/>
        <v>Lutron Electronics Co., Inc.</v>
      </c>
      <c r="C45" s="1"/>
      <c r="D45" s="30" t="s">
        <v>103</v>
      </c>
      <c r="E45" s="1" t="str">
        <f t="shared" si="10"/>
        <v>30 - 34</v>
      </c>
      <c r="F45" s="1" t="str">
        <f t="shared" si="11"/>
        <v>Accounting Manager</v>
      </c>
      <c r="G45" s="1" t="str">
        <f t="shared" si="12"/>
        <v/>
      </c>
      <c r="H45" s="1" t="str">
        <f t="shared" si="7"/>
        <v>Hispanic or Latino</v>
      </c>
      <c r="I45" s="1" t="str">
        <f t="shared" si="8"/>
        <v xml:space="preserve">Pre-School Aged Children; Older School-Aged Children; </v>
      </c>
      <c r="J45" s="1" t="str">
        <f t="shared" si="9"/>
        <v>Family</v>
      </c>
      <c r="K45" s="1" t="str">
        <f t="shared" si="14"/>
        <v/>
      </c>
    </row>
    <row r="46" spans="1:11" ht="28.8" x14ac:dyDescent="0.3">
      <c r="A46" s="29">
        <v>41</v>
      </c>
      <c r="B46" s="1" t="str">
        <f t="shared" si="13"/>
        <v>Lehigh University, Provost</v>
      </c>
      <c r="C46" s="42">
        <v>42492</v>
      </c>
      <c r="D46" s="30" t="s">
        <v>50</v>
      </c>
      <c r="E46" s="1" t="str">
        <f t="shared" si="10"/>
        <v/>
      </c>
      <c r="F46" s="1" t="str">
        <f t="shared" si="11"/>
        <v>Assistant Professor</v>
      </c>
      <c r="G46" s="1" t="str">
        <f t="shared" si="12"/>
        <v/>
      </c>
      <c r="H46" s="1" t="str">
        <f t="shared" si="7"/>
        <v/>
      </c>
      <c r="I46" s="1" t="str">
        <f t="shared" si="8"/>
        <v/>
      </c>
      <c r="J46" s="1" t="str">
        <f t="shared" si="9"/>
        <v/>
      </c>
      <c r="K46" s="1" t="str">
        <f t="shared" si="14"/>
        <v/>
      </c>
    </row>
    <row r="47" spans="1:11" ht="28.8" x14ac:dyDescent="0.3">
      <c r="A47" s="29">
        <v>41</v>
      </c>
      <c r="B47" s="1" t="str">
        <f t="shared" si="13"/>
        <v>Lehigh University, Provost</v>
      </c>
      <c r="C47" s="42">
        <v>42492</v>
      </c>
      <c r="D47" s="30" t="s">
        <v>29</v>
      </c>
      <c r="E47" s="1" t="str">
        <f t="shared" si="10"/>
        <v/>
      </c>
      <c r="F47" s="1" t="str">
        <f t="shared" si="11"/>
        <v>Assistant Professor</v>
      </c>
      <c r="G47" s="1" t="str">
        <f t="shared" si="12"/>
        <v/>
      </c>
      <c r="H47" s="1" t="str">
        <f t="shared" si="7"/>
        <v/>
      </c>
      <c r="I47" s="1" t="str">
        <f t="shared" si="8"/>
        <v/>
      </c>
      <c r="J47" s="1" t="str">
        <f t="shared" si="9"/>
        <v/>
      </c>
      <c r="K47" s="1" t="str">
        <f t="shared" si="14"/>
        <v/>
      </c>
    </row>
    <row r="48" spans="1:11" ht="28.8" x14ac:dyDescent="0.3">
      <c r="A48" s="29">
        <v>42</v>
      </c>
      <c r="B48" s="1" t="str">
        <f t="shared" si="13"/>
        <v>Muhlenberg College</v>
      </c>
      <c r="C48" s="42">
        <v>42439</v>
      </c>
      <c r="D48" s="30" t="s">
        <v>29</v>
      </c>
      <c r="E48" s="1" t="str">
        <f t="shared" si="10"/>
        <v>35 - 39</v>
      </c>
      <c r="F48" s="1" t="str">
        <f t="shared" si="11"/>
        <v>Assistant Professor</v>
      </c>
      <c r="G48" s="1" t="str">
        <f t="shared" si="12"/>
        <v/>
      </c>
      <c r="H48" s="1" t="str">
        <f t="shared" si="7"/>
        <v>White</v>
      </c>
      <c r="I48" s="1" t="str">
        <f t="shared" si="8"/>
        <v xml:space="preserve">Double Income No Kids/Empty-nesters; </v>
      </c>
      <c r="J48" s="1" t="str">
        <f t="shared" si="9"/>
        <v>Couple</v>
      </c>
      <c r="K48" s="1" t="str">
        <f t="shared" si="14"/>
        <v/>
      </c>
    </row>
    <row r="49" spans="1:11" ht="28.8" x14ac:dyDescent="0.3">
      <c r="A49" s="29">
        <v>43</v>
      </c>
      <c r="B49" s="1" t="str">
        <f t="shared" si="13"/>
        <v>Lehigh University, Provost</v>
      </c>
      <c r="C49" s="42">
        <v>42450</v>
      </c>
      <c r="D49" s="30" t="s">
        <v>29</v>
      </c>
      <c r="E49" s="1" t="str">
        <f t="shared" si="10"/>
        <v/>
      </c>
      <c r="F49" s="1" t="str">
        <f t="shared" si="11"/>
        <v/>
      </c>
      <c r="G49" s="1" t="str">
        <f t="shared" si="12"/>
        <v/>
      </c>
      <c r="H49" s="1" t="str">
        <f t="shared" si="7"/>
        <v>Eastern European</v>
      </c>
      <c r="I49" s="1" t="str">
        <f t="shared" si="8"/>
        <v xml:space="preserve">Pre-School Aged Children; </v>
      </c>
      <c r="J49" s="1" t="str">
        <f t="shared" si="9"/>
        <v>Family</v>
      </c>
      <c r="K49" s="1" t="str">
        <f t="shared" si="14"/>
        <v/>
      </c>
    </row>
    <row r="50" spans="1:11" ht="28.8" x14ac:dyDescent="0.3">
      <c r="A50" s="29">
        <v>44</v>
      </c>
      <c r="B50" s="1" t="str">
        <f t="shared" si="13"/>
        <v>Lehigh University, Provost</v>
      </c>
      <c r="C50" s="1"/>
      <c r="D50" s="30" t="s">
        <v>36</v>
      </c>
      <c r="E50" s="1" t="str">
        <f t="shared" si="10"/>
        <v/>
      </c>
      <c r="F50" s="1" t="str">
        <f t="shared" si="11"/>
        <v/>
      </c>
      <c r="G50" s="1" t="str">
        <f t="shared" si="12"/>
        <v/>
      </c>
      <c r="H50" s="1" t="str">
        <f t="shared" si="7"/>
        <v>White</v>
      </c>
      <c r="I50" s="1" t="str">
        <f t="shared" si="8"/>
        <v/>
      </c>
      <c r="J50" s="1" t="str">
        <f t="shared" si="9"/>
        <v/>
      </c>
      <c r="K50" s="1" t="str">
        <f t="shared" si="14"/>
        <v/>
      </c>
    </row>
    <row r="51" spans="1:11" ht="28.8" x14ac:dyDescent="0.3">
      <c r="A51" s="29">
        <v>45</v>
      </c>
      <c r="B51" s="1" t="str">
        <f t="shared" si="13"/>
        <v>Victaulic</v>
      </c>
      <c r="C51" s="42">
        <v>42781</v>
      </c>
      <c r="D51" s="30" t="s">
        <v>36</v>
      </c>
      <c r="E51" s="1" t="str">
        <f t="shared" si="10"/>
        <v/>
      </c>
      <c r="F51" s="1" t="str">
        <f t="shared" si="11"/>
        <v>Product Engineer</v>
      </c>
      <c r="G51" s="1" t="str">
        <f t="shared" si="12"/>
        <v>New York</v>
      </c>
      <c r="H51" s="1" t="str">
        <f t="shared" si="7"/>
        <v>Hispanic or Latino</v>
      </c>
      <c r="I51" s="1" t="str">
        <f t="shared" si="8"/>
        <v xml:space="preserve">Pre-School Aged Children; </v>
      </c>
      <c r="J51" s="1" t="str">
        <f t="shared" si="9"/>
        <v>Family</v>
      </c>
      <c r="K51" s="1" t="str">
        <f t="shared" si="14"/>
        <v/>
      </c>
    </row>
    <row r="52" spans="1:11" ht="28.8" x14ac:dyDescent="0.3">
      <c r="A52" s="29">
        <v>45</v>
      </c>
      <c r="B52" s="1" t="str">
        <f t="shared" si="13"/>
        <v>Victaulic</v>
      </c>
      <c r="C52" s="42">
        <v>42551</v>
      </c>
      <c r="D52" s="30" t="s">
        <v>29</v>
      </c>
      <c r="E52" s="1" t="str">
        <f t="shared" si="10"/>
        <v/>
      </c>
      <c r="F52" s="1" t="str">
        <f t="shared" si="11"/>
        <v>Product Engineer</v>
      </c>
      <c r="G52" s="1" t="str">
        <f t="shared" si="12"/>
        <v>New York</v>
      </c>
      <c r="H52" s="1" t="str">
        <f t="shared" ref="H52:H83" si="15">IF(NOT(ISERROR(VLOOKUP(A52,demographicLookups,6,FALSE))),VLOOKUP(A52,demographicLookups,6,FALSE),"")</f>
        <v>Hispanic or Latino</v>
      </c>
      <c r="I52" s="1" t="str">
        <f t="shared" ref="I52:I83" si="16">IF(NOT(ISERROR(VLOOKUP(A52,demographicLookups,12,FALSE))),VLOOKUP(A52,demographicLookups,12,FALSE),"")</f>
        <v xml:space="preserve">Pre-School Aged Children; </v>
      </c>
      <c r="J52" s="1" t="str">
        <f t="shared" ref="J52:J83" si="17">IF(NOT(ISERROR(VLOOKUP(A52, demographicLookups,11,FALSE))),VLOOKUP(A52,demographicLookups,11,FALSE),"")</f>
        <v>Family</v>
      </c>
      <c r="K52" s="1" t="str">
        <f t="shared" si="14"/>
        <v/>
      </c>
    </row>
    <row r="53" spans="1:11" ht="28.8" x14ac:dyDescent="0.3">
      <c r="A53" s="29">
        <v>46</v>
      </c>
      <c r="B53" s="1" t="str">
        <f t="shared" si="13"/>
        <v>Victaulic</v>
      </c>
      <c r="C53" s="42">
        <v>42497</v>
      </c>
      <c r="D53" s="30" t="s">
        <v>36</v>
      </c>
      <c r="E53" s="1" t="str">
        <f t="shared" si="10"/>
        <v>25 - 29</v>
      </c>
      <c r="F53" s="1" t="str">
        <f t="shared" si="11"/>
        <v>Project Manager</v>
      </c>
      <c r="G53" s="1" t="str">
        <f t="shared" si="12"/>
        <v/>
      </c>
      <c r="H53" s="1" t="str">
        <f t="shared" si="15"/>
        <v>White</v>
      </c>
      <c r="I53" s="1" t="str">
        <f t="shared" si="16"/>
        <v xml:space="preserve">Double Income No Kids/Empty-nesters; </v>
      </c>
      <c r="J53" s="1" t="str">
        <f t="shared" si="17"/>
        <v>Couple</v>
      </c>
      <c r="K53" s="1" t="str">
        <f t="shared" si="14"/>
        <v/>
      </c>
    </row>
    <row r="54" spans="1:11" ht="28.8" x14ac:dyDescent="0.3">
      <c r="A54" s="29">
        <v>47</v>
      </c>
      <c r="B54" s="1" t="str">
        <f t="shared" si="13"/>
        <v>Victaulic</v>
      </c>
      <c r="C54" s="42">
        <v>42523</v>
      </c>
      <c r="D54" s="30" t="s">
        <v>36</v>
      </c>
      <c r="E54" s="1" t="str">
        <f t="shared" si="10"/>
        <v>25 - 29</v>
      </c>
      <c r="F54" s="1" t="str">
        <f t="shared" si="11"/>
        <v>Global Sourcing Specialist</v>
      </c>
      <c r="G54" s="1" t="str">
        <f t="shared" si="12"/>
        <v/>
      </c>
      <c r="H54" s="1" t="str">
        <f t="shared" si="15"/>
        <v>White</v>
      </c>
      <c r="I54" s="1" t="str">
        <f t="shared" si="16"/>
        <v/>
      </c>
      <c r="J54" s="1" t="str">
        <f t="shared" si="17"/>
        <v>Couple</v>
      </c>
      <c r="K54" s="1" t="str">
        <f t="shared" si="14"/>
        <v/>
      </c>
    </row>
    <row r="55" spans="1:11" ht="43.2" x14ac:dyDescent="0.3">
      <c r="A55" s="29">
        <v>48</v>
      </c>
      <c r="B55" s="1" t="str">
        <f t="shared" si="13"/>
        <v>Victaulic</v>
      </c>
      <c r="C55" s="42">
        <v>42508</v>
      </c>
      <c r="D55" s="30" t="s">
        <v>36</v>
      </c>
      <c r="E55" s="1" t="str">
        <f t="shared" ref="E55:E86" si="18">IF(NOT(ISERROR(VLOOKUP(A55, demographicLookups,2,FALSE))),VLOOKUP(A55,demographicLookups,2,FALSE),"")</f>
        <v>25 - 29</v>
      </c>
      <c r="F55" s="1" t="str">
        <f t="shared" ref="F55:F86" si="19">VLOOKUP(A55,professions,6,FALSE)</f>
        <v>Project Engineer</v>
      </c>
      <c r="G55" s="1" t="str">
        <f t="shared" si="12"/>
        <v/>
      </c>
      <c r="H55" s="1" t="str">
        <f t="shared" si="15"/>
        <v>White</v>
      </c>
      <c r="I55" s="1" t="str">
        <f t="shared" si="16"/>
        <v xml:space="preserve">Pre-School Aged Children; Stay-at-home/Retired Partner; </v>
      </c>
      <c r="J55" s="1" t="str">
        <f t="shared" si="17"/>
        <v>Family</v>
      </c>
      <c r="K55" s="1" t="str">
        <f t="shared" si="14"/>
        <v/>
      </c>
    </row>
    <row r="56" spans="1:11" ht="28.8" x14ac:dyDescent="0.3">
      <c r="A56" s="29">
        <v>49</v>
      </c>
      <c r="B56" s="1" t="str">
        <f t="shared" si="13"/>
        <v>Lehigh University, Provost</v>
      </c>
      <c r="C56" s="42">
        <v>42662</v>
      </c>
      <c r="D56" s="30" t="s">
        <v>50</v>
      </c>
      <c r="E56" s="1" t="str">
        <f t="shared" si="18"/>
        <v>30 - 34</v>
      </c>
      <c r="F56" s="1" t="str">
        <f t="shared" si="19"/>
        <v/>
      </c>
      <c r="G56" s="1" t="str">
        <f t="shared" si="12"/>
        <v>United Kingdom</v>
      </c>
      <c r="H56" s="1" t="str">
        <f t="shared" si="15"/>
        <v>White</v>
      </c>
      <c r="I56" s="1" t="str">
        <f t="shared" si="16"/>
        <v xml:space="preserve">Pre-School Aged Children; </v>
      </c>
      <c r="J56" s="1" t="str">
        <f t="shared" si="17"/>
        <v>Family</v>
      </c>
      <c r="K56" s="1" t="str">
        <f t="shared" si="14"/>
        <v>Own</v>
      </c>
    </row>
    <row r="57" spans="1:11" ht="28.8" x14ac:dyDescent="0.3">
      <c r="A57" s="29">
        <v>49</v>
      </c>
      <c r="B57" s="1" t="str">
        <f t="shared" si="13"/>
        <v>Lehigh University, Provost</v>
      </c>
      <c r="C57" s="42">
        <v>42852</v>
      </c>
      <c r="D57" s="30" t="s">
        <v>29</v>
      </c>
      <c r="E57" s="1" t="str">
        <f t="shared" si="18"/>
        <v>30 - 34</v>
      </c>
      <c r="F57" s="1" t="str">
        <f t="shared" si="19"/>
        <v/>
      </c>
      <c r="G57" s="1" t="str">
        <f t="shared" si="12"/>
        <v>United Kingdom</v>
      </c>
      <c r="H57" s="1" t="str">
        <f t="shared" si="15"/>
        <v>White</v>
      </c>
      <c r="I57" s="1" t="str">
        <f t="shared" si="16"/>
        <v xml:space="preserve">Pre-School Aged Children; </v>
      </c>
      <c r="J57" s="1" t="str">
        <f t="shared" si="17"/>
        <v>Family</v>
      </c>
      <c r="K57" s="1" t="str">
        <f t="shared" si="14"/>
        <v>Own</v>
      </c>
    </row>
    <row r="58" spans="1:11" ht="57.6" x14ac:dyDescent="0.3">
      <c r="A58" s="29">
        <v>50</v>
      </c>
      <c r="B58" s="1" t="str">
        <f t="shared" si="13"/>
        <v>B. Braun Medical Inc.</v>
      </c>
      <c r="C58" s="42">
        <v>42542</v>
      </c>
      <c r="D58" s="30" t="s">
        <v>36</v>
      </c>
      <c r="E58" s="1" t="str">
        <f t="shared" si="18"/>
        <v>45 - 49</v>
      </c>
      <c r="F58" s="1" t="str">
        <f t="shared" si="19"/>
        <v>Director of Strategic Market Pricing</v>
      </c>
      <c r="G58" s="1" t="str">
        <f t="shared" ref="G58:G89" si="20">IF(NOT(ISERROR(VLOOKUP(A58,demographicLookups,3,FALSE))),IF(VLOOKUP(A58,demographicLookups,3,FALSE),VLOOKUP(A58,demographicLookups,4,FALSE),VLOOKUP(A58,demographicLookups,5,FALSE)),"")</f>
        <v>Michigan</v>
      </c>
      <c r="H58" s="1" t="str">
        <f t="shared" si="15"/>
        <v>Asian</v>
      </c>
      <c r="I58" s="1" t="str">
        <f t="shared" si="16"/>
        <v xml:space="preserve">Pre-School Aged Children; Older School-Aged Children; Stay-at-home/Retired Partner; </v>
      </c>
      <c r="J58" s="1" t="str">
        <f t="shared" si="17"/>
        <v/>
      </c>
      <c r="K58" s="1" t="str">
        <f t="shared" si="14"/>
        <v>Own</v>
      </c>
    </row>
    <row r="59" spans="1:11" ht="28.8" x14ac:dyDescent="0.3">
      <c r="A59" s="29">
        <v>51</v>
      </c>
      <c r="B59" s="1" t="str">
        <f t="shared" si="13"/>
        <v>Lafayette College</v>
      </c>
      <c r="C59" s="42">
        <v>42725</v>
      </c>
      <c r="D59" s="30" t="s">
        <v>56</v>
      </c>
      <c r="E59" s="1" t="str">
        <f t="shared" si="18"/>
        <v>30 - 34</v>
      </c>
      <c r="F59" s="1" t="str">
        <f t="shared" si="19"/>
        <v>Instruction Technologist</v>
      </c>
      <c r="G59" s="1" t="str">
        <f t="shared" si="20"/>
        <v/>
      </c>
      <c r="H59" s="1" t="str">
        <f t="shared" si="15"/>
        <v>White</v>
      </c>
      <c r="I59" s="1" t="str">
        <f t="shared" si="16"/>
        <v xml:space="preserve">Older School-Aged Children; </v>
      </c>
      <c r="J59" s="1" t="str">
        <f t="shared" si="17"/>
        <v>Family</v>
      </c>
      <c r="K59" s="1" t="str">
        <f t="shared" si="14"/>
        <v/>
      </c>
    </row>
    <row r="60" spans="1:11" ht="28.8" x14ac:dyDescent="0.3">
      <c r="A60" s="29">
        <v>51</v>
      </c>
      <c r="B60" s="1" t="str">
        <f t="shared" si="13"/>
        <v>Lafayette College</v>
      </c>
      <c r="C60" s="42">
        <v>42541</v>
      </c>
      <c r="D60" s="30" t="s">
        <v>29</v>
      </c>
      <c r="E60" s="1" t="str">
        <f t="shared" si="18"/>
        <v>30 - 34</v>
      </c>
      <c r="F60" s="1" t="str">
        <f t="shared" si="19"/>
        <v>Instruction Technologist</v>
      </c>
      <c r="G60" s="1" t="str">
        <f t="shared" si="20"/>
        <v/>
      </c>
      <c r="H60" s="1" t="str">
        <f t="shared" si="15"/>
        <v>White</v>
      </c>
      <c r="I60" s="1" t="str">
        <f t="shared" si="16"/>
        <v xml:space="preserve">Older School-Aged Children; </v>
      </c>
      <c r="J60" s="1" t="str">
        <f t="shared" si="17"/>
        <v>Family</v>
      </c>
      <c r="K60" s="1" t="str">
        <f t="shared" si="14"/>
        <v/>
      </c>
    </row>
    <row r="61" spans="1:11" ht="28.8" x14ac:dyDescent="0.3">
      <c r="A61" s="29">
        <v>52</v>
      </c>
      <c r="B61" s="1" t="str">
        <f t="shared" si="13"/>
        <v>Lutron Electronics Co., Inc.</v>
      </c>
      <c r="C61" s="43">
        <v>42530</v>
      </c>
      <c r="D61" s="30" t="s">
        <v>36</v>
      </c>
      <c r="E61" s="1" t="str">
        <f t="shared" si="18"/>
        <v/>
      </c>
      <c r="F61" s="1" t="str">
        <f t="shared" si="19"/>
        <v>Product Security Consultant</v>
      </c>
      <c r="G61" s="1" t="str">
        <f t="shared" si="20"/>
        <v/>
      </c>
      <c r="H61" s="1" t="str">
        <f t="shared" si="15"/>
        <v/>
      </c>
      <c r="I61" s="1" t="str">
        <f t="shared" si="16"/>
        <v/>
      </c>
      <c r="J61" s="1" t="str">
        <f t="shared" si="17"/>
        <v/>
      </c>
      <c r="K61" s="1" t="str">
        <f t="shared" si="14"/>
        <v/>
      </c>
    </row>
    <row r="62" spans="1:11" ht="28.8" x14ac:dyDescent="0.3">
      <c r="A62" s="29">
        <v>52</v>
      </c>
      <c r="B62" s="1" t="str">
        <f t="shared" si="13"/>
        <v>Lutron Electronics Co., Inc.</v>
      </c>
      <c r="C62" s="42">
        <v>42759</v>
      </c>
      <c r="D62" s="30" t="s">
        <v>29</v>
      </c>
      <c r="E62" s="1" t="str">
        <f t="shared" si="18"/>
        <v/>
      </c>
      <c r="F62" s="1" t="str">
        <f t="shared" si="19"/>
        <v>Product Security Consultant</v>
      </c>
      <c r="G62" s="1" t="str">
        <f t="shared" si="20"/>
        <v/>
      </c>
      <c r="H62" s="1" t="str">
        <f t="shared" si="15"/>
        <v/>
      </c>
      <c r="I62" s="1" t="str">
        <f t="shared" si="16"/>
        <v/>
      </c>
      <c r="J62" s="1" t="str">
        <f t="shared" si="17"/>
        <v/>
      </c>
      <c r="K62" s="1" t="str">
        <f t="shared" si="14"/>
        <v/>
      </c>
    </row>
    <row r="63" spans="1:11" ht="28.8" x14ac:dyDescent="0.3">
      <c r="A63" s="29">
        <v>53</v>
      </c>
      <c r="B63" s="1" t="str">
        <f t="shared" si="13"/>
        <v>Lutron Electronics Co., Inc.</v>
      </c>
      <c r="C63" s="1"/>
      <c r="D63" s="30" t="s">
        <v>36</v>
      </c>
      <c r="E63" s="1" t="str">
        <f t="shared" si="18"/>
        <v/>
      </c>
      <c r="F63" s="1" t="str">
        <f t="shared" si="19"/>
        <v>Manager, International Trade Compliance</v>
      </c>
      <c r="G63" s="1" t="str">
        <f t="shared" si="20"/>
        <v/>
      </c>
      <c r="H63" s="1" t="str">
        <f t="shared" si="15"/>
        <v/>
      </c>
      <c r="I63" s="1" t="str">
        <f t="shared" si="16"/>
        <v/>
      </c>
      <c r="J63" s="1" t="str">
        <f t="shared" si="17"/>
        <v/>
      </c>
      <c r="K63" s="1" t="str">
        <f t="shared" si="14"/>
        <v/>
      </c>
    </row>
    <row r="64" spans="1:11" ht="28.8" x14ac:dyDescent="0.3">
      <c r="A64" s="29">
        <v>56</v>
      </c>
      <c r="B64" s="1" t="str">
        <f t="shared" si="13"/>
        <v>Moravian College</v>
      </c>
      <c r="C64" s="42">
        <v>42536</v>
      </c>
      <c r="D64" s="30" t="s">
        <v>50</v>
      </c>
      <c r="E64" s="1" t="str">
        <f t="shared" si="18"/>
        <v>30 - 34</v>
      </c>
      <c r="F64" s="1" t="str">
        <f t="shared" si="19"/>
        <v>Instructor of Management</v>
      </c>
      <c r="G64" s="1" t="str">
        <f t="shared" si="20"/>
        <v>Australia</v>
      </c>
      <c r="H64" s="1" t="str">
        <f t="shared" si="15"/>
        <v>White</v>
      </c>
      <c r="I64" s="1" t="str">
        <f t="shared" si="16"/>
        <v xml:space="preserve">Older School-Aged Children; </v>
      </c>
      <c r="J64" s="1" t="str">
        <f t="shared" si="17"/>
        <v>Family</v>
      </c>
      <c r="K64" s="1" t="str">
        <f t="shared" si="14"/>
        <v/>
      </c>
    </row>
    <row r="65" spans="1:11" ht="28.8" x14ac:dyDescent="0.3">
      <c r="A65" s="29">
        <v>56</v>
      </c>
      <c r="B65" s="1" t="str">
        <f t="shared" si="13"/>
        <v>Moravian College</v>
      </c>
      <c r="C65" s="42">
        <v>42691</v>
      </c>
      <c r="D65" s="30" t="s">
        <v>29</v>
      </c>
      <c r="E65" s="1" t="str">
        <f t="shared" si="18"/>
        <v>30 - 34</v>
      </c>
      <c r="F65" s="1" t="str">
        <f t="shared" si="19"/>
        <v>Instructor of Management</v>
      </c>
      <c r="G65" s="1" t="str">
        <f t="shared" si="20"/>
        <v>Australia</v>
      </c>
      <c r="H65" s="1" t="str">
        <f t="shared" si="15"/>
        <v>White</v>
      </c>
      <c r="I65" s="1" t="str">
        <f t="shared" si="16"/>
        <v xml:space="preserve">Older School-Aged Children; </v>
      </c>
      <c r="J65" s="1" t="str">
        <f t="shared" si="17"/>
        <v>Family</v>
      </c>
      <c r="K65" s="1" t="str">
        <f t="shared" si="14"/>
        <v/>
      </c>
    </row>
    <row r="66" spans="1:11" ht="43.2" x14ac:dyDescent="0.3">
      <c r="A66" s="29">
        <v>57</v>
      </c>
      <c r="B66" s="1" t="str">
        <f t="shared" ref="B66:B97" si="21">VLOOKUP(A66,lookup,2,FALSE)</f>
        <v>Lehigh Valley Health Network - Cedar Crest</v>
      </c>
      <c r="C66" s="42">
        <v>42573</v>
      </c>
      <c r="D66" s="30" t="s">
        <v>50</v>
      </c>
      <c r="E66" s="1" t="str">
        <f t="shared" si="18"/>
        <v>25 - 29</v>
      </c>
      <c r="F66" s="1" t="str">
        <f t="shared" si="19"/>
        <v>First Year General Surgery Resident</v>
      </c>
      <c r="G66" s="1" t="str">
        <f t="shared" si="20"/>
        <v/>
      </c>
      <c r="H66" s="1" t="str">
        <f t="shared" si="15"/>
        <v>White</v>
      </c>
      <c r="I66" s="1" t="str">
        <f t="shared" si="16"/>
        <v xml:space="preserve">Double Income No Kids/Empty-nesters; </v>
      </c>
      <c r="J66" s="1" t="str">
        <f t="shared" si="17"/>
        <v>Couple</v>
      </c>
      <c r="K66" s="1" t="str">
        <f t="shared" ref="K66:K97" si="22">IF(NOT(ISERROR(VLOOKUP(A66,housing,2,FALSE))),VLOOKUP(A66,housing,2,FALSE),"")</f>
        <v/>
      </c>
    </row>
    <row r="67" spans="1:11" ht="43.2" x14ac:dyDescent="0.3">
      <c r="A67" s="29">
        <v>57</v>
      </c>
      <c r="B67" s="1" t="str">
        <f t="shared" si="21"/>
        <v>Lehigh Valley Health Network - Cedar Crest</v>
      </c>
      <c r="C67" s="42">
        <v>42571</v>
      </c>
      <c r="D67" s="30" t="s">
        <v>29</v>
      </c>
      <c r="E67" s="1" t="str">
        <f t="shared" si="18"/>
        <v>25 - 29</v>
      </c>
      <c r="F67" s="1" t="str">
        <f t="shared" si="19"/>
        <v>First Year General Surgery Resident</v>
      </c>
      <c r="G67" s="1" t="str">
        <f t="shared" si="20"/>
        <v/>
      </c>
      <c r="H67" s="1" t="str">
        <f t="shared" si="15"/>
        <v>White</v>
      </c>
      <c r="I67" s="1" t="str">
        <f t="shared" si="16"/>
        <v xml:space="preserve">Double Income No Kids/Empty-nesters; </v>
      </c>
      <c r="J67" s="1" t="str">
        <f t="shared" si="17"/>
        <v>Couple</v>
      </c>
      <c r="K67" s="1" t="str">
        <f t="shared" si="22"/>
        <v/>
      </c>
    </row>
    <row r="68" spans="1:11" ht="43.2" x14ac:dyDescent="0.3">
      <c r="A68" s="29">
        <v>58</v>
      </c>
      <c r="B68" s="1" t="str">
        <f t="shared" si="21"/>
        <v>Just Born, Inc.</v>
      </c>
      <c r="C68" s="42">
        <v>42563</v>
      </c>
      <c r="D68" s="30" t="s">
        <v>56</v>
      </c>
      <c r="E68" s="1" t="str">
        <f t="shared" si="18"/>
        <v>35 - 39</v>
      </c>
      <c r="F68" s="1" t="str">
        <f t="shared" si="19"/>
        <v>Chief Information Officer</v>
      </c>
      <c r="G68" s="1" t="str">
        <f t="shared" si="20"/>
        <v>Virginia</v>
      </c>
      <c r="H68" s="1" t="str">
        <f t="shared" si="15"/>
        <v>Black or African-American</v>
      </c>
      <c r="I68" s="1" t="str">
        <f t="shared" si="16"/>
        <v xml:space="preserve">Pre-School Aged Children; </v>
      </c>
      <c r="J68" s="1" t="str">
        <f t="shared" si="17"/>
        <v>Family</v>
      </c>
      <c r="K68" s="1" t="str">
        <f t="shared" si="22"/>
        <v/>
      </c>
    </row>
    <row r="69" spans="1:11" ht="43.2" x14ac:dyDescent="0.3">
      <c r="A69" s="29">
        <v>58</v>
      </c>
      <c r="B69" s="1" t="str">
        <f t="shared" si="21"/>
        <v>Just Born, Inc.</v>
      </c>
      <c r="C69" s="42">
        <v>42563</v>
      </c>
      <c r="D69" s="30" t="s">
        <v>29</v>
      </c>
      <c r="E69" s="1" t="str">
        <f t="shared" si="18"/>
        <v>35 - 39</v>
      </c>
      <c r="F69" s="1" t="str">
        <f t="shared" si="19"/>
        <v>Chief Information Officer</v>
      </c>
      <c r="G69" s="1" t="str">
        <f t="shared" si="20"/>
        <v>Virginia</v>
      </c>
      <c r="H69" s="1" t="str">
        <f t="shared" si="15"/>
        <v>Black or African-American</v>
      </c>
      <c r="I69" s="1" t="str">
        <f t="shared" si="16"/>
        <v xml:space="preserve">Pre-School Aged Children; </v>
      </c>
      <c r="J69" s="1" t="str">
        <f t="shared" si="17"/>
        <v>Family</v>
      </c>
      <c r="K69" s="1" t="str">
        <f t="shared" si="22"/>
        <v/>
      </c>
    </row>
    <row r="70" spans="1:11" ht="57.6" x14ac:dyDescent="0.3">
      <c r="A70" s="29">
        <v>59</v>
      </c>
      <c r="B70" s="1" t="str">
        <f t="shared" si="21"/>
        <v>Lafayette College</v>
      </c>
      <c r="C70" s="1"/>
      <c r="D70" s="30" t="s">
        <v>29</v>
      </c>
      <c r="E70" s="1" t="str">
        <f t="shared" si="18"/>
        <v>30 - 34</v>
      </c>
      <c r="F70" s="1" t="str">
        <f t="shared" si="19"/>
        <v>Assistant Professor, Programs in Environmental Studies and Sciences</v>
      </c>
      <c r="G70" s="1" t="str">
        <f t="shared" si="20"/>
        <v/>
      </c>
      <c r="H70" s="1" t="str">
        <f t="shared" si="15"/>
        <v>White</v>
      </c>
      <c r="I70" s="1" t="str">
        <f t="shared" si="16"/>
        <v/>
      </c>
      <c r="J70" s="1" t="str">
        <f t="shared" si="17"/>
        <v>Family</v>
      </c>
      <c r="K70" s="1" t="str">
        <f t="shared" si="22"/>
        <v/>
      </c>
    </row>
    <row r="71" spans="1:11" ht="28.8" x14ac:dyDescent="0.3">
      <c r="A71" s="29">
        <v>60</v>
      </c>
      <c r="B71" s="1" t="str">
        <f t="shared" si="21"/>
        <v>Northampton Community College</v>
      </c>
      <c r="C71" s="42">
        <v>42607</v>
      </c>
      <c r="D71" s="30" t="s">
        <v>29</v>
      </c>
      <c r="E71" s="1" t="str">
        <f t="shared" si="18"/>
        <v>25 - 29</v>
      </c>
      <c r="F71" s="1" t="str">
        <f t="shared" si="19"/>
        <v>Assistant Professor</v>
      </c>
      <c r="G71" s="1" t="str">
        <f t="shared" si="20"/>
        <v/>
      </c>
      <c r="H71" s="1" t="str">
        <f t="shared" si="15"/>
        <v>White</v>
      </c>
      <c r="I71" s="1" t="str">
        <f t="shared" si="16"/>
        <v xml:space="preserve">Double Income No Kids/Empty-nesters; </v>
      </c>
      <c r="J71" s="1" t="str">
        <f t="shared" si="17"/>
        <v>Couple</v>
      </c>
      <c r="K71" s="1" t="str">
        <f t="shared" si="22"/>
        <v/>
      </c>
    </row>
    <row r="72" spans="1:11" x14ac:dyDescent="0.3">
      <c r="A72" s="29">
        <v>61</v>
      </c>
      <c r="B72" s="1" t="str">
        <f t="shared" si="21"/>
        <v>Air Products, Inc.</v>
      </c>
      <c r="C72" s="42">
        <v>42611</v>
      </c>
      <c r="D72" s="30" t="s">
        <v>36</v>
      </c>
      <c r="E72" s="1" t="str">
        <f t="shared" si="18"/>
        <v>20 - 24</v>
      </c>
      <c r="F72" s="1" t="str">
        <f t="shared" si="19"/>
        <v>Chemical Engineer</v>
      </c>
      <c r="G72" s="1" t="str">
        <f t="shared" si="20"/>
        <v/>
      </c>
      <c r="H72" s="1" t="str">
        <f t="shared" si="15"/>
        <v>White</v>
      </c>
      <c r="I72" s="1" t="str">
        <f t="shared" si="16"/>
        <v/>
      </c>
      <c r="J72" s="1" t="str">
        <f t="shared" si="17"/>
        <v/>
      </c>
      <c r="K72" s="1" t="str">
        <f t="shared" si="22"/>
        <v/>
      </c>
    </row>
    <row r="73" spans="1:11" ht="43.2" x14ac:dyDescent="0.3">
      <c r="A73" s="29">
        <v>62</v>
      </c>
      <c r="B73" s="1" t="str">
        <f t="shared" si="21"/>
        <v>Boston Beer Company</v>
      </c>
      <c r="C73" s="42">
        <v>42758</v>
      </c>
      <c r="D73" s="30" t="s">
        <v>36</v>
      </c>
      <c r="E73" s="1" t="str">
        <f t="shared" si="18"/>
        <v>30 - 34</v>
      </c>
      <c r="F73" s="1" t="str">
        <f t="shared" si="19"/>
        <v>Director of Operations</v>
      </c>
      <c r="G73" s="1" t="str">
        <f t="shared" si="20"/>
        <v>North Carolina</v>
      </c>
      <c r="H73" s="1" t="str">
        <f t="shared" si="15"/>
        <v>Black or African-American</v>
      </c>
      <c r="I73" s="1" t="str">
        <f t="shared" si="16"/>
        <v xml:space="preserve">Older School-Aged Children; </v>
      </c>
      <c r="J73" s="1" t="str">
        <f t="shared" si="17"/>
        <v>Family</v>
      </c>
      <c r="K73" s="1" t="str">
        <f t="shared" si="22"/>
        <v/>
      </c>
    </row>
    <row r="74" spans="1:11" ht="43.2" x14ac:dyDescent="0.3">
      <c r="A74" s="29">
        <v>62</v>
      </c>
      <c r="B74" s="1" t="str">
        <f t="shared" si="21"/>
        <v>Boston Beer Company</v>
      </c>
      <c r="C74" s="42">
        <v>42775</v>
      </c>
      <c r="D74" s="30" t="s">
        <v>29</v>
      </c>
      <c r="E74" s="1" t="str">
        <f t="shared" si="18"/>
        <v>30 - 34</v>
      </c>
      <c r="F74" s="1" t="str">
        <f t="shared" si="19"/>
        <v>Director of Operations</v>
      </c>
      <c r="G74" s="1" t="str">
        <f t="shared" si="20"/>
        <v>North Carolina</v>
      </c>
      <c r="H74" s="1" t="str">
        <f t="shared" si="15"/>
        <v>Black or African-American</v>
      </c>
      <c r="I74" s="1" t="str">
        <f t="shared" si="16"/>
        <v xml:space="preserve">Older School-Aged Children; </v>
      </c>
      <c r="J74" s="1" t="str">
        <f t="shared" si="17"/>
        <v>Family</v>
      </c>
      <c r="K74" s="1" t="str">
        <f t="shared" si="22"/>
        <v/>
      </c>
    </row>
    <row r="75" spans="1:11" ht="43.2" x14ac:dyDescent="0.3">
      <c r="A75" s="29">
        <v>64</v>
      </c>
      <c r="B75" s="1" t="str">
        <f t="shared" si="21"/>
        <v>St. Luke's University Hospital</v>
      </c>
      <c r="C75" s="42">
        <v>42709</v>
      </c>
      <c r="D75" s="30" t="s">
        <v>68</v>
      </c>
      <c r="E75" s="1" t="str">
        <f t="shared" si="18"/>
        <v>35 - 39</v>
      </c>
      <c r="F75" s="1" t="str">
        <f t="shared" si="19"/>
        <v/>
      </c>
      <c r="G75" s="1" t="str">
        <f t="shared" si="20"/>
        <v/>
      </c>
      <c r="H75" s="1" t="str">
        <f t="shared" si="15"/>
        <v/>
      </c>
      <c r="I75" s="1" t="str">
        <f t="shared" si="16"/>
        <v xml:space="preserve">Pre-School Aged Children; Older School-Aged Children; </v>
      </c>
      <c r="J75" s="1" t="str">
        <f t="shared" si="17"/>
        <v>Family</v>
      </c>
      <c r="K75" s="1" t="str">
        <f t="shared" si="22"/>
        <v/>
      </c>
    </row>
    <row r="76" spans="1:11" ht="28.8" x14ac:dyDescent="0.3">
      <c r="A76" s="29">
        <v>65</v>
      </c>
      <c r="B76" s="1" t="str">
        <f t="shared" si="21"/>
        <v>B. Braun Medical Inc.</v>
      </c>
      <c r="C76" s="42">
        <v>42751</v>
      </c>
      <c r="D76" s="30" t="s">
        <v>36</v>
      </c>
      <c r="E76" s="1" t="str">
        <f t="shared" si="18"/>
        <v>30 - 34</v>
      </c>
      <c r="F76" s="1" t="str">
        <f t="shared" si="19"/>
        <v>Sales Associate</v>
      </c>
      <c r="G76" s="1" t="str">
        <f t="shared" si="20"/>
        <v/>
      </c>
      <c r="H76" s="1" t="str">
        <f t="shared" si="15"/>
        <v>Asian</v>
      </c>
      <c r="I76" s="1" t="str">
        <f t="shared" si="16"/>
        <v/>
      </c>
      <c r="J76" s="1" t="str">
        <f t="shared" si="17"/>
        <v>Single</v>
      </c>
      <c r="K76" s="1" t="str">
        <f t="shared" si="22"/>
        <v/>
      </c>
    </row>
    <row r="77" spans="1:11" ht="43.2" x14ac:dyDescent="0.3">
      <c r="A77" s="29">
        <v>66</v>
      </c>
      <c r="B77" s="1" t="str">
        <f t="shared" si="21"/>
        <v>Victaulic</v>
      </c>
      <c r="C77" s="42">
        <v>42704</v>
      </c>
      <c r="D77" s="30" t="s">
        <v>50</v>
      </c>
      <c r="E77" s="1" t="str">
        <f t="shared" si="18"/>
        <v>40 - 44</v>
      </c>
      <c r="F77" s="1" t="str">
        <f t="shared" si="19"/>
        <v>Project Coordinator</v>
      </c>
      <c r="G77" s="1" t="str">
        <f t="shared" si="20"/>
        <v>North Carolina</v>
      </c>
      <c r="H77" s="1" t="str">
        <f t="shared" si="15"/>
        <v>Black or African-American</v>
      </c>
      <c r="I77" s="1" t="str">
        <f t="shared" si="16"/>
        <v xml:space="preserve">Older School-Aged Children; </v>
      </c>
      <c r="J77" s="1" t="str">
        <f t="shared" si="17"/>
        <v>Family</v>
      </c>
      <c r="K77" s="1" t="str">
        <f t="shared" si="22"/>
        <v>Own</v>
      </c>
    </row>
    <row r="78" spans="1:11" ht="43.2" x14ac:dyDescent="0.3">
      <c r="A78" s="29">
        <v>66</v>
      </c>
      <c r="B78" s="1" t="str">
        <f t="shared" si="21"/>
        <v>Victaulic</v>
      </c>
      <c r="C78" s="42">
        <v>42684</v>
      </c>
      <c r="D78" s="30" t="s">
        <v>29</v>
      </c>
      <c r="E78" s="1" t="str">
        <f t="shared" si="18"/>
        <v>40 - 44</v>
      </c>
      <c r="F78" s="1" t="str">
        <f t="shared" si="19"/>
        <v>Project Coordinator</v>
      </c>
      <c r="G78" s="1" t="str">
        <f t="shared" si="20"/>
        <v>North Carolina</v>
      </c>
      <c r="H78" s="1" t="str">
        <f t="shared" si="15"/>
        <v>Black or African-American</v>
      </c>
      <c r="I78" s="1" t="str">
        <f t="shared" si="16"/>
        <v xml:space="preserve">Older School-Aged Children; </v>
      </c>
      <c r="J78" s="1" t="str">
        <f t="shared" si="17"/>
        <v>Family</v>
      </c>
      <c r="K78" s="1" t="str">
        <f t="shared" si="22"/>
        <v>Own</v>
      </c>
    </row>
    <row r="79" spans="1:11" ht="28.8" x14ac:dyDescent="0.3">
      <c r="A79" s="29">
        <v>67</v>
      </c>
      <c r="B79" s="1" t="str">
        <f t="shared" si="21"/>
        <v>B. Braun Medical Inc.</v>
      </c>
      <c r="C79" s="42">
        <v>42738</v>
      </c>
      <c r="D79" s="30" t="s">
        <v>36</v>
      </c>
      <c r="E79" s="1" t="str">
        <f t="shared" si="18"/>
        <v/>
      </c>
      <c r="F79" s="1" t="str">
        <f t="shared" si="19"/>
        <v>Associate Director</v>
      </c>
      <c r="G79" s="1" t="str">
        <f t="shared" si="20"/>
        <v/>
      </c>
      <c r="H79" s="1" t="str">
        <f t="shared" si="15"/>
        <v/>
      </c>
      <c r="I79" s="1" t="str">
        <f t="shared" si="16"/>
        <v xml:space="preserve">Older School-Aged Children; </v>
      </c>
      <c r="J79" s="1" t="str">
        <f t="shared" si="17"/>
        <v>Family</v>
      </c>
      <c r="K79" s="1" t="str">
        <f t="shared" si="22"/>
        <v/>
      </c>
    </row>
    <row r="80" spans="1:11" ht="28.8" x14ac:dyDescent="0.3">
      <c r="A80" s="29">
        <v>68</v>
      </c>
      <c r="B80" s="1" t="str">
        <f t="shared" si="21"/>
        <v>Lutron Electronics Co., Inc.</v>
      </c>
      <c r="C80" s="42">
        <v>42691</v>
      </c>
      <c r="D80" s="30" t="s">
        <v>50</v>
      </c>
      <c r="E80" s="1" t="str">
        <f t="shared" si="18"/>
        <v/>
      </c>
      <c r="F80" s="1" t="str">
        <f t="shared" si="19"/>
        <v>Product Design Engikneer</v>
      </c>
      <c r="G80" s="1" t="str">
        <f t="shared" si="20"/>
        <v>Texas</v>
      </c>
      <c r="H80" s="1" t="str">
        <f t="shared" si="15"/>
        <v/>
      </c>
      <c r="I80" s="1" t="str">
        <f t="shared" si="16"/>
        <v xml:space="preserve">Double Income No Kids/Empty-nesters; </v>
      </c>
      <c r="J80" s="1" t="str">
        <f t="shared" si="17"/>
        <v>Couple</v>
      </c>
      <c r="K80" s="1" t="str">
        <f t="shared" si="22"/>
        <v/>
      </c>
    </row>
    <row r="81" spans="1:11" ht="28.8" x14ac:dyDescent="0.3">
      <c r="A81" s="29">
        <v>68</v>
      </c>
      <c r="B81" s="1" t="str">
        <f t="shared" si="21"/>
        <v>Lutron Electronics Co., Inc.</v>
      </c>
      <c r="C81" s="42">
        <v>42691</v>
      </c>
      <c r="D81" s="30" t="s">
        <v>29</v>
      </c>
      <c r="E81" s="1" t="str">
        <f t="shared" si="18"/>
        <v/>
      </c>
      <c r="F81" s="1" t="str">
        <f t="shared" si="19"/>
        <v>Product Design Engikneer</v>
      </c>
      <c r="G81" s="1" t="str">
        <f t="shared" si="20"/>
        <v>Texas</v>
      </c>
      <c r="H81" s="1" t="str">
        <f t="shared" si="15"/>
        <v/>
      </c>
      <c r="I81" s="1" t="str">
        <f t="shared" si="16"/>
        <v xml:space="preserve">Double Income No Kids/Empty-nesters; </v>
      </c>
      <c r="J81" s="1" t="str">
        <f t="shared" si="17"/>
        <v>Couple</v>
      </c>
      <c r="K81" s="1" t="str">
        <f t="shared" si="22"/>
        <v/>
      </c>
    </row>
    <row r="82" spans="1:11" ht="28.8" x14ac:dyDescent="0.3">
      <c r="A82" s="29">
        <v>69</v>
      </c>
      <c r="B82" s="1" t="str">
        <f t="shared" si="21"/>
        <v>B. Braun Medical Inc.</v>
      </c>
      <c r="C82" s="1"/>
      <c r="D82" s="30" t="s">
        <v>36</v>
      </c>
      <c r="E82" s="1" t="str">
        <f t="shared" si="18"/>
        <v/>
      </c>
      <c r="F82" s="1" t="str">
        <f t="shared" si="19"/>
        <v>SAP Analyst</v>
      </c>
      <c r="G82" s="1" t="str">
        <f t="shared" si="20"/>
        <v/>
      </c>
      <c r="H82" s="1" t="str">
        <f t="shared" si="15"/>
        <v/>
      </c>
      <c r="I82" s="1" t="str">
        <f t="shared" si="16"/>
        <v/>
      </c>
      <c r="J82" s="1" t="str">
        <f t="shared" si="17"/>
        <v/>
      </c>
      <c r="K82" s="1" t="str">
        <f t="shared" si="22"/>
        <v/>
      </c>
    </row>
    <row r="83" spans="1:11" ht="28.8" x14ac:dyDescent="0.3">
      <c r="A83" s="29">
        <v>70</v>
      </c>
      <c r="B83" s="1" t="str">
        <f t="shared" si="21"/>
        <v>Lehigh University, Provost</v>
      </c>
      <c r="C83" s="42">
        <v>42670</v>
      </c>
      <c r="D83" s="30" t="s">
        <v>50</v>
      </c>
      <c r="E83" s="1" t="str">
        <f t="shared" si="18"/>
        <v>40 - 44</v>
      </c>
      <c r="F83" s="1" t="str">
        <f t="shared" si="19"/>
        <v>Vice Provost, Director</v>
      </c>
      <c r="G83" s="1" t="str">
        <f t="shared" si="20"/>
        <v/>
      </c>
      <c r="H83" s="1" t="str">
        <f t="shared" si="15"/>
        <v>Indian</v>
      </c>
      <c r="I83" s="1" t="str">
        <f t="shared" si="16"/>
        <v/>
      </c>
      <c r="J83" s="1" t="str">
        <f t="shared" si="17"/>
        <v>Family</v>
      </c>
      <c r="K83" s="1" t="str">
        <f t="shared" si="22"/>
        <v/>
      </c>
    </row>
    <row r="84" spans="1:11" ht="28.8" x14ac:dyDescent="0.3">
      <c r="A84" s="29">
        <v>70</v>
      </c>
      <c r="B84" s="1" t="str">
        <f t="shared" si="21"/>
        <v>Lehigh University, Provost</v>
      </c>
      <c r="C84" s="42">
        <v>42600</v>
      </c>
      <c r="D84" s="30" t="s">
        <v>29</v>
      </c>
      <c r="E84" s="1" t="str">
        <f t="shared" si="18"/>
        <v>40 - 44</v>
      </c>
      <c r="F84" s="1" t="str">
        <f t="shared" si="19"/>
        <v>Vice Provost, Director</v>
      </c>
      <c r="G84" s="1" t="str">
        <f t="shared" si="20"/>
        <v/>
      </c>
      <c r="H84" s="1" t="str">
        <f t="shared" ref="H84:H115" si="23">IF(NOT(ISERROR(VLOOKUP(A84,demographicLookups,6,FALSE))),VLOOKUP(A84,demographicLookups,6,FALSE),"")</f>
        <v>Indian</v>
      </c>
      <c r="I84" s="1" t="str">
        <f t="shared" ref="I84:I115" si="24">IF(NOT(ISERROR(VLOOKUP(A84,demographicLookups,12,FALSE))),VLOOKUP(A84,demographicLookups,12,FALSE),"")</f>
        <v/>
      </c>
      <c r="J84" s="1" t="str">
        <f t="shared" ref="J84:J115" si="25">IF(NOT(ISERROR(VLOOKUP(A84, demographicLookups,11,FALSE))),VLOOKUP(A84,demographicLookups,11,FALSE),"")</f>
        <v>Family</v>
      </c>
      <c r="K84" s="1" t="str">
        <f t="shared" si="22"/>
        <v/>
      </c>
    </row>
    <row r="85" spans="1:11" ht="28.8" x14ac:dyDescent="0.3">
      <c r="A85" s="29">
        <v>72</v>
      </c>
      <c r="B85" s="1" t="str">
        <f t="shared" si="21"/>
        <v>Northampton Community College</v>
      </c>
      <c r="C85" s="1"/>
      <c r="D85" s="30" t="s">
        <v>36</v>
      </c>
      <c r="E85" s="1" t="str">
        <f t="shared" si="18"/>
        <v/>
      </c>
      <c r="F85" s="1" t="str">
        <f t="shared" si="19"/>
        <v>Associate Vice President for Academic Affairs</v>
      </c>
      <c r="G85" s="1" t="str">
        <f t="shared" si="20"/>
        <v/>
      </c>
      <c r="H85" s="1" t="str">
        <f t="shared" si="23"/>
        <v/>
      </c>
      <c r="I85" s="1" t="str">
        <f t="shared" si="24"/>
        <v xml:space="preserve">Older School-Aged Children; </v>
      </c>
      <c r="J85" s="1" t="str">
        <f t="shared" si="25"/>
        <v>Family</v>
      </c>
      <c r="K85" s="1" t="str">
        <f t="shared" si="22"/>
        <v/>
      </c>
    </row>
    <row r="86" spans="1:11" x14ac:dyDescent="0.3">
      <c r="A86" s="29">
        <v>73</v>
      </c>
      <c r="B86" s="1" t="str">
        <f t="shared" si="21"/>
        <v>Moravian College</v>
      </c>
      <c r="C86" s="42">
        <v>42669</v>
      </c>
      <c r="D86" s="30" t="s">
        <v>36</v>
      </c>
      <c r="E86" s="1" t="str">
        <f t="shared" si="18"/>
        <v/>
      </c>
      <c r="F86" s="1" t="str">
        <f t="shared" si="19"/>
        <v>Instructor</v>
      </c>
      <c r="G86" s="1" t="str">
        <f t="shared" si="20"/>
        <v/>
      </c>
      <c r="H86" s="1" t="str">
        <f t="shared" si="23"/>
        <v>Asian</v>
      </c>
      <c r="I86" s="1" t="str">
        <f t="shared" si="24"/>
        <v/>
      </c>
      <c r="J86" s="1" t="str">
        <f t="shared" si="25"/>
        <v/>
      </c>
      <c r="K86" s="1" t="str">
        <f t="shared" si="22"/>
        <v/>
      </c>
    </row>
    <row r="87" spans="1:11" ht="43.2" x14ac:dyDescent="0.3">
      <c r="A87" s="29">
        <v>74</v>
      </c>
      <c r="B87" s="1" t="str">
        <f t="shared" si="21"/>
        <v>Northampton Community College</v>
      </c>
      <c r="C87" s="42">
        <v>42758</v>
      </c>
      <c r="D87" s="30" t="s">
        <v>36</v>
      </c>
      <c r="E87" s="1" t="str">
        <f t="shared" ref="E87:E118" si="26">IF(NOT(ISERROR(VLOOKUP(A87, demographicLookups,2,FALSE))),VLOOKUP(A87,demographicLookups,2,FALSE),"")</f>
        <v>45 - 49</v>
      </c>
      <c r="F87" s="1" t="str">
        <f t="shared" ref="F87:F118" si="27">VLOOKUP(A87,professions,6,FALSE)</f>
        <v>Vice President</v>
      </c>
      <c r="G87" s="1" t="str">
        <f t="shared" si="20"/>
        <v>Illinois</v>
      </c>
      <c r="H87" s="1" t="str">
        <f t="shared" si="23"/>
        <v>Black or African-American</v>
      </c>
      <c r="I87" s="1" t="str">
        <f t="shared" si="24"/>
        <v xml:space="preserve">Older School-Aged Children; </v>
      </c>
      <c r="J87" s="1" t="str">
        <f t="shared" si="25"/>
        <v>Family</v>
      </c>
      <c r="K87" s="1" t="str">
        <f t="shared" si="22"/>
        <v/>
      </c>
    </row>
    <row r="88" spans="1:11" ht="43.2" x14ac:dyDescent="0.3">
      <c r="A88" s="29">
        <v>76</v>
      </c>
      <c r="B88" s="1" t="str">
        <f t="shared" si="21"/>
        <v>Lehigh Valley Health Network - Cedar Crest</v>
      </c>
      <c r="C88" s="1"/>
      <c r="D88" s="30" t="s">
        <v>29</v>
      </c>
      <c r="E88" s="1" t="str">
        <f t="shared" si="26"/>
        <v>35 - 39</v>
      </c>
      <c r="F88" s="1" t="str">
        <f t="shared" si="27"/>
        <v>Endocrinologist</v>
      </c>
      <c r="G88" s="1" t="str">
        <f t="shared" si="20"/>
        <v>Maryland</v>
      </c>
      <c r="H88" s="1" t="str">
        <f t="shared" si="23"/>
        <v>White</v>
      </c>
      <c r="I88" s="1" t="str">
        <f t="shared" si="24"/>
        <v xml:space="preserve">Older School-Aged Children; </v>
      </c>
      <c r="J88" s="1" t="str">
        <f t="shared" si="25"/>
        <v>Family</v>
      </c>
      <c r="K88" s="1" t="str">
        <f t="shared" si="22"/>
        <v/>
      </c>
    </row>
    <row r="89" spans="1:11" ht="28.8" x14ac:dyDescent="0.3">
      <c r="A89" s="29">
        <v>77</v>
      </c>
      <c r="B89" s="1" t="str">
        <f t="shared" si="21"/>
        <v>Lutron Electronics Co., Inc.</v>
      </c>
      <c r="C89" s="42">
        <v>42559</v>
      </c>
      <c r="D89" s="30" t="s">
        <v>68</v>
      </c>
      <c r="E89" s="1" t="str">
        <f t="shared" si="26"/>
        <v/>
      </c>
      <c r="F89" s="1" t="str">
        <f t="shared" si="27"/>
        <v>Representative</v>
      </c>
      <c r="G89" s="1" t="str">
        <f t="shared" si="20"/>
        <v/>
      </c>
      <c r="H89" s="1" t="str">
        <f t="shared" si="23"/>
        <v>White</v>
      </c>
      <c r="I89" s="1" t="str">
        <f t="shared" si="24"/>
        <v/>
      </c>
      <c r="J89" s="1" t="str">
        <f t="shared" si="25"/>
        <v/>
      </c>
      <c r="K89" s="1" t="str">
        <f t="shared" si="22"/>
        <v/>
      </c>
    </row>
    <row r="90" spans="1:11" ht="43.2" x14ac:dyDescent="0.3">
      <c r="A90" s="29">
        <v>78</v>
      </c>
      <c r="B90" s="1" t="str">
        <f t="shared" si="21"/>
        <v>Lehigh Valley Health Network - Cedar Crest</v>
      </c>
      <c r="C90" s="42">
        <v>42593</v>
      </c>
      <c r="D90" s="30" t="s">
        <v>36</v>
      </c>
      <c r="E90" s="1" t="str">
        <f t="shared" si="26"/>
        <v>30 - 34</v>
      </c>
      <c r="F90" s="1" t="str">
        <f t="shared" si="27"/>
        <v>Physician</v>
      </c>
      <c r="G90" s="1" t="str">
        <f t="shared" ref="G90:G121" si="28">IF(NOT(ISERROR(VLOOKUP(A90,demographicLookups,3,FALSE))),IF(VLOOKUP(A90,demographicLookups,3,FALSE),VLOOKUP(A90,demographicLookups,4,FALSE),VLOOKUP(A90,demographicLookups,5,FALSE)),"")</f>
        <v/>
      </c>
      <c r="H90" s="1" t="str">
        <f t="shared" si="23"/>
        <v>Eastern European</v>
      </c>
      <c r="I90" s="1" t="str">
        <f t="shared" si="24"/>
        <v xml:space="preserve">Pre-School Aged Children; </v>
      </c>
      <c r="J90" s="1" t="str">
        <f t="shared" si="25"/>
        <v>Family</v>
      </c>
      <c r="K90" s="1" t="str">
        <f t="shared" si="22"/>
        <v/>
      </c>
    </row>
    <row r="91" spans="1:11" ht="28.8" x14ac:dyDescent="0.3">
      <c r="A91" s="29">
        <v>81</v>
      </c>
      <c r="B91" s="1" t="str">
        <f t="shared" si="21"/>
        <v>Lehigh University, Provost</v>
      </c>
      <c r="C91" s="42">
        <v>42586</v>
      </c>
      <c r="D91" s="30" t="s">
        <v>29</v>
      </c>
      <c r="E91" s="1" t="str">
        <f t="shared" si="26"/>
        <v>30 - 34</v>
      </c>
      <c r="F91" s="1" t="str">
        <f t="shared" si="27"/>
        <v>Assistant Professor</v>
      </c>
      <c r="G91" s="1" t="str">
        <f t="shared" si="28"/>
        <v/>
      </c>
      <c r="H91" s="1" t="str">
        <f t="shared" si="23"/>
        <v>White</v>
      </c>
      <c r="I91" s="1" t="str">
        <f t="shared" si="24"/>
        <v xml:space="preserve">Double Income No Kids/Empty-nesters; </v>
      </c>
      <c r="J91" s="1" t="str">
        <f t="shared" si="25"/>
        <v>Couple</v>
      </c>
      <c r="K91" s="1" t="str">
        <f t="shared" si="22"/>
        <v/>
      </c>
    </row>
    <row r="92" spans="1:11" ht="28.8" x14ac:dyDescent="0.3">
      <c r="A92" s="29">
        <v>82</v>
      </c>
      <c r="B92" s="1" t="str">
        <f t="shared" si="21"/>
        <v>Lehigh University, Provost</v>
      </c>
      <c r="C92" s="43">
        <v>42590</v>
      </c>
      <c r="D92" s="30" t="s">
        <v>36</v>
      </c>
      <c r="E92" s="1" t="str">
        <f t="shared" si="26"/>
        <v/>
      </c>
      <c r="F92" s="1" t="str">
        <f t="shared" si="27"/>
        <v>Assistant Professor</v>
      </c>
      <c r="G92" s="1" t="str">
        <f t="shared" si="28"/>
        <v/>
      </c>
      <c r="H92" s="1" t="str">
        <f t="shared" si="23"/>
        <v/>
      </c>
      <c r="I92" s="1" t="str">
        <f t="shared" si="24"/>
        <v/>
      </c>
      <c r="J92" s="1" t="str">
        <f t="shared" si="25"/>
        <v/>
      </c>
      <c r="K92" s="1" t="str">
        <f t="shared" si="22"/>
        <v/>
      </c>
    </row>
    <row r="93" spans="1:11" ht="28.8" x14ac:dyDescent="0.3">
      <c r="A93" s="29">
        <v>82</v>
      </c>
      <c r="B93" s="1" t="str">
        <f t="shared" si="21"/>
        <v>Lehigh University, Provost</v>
      </c>
      <c r="C93" s="42">
        <v>42689</v>
      </c>
      <c r="D93" s="30" t="s">
        <v>29</v>
      </c>
      <c r="E93" s="1" t="str">
        <f t="shared" si="26"/>
        <v/>
      </c>
      <c r="F93" s="1" t="str">
        <f t="shared" si="27"/>
        <v>Assistant Professor</v>
      </c>
      <c r="G93" s="1" t="str">
        <f t="shared" si="28"/>
        <v/>
      </c>
      <c r="H93" s="1" t="str">
        <f t="shared" si="23"/>
        <v/>
      </c>
      <c r="I93" s="1" t="str">
        <f t="shared" si="24"/>
        <v/>
      </c>
      <c r="J93" s="1" t="str">
        <f t="shared" si="25"/>
        <v/>
      </c>
      <c r="K93" s="1" t="str">
        <f t="shared" si="22"/>
        <v/>
      </c>
    </row>
    <row r="94" spans="1:11" x14ac:dyDescent="0.3">
      <c r="A94" s="29">
        <v>84</v>
      </c>
      <c r="B94" s="1" t="str">
        <f t="shared" si="21"/>
        <v>DeSales University</v>
      </c>
      <c r="C94" s="42">
        <v>42723</v>
      </c>
      <c r="D94" s="30" t="s">
        <v>29</v>
      </c>
      <c r="E94" s="1" t="str">
        <f t="shared" si="26"/>
        <v/>
      </c>
      <c r="F94" s="1" t="str">
        <f t="shared" si="27"/>
        <v/>
      </c>
      <c r="G94" s="1" t="str">
        <f t="shared" si="28"/>
        <v/>
      </c>
      <c r="H94" s="1" t="str">
        <f t="shared" si="23"/>
        <v/>
      </c>
      <c r="I94" s="1" t="str">
        <f t="shared" si="24"/>
        <v/>
      </c>
      <c r="J94" s="1" t="str">
        <f t="shared" si="25"/>
        <v>Couple</v>
      </c>
      <c r="K94" s="1" t="str">
        <f t="shared" si="22"/>
        <v/>
      </c>
    </row>
    <row r="95" spans="1:11" x14ac:dyDescent="0.3">
      <c r="A95" s="29">
        <v>84</v>
      </c>
      <c r="B95" s="1" t="str">
        <f t="shared" si="21"/>
        <v>DeSales University</v>
      </c>
      <c r="C95" s="1"/>
      <c r="D95" s="30" t="s">
        <v>68</v>
      </c>
      <c r="E95" s="1" t="str">
        <f t="shared" si="26"/>
        <v/>
      </c>
      <c r="F95" s="1" t="str">
        <f t="shared" si="27"/>
        <v/>
      </c>
      <c r="G95" s="1" t="str">
        <f t="shared" si="28"/>
        <v/>
      </c>
      <c r="H95" s="1" t="str">
        <f t="shared" si="23"/>
        <v/>
      </c>
      <c r="I95" s="1" t="str">
        <f t="shared" si="24"/>
        <v/>
      </c>
      <c r="J95" s="1" t="str">
        <f t="shared" si="25"/>
        <v>Couple</v>
      </c>
      <c r="K95" s="1" t="str">
        <f t="shared" si="22"/>
        <v/>
      </c>
    </row>
    <row r="96" spans="1:11" ht="28.8" x14ac:dyDescent="0.3">
      <c r="A96" s="29">
        <v>85</v>
      </c>
      <c r="B96" s="1" t="str">
        <f t="shared" si="21"/>
        <v>Moravian College</v>
      </c>
      <c r="C96" s="42">
        <v>42774</v>
      </c>
      <c r="D96" s="30" t="s">
        <v>56</v>
      </c>
      <c r="E96" s="1" t="str">
        <f t="shared" si="26"/>
        <v>25 - 29</v>
      </c>
      <c r="F96" s="1" t="str">
        <f t="shared" si="27"/>
        <v>Instructor of Health Psychology</v>
      </c>
      <c r="G96" s="1" t="str">
        <f t="shared" si="28"/>
        <v>California</v>
      </c>
      <c r="H96" s="1" t="str">
        <f t="shared" si="23"/>
        <v>White</v>
      </c>
      <c r="I96" s="1" t="str">
        <f t="shared" si="24"/>
        <v xml:space="preserve">Double Income No Kids/Empty-nesters; </v>
      </c>
      <c r="J96" s="1" t="str">
        <f t="shared" si="25"/>
        <v>Couple</v>
      </c>
      <c r="K96" s="1" t="str">
        <f t="shared" si="22"/>
        <v>Rent</v>
      </c>
    </row>
    <row r="97" spans="1:11" ht="28.8" x14ac:dyDescent="0.3">
      <c r="A97" s="29">
        <v>85</v>
      </c>
      <c r="B97" s="1" t="str">
        <f t="shared" si="21"/>
        <v>Moravian College</v>
      </c>
      <c r="C97" s="42">
        <v>42774</v>
      </c>
      <c r="D97" s="30" t="s">
        <v>29</v>
      </c>
      <c r="E97" s="1" t="str">
        <f t="shared" si="26"/>
        <v>25 - 29</v>
      </c>
      <c r="F97" s="1" t="str">
        <f t="shared" si="27"/>
        <v>Instructor of Health Psychology</v>
      </c>
      <c r="G97" s="1" t="str">
        <f t="shared" si="28"/>
        <v>California</v>
      </c>
      <c r="H97" s="1" t="str">
        <f t="shared" si="23"/>
        <v>White</v>
      </c>
      <c r="I97" s="1" t="str">
        <f t="shared" si="24"/>
        <v xml:space="preserve">Double Income No Kids/Empty-nesters; </v>
      </c>
      <c r="J97" s="1" t="str">
        <f t="shared" si="25"/>
        <v>Couple</v>
      </c>
      <c r="K97" s="1" t="str">
        <f t="shared" si="22"/>
        <v>Rent</v>
      </c>
    </row>
    <row r="98" spans="1:11" ht="43.2" x14ac:dyDescent="0.3">
      <c r="A98" s="29">
        <v>86</v>
      </c>
      <c r="B98" s="1" t="str">
        <f t="shared" ref="B98:B129" si="29">VLOOKUP(A98,lookup,2,FALSE)</f>
        <v>B. Braun Medical Inc.</v>
      </c>
      <c r="C98" s="42">
        <v>42745</v>
      </c>
      <c r="D98" s="30" t="s">
        <v>36</v>
      </c>
      <c r="E98" s="1" t="str">
        <f t="shared" si="26"/>
        <v/>
      </c>
      <c r="F98" s="1" t="str">
        <f t="shared" si="27"/>
        <v>Senior Chemist</v>
      </c>
      <c r="G98" s="1" t="str">
        <f t="shared" si="28"/>
        <v/>
      </c>
      <c r="H98" s="1" t="str">
        <f t="shared" si="23"/>
        <v>Black or African-American</v>
      </c>
      <c r="I98" s="1" t="str">
        <f t="shared" si="24"/>
        <v/>
      </c>
      <c r="J98" s="1" t="str">
        <f t="shared" si="25"/>
        <v/>
      </c>
      <c r="K98" s="1" t="str">
        <f t="shared" ref="K98:K129" si="30">IF(NOT(ISERROR(VLOOKUP(A98,housing,2,FALSE))),VLOOKUP(A98,housing,2,FALSE),"")</f>
        <v/>
      </c>
    </row>
    <row r="99" spans="1:11" ht="43.2" x14ac:dyDescent="0.3">
      <c r="A99" s="29">
        <v>87</v>
      </c>
      <c r="B99" s="1" t="str">
        <f t="shared" si="29"/>
        <v>PPL Corporation</v>
      </c>
      <c r="C99" s="42">
        <v>42766</v>
      </c>
      <c r="D99" s="30" t="s">
        <v>50</v>
      </c>
      <c r="E99" s="1" t="str">
        <f t="shared" si="26"/>
        <v>25 - 29</v>
      </c>
      <c r="F99" s="1" t="str">
        <f t="shared" si="27"/>
        <v>Senior Engineer</v>
      </c>
      <c r="G99" s="1" t="str">
        <f t="shared" si="28"/>
        <v>Maryland</v>
      </c>
      <c r="H99" s="1" t="str">
        <f t="shared" si="23"/>
        <v>Black or African-American</v>
      </c>
      <c r="I99" s="1" t="str">
        <f t="shared" si="24"/>
        <v/>
      </c>
      <c r="J99" s="1" t="str">
        <f t="shared" si="25"/>
        <v>Couple</v>
      </c>
      <c r="K99" s="1" t="str">
        <f t="shared" si="30"/>
        <v>Rent</v>
      </c>
    </row>
    <row r="100" spans="1:11" ht="43.2" x14ac:dyDescent="0.3">
      <c r="A100" s="29">
        <v>87</v>
      </c>
      <c r="B100" s="1" t="str">
        <f t="shared" si="29"/>
        <v>PPL Corporation</v>
      </c>
      <c r="C100" s="42">
        <v>42766</v>
      </c>
      <c r="D100" s="30" t="s">
        <v>29</v>
      </c>
      <c r="E100" s="1" t="str">
        <f t="shared" si="26"/>
        <v>25 - 29</v>
      </c>
      <c r="F100" s="1" t="str">
        <f t="shared" si="27"/>
        <v>Senior Engineer</v>
      </c>
      <c r="G100" s="1" t="str">
        <f t="shared" si="28"/>
        <v>Maryland</v>
      </c>
      <c r="H100" s="1" t="str">
        <f t="shared" si="23"/>
        <v>Black or African-American</v>
      </c>
      <c r="I100" s="1" t="str">
        <f t="shared" si="24"/>
        <v/>
      </c>
      <c r="J100" s="1" t="str">
        <f t="shared" si="25"/>
        <v>Couple</v>
      </c>
      <c r="K100" s="1" t="str">
        <f t="shared" si="30"/>
        <v>Rent</v>
      </c>
    </row>
    <row r="101" spans="1:11" x14ac:dyDescent="0.3">
      <c r="A101" s="29">
        <v>88</v>
      </c>
      <c r="B101" s="1" t="str">
        <f t="shared" si="29"/>
        <v>DeSales University</v>
      </c>
      <c r="C101" s="1"/>
      <c r="D101" s="30" t="s">
        <v>68</v>
      </c>
      <c r="E101" s="1" t="str">
        <f t="shared" si="26"/>
        <v/>
      </c>
      <c r="F101" s="1" t="str">
        <f t="shared" si="27"/>
        <v>Student</v>
      </c>
      <c r="G101" s="1" t="str">
        <f t="shared" si="28"/>
        <v/>
      </c>
      <c r="H101" s="1" t="str">
        <f t="shared" si="23"/>
        <v/>
      </c>
      <c r="I101" s="1" t="str">
        <f t="shared" si="24"/>
        <v/>
      </c>
      <c r="J101" s="1" t="str">
        <f t="shared" si="25"/>
        <v/>
      </c>
      <c r="K101" s="1" t="str">
        <f t="shared" si="30"/>
        <v/>
      </c>
    </row>
    <row r="102" spans="1:11" ht="28.8" x14ac:dyDescent="0.3">
      <c r="A102" s="29">
        <v>89</v>
      </c>
      <c r="B102" s="1" t="str">
        <f t="shared" si="29"/>
        <v>DeSales University</v>
      </c>
      <c r="C102" s="42">
        <v>42746</v>
      </c>
      <c r="D102" s="30" t="s">
        <v>68</v>
      </c>
      <c r="E102" s="1" t="str">
        <f t="shared" si="26"/>
        <v>20 - 24</v>
      </c>
      <c r="F102" s="1" t="str">
        <f t="shared" si="27"/>
        <v>Accelerated Student</v>
      </c>
      <c r="G102" s="1" t="str">
        <f t="shared" si="28"/>
        <v>Vermont</v>
      </c>
      <c r="H102" s="1" t="str">
        <f t="shared" si="23"/>
        <v>White</v>
      </c>
      <c r="I102" s="1" t="str">
        <f t="shared" si="24"/>
        <v xml:space="preserve">Double Income No Kids/Empty-nesters; </v>
      </c>
      <c r="J102" s="1" t="str">
        <f t="shared" si="25"/>
        <v>Couple</v>
      </c>
      <c r="K102" s="1" t="str">
        <f t="shared" si="30"/>
        <v/>
      </c>
    </row>
    <row r="103" spans="1:11" ht="28.8" x14ac:dyDescent="0.3">
      <c r="A103" s="29">
        <v>90</v>
      </c>
      <c r="B103" s="1" t="str">
        <f t="shared" si="29"/>
        <v>DeSales University</v>
      </c>
      <c r="C103" s="42">
        <v>42887</v>
      </c>
      <c r="D103" s="30" t="s">
        <v>68</v>
      </c>
      <c r="E103" s="1" t="str">
        <f t="shared" si="26"/>
        <v/>
      </c>
      <c r="F103" s="1" t="str">
        <f t="shared" si="27"/>
        <v>Physician Assistant Student</v>
      </c>
      <c r="G103" s="1" t="str">
        <f t="shared" si="28"/>
        <v/>
      </c>
      <c r="H103" s="1" t="str">
        <f t="shared" si="23"/>
        <v>White</v>
      </c>
      <c r="I103" s="1" t="str">
        <f t="shared" si="24"/>
        <v xml:space="preserve">Pre-School Aged Children; </v>
      </c>
      <c r="J103" s="1" t="str">
        <f t="shared" si="25"/>
        <v>Family</v>
      </c>
      <c r="K103" s="1" t="str">
        <f t="shared" si="30"/>
        <v/>
      </c>
    </row>
    <row r="104" spans="1:11" ht="28.8" x14ac:dyDescent="0.3">
      <c r="A104" s="29">
        <v>91</v>
      </c>
      <c r="B104" s="1" t="str">
        <f t="shared" si="29"/>
        <v>DeSales University</v>
      </c>
      <c r="C104" s="42">
        <v>42752</v>
      </c>
      <c r="D104" s="30" t="s">
        <v>68</v>
      </c>
      <c r="E104" s="1" t="str">
        <f t="shared" si="26"/>
        <v>20 - 24</v>
      </c>
      <c r="F104" s="1" t="str">
        <f t="shared" si="27"/>
        <v>Physician Assistant Student</v>
      </c>
      <c r="G104" s="1" t="str">
        <f t="shared" si="28"/>
        <v>Minnesota</v>
      </c>
      <c r="H104" s="1" t="str">
        <f t="shared" si="23"/>
        <v>White</v>
      </c>
      <c r="I104" s="1" t="str">
        <f t="shared" si="24"/>
        <v xml:space="preserve">Double Income No Kids/Empty-nesters; </v>
      </c>
      <c r="J104" s="1" t="str">
        <f t="shared" si="25"/>
        <v>Couple</v>
      </c>
      <c r="K104" s="1" t="str">
        <f t="shared" si="30"/>
        <v/>
      </c>
    </row>
    <row r="105" spans="1:11" ht="28.8" x14ac:dyDescent="0.3">
      <c r="A105" s="29">
        <v>92</v>
      </c>
      <c r="B105" s="1" t="str">
        <f t="shared" si="29"/>
        <v>Trifecta Technologies</v>
      </c>
      <c r="C105" s="42">
        <v>42689</v>
      </c>
      <c r="D105" s="30" t="s">
        <v>36</v>
      </c>
      <c r="E105" s="1" t="str">
        <f t="shared" si="26"/>
        <v/>
      </c>
      <c r="F105" s="1" t="str">
        <f t="shared" si="27"/>
        <v>CEO, Greater Valley YMCA</v>
      </c>
      <c r="G105" s="1" t="str">
        <f t="shared" si="28"/>
        <v/>
      </c>
      <c r="H105" s="1" t="str">
        <f t="shared" si="23"/>
        <v/>
      </c>
      <c r="I105" s="1" t="str">
        <f t="shared" si="24"/>
        <v/>
      </c>
      <c r="J105" s="1" t="str">
        <f t="shared" si="25"/>
        <v/>
      </c>
      <c r="K105" s="1" t="str">
        <f t="shared" si="30"/>
        <v/>
      </c>
    </row>
    <row r="106" spans="1:11" x14ac:dyDescent="0.3">
      <c r="A106" s="29">
        <v>95</v>
      </c>
      <c r="B106" s="1" t="str">
        <f t="shared" si="29"/>
        <v>Lafayette College</v>
      </c>
      <c r="C106" s="1"/>
      <c r="D106" s="30" t="s">
        <v>36</v>
      </c>
      <c r="E106" s="1" t="str">
        <f t="shared" si="26"/>
        <v>45 - 49</v>
      </c>
      <c r="F106" s="1" t="str">
        <f t="shared" si="27"/>
        <v>Head Football Coach</v>
      </c>
      <c r="G106" s="1" t="str">
        <f t="shared" si="28"/>
        <v>Virginia</v>
      </c>
      <c r="H106" s="1" t="str">
        <f t="shared" si="23"/>
        <v>White</v>
      </c>
      <c r="I106" s="1" t="str">
        <f t="shared" si="24"/>
        <v/>
      </c>
      <c r="J106" s="1" t="str">
        <f t="shared" si="25"/>
        <v>Family</v>
      </c>
      <c r="K106" s="1" t="str">
        <f t="shared" si="30"/>
        <v>Own</v>
      </c>
    </row>
    <row r="107" spans="1:11" ht="28.8" x14ac:dyDescent="0.3">
      <c r="A107" s="29">
        <v>99</v>
      </c>
      <c r="B107" s="1" t="str">
        <f t="shared" si="29"/>
        <v>Lehigh University, Provost</v>
      </c>
      <c r="C107" s="42">
        <v>42772</v>
      </c>
      <c r="D107" s="30" t="s">
        <v>29</v>
      </c>
      <c r="E107" s="1" t="str">
        <f t="shared" si="26"/>
        <v/>
      </c>
      <c r="F107" s="1" t="str">
        <f t="shared" si="27"/>
        <v>Assistant Professor</v>
      </c>
      <c r="G107" s="1" t="str">
        <f t="shared" si="28"/>
        <v>Illinois</v>
      </c>
      <c r="H107" s="1" t="str">
        <f t="shared" si="23"/>
        <v/>
      </c>
      <c r="I107" s="1" t="str">
        <f t="shared" si="24"/>
        <v xml:space="preserve">Double Income No Kids/Empty-nesters; </v>
      </c>
      <c r="J107" s="1" t="str">
        <f t="shared" si="25"/>
        <v>Couple</v>
      </c>
      <c r="K107" s="1" t="str">
        <f t="shared" si="30"/>
        <v/>
      </c>
    </row>
    <row r="108" spans="1:11" ht="28.8" x14ac:dyDescent="0.3">
      <c r="A108" s="29">
        <v>100</v>
      </c>
      <c r="B108" s="1" t="str">
        <f t="shared" si="29"/>
        <v>Lehigh University, Provost</v>
      </c>
      <c r="C108" s="42">
        <v>42783</v>
      </c>
      <c r="D108" s="30" t="s">
        <v>29</v>
      </c>
      <c r="E108" s="1" t="str">
        <f t="shared" si="26"/>
        <v>25 - 29</v>
      </c>
      <c r="F108" s="1" t="str">
        <f t="shared" si="27"/>
        <v>Assistant Professor</v>
      </c>
      <c r="G108" s="1" t="str">
        <f t="shared" si="28"/>
        <v>Pennsylvania</v>
      </c>
      <c r="H108" s="1" t="str">
        <f t="shared" si="23"/>
        <v>Indian</v>
      </c>
      <c r="I108" s="1" t="str">
        <f t="shared" si="24"/>
        <v/>
      </c>
      <c r="J108" s="1" t="str">
        <f t="shared" si="25"/>
        <v>Couple</v>
      </c>
      <c r="K108" s="1" t="str">
        <f t="shared" si="30"/>
        <v/>
      </c>
    </row>
    <row r="109" spans="1:11" ht="28.8" x14ac:dyDescent="0.3">
      <c r="A109" s="29">
        <v>101</v>
      </c>
      <c r="B109" s="1" t="str">
        <f t="shared" si="29"/>
        <v>Lehigh University, Provost</v>
      </c>
      <c r="C109" s="42">
        <v>42753</v>
      </c>
      <c r="D109" s="30" t="s">
        <v>56</v>
      </c>
      <c r="E109" s="1" t="str">
        <f t="shared" si="26"/>
        <v>30 - 34</v>
      </c>
      <c r="F109" s="1" t="str">
        <f t="shared" si="27"/>
        <v>Faculty - Computer Sci and Engineering</v>
      </c>
      <c r="G109" s="1" t="str">
        <f t="shared" si="28"/>
        <v>New York</v>
      </c>
      <c r="H109" s="1" t="str">
        <f t="shared" si="23"/>
        <v>White</v>
      </c>
      <c r="I109" s="1" t="str">
        <f t="shared" si="24"/>
        <v/>
      </c>
      <c r="J109" s="1" t="str">
        <f t="shared" si="25"/>
        <v>Family</v>
      </c>
      <c r="K109" s="1" t="str">
        <f t="shared" si="30"/>
        <v/>
      </c>
    </row>
    <row r="110" spans="1:11" ht="28.8" x14ac:dyDescent="0.3">
      <c r="A110" s="29">
        <v>101</v>
      </c>
      <c r="B110" s="1" t="str">
        <f t="shared" si="29"/>
        <v>Lehigh University, Provost</v>
      </c>
      <c r="C110" s="42">
        <v>42711</v>
      </c>
      <c r="D110" s="30" t="s">
        <v>29</v>
      </c>
      <c r="E110" s="1" t="str">
        <f t="shared" si="26"/>
        <v>30 - 34</v>
      </c>
      <c r="F110" s="1" t="str">
        <f t="shared" si="27"/>
        <v>Faculty - Computer Sci and Engineering</v>
      </c>
      <c r="G110" s="1" t="str">
        <f t="shared" si="28"/>
        <v>New York</v>
      </c>
      <c r="H110" s="1" t="str">
        <f t="shared" si="23"/>
        <v>White</v>
      </c>
      <c r="I110" s="1" t="str">
        <f t="shared" si="24"/>
        <v/>
      </c>
      <c r="J110" s="1" t="str">
        <f t="shared" si="25"/>
        <v>Family</v>
      </c>
      <c r="K110" s="1" t="str">
        <f t="shared" si="30"/>
        <v/>
      </c>
    </row>
    <row r="111" spans="1:11" ht="43.2" x14ac:dyDescent="0.3">
      <c r="A111" s="29">
        <v>103</v>
      </c>
      <c r="B111" s="1" t="str">
        <f t="shared" si="29"/>
        <v>Victaulic</v>
      </c>
      <c r="C111" s="42">
        <v>42759</v>
      </c>
      <c r="D111" s="30" t="s">
        <v>36</v>
      </c>
      <c r="E111" s="1" t="str">
        <f t="shared" si="26"/>
        <v>35 - 39</v>
      </c>
      <c r="F111" s="1" t="str">
        <f t="shared" si="27"/>
        <v>Training Leader</v>
      </c>
      <c r="G111" s="1" t="str">
        <f t="shared" si="28"/>
        <v>Iowa</v>
      </c>
      <c r="H111" s="1" t="str">
        <f t="shared" si="23"/>
        <v>White</v>
      </c>
      <c r="I111" s="1" t="str">
        <f t="shared" si="24"/>
        <v xml:space="preserve">Pre-School Aged Children; Older School-Aged Children; </v>
      </c>
      <c r="J111" s="1" t="str">
        <f t="shared" si="25"/>
        <v>Family</v>
      </c>
      <c r="K111" s="1" t="str">
        <f t="shared" si="30"/>
        <v/>
      </c>
    </row>
    <row r="112" spans="1:11" ht="28.8" x14ac:dyDescent="0.3">
      <c r="A112" s="29">
        <v>105</v>
      </c>
      <c r="B112" s="1" t="str">
        <f t="shared" si="29"/>
        <v>B. Braun Medical Inc.</v>
      </c>
      <c r="C112" s="1"/>
      <c r="D112" s="30" t="s">
        <v>36</v>
      </c>
      <c r="E112" s="1" t="str">
        <f t="shared" si="26"/>
        <v/>
      </c>
      <c r="F112" s="1" t="str">
        <f t="shared" si="27"/>
        <v>Director of Strategic Capital Projects</v>
      </c>
      <c r="G112" s="1" t="str">
        <f t="shared" si="28"/>
        <v/>
      </c>
      <c r="H112" s="1" t="str">
        <f t="shared" si="23"/>
        <v/>
      </c>
      <c r="I112" s="1" t="str">
        <f t="shared" si="24"/>
        <v/>
      </c>
      <c r="J112" s="1" t="str">
        <f t="shared" si="25"/>
        <v/>
      </c>
      <c r="K112" s="1" t="str">
        <f t="shared" si="30"/>
        <v/>
      </c>
    </row>
    <row r="113" spans="1:11" ht="28.8" x14ac:dyDescent="0.3">
      <c r="A113" s="29">
        <v>107</v>
      </c>
      <c r="B113" s="1" t="str">
        <f t="shared" si="29"/>
        <v>Lutron Electronics Co., Inc.</v>
      </c>
      <c r="C113" s="1"/>
      <c r="D113" s="30" t="s">
        <v>68</v>
      </c>
      <c r="E113" s="1" t="str">
        <f t="shared" si="26"/>
        <v>20 - 24</v>
      </c>
      <c r="F113" s="1" t="str">
        <f t="shared" si="27"/>
        <v>Personnel Representative</v>
      </c>
      <c r="G113" s="1" t="str">
        <f t="shared" si="28"/>
        <v>Alabama</v>
      </c>
      <c r="H113" s="1" t="str">
        <f t="shared" si="23"/>
        <v>White</v>
      </c>
      <c r="I113" s="1" t="str">
        <f t="shared" si="24"/>
        <v/>
      </c>
      <c r="J113" s="1" t="str">
        <f t="shared" si="25"/>
        <v>Single</v>
      </c>
      <c r="K113" s="1" t="str">
        <f t="shared" si="30"/>
        <v>rent</v>
      </c>
    </row>
    <row r="114" spans="1:11" ht="43.2" x14ac:dyDescent="0.3">
      <c r="A114" s="29">
        <v>109</v>
      </c>
      <c r="B114" s="1" t="str">
        <f t="shared" si="29"/>
        <v>Lehigh Valley Health Network - Cedar Crest</v>
      </c>
      <c r="C114" s="42">
        <v>42774</v>
      </c>
      <c r="D114" s="30" t="s">
        <v>36</v>
      </c>
      <c r="E114" s="1" t="str">
        <f t="shared" si="26"/>
        <v/>
      </c>
      <c r="F114" s="1" t="str">
        <f t="shared" si="27"/>
        <v>Electrophysiologist</v>
      </c>
      <c r="G114" s="1" t="str">
        <f t="shared" si="28"/>
        <v>California</v>
      </c>
      <c r="H114" s="1" t="str">
        <f t="shared" si="23"/>
        <v/>
      </c>
      <c r="I114" s="1" t="str">
        <f t="shared" si="24"/>
        <v xml:space="preserve">Pre-School Aged Children; </v>
      </c>
      <c r="J114" s="1" t="str">
        <f t="shared" si="25"/>
        <v>Family</v>
      </c>
      <c r="K114" s="1" t="str">
        <f t="shared" si="30"/>
        <v>Own</v>
      </c>
    </row>
    <row r="115" spans="1:11" ht="43.2" x14ac:dyDescent="0.3">
      <c r="A115" s="29">
        <v>110</v>
      </c>
      <c r="B115" s="1" t="str">
        <f t="shared" si="29"/>
        <v>Lehigh Valley Health Network - Cedar Crest</v>
      </c>
      <c r="C115" s="42">
        <v>42779</v>
      </c>
      <c r="D115" s="30" t="s">
        <v>29</v>
      </c>
      <c r="E115" s="1" t="str">
        <f t="shared" si="26"/>
        <v>30 - 34</v>
      </c>
      <c r="F115" s="1" t="str">
        <f t="shared" si="27"/>
        <v>Physician</v>
      </c>
      <c r="G115" s="1" t="str">
        <f t="shared" si="28"/>
        <v>New York</v>
      </c>
      <c r="H115" s="1" t="str">
        <f t="shared" si="23"/>
        <v>White</v>
      </c>
      <c r="I115" s="1" t="str">
        <f t="shared" si="24"/>
        <v xml:space="preserve">Double Income No Kids/Empty-nesters; </v>
      </c>
      <c r="J115" s="1" t="str">
        <f t="shared" si="25"/>
        <v>Couple</v>
      </c>
      <c r="K115" s="1" t="str">
        <f t="shared" si="30"/>
        <v/>
      </c>
    </row>
    <row r="116" spans="1:11" ht="28.8" x14ac:dyDescent="0.3">
      <c r="A116" s="29">
        <v>112</v>
      </c>
      <c r="B116" s="1" t="str">
        <f t="shared" si="29"/>
        <v>Lehigh University, Provost</v>
      </c>
      <c r="C116" s="42">
        <v>42804</v>
      </c>
      <c r="D116" s="30" t="s">
        <v>36</v>
      </c>
      <c r="E116" s="1" t="str">
        <f t="shared" si="26"/>
        <v>40 - 44</v>
      </c>
      <c r="F116" s="1" t="str">
        <f t="shared" si="27"/>
        <v>Assistant Professor-Latino Ctr.</v>
      </c>
      <c r="G116" s="1" t="str">
        <f t="shared" si="28"/>
        <v>California</v>
      </c>
      <c r="H116" s="1" t="str">
        <f t="shared" ref="H116:H147" si="31">IF(NOT(ISERROR(VLOOKUP(A116,demographicLookups,6,FALSE))),VLOOKUP(A116,demographicLookups,6,FALSE),"")</f>
        <v>Hispanic or Latino</v>
      </c>
      <c r="I116" s="1" t="str">
        <f t="shared" ref="I116:I147" si="32">IF(NOT(ISERROR(VLOOKUP(A116,demographicLookups,12,FALSE))),VLOOKUP(A116,demographicLookups,12,FALSE),"")</f>
        <v xml:space="preserve">Pre-School Aged Children; </v>
      </c>
      <c r="J116" s="1" t="str">
        <f t="shared" ref="J116:J147" si="33">IF(NOT(ISERROR(VLOOKUP(A116, demographicLookups,11,FALSE))),VLOOKUP(A116,demographicLookups,11,FALSE),"")</f>
        <v>Family</v>
      </c>
      <c r="K116" s="1" t="str">
        <f t="shared" si="30"/>
        <v>Own</v>
      </c>
    </row>
    <row r="117" spans="1:11" ht="28.8" x14ac:dyDescent="0.3">
      <c r="A117" s="29">
        <v>112</v>
      </c>
      <c r="B117" s="1" t="str">
        <f t="shared" si="29"/>
        <v>Lehigh University, Provost</v>
      </c>
      <c r="C117" s="42">
        <v>42781</v>
      </c>
      <c r="D117" s="30" t="s">
        <v>29</v>
      </c>
      <c r="E117" s="1" t="str">
        <f t="shared" si="26"/>
        <v>40 - 44</v>
      </c>
      <c r="F117" s="1" t="str">
        <f t="shared" si="27"/>
        <v>Assistant Professor-Latino Ctr.</v>
      </c>
      <c r="G117" s="1" t="str">
        <f t="shared" si="28"/>
        <v>California</v>
      </c>
      <c r="H117" s="1" t="str">
        <f t="shared" si="31"/>
        <v>Hispanic or Latino</v>
      </c>
      <c r="I117" s="1" t="str">
        <f t="shared" si="32"/>
        <v xml:space="preserve">Pre-School Aged Children; </v>
      </c>
      <c r="J117" s="1" t="str">
        <f t="shared" si="33"/>
        <v>Family</v>
      </c>
      <c r="K117" s="1" t="str">
        <f t="shared" si="30"/>
        <v>Own</v>
      </c>
    </row>
    <row r="118" spans="1:11" ht="28.8" x14ac:dyDescent="0.3">
      <c r="A118" s="29">
        <v>113</v>
      </c>
      <c r="B118" s="1" t="str">
        <f t="shared" si="29"/>
        <v>Lehigh University, Provost</v>
      </c>
      <c r="C118" s="42">
        <v>42780</v>
      </c>
      <c r="D118" s="30" t="s">
        <v>36</v>
      </c>
      <c r="E118" s="1" t="str">
        <f t="shared" si="26"/>
        <v>30 - 34</v>
      </c>
      <c r="F118" s="1" t="str">
        <f t="shared" si="27"/>
        <v/>
      </c>
      <c r="G118" s="1" t="str">
        <f t="shared" si="28"/>
        <v>Massachusetts</v>
      </c>
      <c r="H118" s="1" t="str">
        <f t="shared" si="31"/>
        <v>White</v>
      </c>
      <c r="I118" s="1" t="str">
        <f t="shared" si="32"/>
        <v/>
      </c>
      <c r="J118" s="1" t="str">
        <f t="shared" si="33"/>
        <v>Family</v>
      </c>
      <c r="K118" s="1" t="str">
        <f t="shared" si="30"/>
        <v/>
      </c>
    </row>
    <row r="119" spans="1:11" ht="28.8" x14ac:dyDescent="0.3">
      <c r="A119" s="29">
        <v>113</v>
      </c>
      <c r="B119" s="1" t="str">
        <f t="shared" si="29"/>
        <v>Lehigh University, Provost</v>
      </c>
      <c r="C119" s="42">
        <v>42780</v>
      </c>
      <c r="D119" s="30" t="s">
        <v>29</v>
      </c>
      <c r="E119" s="1" t="str">
        <f t="shared" ref="E119:E150" si="34">IF(NOT(ISERROR(VLOOKUP(A119, demographicLookups,2,FALSE))),VLOOKUP(A119,demographicLookups,2,FALSE),"")</f>
        <v>30 - 34</v>
      </c>
      <c r="F119" s="1" t="str">
        <f t="shared" ref="F119:F150" si="35">VLOOKUP(A119,professions,6,FALSE)</f>
        <v/>
      </c>
      <c r="G119" s="1" t="str">
        <f t="shared" si="28"/>
        <v>Massachusetts</v>
      </c>
      <c r="H119" s="1" t="str">
        <f t="shared" si="31"/>
        <v>White</v>
      </c>
      <c r="I119" s="1" t="str">
        <f t="shared" si="32"/>
        <v/>
      </c>
      <c r="J119" s="1" t="str">
        <f t="shared" si="33"/>
        <v>Family</v>
      </c>
      <c r="K119" s="1" t="str">
        <f t="shared" si="30"/>
        <v/>
      </c>
    </row>
    <row r="120" spans="1:11" ht="28.8" x14ac:dyDescent="0.3">
      <c r="A120" s="29">
        <v>114</v>
      </c>
      <c r="B120" s="1" t="str">
        <f t="shared" si="29"/>
        <v>Lutron Electronics Co., Inc.</v>
      </c>
      <c r="C120" s="1"/>
      <c r="D120" s="30" t="s">
        <v>56</v>
      </c>
      <c r="E120" s="1" t="str">
        <f t="shared" si="34"/>
        <v>50 - 54</v>
      </c>
      <c r="F120" s="1" t="str">
        <f t="shared" si="35"/>
        <v>In-House Journalist</v>
      </c>
      <c r="G120" s="1" t="str">
        <f t="shared" si="28"/>
        <v>Georgia</v>
      </c>
      <c r="H120" s="1" t="str">
        <f t="shared" si="31"/>
        <v>White</v>
      </c>
      <c r="I120" s="1" t="str">
        <f t="shared" si="32"/>
        <v xml:space="preserve">Double Income No Kids/Empty-nesters; </v>
      </c>
      <c r="J120" s="1" t="str">
        <f t="shared" si="33"/>
        <v>Couple</v>
      </c>
      <c r="K120" s="1" t="str">
        <f t="shared" si="30"/>
        <v/>
      </c>
    </row>
    <row r="121" spans="1:11" ht="28.8" x14ac:dyDescent="0.3">
      <c r="A121" s="29">
        <v>114</v>
      </c>
      <c r="B121" s="1" t="str">
        <f t="shared" si="29"/>
        <v>Lutron Electronics Co., Inc.</v>
      </c>
      <c r="C121" s="42">
        <v>42810</v>
      </c>
      <c r="D121" s="30" t="s">
        <v>29</v>
      </c>
      <c r="E121" s="1" t="str">
        <f t="shared" si="34"/>
        <v>50 - 54</v>
      </c>
      <c r="F121" s="1" t="str">
        <f t="shared" si="35"/>
        <v>In-House Journalist</v>
      </c>
      <c r="G121" s="1" t="str">
        <f t="shared" si="28"/>
        <v>Georgia</v>
      </c>
      <c r="H121" s="1" t="str">
        <f t="shared" si="31"/>
        <v>White</v>
      </c>
      <c r="I121" s="1" t="str">
        <f t="shared" si="32"/>
        <v xml:space="preserve">Double Income No Kids/Empty-nesters; </v>
      </c>
      <c r="J121" s="1" t="str">
        <f t="shared" si="33"/>
        <v>Couple</v>
      </c>
      <c r="K121" s="1" t="str">
        <f t="shared" si="30"/>
        <v/>
      </c>
    </row>
    <row r="122" spans="1:11" ht="28.8" x14ac:dyDescent="0.3">
      <c r="A122" s="29">
        <v>116</v>
      </c>
      <c r="B122" s="1" t="str">
        <f t="shared" si="29"/>
        <v>Lehigh University, Provost</v>
      </c>
      <c r="C122" s="1"/>
      <c r="D122" s="30" t="s">
        <v>56</v>
      </c>
      <c r="E122" s="1" t="str">
        <f t="shared" si="34"/>
        <v>30 - 34</v>
      </c>
      <c r="F122" s="1" t="str">
        <f t="shared" si="35"/>
        <v>Assistant Professor</v>
      </c>
      <c r="G122" s="1" t="str">
        <f t="shared" ref="G122:G153" si="36">IF(NOT(ISERROR(VLOOKUP(A122,demographicLookups,3,FALSE))),IF(VLOOKUP(A122,demographicLookups,3,FALSE),VLOOKUP(A122,demographicLookups,4,FALSE),VLOOKUP(A122,demographicLookups,5,FALSE)),"")</f>
        <v>Pennsylvania</v>
      </c>
      <c r="H122" s="1" t="str">
        <f t="shared" si="31"/>
        <v>Asian</v>
      </c>
      <c r="I122" s="1" t="str">
        <f t="shared" si="32"/>
        <v/>
      </c>
      <c r="J122" s="1" t="str">
        <f t="shared" si="33"/>
        <v>Family</v>
      </c>
      <c r="K122" s="1" t="str">
        <f t="shared" si="30"/>
        <v>Renting</v>
      </c>
    </row>
    <row r="123" spans="1:11" ht="28.8" x14ac:dyDescent="0.3">
      <c r="A123" s="29">
        <v>116</v>
      </c>
      <c r="B123" s="1" t="str">
        <f t="shared" si="29"/>
        <v>Lehigh University, Provost</v>
      </c>
      <c r="C123" s="1"/>
      <c r="D123" s="30" t="s">
        <v>29</v>
      </c>
      <c r="E123" s="1" t="str">
        <f t="shared" si="34"/>
        <v>30 - 34</v>
      </c>
      <c r="F123" s="1" t="str">
        <f t="shared" si="35"/>
        <v>Assistant Professor</v>
      </c>
      <c r="G123" s="1" t="str">
        <f t="shared" si="36"/>
        <v>Pennsylvania</v>
      </c>
      <c r="H123" s="1" t="str">
        <f t="shared" si="31"/>
        <v>Asian</v>
      </c>
      <c r="I123" s="1" t="str">
        <f t="shared" si="32"/>
        <v/>
      </c>
      <c r="J123" s="1" t="str">
        <f t="shared" si="33"/>
        <v>Family</v>
      </c>
      <c r="K123" s="1" t="str">
        <f t="shared" si="30"/>
        <v>Renting</v>
      </c>
    </row>
    <row r="124" spans="1:11" ht="28.8" x14ac:dyDescent="0.3">
      <c r="A124" s="29">
        <v>117</v>
      </c>
      <c r="B124" s="1" t="str">
        <f t="shared" si="29"/>
        <v>Lutron Electronics Co., Inc.</v>
      </c>
      <c r="C124" s="42">
        <v>42821</v>
      </c>
      <c r="D124" s="30" t="s">
        <v>29</v>
      </c>
      <c r="E124" s="1" t="str">
        <f t="shared" si="34"/>
        <v/>
      </c>
      <c r="F124" s="1" t="str">
        <f t="shared" si="35"/>
        <v>Communication Manager</v>
      </c>
      <c r="G124" s="1" t="str">
        <f t="shared" si="36"/>
        <v/>
      </c>
      <c r="H124" s="1" t="str">
        <f t="shared" si="31"/>
        <v>Hispanic or Latino</v>
      </c>
      <c r="I124" s="1" t="str">
        <f t="shared" si="32"/>
        <v xml:space="preserve">Double Income No Kids/Empty-nesters; </v>
      </c>
      <c r="J124" s="1" t="str">
        <f t="shared" si="33"/>
        <v>Couple</v>
      </c>
      <c r="K124" s="1" t="str">
        <f t="shared" si="30"/>
        <v/>
      </c>
    </row>
    <row r="125" spans="1:11" ht="28.8" x14ac:dyDescent="0.3">
      <c r="A125" s="29">
        <v>120</v>
      </c>
      <c r="B125" s="1" t="str">
        <f t="shared" si="29"/>
        <v>Lehigh University, Provost</v>
      </c>
      <c r="C125" s="42">
        <v>42822</v>
      </c>
      <c r="D125" s="30" t="s">
        <v>50</v>
      </c>
      <c r="E125" s="1" t="str">
        <f t="shared" si="34"/>
        <v>25 - 29</v>
      </c>
      <c r="F125" s="1" t="str">
        <f t="shared" si="35"/>
        <v>Assistant Professor</v>
      </c>
      <c r="G125" s="1" t="str">
        <f t="shared" si="36"/>
        <v>Tennessee</v>
      </c>
      <c r="H125" s="1" t="str">
        <f t="shared" si="31"/>
        <v>White</v>
      </c>
      <c r="I125" s="1" t="str">
        <f t="shared" si="32"/>
        <v/>
      </c>
      <c r="J125" s="1" t="str">
        <f t="shared" si="33"/>
        <v>Family</v>
      </c>
      <c r="K125" s="1" t="str">
        <f t="shared" si="30"/>
        <v/>
      </c>
    </row>
    <row r="126" spans="1:11" ht="28.8" x14ac:dyDescent="0.3">
      <c r="A126" s="29">
        <v>120</v>
      </c>
      <c r="B126" s="1" t="str">
        <f t="shared" si="29"/>
        <v>Lehigh University, Provost</v>
      </c>
      <c r="C126" s="42">
        <v>42822</v>
      </c>
      <c r="D126" s="30" t="s">
        <v>29</v>
      </c>
      <c r="E126" s="1" t="str">
        <f t="shared" si="34"/>
        <v>25 - 29</v>
      </c>
      <c r="F126" s="1" t="str">
        <f t="shared" si="35"/>
        <v>Assistant Professor</v>
      </c>
      <c r="G126" s="1" t="str">
        <f t="shared" si="36"/>
        <v>Tennessee</v>
      </c>
      <c r="H126" s="1" t="str">
        <f t="shared" si="31"/>
        <v>White</v>
      </c>
      <c r="I126" s="1" t="str">
        <f t="shared" si="32"/>
        <v/>
      </c>
      <c r="J126" s="1" t="str">
        <f t="shared" si="33"/>
        <v>Family</v>
      </c>
      <c r="K126" s="1" t="str">
        <f t="shared" si="30"/>
        <v/>
      </c>
    </row>
    <row r="127" spans="1:11" ht="28.8" x14ac:dyDescent="0.3">
      <c r="A127" s="29">
        <v>121</v>
      </c>
      <c r="B127" s="1" t="str">
        <f t="shared" si="29"/>
        <v>Moravian College</v>
      </c>
      <c r="C127" s="42">
        <v>42828</v>
      </c>
      <c r="D127" s="30" t="s">
        <v>29</v>
      </c>
      <c r="E127" s="1" t="str">
        <f t="shared" si="34"/>
        <v>25 - 29</v>
      </c>
      <c r="F127" s="1" t="str">
        <f t="shared" si="35"/>
        <v>Associate Research Professor</v>
      </c>
      <c r="G127" s="1" t="str">
        <f t="shared" si="36"/>
        <v>Oregon</v>
      </c>
      <c r="H127" s="1" t="str">
        <f t="shared" si="31"/>
        <v/>
      </c>
      <c r="I127" s="1" t="str">
        <f t="shared" si="32"/>
        <v xml:space="preserve">Pre-School Aged Children; </v>
      </c>
      <c r="J127" s="1" t="str">
        <f t="shared" si="33"/>
        <v>Family</v>
      </c>
      <c r="K127" s="1" t="str">
        <f t="shared" si="30"/>
        <v/>
      </c>
    </row>
    <row r="128" spans="1:11" x14ac:dyDescent="0.3">
      <c r="A128" s="29">
        <v>122</v>
      </c>
      <c r="B128" s="1" t="str">
        <f t="shared" si="29"/>
        <v>Moravian College</v>
      </c>
      <c r="C128" s="42">
        <v>42822</v>
      </c>
      <c r="D128" s="30" t="s">
        <v>29</v>
      </c>
      <c r="E128" s="1" t="str">
        <f t="shared" si="34"/>
        <v>25 - 29</v>
      </c>
      <c r="F128" s="1" t="str">
        <f t="shared" si="35"/>
        <v/>
      </c>
      <c r="G128" s="1" t="str">
        <f t="shared" si="36"/>
        <v>North Carolina</v>
      </c>
      <c r="H128" s="1" t="str">
        <f t="shared" si="31"/>
        <v>White</v>
      </c>
      <c r="I128" s="1" t="str">
        <f t="shared" si="32"/>
        <v/>
      </c>
      <c r="J128" s="1" t="str">
        <f t="shared" si="33"/>
        <v>Couple</v>
      </c>
      <c r="K128" s="1" t="str">
        <f t="shared" si="30"/>
        <v/>
      </c>
    </row>
    <row r="129" spans="1:11" ht="43.2" x14ac:dyDescent="0.3">
      <c r="A129" s="29">
        <v>123</v>
      </c>
      <c r="B129" s="1" t="str">
        <f t="shared" si="29"/>
        <v>Moravian College</v>
      </c>
      <c r="C129" s="42">
        <v>42821</v>
      </c>
      <c r="D129" s="30" t="s">
        <v>29</v>
      </c>
      <c r="E129" s="1" t="str">
        <f t="shared" si="34"/>
        <v>25 - 29</v>
      </c>
      <c r="F129" s="1" t="str">
        <f t="shared" si="35"/>
        <v>PhD Student</v>
      </c>
      <c r="G129" s="1" t="str">
        <f t="shared" si="36"/>
        <v>Delaware</v>
      </c>
      <c r="H129" s="1" t="str">
        <f t="shared" si="31"/>
        <v>Black or African-American</v>
      </c>
      <c r="I129" s="1" t="str">
        <f t="shared" si="32"/>
        <v xml:space="preserve">Pre-School Aged Children; </v>
      </c>
      <c r="J129" s="1" t="str">
        <f t="shared" si="33"/>
        <v>Family</v>
      </c>
      <c r="K129" s="1" t="str">
        <f t="shared" si="30"/>
        <v>Rent - Jane Schiff</v>
      </c>
    </row>
    <row r="130" spans="1:11" ht="43.2" x14ac:dyDescent="0.3">
      <c r="A130" s="29">
        <v>123</v>
      </c>
      <c r="B130" s="1" t="str">
        <f t="shared" ref="B130:B161" si="37">VLOOKUP(A130,lookup,2,FALSE)</f>
        <v>Moravian College</v>
      </c>
      <c r="C130" s="1"/>
      <c r="D130" s="30" t="s">
        <v>29</v>
      </c>
      <c r="E130" s="1" t="str">
        <f t="shared" si="34"/>
        <v>25 - 29</v>
      </c>
      <c r="F130" s="1" t="str">
        <f t="shared" si="35"/>
        <v>PhD Student</v>
      </c>
      <c r="G130" s="1" t="str">
        <f t="shared" si="36"/>
        <v>Delaware</v>
      </c>
      <c r="H130" s="1" t="str">
        <f t="shared" si="31"/>
        <v>Black or African-American</v>
      </c>
      <c r="I130" s="1" t="str">
        <f t="shared" si="32"/>
        <v xml:space="preserve">Pre-School Aged Children; </v>
      </c>
      <c r="J130" s="1" t="str">
        <f t="shared" si="33"/>
        <v>Family</v>
      </c>
      <c r="K130" s="1" t="str">
        <f t="shared" ref="K130:K161" si="38">IF(NOT(ISERROR(VLOOKUP(A130,housing,2,FALSE))),VLOOKUP(A130,housing,2,FALSE),"")</f>
        <v>Rent - Jane Schiff</v>
      </c>
    </row>
    <row r="131" spans="1:11" ht="28.8" x14ac:dyDescent="0.3">
      <c r="A131" s="29">
        <v>124</v>
      </c>
      <c r="B131" s="1" t="str">
        <f t="shared" si="37"/>
        <v>Lutron Electronics Co., Inc.</v>
      </c>
      <c r="C131" s="42">
        <v>42860</v>
      </c>
      <c r="D131" s="30" t="s">
        <v>36</v>
      </c>
      <c r="E131" s="1" t="str">
        <f t="shared" si="34"/>
        <v>40 - 44</v>
      </c>
      <c r="F131" s="1" t="str">
        <f t="shared" si="35"/>
        <v>Director</v>
      </c>
      <c r="G131" s="1" t="str">
        <f t="shared" si="36"/>
        <v>New York</v>
      </c>
      <c r="H131" s="1" t="str">
        <f t="shared" si="31"/>
        <v>White</v>
      </c>
      <c r="I131" s="1" t="str">
        <f t="shared" si="32"/>
        <v/>
      </c>
      <c r="J131" s="1" t="str">
        <f t="shared" si="33"/>
        <v>Single</v>
      </c>
      <c r="K131" s="1" t="str">
        <f t="shared" si="38"/>
        <v>Own</v>
      </c>
    </row>
    <row r="132" spans="1:11" ht="57.6" x14ac:dyDescent="0.3">
      <c r="A132" s="29">
        <v>125</v>
      </c>
      <c r="B132" s="1" t="str">
        <f t="shared" si="37"/>
        <v>Crayola, LLC</v>
      </c>
      <c r="C132" s="42">
        <v>42835</v>
      </c>
      <c r="D132" s="30" t="s">
        <v>36</v>
      </c>
      <c r="E132" s="1" t="str">
        <f t="shared" si="34"/>
        <v>45 - 49</v>
      </c>
      <c r="F132" s="1" t="str">
        <f t="shared" si="35"/>
        <v>Vice President</v>
      </c>
      <c r="G132" s="1" t="str">
        <f t="shared" si="36"/>
        <v>Minnesota</v>
      </c>
      <c r="H132" s="1" t="str">
        <f t="shared" si="31"/>
        <v>White</v>
      </c>
      <c r="I132" s="1" t="str">
        <f t="shared" si="32"/>
        <v xml:space="preserve">Pre-School Aged Children; Older School-Aged Children; Stay-at-home/Retired Partner; </v>
      </c>
      <c r="J132" s="1" t="str">
        <f t="shared" si="33"/>
        <v>Family</v>
      </c>
      <c r="K132" s="1" t="str">
        <f t="shared" si="38"/>
        <v/>
      </c>
    </row>
    <row r="133" spans="1:11" ht="43.2" x14ac:dyDescent="0.3">
      <c r="A133" s="29">
        <v>127</v>
      </c>
      <c r="B133" s="1" t="str">
        <f t="shared" si="37"/>
        <v>Lehigh Valley Health Network - Cedar Crest</v>
      </c>
      <c r="C133" s="1"/>
      <c r="D133" s="30" t="s">
        <v>36</v>
      </c>
      <c r="E133" s="1" t="str">
        <f t="shared" si="34"/>
        <v>40 - 44</v>
      </c>
      <c r="F133" s="1" t="str">
        <f t="shared" si="35"/>
        <v>Cardiac Thoracic Surgeon</v>
      </c>
      <c r="G133" s="1" t="str">
        <f t="shared" si="36"/>
        <v/>
      </c>
      <c r="H133" s="1" t="str">
        <f t="shared" si="31"/>
        <v>White</v>
      </c>
      <c r="I133" s="1" t="str">
        <f t="shared" si="32"/>
        <v/>
      </c>
      <c r="J133" s="1" t="str">
        <f t="shared" si="33"/>
        <v>Couple</v>
      </c>
      <c r="K133" s="1" t="str">
        <f t="shared" si="38"/>
        <v/>
      </c>
    </row>
    <row r="134" spans="1:11" ht="28.8" x14ac:dyDescent="0.3">
      <c r="A134" s="29">
        <v>128</v>
      </c>
      <c r="B134" s="1" t="str">
        <f t="shared" si="37"/>
        <v>Lehigh University, Provost</v>
      </c>
      <c r="C134" s="42">
        <v>42937</v>
      </c>
      <c r="D134" s="30" t="s">
        <v>36</v>
      </c>
      <c r="E134" s="1" t="str">
        <f t="shared" si="34"/>
        <v>45 - 49</v>
      </c>
      <c r="F134" s="1" t="str">
        <f t="shared" si="35"/>
        <v>Vice Provost for Student Affairs</v>
      </c>
      <c r="G134" s="1" t="str">
        <f t="shared" si="36"/>
        <v/>
      </c>
      <c r="H134" s="1" t="str">
        <f t="shared" si="31"/>
        <v>Hispanic or Latino</v>
      </c>
      <c r="I134" s="1" t="str">
        <f t="shared" si="32"/>
        <v/>
      </c>
      <c r="J134" s="1" t="str">
        <f t="shared" si="33"/>
        <v/>
      </c>
      <c r="K134" s="1" t="str">
        <f t="shared" si="38"/>
        <v/>
      </c>
    </row>
    <row r="135" spans="1:11" ht="43.2" x14ac:dyDescent="0.3">
      <c r="A135" s="29">
        <v>129</v>
      </c>
      <c r="B135" s="1" t="str">
        <f t="shared" si="37"/>
        <v>Lehigh Valley Health Network - Cedar Crest</v>
      </c>
      <c r="C135" s="42">
        <v>42825</v>
      </c>
      <c r="D135" s="30" t="s">
        <v>29</v>
      </c>
      <c r="E135" s="1" t="str">
        <f t="shared" si="34"/>
        <v>35 - 39</v>
      </c>
      <c r="F135" s="1" t="str">
        <f t="shared" si="35"/>
        <v>Medicine</v>
      </c>
      <c r="G135" s="1" t="str">
        <f t="shared" si="36"/>
        <v>Ohio</v>
      </c>
      <c r="H135" s="1" t="str">
        <f t="shared" si="31"/>
        <v>South Asian</v>
      </c>
      <c r="I135" s="1" t="str">
        <f t="shared" si="32"/>
        <v xml:space="preserve">Pre-School Aged Children; Older School-Aged Children; </v>
      </c>
      <c r="J135" s="1" t="str">
        <f t="shared" si="33"/>
        <v>Family</v>
      </c>
      <c r="K135" s="1" t="str">
        <f t="shared" si="38"/>
        <v/>
      </c>
    </row>
    <row r="136" spans="1:11" x14ac:dyDescent="0.3">
      <c r="A136" s="29">
        <v>134</v>
      </c>
      <c r="B136" s="1" t="str">
        <f t="shared" si="37"/>
        <v>PPL Corporation</v>
      </c>
      <c r="C136" s="42">
        <v>42864</v>
      </c>
      <c r="D136" s="30" t="s">
        <v>36</v>
      </c>
      <c r="E136" s="1" t="str">
        <f t="shared" si="34"/>
        <v>25 - 29</v>
      </c>
      <c r="F136" s="1" t="str">
        <f t="shared" si="35"/>
        <v>Senior Engineer</v>
      </c>
      <c r="G136" s="1" t="str">
        <f t="shared" si="36"/>
        <v>Louisiana</v>
      </c>
      <c r="H136" s="1" t="str">
        <f t="shared" si="31"/>
        <v/>
      </c>
      <c r="I136" s="1" t="str">
        <f t="shared" si="32"/>
        <v/>
      </c>
      <c r="J136" s="1" t="str">
        <f t="shared" si="33"/>
        <v/>
      </c>
      <c r="K136" s="1" t="str">
        <f t="shared" si="38"/>
        <v/>
      </c>
    </row>
    <row r="137" spans="1:11" ht="28.8" x14ac:dyDescent="0.3">
      <c r="A137" s="29">
        <v>135</v>
      </c>
      <c r="B137" s="1" t="str">
        <f t="shared" si="37"/>
        <v>St. Luke's University Hospital</v>
      </c>
      <c r="C137" s="1"/>
      <c r="D137" s="30" t="s">
        <v>68</v>
      </c>
      <c r="E137" s="1" t="str">
        <f t="shared" si="34"/>
        <v/>
      </c>
      <c r="F137" s="1" t="str">
        <f t="shared" si="35"/>
        <v>Resident</v>
      </c>
      <c r="G137" s="1" t="str">
        <f t="shared" si="36"/>
        <v/>
      </c>
      <c r="H137" s="1" t="str">
        <f t="shared" si="31"/>
        <v/>
      </c>
      <c r="I137" s="1" t="str">
        <f t="shared" si="32"/>
        <v/>
      </c>
      <c r="J137" s="1" t="str">
        <f t="shared" si="33"/>
        <v/>
      </c>
      <c r="K137" s="1" t="str">
        <f t="shared" si="38"/>
        <v/>
      </c>
    </row>
    <row r="138" spans="1:11" ht="28.8" x14ac:dyDescent="0.3">
      <c r="A138" s="29">
        <v>136</v>
      </c>
      <c r="B138" s="1" t="str">
        <f t="shared" si="37"/>
        <v>St. Luke's University Hospital</v>
      </c>
      <c r="C138" s="42">
        <v>42923</v>
      </c>
      <c r="D138" s="30" t="s">
        <v>68</v>
      </c>
      <c r="E138" s="1" t="str">
        <f t="shared" si="34"/>
        <v/>
      </c>
      <c r="F138" s="1" t="str">
        <f t="shared" si="35"/>
        <v>Resident</v>
      </c>
      <c r="G138" s="1" t="str">
        <f t="shared" si="36"/>
        <v>California</v>
      </c>
      <c r="H138" s="1" t="str">
        <f t="shared" si="31"/>
        <v>Asian</v>
      </c>
      <c r="I138" s="1" t="str">
        <f t="shared" si="32"/>
        <v/>
      </c>
      <c r="J138" s="1" t="str">
        <f t="shared" si="33"/>
        <v/>
      </c>
      <c r="K138" s="1" t="str">
        <f t="shared" si="38"/>
        <v/>
      </c>
    </row>
    <row r="139" spans="1:11" ht="28.8" x14ac:dyDescent="0.3">
      <c r="A139" s="29">
        <v>137</v>
      </c>
      <c r="B139" s="1" t="str">
        <f t="shared" si="37"/>
        <v>St. Luke's University Hospital</v>
      </c>
      <c r="C139" s="42">
        <v>42857</v>
      </c>
      <c r="D139" s="30" t="s">
        <v>29</v>
      </c>
      <c r="E139" s="1" t="str">
        <f t="shared" si="34"/>
        <v>35 - 39</v>
      </c>
      <c r="F139" s="1" t="str">
        <f t="shared" si="35"/>
        <v>Resident</v>
      </c>
      <c r="G139" s="1" t="str">
        <f t="shared" si="36"/>
        <v>North Carolina</v>
      </c>
      <c r="H139" s="1" t="str">
        <f t="shared" si="31"/>
        <v>South Asian</v>
      </c>
      <c r="I139" s="1" t="str">
        <f t="shared" si="32"/>
        <v xml:space="preserve">Pre-School Aged Children; </v>
      </c>
      <c r="J139" s="1" t="str">
        <f t="shared" si="33"/>
        <v>Family</v>
      </c>
      <c r="K139" s="1" t="str">
        <f t="shared" si="38"/>
        <v>Rent to start</v>
      </c>
    </row>
    <row r="140" spans="1:11" ht="28.8" x14ac:dyDescent="0.3">
      <c r="A140" s="29">
        <v>137</v>
      </c>
      <c r="B140" s="1" t="str">
        <f t="shared" si="37"/>
        <v>St. Luke's University Hospital</v>
      </c>
      <c r="C140" s="42">
        <v>42857</v>
      </c>
      <c r="D140" s="30" t="s">
        <v>68</v>
      </c>
      <c r="E140" s="1" t="str">
        <f t="shared" si="34"/>
        <v>35 - 39</v>
      </c>
      <c r="F140" s="1" t="str">
        <f t="shared" si="35"/>
        <v>Resident</v>
      </c>
      <c r="G140" s="1" t="str">
        <f t="shared" si="36"/>
        <v>North Carolina</v>
      </c>
      <c r="H140" s="1" t="str">
        <f t="shared" si="31"/>
        <v>South Asian</v>
      </c>
      <c r="I140" s="1" t="str">
        <f t="shared" si="32"/>
        <v xml:space="preserve">Pre-School Aged Children; </v>
      </c>
      <c r="J140" s="1" t="str">
        <f t="shared" si="33"/>
        <v>Family</v>
      </c>
      <c r="K140" s="1" t="str">
        <f t="shared" si="38"/>
        <v>Rent to start</v>
      </c>
    </row>
    <row r="141" spans="1:11" ht="28.8" x14ac:dyDescent="0.3">
      <c r="A141" s="29">
        <v>138</v>
      </c>
      <c r="B141" s="1" t="str">
        <f t="shared" si="37"/>
        <v>St. Luke's University Hospital</v>
      </c>
      <c r="C141" s="42">
        <v>42936</v>
      </c>
      <c r="D141" s="30" t="s">
        <v>68</v>
      </c>
      <c r="E141" s="1" t="str">
        <f t="shared" si="34"/>
        <v/>
      </c>
      <c r="F141" s="1" t="str">
        <f t="shared" si="35"/>
        <v>Resident</v>
      </c>
      <c r="G141" s="1" t="str">
        <f t="shared" si="36"/>
        <v/>
      </c>
      <c r="H141" s="1" t="str">
        <f t="shared" si="31"/>
        <v>South Asian</v>
      </c>
      <c r="I141" s="1" t="str">
        <f t="shared" si="32"/>
        <v/>
      </c>
      <c r="J141" s="1" t="str">
        <f t="shared" si="33"/>
        <v/>
      </c>
      <c r="K141" s="1" t="str">
        <f t="shared" si="38"/>
        <v/>
      </c>
    </row>
    <row r="142" spans="1:11" x14ac:dyDescent="0.3">
      <c r="A142" s="29">
        <v>139</v>
      </c>
      <c r="B142" s="1" t="str">
        <f t="shared" si="37"/>
        <v>Moravian College</v>
      </c>
      <c r="C142" s="42">
        <v>42832</v>
      </c>
      <c r="D142" s="30" t="s">
        <v>29</v>
      </c>
      <c r="E142" s="1" t="str">
        <f t="shared" si="34"/>
        <v>50 - 54</v>
      </c>
      <c r="F142" s="1" t="str">
        <f t="shared" si="35"/>
        <v>Dean</v>
      </c>
      <c r="G142" s="1" t="str">
        <f t="shared" si="36"/>
        <v>Kentucky</v>
      </c>
      <c r="H142" s="1" t="str">
        <f t="shared" si="31"/>
        <v>White</v>
      </c>
      <c r="I142" s="1" t="str">
        <f t="shared" si="32"/>
        <v/>
      </c>
      <c r="J142" s="1" t="str">
        <f t="shared" si="33"/>
        <v>Couple</v>
      </c>
      <c r="K142" s="1" t="str">
        <f t="shared" si="38"/>
        <v>Own</v>
      </c>
    </row>
    <row r="143" spans="1:11" ht="28.8" x14ac:dyDescent="0.3">
      <c r="A143" s="29">
        <v>141</v>
      </c>
      <c r="B143" s="1" t="str">
        <f t="shared" si="37"/>
        <v>Lafayette College</v>
      </c>
      <c r="C143" s="42">
        <v>42857</v>
      </c>
      <c r="D143" s="30" t="s">
        <v>29</v>
      </c>
      <c r="E143" s="1" t="str">
        <f t="shared" si="34"/>
        <v/>
      </c>
      <c r="F143" s="1" t="str">
        <f t="shared" si="35"/>
        <v>Faculty</v>
      </c>
      <c r="G143" s="1" t="str">
        <f t="shared" si="36"/>
        <v>New York</v>
      </c>
      <c r="H143" s="1" t="str">
        <f t="shared" si="31"/>
        <v>White</v>
      </c>
      <c r="I143" s="1" t="str">
        <f t="shared" si="32"/>
        <v xml:space="preserve">Pre-School Aged Children; </v>
      </c>
      <c r="J143" s="1" t="str">
        <f t="shared" si="33"/>
        <v>Family</v>
      </c>
      <c r="K143" s="1" t="str">
        <f t="shared" si="38"/>
        <v/>
      </c>
    </row>
    <row r="144" spans="1:11" ht="28.8" x14ac:dyDescent="0.3">
      <c r="A144" s="29">
        <v>142</v>
      </c>
      <c r="B144" s="1" t="str">
        <f t="shared" si="37"/>
        <v>B. Braun Medical Inc.</v>
      </c>
      <c r="C144" s="42">
        <v>42862</v>
      </c>
      <c r="D144" s="30" t="s">
        <v>36</v>
      </c>
      <c r="E144" s="1" t="str">
        <f t="shared" si="34"/>
        <v>30 - 34</v>
      </c>
      <c r="F144" s="1" t="str">
        <f t="shared" si="35"/>
        <v>Leader</v>
      </c>
      <c r="G144" s="1" t="str">
        <f t="shared" si="36"/>
        <v>Texas</v>
      </c>
      <c r="H144" s="1" t="str">
        <f t="shared" si="31"/>
        <v>White</v>
      </c>
      <c r="I144" s="1" t="str">
        <f t="shared" si="32"/>
        <v/>
      </c>
      <c r="J144" s="1" t="str">
        <f t="shared" si="33"/>
        <v/>
      </c>
      <c r="K144" s="1" t="str">
        <f t="shared" si="38"/>
        <v>Own</v>
      </c>
    </row>
    <row r="145" spans="1:11" ht="28.8" x14ac:dyDescent="0.3">
      <c r="A145" s="29">
        <v>142</v>
      </c>
      <c r="B145" s="1" t="str">
        <f t="shared" si="37"/>
        <v>B. Braun Medical Inc.</v>
      </c>
      <c r="C145" s="1"/>
      <c r="D145" s="30" t="s">
        <v>103</v>
      </c>
      <c r="E145" s="1" t="str">
        <f t="shared" si="34"/>
        <v>30 - 34</v>
      </c>
      <c r="F145" s="1" t="str">
        <f t="shared" si="35"/>
        <v>Leader</v>
      </c>
      <c r="G145" s="1" t="str">
        <f t="shared" si="36"/>
        <v>Texas</v>
      </c>
      <c r="H145" s="1" t="str">
        <f t="shared" si="31"/>
        <v>White</v>
      </c>
      <c r="I145" s="1" t="str">
        <f t="shared" si="32"/>
        <v/>
      </c>
      <c r="J145" s="1" t="str">
        <f t="shared" si="33"/>
        <v/>
      </c>
      <c r="K145" s="1" t="str">
        <f t="shared" si="38"/>
        <v>Own</v>
      </c>
    </row>
    <row r="146" spans="1:11" ht="28.8" x14ac:dyDescent="0.3">
      <c r="A146" s="29">
        <v>143</v>
      </c>
      <c r="B146" s="1" t="str">
        <f t="shared" si="37"/>
        <v>B. Braun Medical Inc.</v>
      </c>
      <c r="C146" s="42">
        <v>42937</v>
      </c>
      <c r="D146" s="30" t="s">
        <v>36</v>
      </c>
      <c r="E146" s="1" t="str">
        <f t="shared" si="34"/>
        <v/>
      </c>
      <c r="F146" s="1" t="str">
        <f t="shared" si="35"/>
        <v>Vice President</v>
      </c>
      <c r="G146" s="1" t="str">
        <f t="shared" si="36"/>
        <v>Michigan</v>
      </c>
      <c r="H146" s="1" t="str">
        <f t="shared" si="31"/>
        <v/>
      </c>
      <c r="I146" s="1" t="str">
        <f t="shared" si="32"/>
        <v xml:space="preserve">Double Income No Kids/Empty-nesters; </v>
      </c>
      <c r="J146" s="1" t="str">
        <f t="shared" si="33"/>
        <v>Family</v>
      </c>
      <c r="K146" s="1" t="str">
        <f t="shared" si="38"/>
        <v/>
      </c>
    </row>
    <row r="147" spans="1:11" ht="57.6" x14ac:dyDescent="0.3">
      <c r="A147" s="29">
        <v>144</v>
      </c>
      <c r="B147" s="1" t="str">
        <f t="shared" si="37"/>
        <v>Lehigh University, Provost</v>
      </c>
      <c r="C147" s="42">
        <v>42859</v>
      </c>
      <c r="D147" s="30" t="s">
        <v>56</v>
      </c>
      <c r="E147" s="1" t="str">
        <f t="shared" si="34"/>
        <v/>
      </c>
      <c r="F147" s="1" t="str">
        <f t="shared" si="35"/>
        <v>Assistant Professor</v>
      </c>
      <c r="G147" s="1" t="str">
        <f t="shared" si="36"/>
        <v>California</v>
      </c>
      <c r="H147" s="1" t="str">
        <f t="shared" si="31"/>
        <v>White</v>
      </c>
      <c r="I147" s="1" t="str">
        <f t="shared" si="32"/>
        <v xml:space="preserve">Double Income No Kids/Empty-nesters; </v>
      </c>
      <c r="J147" s="1" t="str">
        <f t="shared" si="33"/>
        <v>Couple</v>
      </c>
      <c r="K147" s="1" t="str">
        <f t="shared" si="38"/>
        <v>Rent short term 11 lb dog</v>
      </c>
    </row>
    <row r="148" spans="1:11" ht="57.6" x14ac:dyDescent="0.3">
      <c r="A148" s="29">
        <v>144</v>
      </c>
      <c r="B148" s="1" t="str">
        <f t="shared" si="37"/>
        <v>Lehigh University, Provost</v>
      </c>
      <c r="C148" s="42">
        <v>42859</v>
      </c>
      <c r="D148" s="30" t="s">
        <v>29</v>
      </c>
      <c r="E148" s="1" t="str">
        <f t="shared" si="34"/>
        <v/>
      </c>
      <c r="F148" s="1" t="str">
        <f t="shared" si="35"/>
        <v>Assistant Professor</v>
      </c>
      <c r="G148" s="1" t="str">
        <f t="shared" si="36"/>
        <v>California</v>
      </c>
      <c r="H148" s="1" t="str">
        <f t="shared" ref="H148:H167" si="39">IF(NOT(ISERROR(VLOOKUP(A148,demographicLookups,6,FALSE))),VLOOKUP(A148,demographicLookups,6,FALSE),"")</f>
        <v>White</v>
      </c>
      <c r="I148" s="1" t="str">
        <f t="shared" ref="I148:I167" si="40">IF(NOT(ISERROR(VLOOKUP(A148,demographicLookups,12,FALSE))),VLOOKUP(A148,demographicLookups,12,FALSE),"")</f>
        <v xml:space="preserve">Double Income No Kids/Empty-nesters; </v>
      </c>
      <c r="J148" s="1" t="str">
        <f t="shared" ref="J148:J167" si="41">IF(NOT(ISERROR(VLOOKUP(A148, demographicLookups,11,FALSE))),VLOOKUP(A148,demographicLookups,11,FALSE),"")</f>
        <v>Couple</v>
      </c>
      <c r="K148" s="1" t="str">
        <f t="shared" si="38"/>
        <v>Rent short term 11 lb dog</v>
      </c>
    </row>
    <row r="149" spans="1:11" ht="28.8" x14ac:dyDescent="0.3">
      <c r="A149" s="29">
        <v>145</v>
      </c>
      <c r="B149" s="1" t="str">
        <f t="shared" si="37"/>
        <v>Lightweight Manufacturing</v>
      </c>
      <c r="C149" s="42">
        <v>42858</v>
      </c>
      <c r="D149" s="30" t="s">
        <v>36</v>
      </c>
      <c r="E149" s="1" t="str">
        <f t="shared" si="34"/>
        <v/>
      </c>
      <c r="F149" s="1" t="str">
        <f t="shared" si="35"/>
        <v>Structural Engineer</v>
      </c>
      <c r="G149" s="1" t="str">
        <f t="shared" si="36"/>
        <v>Texas</v>
      </c>
      <c r="H149" s="1" t="str">
        <f t="shared" si="39"/>
        <v>Asian</v>
      </c>
      <c r="I149" s="1" t="str">
        <f t="shared" si="40"/>
        <v xml:space="preserve">Pre-School Aged Children; </v>
      </c>
      <c r="J149" s="1" t="str">
        <f t="shared" si="41"/>
        <v>Family</v>
      </c>
      <c r="K149" s="1" t="str">
        <f t="shared" si="38"/>
        <v>Rent</v>
      </c>
    </row>
    <row r="150" spans="1:11" ht="28.8" x14ac:dyDescent="0.3">
      <c r="A150" s="29">
        <v>145</v>
      </c>
      <c r="B150" s="1" t="str">
        <f t="shared" si="37"/>
        <v>Lightweight Manufacturing</v>
      </c>
      <c r="C150" s="1"/>
      <c r="D150" s="30" t="s">
        <v>36</v>
      </c>
      <c r="E150" s="1" t="str">
        <f t="shared" si="34"/>
        <v/>
      </c>
      <c r="F150" s="1" t="str">
        <f t="shared" si="35"/>
        <v>Structural Engineer</v>
      </c>
      <c r="G150" s="1" t="str">
        <f t="shared" si="36"/>
        <v>Texas</v>
      </c>
      <c r="H150" s="1" t="str">
        <f t="shared" si="39"/>
        <v>Asian</v>
      </c>
      <c r="I150" s="1" t="str">
        <f t="shared" si="40"/>
        <v xml:space="preserve">Pre-School Aged Children; </v>
      </c>
      <c r="J150" s="1" t="str">
        <f t="shared" si="41"/>
        <v>Family</v>
      </c>
      <c r="K150" s="1" t="str">
        <f t="shared" si="38"/>
        <v>Rent</v>
      </c>
    </row>
    <row r="151" spans="1:11" ht="28.8" x14ac:dyDescent="0.3">
      <c r="A151" s="29">
        <v>146</v>
      </c>
      <c r="B151" s="1" t="str">
        <f t="shared" si="37"/>
        <v>B. Braun Medical Inc.</v>
      </c>
      <c r="C151" s="42">
        <v>42910</v>
      </c>
      <c r="D151" s="30" t="s">
        <v>36</v>
      </c>
      <c r="E151" s="1" t="str">
        <f t="shared" ref="E151:E167" si="42">IF(NOT(ISERROR(VLOOKUP(A151, demographicLookups,2,FALSE))),VLOOKUP(A151,demographicLookups,2,FALSE),"")</f>
        <v>30 - 34</v>
      </c>
      <c r="F151" s="1" t="str">
        <f t="shared" ref="F151:F167" si="43">VLOOKUP(A151,professions,6,FALSE)</f>
        <v>Engineer</v>
      </c>
      <c r="G151" s="1" t="str">
        <f t="shared" si="36"/>
        <v>Dominican Republic</v>
      </c>
      <c r="H151" s="1" t="str">
        <f t="shared" si="39"/>
        <v>Hispanic or Latino</v>
      </c>
      <c r="I151" s="1" t="str">
        <f t="shared" si="40"/>
        <v xml:space="preserve">Pre-School Aged Children; </v>
      </c>
      <c r="J151" s="1" t="str">
        <f t="shared" si="41"/>
        <v>Family</v>
      </c>
      <c r="K151" s="1" t="str">
        <f t="shared" si="38"/>
        <v>rent to start</v>
      </c>
    </row>
    <row r="152" spans="1:11" ht="28.8" x14ac:dyDescent="0.3">
      <c r="A152" s="29">
        <v>147</v>
      </c>
      <c r="B152" s="1" t="str">
        <f t="shared" si="37"/>
        <v>St. Luke's Hospital - Warren Campus</v>
      </c>
      <c r="C152" s="42">
        <v>42883</v>
      </c>
      <c r="D152" s="30" t="s">
        <v>29</v>
      </c>
      <c r="E152" s="1" t="str">
        <f t="shared" si="42"/>
        <v>25 - 29</v>
      </c>
      <c r="F152" s="1" t="str">
        <f t="shared" si="43"/>
        <v>Resident</v>
      </c>
      <c r="G152" s="1" t="str">
        <f t="shared" si="36"/>
        <v>Pennsylvania</v>
      </c>
      <c r="H152" s="1" t="str">
        <f t="shared" si="39"/>
        <v>White</v>
      </c>
      <c r="I152" s="1" t="str">
        <f t="shared" si="40"/>
        <v xml:space="preserve">Double Income No Kids/Empty-nesters; </v>
      </c>
      <c r="J152" s="1" t="str">
        <f t="shared" si="41"/>
        <v>Couple</v>
      </c>
      <c r="K152" s="1" t="str">
        <f t="shared" si="38"/>
        <v>Rent</v>
      </c>
    </row>
    <row r="153" spans="1:11" ht="28.8" x14ac:dyDescent="0.3">
      <c r="A153" s="29">
        <v>148</v>
      </c>
      <c r="B153" s="1" t="str">
        <f t="shared" si="37"/>
        <v>St. Luke's Hospital - Warren Campus</v>
      </c>
      <c r="C153" s="42">
        <v>42874</v>
      </c>
      <c r="D153" s="30" t="s">
        <v>29</v>
      </c>
      <c r="E153" s="1" t="str">
        <f t="shared" si="42"/>
        <v>25 - 29</v>
      </c>
      <c r="F153" s="1" t="str">
        <f t="shared" si="43"/>
        <v>PGY-4 Cardiovascular Fellow</v>
      </c>
      <c r="G153" s="1" t="str">
        <f t="shared" si="36"/>
        <v>Ohio</v>
      </c>
      <c r="H153" s="1" t="str">
        <f t="shared" si="39"/>
        <v>Indian</v>
      </c>
      <c r="I153" s="1" t="str">
        <f t="shared" si="40"/>
        <v xml:space="preserve">Double Income No Kids/Empty-nesters; </v>
      </c>
      <c r="J153" s="1" t="str">
        <f t="shared" si="41"/>
        <v>Couple</v>
      </c>
      <c r="K153" s="1" t="str">
        <f t="shared" si="38"/>
        <v>Rent</v>
      </c>
    </row>
    <row r="154" spans="1:11" ht="57.6" x14ac:dyDescent="0.3">
      <c r="A154" s="29">
        <v>149</v>
      </c>
      <c r="B154" s="1" t="str">
        <f t="shared" si="37"/>
        <v>DeSales University</v>
      </c>
      <c r="C154" s="42">
        <v>42887</v>
      </c>
      <c r="D154" s="30" t="s">
        <v>56</v>
      </c>
      <c r="E154" s="1" t="str">
        <f t="shared" si="42"/>
        <v>30 - 34</v>
      </c>
      <c r="F154" s="1" t="str">
        <f t="shared" si="43"/>
        <v>Assistant Professor</v>
      </c>
      <c r="G154" s="1" t="str">
        <f t="shared" ref="G154:G167" si="44">IF(NOT(ISERROR(VLOOKUP(A154,demographicLookups,3,FALSE))),IF(VLOOKUP(A154,demographicLookups,3,FALSE),VLOOKUP(A154,demographicLookups,4,FALSE),VLOOKUP(A154,demographicLookups,5,FALSE)),"")</f>
        <v>Massachusetts</v>
      </c>
      <c r="H154" s="1" t="str">
        <f t="shared" si="39"/>
        <v>White</v>
      </c>
      <c r="I154" s="1" t="str">
        <f t="shared" si="40"/>
        <v xml:space="preserve">Double Income No Kids/Empty-nesters; </v>
      </c>
      <c r="J154" s="1" t="str">
        <f t="shared" si="41"/>
        <v>Couple</v>
      </c>
      <c r="K154" s="1" t="str">
        <f t="shared" si="38"/>
        <v>Rent, Have appartment</v>
      </c>
    </row>
    <row r="155" spans="1:11" ht="57.6" x14ac:dyDescent="0.3">
      <c r="A155" s="29">
        <v>149</v>
      </c>
      <c r="B155" s="1" t="str">
        <f t="shared" si="37"/>
        <v>DeSales University</v>
      </c>
      <c r="C155" s="42">
        <v>42887</v>
      </c>
      <c r="D155" s="30" t="s">
        <v>29</v>
      </c>
      <c r="E155" s="1" t="str">
        <f t="shared" si="42"/>
        <v>30 - 34</v>
      </c>
      <c r="F155" s="1" t="str">
        <f t="shared" si="43"/>
        <v>Assistant Professor</v>
      </c>
      <c r="G155" s="1" t="str">
        <f t="shared" si="44"/>
        <v>Massachusetts</v>
      </c>
      <c r="H155" s="1" t="str">
        <f t="shared" si="39"/>
        <v>White</v>
      </c>
      <c r="I155" s="1" t="str">
        <f t="shared" si="40"/>
        <v xml:space="preserve">Double Income No Kids/Empty-nesters; </v>
      </c>
      <c r="J155" s="1" t="str">
        <f t="shared" si="41"/>
        <v>Couple</v>
      </c>
      <c r="K155" s="1" t="str">
        <f t="shared" si="38"/>
        <v>Rent, Have appartment</v>
      </c>
    </row>
    <row r="156" spans="1:11" ht="43.2" x14ac:dyDescent="0.3">
      <c r="A156" s="29">
        <v>153</v>
      </c>
      <c r="B156" s="1" t="str">
        <f t="shared" si="37"/>
        <v>Lafayette College</v>
      </c>
      <c r="C156" s="42">
        <v>42901</v>
      </c>
      <c r="D156" s="30" t="s">
        <v>36</v>
      </c>
      <c r="E156" s="1" t="str">
        <f t="shared" si="42"/>
        <v>35 - 39</v>
      </c>
      <c r="F156" s="1" t="str">
        <f t="shared" si="43"/>
        <v>IDEAL Center Director</v>
      </c>
      <c r="G156" s="1" t="str">
        <f t="shared" si="44"/>
        <v>New Jersey</v>
      </c>
      <c r="H156" s="1" t="str">
        <f t="shared" si="39"/>
        <v>Black or African-American</v>
      </c>
      <c r="I156" s="1" t="str">
        <f t="shared" si="40"/>
        <v xml:space="preserve">Older School-Aged Children; </v>
      </c>
      <c r="J156" s="1" t="str">
        <f t="shared" si="41"/>
        <v>Family</v>
      </c>
      <c r="K156" s="1" t="str">
        <f t="shared" si="38"/>
        <v>Own</v>
      </c>
    </row>
    <row r="157" spans="1:11" ht="43.2" x14ac:dyDescent="0.3">
      <c r="A157" s="29">
        <v>154</v>
      </c>
      <c r="B157" s="1" t="str">
        <f t="shared" si="37"/>
        <v>B. Braun Medical Inc.</v>
      </c>
      <c r="C157" s="42">
        <v>42912</v>
      </c>
      <c r="D157" s="30" t="s">
        <v>36</v>
      </c>
      <c r="E157" s="1" t="str">
        <f t="shared" si="42"/>
        <v>50 - 54</v>
      </c>
      <c r="F157" s="1" t="str">
        <f t="shared" si="43"/>
        <v>Purchasing Clerk</v>
      </c>
      <c r="G157" s="1" t="str">
        <f t="shared" si="44"/>
        <v>Georgia</v>
      </c>
      <c r="H157" s="1" t="str">
        <f t="shared" si="39"/>
        <v>Black or African-American</v>
      </c>
      <c r="I157" s="1" t="str">
        <f t="shared" si="40"/>
        <v xml:space="preserve">Older School-Aged Children; </v>
      </c>
      <c r="J157" s="1" t="str">
        <f t="shared" si="41"/>
        <v>Family</v>
      </c>
      <c r="K157" s="1" t="str">
        <f t="shared" si="38"/>
        <v/>
      </c>
    </row>
    <row r="158" spans="1:11" ht="43.2" x14ac:dyDescent="0.3">
      <c r="A158" s="29">
        <v>154</v>
      </c>
      <c r="B158" s="1" t="str">
        <f t="shared" si="37"/>
        <v>B. Braun Medical Inc.</v>
      </c>
      <c r="D158" s="30" t="s">
        <v>103</v>
      </c>
      <c r="E158" s="1" t="str">
        <f t="shared" si="42"/>
        <v>50 - 54</v>
      </c>
      <c r="F158" s="1" t="str">
        <f t="shared" si="43"/>
        <v>Purchasing Clerk</v>
      </c>
      <c r="G158" s="1" t="str">
        <f t="shared" si="44"/>
        <v>Georgia</v>
      </c>
      <c r="H158" s="1" t="str">
        <f t="shared" si="39"/>
        <v>Black or African-American</v>
      </c>
      <c r="I158" s="1" t="str">
        <f t="shared" si="40"/>
        <v xml:space="preserve">Older School-Aged Children; </v>
      </c>
      <c r="J158" s="1" t="str">
        <f t="shared" si="41"/>
        <v>Family</v>
      </c>
      <c r="K158" s="1" t="str">
        <f t="shared" si="38"/>
        <v/>
      </c>
    </row>
    <row r="159" spans="1:11" ht="28.8" x14ac:dyDescent="0.3">
      <c r="A159" s="29">
        <v>155</v>
      </c>
      <c r="B159" s="1" t="str">
        <f t="shared" si="37"/>
        <v>B. Braun Medical Inc.</v>
      </c>
      <c r="C159" s="1"/>
      <c r="D159" s="30" t="s">
        <v>36</v>
      </c>
      <c r="E159" s="1" t="str">
        <f t="shared" si="42"/>
        <v/>
      </c>
      <c r="F159" s="1" t="str">
        <f t="shared" si="43"/>
        <v/>
      </c>
      <c r="G159" s="1" t="str">
        <f t="shared" si="44"/>
        <v/>
      </c>
      <c r="H159" s="1" t="str">
        <f t="shared" si="39"/>
        <v/>
      </c>
      <c r="I159" s="1" t="str">
        <f t="shared" si="40"/>
        <v/>
      </c>
      <c r="J159" s="1" t="str">
        <f t="shared" si="41"/>
        <v/>
      </c>
      <c r="K159" s="1" t="str">
        <f t="shared" si="38"/>
        <v/>
      </c>
    </row>
    <row r="160" spans="1:11" ht="28.8" x14ac:dyDescent="0.3">
      <c r="A160" s="29">
        <v>157</v>
      </c>
      <c r="B160" s="1" t="str">
        <f t="shared" si="37"/>
        <v>Lehigh University, Provost</v>
      </c>
      <c r="C160" s="1"/>
      <c r="D160" s="30" t="s">
        <v>36</v>
      </c>
      <c r="E160" s="1" t="str">
        <f t="shared" si="42"/>
        <v/>
      </c>
      <c r="F160" s="1" t="str">
        <f t="shared" si="43"/>
        <v>Department Chair</v>
      </c>
      <c r="G160" s="1" t="str">
        <f t="shared" si="44"/>
        <v>Missouri</v>
      </c>
      <c r="H160" s="1" t="str">
        <f t="shared" si="39"/>
        <v>Asian</v>
      </c>
      <c r="I160" s="1" t="str">
        <f t="shared" si="40"/>
        <v xml:space="preserve">Double Income No Kids/Empty-nesters; </v>
      </c>
      <c r="J160" s="1" t="str">
        <f t="shared" si="41"/>
        <v>Family</v>
      </c>
      <c r="K160" s="1" t="str">
        <f t="shared" si="38"/>
        <v/>
      </c>
    </row>
    <row r="161" spans="1:11" ht="43.2" x14ac:dyDescent="0.3">
      <c r="A161" s="29">
        <v>159</v>
      </c>
      <c r="B161" s="1" t="str">
        <f t="shared" si="37"/>
        <v>Lehigh Valley Health Network - Cedar Crest</v>
      </c>
      <c r="C161" s="42">
        <v>42941</v>
      </c>
      <c r="D161" s="30" t="s">
        <v>29</v>
      </c>
      <c r="E161" s="1" t="str">
        <f t="shared" si="42"/>
        <v>35 - 39</v>
      </c>
      <c r="F161" s="1" t="str">
        <f t="shared" si="43"/>
        <v>Physician</v>
      </c>
      <c r="G161" s="1" t="str">
        <f t="shared" si="44"/>
        <v>Florida</v>
      </c>
      <c r="H161" s="1" t="str">
        <f t="shared" si="39"/>
        <v>White</v>
      </c>
      <c r="I161" s="1" t="str">
        <f t="shared" si="40"/>
        <v xml:space="preserve">Pre-School Aged Children; </v>
      </c>
      <c r="J161" s="1" t="str">
        <f t="shared" si="41"/>
        <v>Family</v>
      </c>
      <c r="K161" s="1" t="str">
        <f t="shared" si="38"/>
        <v/>
      </c>
    </row>
    <row r="162" spans="1:11" ht="28.8" x14ac:dyDescent="0.3">
      <c r="A162" s="29">
        <v>165</v>
      </c>
      <c r="B162" s="1" t="str">
        <f t="shared" ref="B162:B193" si="45">VLOOKUP(A162,lookup,2,FALSE)</f>
        <v>Lehigh University, Provost</v>
      </c>
      <c r="D162" s="30" t="s">
        <v>29</v>
      </c>
      <c r="E162" s="1" t="str">
        <f t="shared" si="42"/>
        <v/>
      </c>
      <c r="F162" s="1" t="str">
        <f t="shared" si="43"/>
        <v>Professor of Practice</v>
      </c>
      <c r="G162" s="1" t="str">
        <f t="shared" si="44"/>
        <v/>
      </c>
      <c r="H162" s="1" t="str">
        <f t="shared" si="39"/>
        <v/>
      </c>
      <c r="I162" s="1" t="str">
        <f t="shared" si="40"/>
        <v/>
      </c>
      <c r="J162" s="1" t="str">
        <f t="shared" si="41"/>
        <v/>
      </c>
      <c r="K162" s="1" t="str">
        <f t="shared" ref="K162:K167" si="46">IF(NOT(ISERROR(VLOOKUP(A162,housing,2,FALSE))),VLOOKUP(A162,housing,2,FALSE),"")</f>
        <v/>
      </c>
    </row>
    <row r="163" spans="1:11" ht="43.2" x14ac:dyDescent="0.3">
      <c r="A163" s="29">
        <v>166</v>
      </c>
      <c r="B163" s="1" t="str">
        <f t="shared" si="45"/>
        <v>Lehigh Valley Health Network - Cedar Crest</v>
      </c>
      <c r="C163" s="42">
        <v>42922</v>
      </c>
      <c r="D163" s="30" t="s">
        <v>36</v>
      </c>
      <c r="E163" s="1" t="str">
        <f t="shared" si="42"/>
        <v/>
      </c>
      <c r="F163" s="1" t="str">
        <f t="shared" si="43"/>
        <v/>
      </c>
      <c r="G163" s="1" t="str">
        <f t="shared" si="44"/>
        <v/>
      </c>
      <c r="H163" s="1" t="str">
        <f t="shared" si="39"/>
        <v/>
      </c>
      <c r="I163" s="1" t="str">
        <f t="shared" si="40"/>
        <v/>
      </c>
      <c r="J163" s="1" t="str">
        <f t="shared" si="41"/>
        <v/>
      </c>
      <c r="K163" s="1" t="str">
        <f t="shared" si="46"/>
        <v>Own</v>
      </c>
    </row>
    <row r="164" spans="1:11" ht="43.2" x14ac:dyDescent="0.3">
      <c r="A164" s="29">
        <v>167</v>
      </c>
      <c r="B164" s="1" t="str">
        <f t="shared" si="45"/>
        <v>B. Braun Medical Inc.</v>
      </c>
      <c r="C164" s="42">
        <v>42926</v>
      </c>
      <c r="D164" s="30" t="s">
        <v>68</v>
      </c>
      <c r="E164" s="1" t="str">
        <f t="shared" si="42"/>
        <v>20 - 24</v>
      </c>
      <c r="F164" s="1" t="str">
        <f t="shared" si="43"/>
        <v>Career Development Rotational Program - Engineering</v>
      </c>
      <c r="G164" s="1" t="str">
        <f t="shared" si="44"/>
        <v>Massachusetts</v>
      </c>
      <c r="H164" s="1" t="str">
        <f t="shared" si="39"/>
        <v>White</v>
      </c>
      <c r="I164" s="1" t="str">
        <f t="shared" si="40"/>
        <v/>
      </c>
      <c r="J164" s="1" t="str">
        <f t="shared" si="41"/>
        <v>Single</v>
      </c>
      <c r="K164" s="1" t="str">
        <f t="shared" si="46"/>
        <v>rent</v>
      </c>
    </row>
    <row r="165" spans="1:11" ht="43.2" x14ac:dyDescent="0.3">
      <c r="A165" s="29">
        <v>172</v>
      </c>
      <c r="B165" s="1" t="str">
        <f t="shared" si="45"/>
        <v>Lehigh Valley Health Network - Cedar Crest</v>
      </c>
      <c r="C165" s="1"/>
      <c r="D165" s="30" t="s">
        <v>29</v>
      </c>
      <c r="E165" s="1" t="str">
        <f t="shared" si="42"/>
        <v/>
      </c>
      <c r="F165" s="1" t="str">
        <f t="shared" si="43"/>
        <v>OB/GYN</v>
      </c>
      <c r="G165" s="1" t="str">
        <f t="shared" si="44"/>
        <v/>
      </c>
      <c r="H165" s="1" t="str">
        <f t="shared" si="39"/>
        <v/>
      </c>
      <c r="I165" s="1" t="str">
        <f t="shared" si="40"/>
        <v/>
      </c>
      <c r="J165" s="1" t="str">
        <f t="shared" si="41"/>
        <v/>
      </c>
      <c r="K165" s="1" t="str">
        <f t="shared" si="46"/>
        <v/>
      </c>
    </row>
    <row r="166" spans="1:11" ht="43.2" x14ac:dyDescent="0.3">
      <c r="A166" s="29">
        <v>174</v>
      </c>
      <c r="B166" s="1" t="str">
        <f t="shared" si="45"/>
        <v>Lutron Electronics Co., Inc.</v>
      </c>
      <c r="C166" s="42">
        <v>42942</v>
      </c>
      <c r="D166" s="30" t="s">
        <v>68</v>
      </c>
      <c r="E166" s="1" t="str">
        <f t="shared" si="42"/>
        <v/>
      </c>
      <c r="F166" s="1" t="str">
        <f t="shared" si="43"/>
        <v>Plant Manager</v>
      </c>
      <c r="G166" s="1" t="str">
        <f t="shared" si="44"/>
        <v>China</v>
      </c>
      <c r="H166" s="1" t="str">
        <f t="shared" si="39"/>
        <v>Asian</v>
      </c>
      <c r="I166" s="1" t="str">
        <f t="shared" si="40"/>
        <v xml:space="preserve">Pre-School Aged Children; Older School-Aged Children; </v>
      </c>
      <c r="J166" s="1" t="str">
        <f t="shared" si="41"/>
        <v>Family</v>
      </c>
      <c r="K166" s="1" t="str">
        <f t="shared" si="46"/>
        <v/>
      </c>
    </row>
    <row r="167" spans="1:11" x14ac:dyDescent="0.3">
      <c r="A167" s="29">
        <v>177</v>
      </c>
      <c r="B167" s="1" t="str">
        <f t="shared" si="45"/>
        <v>Crayola, LLC</v>
      </c>
      <c r="C167" s="1"/>
      <c r="D167" s="30" t="s">
        <v>29</v>
      </c>
      <c r="E167" s="1" t="str">
        <f t="shared" si="42"/>
        <v/>
      </c>
      <c r="F167" s="1" t="str">
        <f t="shared" si="43"/>
        <v>Vice President</v>
      </c>
      <c r="G167" s="1" t="str">
        <f t="shared" si="44"/>
        <v>Pennsylvania</v>
      </c>
      <c r="H167" s="1" t="str">
        <f t="shared" si="39"/>
        <v/>
      </c>
      <c r="I167" s="1" t="str">
        <f t="shared" si="40"/>
        <v/>
      </c>
      <c r="J167" s="1" t="str">
        <f t="shared" si="41"/>
        <v/>
      </c>
      <c r="K167" s="1" t="str">
        <f t="shared" si="46"/>
        <v/>
      </c>
    </row>
  </sheetData>
  <autoFilter ref="A1:N167">
    <sortState ref="A2:N167">
      <sortCondition ref="A1:A1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workbookViewId="0">
      <pane xSplit="1" topLeftCell="C1" activePane="topRight" state="frozen"/>
      <selection pane="topRight" activeCell="M8" sqref="M8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  <col min="15" max="15" width="13.5546875" customWidth="1"/>
  </cols>
  <sheetData>
    <row r="1" spans="1:15" ht="43.2" x14ac:dyDescent="0.3">
      <c r="A1" s="31" t="s">
        <v>14</v>
      </c>
      <c r="B1" s="31" t="s">
        <v>190</v>
      </c>
      <c r="C1" s="31" t="s">
        <v>170</v>
      </c>
      <c r="D1" s="32" t="s">
        <v>2</v>
      </c>
      <c r="E1" s="32" t="s">
        <v>484</v>
      </c>
      <c r="F1" s="31" t="s">
        <v>18</v>
      </c>
      <c r="G1" s="39" t="s">
        <v>171</v>
      </c>
      <c r="H1" s="40" t="s">
        <v>7</v>
      </c>
      <c r="I1" s="40" t="s">
        <v>485</v>
      </c>
      <c r="J1" s="40" t="s">
        <v>9</v>
      </c>
      <c r="K1" s="40" t="s">
        <v>486</v>
      </c>
      <c r="L1" s="41" t="s">
        <v>11</v>
      </c>
      <c r="M1" s="41" t="s">
        <v>12</v>
      </c>
      <c r="N1" s="41" t="s">
        <v>487</v>
      </c>
      <c r="O1" s="49" t="s">
        <v>526</v>
      </c>
    </row>
    <row r="2" spans="1:15" ht="28.8" x14ac:dyDescent="0.3">
      <c r="A2" s="29">
        <v>1</v>
      </c>
      <c r="B2" s="1" t="s">
        <v>37</v>
      </c>
      <c r="C2" s="42">
        <v>42396</v>
      </c>
      <c r="D2" s="30" t="s">
        <v>56</v>
      </c>
      <c r="E2" s="1" t="s">
        <v>30</v>
      </c>
      <c r="F2" s="1" t="s">
        <v>49</v>
      </c>
      <c r="G2" s="1" t="s">
        <v>30</v>
      </c>
      <c r="H2" s="1" t="s">
        <v>31</v>
      </c>
      <c r="I2" s="1" t="s">
        <v>173</v>
      </c>
      <c r="J2" s="1" t="s">
        <v>32</v>
      </c>
      <c r="K2" s="1" t="s">
        <v>30</v>
      </c>
      <c r="O2" t="str">
        <f>IF(OR(A2=A3,A2=A1),_xlfn.CONCAT("Yes, ", A2,": ",D2), "No")</f>
        <v>Yes, 1: CT Add-on</v>
      </c>
    </row>
    <row r="3" spans="1:15" ht="28.8" x14ac:dyDescent="0.3">
      <c r="A3" s="29">
        <v>1</v>
      </c>
      <c r="B3" s="1" t="s">
        <v>37</v>
      </c>
      <c r="C3" s="42">
        <v>42396</v>
      </c>
      <c r="D3" s="30" t="s">
        <v>29</v>
      </c>
      <c r="E3" s="1" t="s">
        <v>30</v>
      </c>
      <c r="F3" s="1" t="s">
        <v>49</v>
      </c>
      <c r="G3" s="1" t="s">
        <v>30</v>
      </c>
      <c r="H3" s="1" t="s">
        <v>31</v>
      </c>
      <c r="I3" s="1" t="s">
        <v>173</v>
      </c>
      <c r="J3" s="1" t="s">
        <v>32</v>
      </c>
      <c r="K3" s="1" t="s">
        <v>30</v>
      </c>
      <c r="O3" t="str">
        <f t="shared" ref="O3:O66" si="0">IF(OR(A3=A4,A3=A2),_xlfn.CONCAT("Yes, ", A3,": ",D3), "No")</f>
        <v>Yes, 1: Dual Career Support</v>
      </c>
    </row>
    <row r="4" spans="1:15" ht="28.8" x14ac:dyDescent="0.3">
      <c r="A4" s="29">
        <v>2</v>
      </c>
      <c r="B4" s="1" t="s">
        <v>37</v>
      </c>
      <c r="C4" s="1"/>
      <c r="D4" s="30" t="s">
        <v>36</v>
      </c>
      <c r="E4" s="1" t="s">
        <v>30</v>
      </c>
      <c r="F4" s="1" t="s">
        <v>49</v>
      </c>
      <c r="G4" s="1" t="s">
        <v>30</v>
      </c>
      <c r="H4" s="1" t="s">
        <v>137</v>
      </c>
      <c r="I4" s="1" t="s">
        <v>30</v>
      </c>
      <c r="J4" s="1" t="s">
        <v>30</v>
      </c>
      <c r="K4" s="1" t="s">
        <v>30</v>
      </c>
      <c r="O4" t="str">
        <f t="shared" si="0"/>
        <v>No</v>
      </c>
    </row>
    <row r="5" spans="1:15" ht="43.2" x14ac:dyDescent="0.3">
      <c r="A5" s="29">
        <v>3</v>
      </c>
      <c r="B5" s="1" t="s">
        <v>37</v>
      </c>
      <c r="C5" s="1"/>
      <c r="D5" s="30" t="s">
        <v>36</v>
      </c>
      <c r="E5" s="1" t="s">
        <v>30</v>
      </c>
      <c r="F5" s="1" t="s">
        <v>49</v>
      </c>
      <c r="G5" s="1" t="s">
        <v>30</v>
      </c>
      <c r="H5" s="1" t="s">
        <v>127</v>
      </c>
      <c r="I5" s="1" t="s">
        <v>30</v>
      </c>
      <c r="J5" s="1" t="s">
        <v>30</v>
      </c>
      <c r="K5" s="1" t="s">
        <v>30</v>
      </c>
      <c r="O5" t="str">
        <f t="shared" si="0"/>
        <v>No</v>
      </c>
    </row>
    <row r="6" spans="1:15" ht="43.2" x14ac:dyDescent="0.3">
      <c r="A6" s="29">
        <v>5</v>
      </c>
      <c r="B6" s="1" t="s">
        <v>67</v>
      </c>
      <c r="C6" s="1"/>
      <c r="D6" s="30" t="s">
        <v>36</v>
      </c>
      <c r="E6" s="1" t="s">
        <v>30</v>
      </c>
      <c r="F6" s="1" t="s">
        <v>200</v>
      </c>
      <c r="G6" s="1" t="s">
        <v>30</v>
      </c>
      <c r="H6" s="1" t="s">
        <v>127</v>
      </c>
      <c r="I6" s="1" t="s">
        <v>172</v>
      </c>
      <c r="J6" s="1"/>
      <c r="K6" s="1" t="s">
        <v>30</v>
      </c>
      <c r="O6" t="str">
        <f t="shared" si="0"/>
        <v>No</v>
      </c>
    </row>
    <row r="7" spans="1:15" ht="28.8" x14ac:dyDescent="0.3">
      <c r="A7" s="29">
        <v>6</v>
      </c>
      <c r="B7" s="1" t="s">
        <v>67</v>
      </c>
      <c r="C7" s="42">
        <v>42207</v>
      </c>
      <c r="D7" s="30" t="s">
        <v>36</v>
      </c>
      <c r="E7" s="1" t="s">
        <v>30</v>
      </c>
      <c r="F7" s="1" t="s">
        <v>69</v>
      </c>
      <c r="G7" s="1" t="s">
        <v>30</v>
      </c>
      <c r="H7" s="1" t="s">
        <v>30</v>
      </c>
      <c r="I7" s="1" t="s">
        <v>520</v>
      </c>
      <c r="J7" s="1" t="s">
        <v>32</v>
      </c>
      <c r="K7" s="1" t="s">
        <v>30</v>
      </c>
      <c r="O7" t="str">
        <f t="shared" si="0"/>
        <v>No</v>
      </c>
    </row>
    <row r="8" spans="1:15" ht="28.8" x14ac:dyDescent="0.3">
      <c r="A8" s="29">
        <v>7</v>
      </c>
      <c r="B8" s="1" t="s">
        <v>28</v>
      </c>
      <c r="C8" s="1"/>
      <c r="D8" s="30" t="s">
        <v>29</v>
      </c>
      <c r="E8" s="1" t="s">
        <v>146</v>
      </c>
      <c r="F8" s="1" t="s">
        <v>205</v>
      </c>
      <c r="G8" s="1" t="s">
        <v>30</v>
      </c>
      <c r="H8" s="1" t="s">
        <v>143</v>
      </c>
      <c r="I8" s="1" t="s">
        <v>30</v>
      </c>
      <c r="J8" s="1" t="s">
        <v>30</v>
      </c>
      <c r="K8" s="1" t="s">
        <v>30</v>
      </c>
      <c r="O8" t="str">
        <f t="shared" si="0"/>
        <v>No</v>
      </c>
    </row>
    <row r="9" spans="1:15" ht="28.8" x14ac:dyDescent="0.3">
      <c r="A9" s="29">
        <v>8</v>
      </c>
      <c r="B9" s="1" t="s">
        <v>37</v>
      </c>
      <c r="C9" s="1"/>
      <c r="D9" s="30" t="s">
        <v>29</v>
      </c>
      <c r="E9" s="1" t="s">
        <v>30</v>
      </c>
      <c r="F9" s="1" t="s">
        <v>49</v>
      </c>
      <c r="G9" s="1" t="s">
        <v>30</v>
      </c>
      <c r="H9" s="1" t="s">
        <v>137</v>
      </c>
      <c r="I9" s="1" t="s">
        <v>521</v>
      </c>
      <c r="J9" s="1" t="s">
        <v>30</v>
      </c>
      <c r="K9" s="1" t="s">
        <v>30</v>
      </c>
      <c r="O9" t="str">
        <f t="shared" si="0"/>
        <v>No</v>
      </c>
    </row>
    <row r="10" spans="1:15" x14ac:dyDescent="0.3">
      <c r="A10" s="29">
        <v>9</v>
      </c>
      <c r="B10" s="1" t="s">
        <v>28</v>
      </c>
      <c r="C10" s="1"/>
      <c r="D10" s="30" t="s">
        <v>29</v>
      </c>
      <c r="E10" s="1" t="s">
        <v>30</v>
      </c>
      <c r="F10" s="1" t="s">
        <v>30</v>
      </c>
      <c r="G10" s="1" t="s">
        <v>30</v>
      </c>
      <c r="H10" s="1" t="s">
        <v>30</v>
      </c>
      <c r="I10" s="1" t="s">
        <v>30</v>
      </c>
      <c r="J10" s="1" t="s">
        <v>30</v>
      </c>
      <c r="K10" s="1" t="s">
        <v>30</v>
      </c>
      <c r="O10" t="str">
        <f t="shared" si="0"/>
        <v>No</v>
      </c>
    </row>
    <row r="11" spans="1:15" ht="28.8" x14ac:dyDescent="0.3">
      <c r="A11" s="29">
        <v>10</v>
      </c>
      <c r="B11" s="1" t="s">
        <v>28</v>
      </c>
      <c r="C11" s="1"/>
      <c r="D11" s="30" t="s">
        <v>29</v>
      </c>
      <c r="E11" s="1" t="s">
        <v>162</v>
      </c>
      <c r="F11" s="1" t="s">
        <v>30</v>
      </c>
      <c r="G11" s="1" t="s">
        <v>122</v>
      </c>
      <c r="H11" s="1" t="s">
        <v>123</v>
      </c>
      <c r="I11" s="1" t="s">
        <v>521</v>
      </c>
      <c r="J11" s="1" t="s">
        <v>132</v>
      </c>
      <c r="K11" s="1" t="s">
        <v>30</v>
      </c>
      <c r="O11" t="str">
        <f t="shared" si="0"/>
        <v>No</v>
      </c>
    </row>
    <row r="12" spans="1:15" ht="28.8" x14ac:dyDescent="0.3">
      <c r="A12" s="29">
        <v>11</v>
      </c>
      <c r="B12" s="1" t="s">
        <v>47</v>
      </c>
      <c r="C12" s="42">
        <v>42263</v>
      </c>
      <c r="D12" s="30" t="s">
        <v>36</v>
      </c>
      <c r="E12" s="1" t="s">
        <v>162</v>
      </c>
      <c r="F12" s="1" t="s">
        <v>215</v>
      </c>
      <c r="G12" s="1" t="s">
        <v>30</v>
      </c>
      <c r="H12" s="1" t="s">
        <v>123</v>
      </c>
      <c r="I12" s="1" t="s">
        <v>30</v>
      </c>
      <c r="J12" s="1" t="s">
        <v>124</v>
      </c>
      <c r="K12" s="1" t="s">
        <v>30</v>
      </c>
      <c r="O12" t="str">
        <f t="shared" si="0"/>
        <v>No</v>
      </c>
    </row>
    <row r="13" spans="1:15" ht="28.8" x14ac:dyDescent="0.3">
      <c r="A13" s="29">
        <v>12</v>
      </c>
      <c r="B13" s="1" t="s">
        <v>65</v>
      </c>
      <c r="C13" s="42">
        <v>42181</v>
      </c>
      <c r="D13" s="30" t="s">
        <v>29</v>
      </c>
      <c r="E13" s="1" t="s">
        <v>30</v>
      </c>
      <c r="F13" s="1" t="s">
        <v>218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  <c r="O13" t="str">
        <f t="shared" si="0"/>
        <v>No</v>
      </c>
    </row>
    <row r="14" spans="1:15" ht="43.2" x14ac:dyDescent="0.3">
      <c r="A14" s="29">
        <v>13</v>
      </c>
      <c r="B14" s="1" t="s">
        <v>51</v>
      </c>
      <c r="C14" s="1"/>
      <c r="D14" s="30" t="s">
        <v>36</v>
      </c>
      <c r="E14" s="1" t="s">
        <v>125</v>
      </c>
      <c r="F14" s="1" t="s">
        <v>48</v>
      </c>
      <c r="G14" s="1" t="s">
        <v>30</v>
      </c>
      <c r="H14" s="1" t="s">
        <v>164</v>
      </c>
      <c r="I14" s="1" t="s">
        <v>522</v>
      </c>
      <c r="J14" s="1" t="s">
        <v>32</v>
      </c>
      <c r="K14" s="1" t="s">
        <v>30</v>
      </c>
      <c r="O14" t="str">
        <f t="shared" si="0"/>
        <v>No</v>
      </c>
    </row>
    <row r="15" spans="1:15" ht="43.2" x14ac:dyDescent="0.3">
      <c r="A15" s="29">
        <v>14</v>
      </c>
      <c r="B15" s="1" t="s">
        <v>67</v>
      </c>
      <c r="C15" s="42">
        <v>42206</v>
      </c>
      <c r="D15" s="30" t="s">
        <v>36</v>
      </c>
      <c r="E15" s="1" t="s">
        <v>30</v>
      </c>
      <c r="F15" s="1" t="s">
        <v>223</v>
      </c>
      <c r="G15" s="1" t="s">
        <v>30</v>
      </c>
      <c r="H15" s="1" t="s">
        <v>143</v>
      </c>
      <c r="I15" s="1" t="s">
        <v>522</v>
      </c>
      <c r="J15" s="1" t="s">
        <v>32</v>
      </c>
      <c r="K15" s="1" t="s">
        <v>30</v>
      </c>
      <c r="L15" s="1"/>
      <c r="N15" s="1"/>
      <c r="O15" t="str">
        <f t="shared" si="0"/>
        <v>No</v>
      </c>
    </row>
    <row r="16" spans="1:15" ht="28.8" x14ac:dyDescent="0.3">
      <c r="A16" s="29">
        <v>15</v>
      </c>
      <c r="B16" s="1" t="s">
        <v>34</v>
      </c>
      <c r="C16" s="42">
        <v>42475</v>
      </c>
      <c r="D16" s="30" t="s">
        <v>36</v>
      </c>
      <c r="E16" s="1" t="s">
        <v>30</v>
      </c>
      <c r="F16" s="1" t="s">
        <v>35</v>
      </c>
      <c r="G16" s="1" t="s">
        <v>30</v>
      </c>
      <c r="H16" s="1" t="s">
        <v>137</v>
      </c>
      <c r="I16" s="1" t="s">
        <v>521</v>
      </c>
      <c r="J16" s="1" t="s">
        <v>132</v>
      </c>
      <c r="K16" s="1" t="s">
        <v>30</v>
      </c>
      <c r="L16" s="1"/>
      <c r="N16" s="1"/>
      <c r="O16" t="str">
        <f>IF(OR(A16=A17,A16=A15),_xlfn.CONCAT("Yes, ", A16,": ",D16), "No")</f>
        <v>Yes, 15: Community Transition</v>
      </c>
    </row>
    <row r="17" spans="1:15" ht="28.8" x14ac:dyDescent="0.3">
      <c r="A17" s="29">
        <v>15</v>
      </c>
      <c r="B17" s="1" t="s">
        <v>34</v>
      </c>
      <c r="C17" s="42">
        <v>42475</v>
      </c>
      <c r="D17" s="30" t="s">
        <v>29</v>
      </c>
      <c r="E17" s="1" t="s">
        <v>30</v>
      </c>
      <c r="F17" s="1" t="s">
        <v>35</v>
      </c>
      <c r="G17" s="1" t="s">
        <v>30</v>
      </c>
      <c r="H17" s="1" t="s">
        <v>137</v>
      </c>
      <c r="I17" s="1" t="s">
        <v>521</v>
      </c>
      <c r="J17" s="1" t="s">
        <v>132</v>
      </c>
      <c r="K17" s="1" t="s">
        <v>30</v>
      </c>
      <c r="L17" s="1"/>
      <c r="O17" t="str">
        <f t="shared" si="0"/>
        <v>Yes, 15: Dual Career Support</v>
      </c>
    </row>
    <row r="18" spans="1:15" ht="28.8" x14ac:dyDescent="0.3">
      <c r="A18" s="29">
        <v>16</v>
      </c>
      <c r="B18" s="1" t="s">
        <v>37</v>
      </c>
      <c r="C18" s="42">
        <v>42263</v>
      </c>
      <c r="D18" s="30" t="s">
        <v>56</v>
      </c>
      <c r="E18" s="1" t="s">
        <v>30</v>
      </c>
      <c r="F18" s="1" t="s">
        <v>49</v>
      </c>
      <c r="G18" s="1" t="s">
        <v>30</v>
      </c>
      <c r="H18" s="1" t="s">
        <v>137</v>
      </c>
      <c r="I18" s="1" t="s">
        <v>520</v>
      </c>
      <c r="J18" s="1" t="s">
        <v>32</v>
      </c>
      <c r="K18" s="1" t="s">
        <v>30</v>
      </c>
      <c r="O18" t="str">
        <f t="shared" si="0"/>
        <v>Yes, 16: CT Add-on</v>
      </c>
    </row>
    <row r="19" spans="1:15" ht="28.8" x14ac:dyDescent="0.3">
      <c r="A19" s="29">
        <v>16</v>
      </c>
      <c r="B19" s="1" t="s">
        <v>37</v>
      </c>
      <c r="C19" s="42">
        <v>42596</v>
      </c>
      <c r="D19" s="30" t="s">
        <v>29</v>
      </c>
      <c r="E19" s="1" t="s">
        <v>30</v>
      </c>
      <c r="F19" s="1" t="s">
        <v>49</v>
      </c>
      <c r="G19" s="1" t="s">
        <v>30</v>
      </c>
      <c r="H19" s="1" t="s">
        <v>137</v>
      </c>
      <c r="I19" s="1" t="s">
        <v>520</v>
      </c>
      <c r="J19" s="1" t="s">
        <v>32</v>
      </c>
      <c r="K19" s="1" t="s">
        <v>30</v>
      </c>
      <c r="L19" s="1"/>
      <c r="N19" s="1"/>
      <c r="O19" t="str">
        <f t="shared" si="0"/>
        <v>Yes, 16: Dual Career Support</v>
      </c>
    </row>
    <row r="20" spans="1:15" ht="43.2" x14ac:dyDescent="0.3">
      <c r="A20" s="29">
        <v>18</v>
      </c>
      <c r="B20" s="1" t="s">
        <v>179</v>
      </c>
      <c r="C20" s="42">
        <v>42146</v>
      </c>
      <c r="D20" s="30" t="s">
        <v>36</v>
      </c>
      <c r="E20" s="1" t="s">
        <v>146</v>
      </c>
      <c r="F20" s="1" t="s">
        <v>230</v>
      </c>
      <c r="G20" s="1" t="s">
        <v>30</v>
      </c>
      <c r="H20" s="1" t="s">
        <v>163</v>
      </c>
      <c r="I20" s="1" t="s">
        <v>30</v>
      </c>
      <c r="J20" s="1" t="s">
        <v>124</v>
      </c>
      <c r="K20" s="1" t="s">
        <v>30</v>
      </c>
      <c r="L20" s="1"/>
      <c r="N20" s="1"/>
      <c r="O20" t="str">
        <f t="shared" si="0"/>
        <v>No</v>
      </c>
    </row>
    <row r="21" spans="1:15" ht="28.8" x14ac:dyDescent="0.3">
      <c r="A21" s="29">
        <v>20</v>
      </c>
      <c r="B21" s="1" t="s">
        <v>37</v>
      </c>
      <c r="C21" s="42">
        <v>42360</v>
      </c>
      <c r="D21" s="30" t="s">
        <v>36</v>
      </c>
      <c r="E21" s="1" t="s">
        <v>162</v>
      </c>
      <c r="F21" s="1" t="s">
        <v>523</v>
      </c>
      <c r="G21" s="1" t="s">
        <v>524</v>
      </c>
      <c r="H21" s="1" t="s">
        <v>123</v>
      </c>
      <c r="I21" s="1" t="s">
        <v>521</v>
      </c>
      <c r="J21" s="1" t="s">
        <v>132</v>
      </c>
      <c r="K21" s="1" t="s">
        <v>30</v>
      </c>
      <c r="O21" t="str">
        <f t="shared" si="0"/>
        <v>Yes, 20: Community Transition</v>
      </c>
    </row>
    <row r="22" spans="1:15" ht="28.8" x14ac:dyDescent="0.3">
      <c r="A22" s="29">
        <v>20</v>
      </c>
      <c r="B22" s="1" t="s">
        <v>37</v>
      </c>
      <c r="C22" s="42">
        <v>42314</v>
      </c>
      <c r="D22" s="30" t="s">
        <v>29</v>
      </c>
      <c r="E22" s="1" t="s">
        <v>162</v>
      </c>
      <c r="F22" s="1" t="s">
        <v>523</v>
      </c>
      <c r="G22" s="1" t="s">
        <v>524</v>
      </c>
      <c r="H22" s="1" t="s">
        <v>123</v>
      </c>
      <c r="I22" s="1" t="s">
        <v>521</v>
      </c>
      <c r="J22" s="1" t="s">
        <v>132</v>
      </c>
      <c r="K22" s="1" t="s">
        <v>30</v>
      </c>
      <c r="O22" t="str">
        <f t="shared" si="0"/>
        <v>Yes, 20: Dual Career Support</v>
      </c>
    </row>
    <row r="23" spans="1:15" ht="28.8" x14ac:dyDescent="0.3">
      <c r="A23" s="29">
        <v>21</v>
      </c>
      <c r="B23" s="1" t="s">
        <v>39</v>
      </c>
      <c r="C23" s="42">
        <v>42341</v>
      </c>
      <c r="D23" s="30" t="s">
        <v>36</v>
      </c>
      <c r="E23" s="1" t="s">
        <v>30</v>
      </c>
      <c r="F23" s="1" t="s">
        <v>40</v>
      </c>
      <c r="G23" s="1" t="s">
        <v>160</v>
      </c>
      <c r="H23" s="1" t="s">
        <v>123</v>
      </c>
      <c r="I23" s="1" t="s">
        <v>172</v>
      </c>
      <c r="J23" s="1" t="s">
        <v>32</v>
      </c>
      <c r="K23" s="1" t="s">
        <v>30</v>
      </c>
      <c r="L23" s="1"/>
      <c r="N23" s="1"/>
      <c r="O23" t="str">
        <f t="shared" si="0"/>
        <v>No</v>
      </c>
    </row>
    <row r="24" spans="1:15" ht="43.2" x14ac:dyDescent="0.3">
      <c r="A24" s="29">
        <v>22</v>
      </c>
      <c r="B24" s="1" t="s">
        <v>114</v>
      </c>
      <c r="C24" s="42">
        <v>42428</v>
      </c>
      <c r="D24" s="30" t="s">
        <v>50</v>
      </c>
      <c r="E24" s="1" t="s">
        <v>30</v>
      </c>
      <c r="F24" s="1" t="s">
        <v>236</v>
      </c>
      <c r="G24" s="1" t="s">
        <v>149</v>
      </c>
      <c r="H24" s="1" t="s">
        <v>123</v>
      </c>
      <c r="I24" s="1" t="s">
        <v>173</v>
      </c>
      <c r="J24" s="1" t="s">
        <v>32</v>
      </c>
      <c r="K24" s="1" t="s">
        <v>30</v>
      </c>
      <c r="L24" s="1"/>
      <c r="N24" s="1"/>
      <c r="O24" t="str">
        <f>IF(OR(A24=A25,A24=A23),_xlfn.CONCAT("Yes, ", A24,": ",D24), "No")</f>
        <v>Yes, 22: CT 6</v>
      </c>
    </row>
    <row r="25" spans="1:15" ht="43.2" x14ac:dyDescent="0.3">
      <c r="A25" s="29">
        <v>22</v>
      </c>
      <c r="B25" s="1" t="s">
        <v>114</v>
      </c>
      <c r="C25" s="42">
        <v>42521</v>
      </c>
      <c r="D25" s="30" t="s">
        <v>29</v>
      </c>
      <c r="E25" s="1" t="s">
        <v>30</v>
      </c>
      <c r="F25" s="1" t="s">
        <v>236</v>
      </c>
      <c r="G25" s="1" t="s">
        <v>149</v>
      </c>
      <c r="H25" s="1" t="s">
        <v>123</v>
      </c>
      <c r="I25" s="1" t="s">
        <v>173</v>
      </c>
      <c r="J25" s="1" t="s">
        <v>32</v>
      </c>
      <c r="K25" s="1" t="s">
        <v>30</v>
      </c>
      <c r="L25" s="1"/>
      <c r="N25" s="1"/>
      <c r="O25" t="str">
        <f t="shared" si="0"/>
        <v>Yes, 22: Dual Career Support</v>
      </c>
    </row>
    <row r="26" spans="1:15" ht="28.8" x14ac:dyDescent="0.3">
      <c r="A26" s="29">
        <v>23</v>
      </c>
      <c r="B26" s="1" t="s">
        <v>39</v>
      </c>
      <c r="C26" s="1"/>
      <c r="D26" s="30" t="s">
        <v>36</v>
      </c>
      <c r="E26" s="1" t="s">
        <v>30</v>
      </c>
      <c r="F26" s="1" t="s">
        <v>239</v>
      </c>
      <c r="G26" s="1" t="s">
        <v>30</v>
      </c>
      <c r="H26" s="1" t="s">
        <v>123</v>
      </c>
      <c r="I26" s="1" t="s">
        <v>521</v>
      </c>
      <c r="J26" s="1" t="s">
        <v>30</v>
      </c>
      <c r="K26" s="1" t="s">
        <v>30</v>
      </c>
      <c r="O26" t="str">
        <f t="shared" si="0"/>
        <v>No</v>
      </c>
    </row>
    <row r="27" spans="1:15" ht="28.8" x14ac:dyDescent="0.3">
      <c r="A27" s="29">
        <v>24</v>
      </c>
      <c r="B27" s="1" t="s">
        <v>37</v>
      </c>
      <c r="C27" s="1"/>
      <c r="D27" s="30" t="s">
        <v>29</v>
      </c>
      <c r="E27" s="1" t="s">
        <v>30</v>
      </c>
      <c r="F27" s="1" t="s">
        <v>49</v>
      </c>
      <c r="G27" s="1" t="s">
        <v>30</v>
      </c>
      <c r="H27" s="1" t="s">
        <v>30</v>
      </c>
      <c r="I27" s="1" t="s">
        <v>30</v>
      </c>
      <c r="J27" s="1" t="s">
        <v>30</v>
      </c>
      <c r="K27" s="1" t="s">
        <v>30</v>
      </c>
      <c r="O27" t="str">
        <f t="shared" si="0"/>
        <v>No</v>
      </c>
    </row>
    <row r="28" spans="1:15" ht="28.8" x14ac:dyDescent="0.3">
      <c r="A28" s="29">
        <v>26</v>
      </c>
      <c r="B28" s="1" t="s">
        <v>37</v>
      </c>
      <c r="C28" s="42">
        <v>42495</v>
      </c>
      <c r="D28" s="30" t="s">
        <v>36</v>
      </c>
      <c r="E28" s="1" t="s">
        <v>30</v>
      </c>
      <c r="F28" s="1" t="s">
        <v>49</v>
      </c>
      <c r="G28" s="1" t="s">
        <v>30</v>
      </c>
      <c r="H28" s="1" t="s">
        <v>30</v>
      </c>
      <c r="I28" s="1" t="s">
        <v>30</v>
      </c>
      <c r="J28" s="1" t="s">
        <v>30</v>
      </c>
      <c r="K28" s="1" t="s">
        <v>30</v>
      </c>
      <c r="O28" t="str">
        <f t="shared" si="0"/>
        <v>No</v>
      </c>
    </row>
    <row r="29" spans="1:15" ht="43.2" x14ac:dyDescent="0.3">
      <c r="A29" s="29">
        <v>27</v>
      </c>
      <c r="B29" s="1" t="s">
        <v>37</v>
      </c>
      <c r="C29" s="1"/>
      <c r="D29" s="30" t="s">
        <v>29</v>
      </c>
      <c r="E29" s="1" t="s">
        <v>30</v>
      </c>
      <c r="F29" s="1" t="s">
        <v>246</v>
      </c>
      <c r="G29" s="1" t="s">
        <v>30</v>
      </c>
      <c r="H29" s="1" t="s">
        <v>127</v>
      </c>
      <c r="I29" s="1" t="s">
        <v>173</v>
      </c>
      <c r="J29" s="1" t="s">
        <v>32</v>
      </c>
      <c r="K29" s="1" t="s">
        <v>30</v>
      </c>
      <c r="O29" t="str">
        <f t="shared" si="0"/>
        <v>No</v>
      </c>
    </row>
    <row r="30" spans="1:15" x14ac:dyDescent="0.3">
      <c r="A30" s="29">
        <v>28</v>
      </c>
      <c r="B30" s="1" t="s">
        <v>28</v>
      </c>
      <c r="C30" s="42">
        <v>42433</v>
      </c>
      <c r="D30" s="30" t="s">
        <v>29</v>
      </c>
      <c r="E30" s="1" t="s">
        <v>121</v>
      </c>
      <c r="F30" s="1" t="s">
        <v>249</v>
      </c>
      <c r="G30" s="1" t="s">
        <v>30</v>
      </c>
      <c r="H30" s="1" t="s">
        <v>30</v>
      </c>
      <c r="I30" s="1" t="s">
        <v>30</v>
      </c>
      <c r="J30" s="1" t="s">
        <v>32</v>
      </c>
      <c r="K30" s="1" t="s">
        <v>30</v>
      </c>
      <c r="O30" t="str">
        <f>IF(OR(A30=A31,A30=A29),_xlfn.CONCAT("Yes, ", A30,": ",D30), "No")</f>
        <v>No</v>
      </c>
    </row>
    <row r="31" spans="1:15" ht="43.2" x14ac:dyDescent="0.3">
      <c r="A31" s="29">
        <v>29</v>
      </c>
      <c r="B31" s="1" t="s">
        <v>37</v>
      </c>
      <c r="C31" s="42">
        <v>42445</v>
      </c>
      <c r="D31" s="30" t="s">
        <v>36</v>
      </c>
      <c r="E31" s="1" t="s">
        <v>30</v>
      </c>
      <c r="F31" s="1" t="s">
        <v>43</v>
      </c>
      <c r="G31" s="1" t="s">
        <v>30</v>
      </c>
      <c r="H31" s="1" t="s">
        <v>127</v>
      </c>
      <c r="I31" s="1" t="s">
        <v>30</v>
      </c>
      <c r="J31" s="1" t="s">
        <v>30</v>
      </c>
      <c r="K31" s="1" t="s">
        <v>30</v>
      </c>
      <c r="O31" t="str">
        <f t="shared" si="0"/>
        <v>No</v>
      </c>
    </row>
    <row r="32" spans="1:15" ht="28.8" x14ac:dyDescent="0.3">
      <c r="A32" s="29">
        <v>30</v>
      </c>
      <c r="B32" s="1" t="s">
        <v>67</v>
      </c>
      <c r="C32" s="42">
        <v>42470</v>
      </c>
      <c r="D32" s="30" t="s">
        <v>36</v>
      </c>
      <c r="E32" s="1" t="s">
        <v>146</v>
      </c>
      <c r="F32" s="1" t="s">
        <v>30</v>
      </c>
      <c r="G32" s="1" t="s">
        <v>30</v>
      </c>
      <c r="H32" s="1" t="s">
        <v>123</v>
      </c>
      <c r="I32" s="1" t="s">
        <v>173</v>
      </c>
      <c r="J32" s="1" t="s">
        <v>30</v>
      </c>
      <c r="K32" s="1" t="s">
        <v>30</v>
      </c>
      <c r="O32" t="str">
        <f t="shared" si="0"/>
        <v>No</v>
      </c>
    </row>
    <row r="33" spans="1:15" ht="28.8" x14ac:dyDescent="0.3">
      <c r="A33" s="29">
        <v>31</v>
      </c>
      <c r="B33" s="1" t="s">
        <v>67</v>
      </c>
      <c r="C33" s="1"/>
      <c r="D33" s="30" t="s">
        <v>36</v>
      </c>
      <c r="E33" s="1" t="s">
        <v>30</v>
      </c>
      <c r="F33" s="1" t="s">
        <v>254</v>
      </c>
      <c r="G33" s="1" t="s">
        <v>30</v>
      </c>
      <c r="H33" s="1" t="s">
        <v>155</v>
      </c>
      <c r="I33" s="1" t="s">
        <v>173</v>
      </c>
      <c r="J33" s="1" t="s">
        <v>32</v>
      </c>
      <c r="K33" s="1" t="s">
        <v>30</v>
      </c>
      <c r="O33" t="str">
        <f t="shared" si="0"/>
        <v>No</v>
      </c>
    </row>
    <row r="34" spans="1:15" ht="28.8" x14ac:dyDescent="0.3">
      <c r="A34" s="29">
        <v>33</v>
      </c>
      <c r="B34" s="1" t="s">
        <v>37</v>
      </c>
      <c r="C34" s="42">
        <v>42460</v>
      </c>
      <c r="D34" s="30" t="s">
        <v>29</v>
      </c>
      <c r="E34" s="1" t="s">
        <v>30</v>
      </c>
      <c r="F34" s="1" t="s">
        <v>257</v>
      </c>
      <c r="G34" s="1" t="s">
        <v>30</v>
      </c>
      <c r="H34" s="1" t="s">
        <v>123</v>
      </c>
      <c r="I34" s="1" t="s">
        <v>30</v>
      </c>
      <c r="J34" s="1" t="s">
        <v>30</v>
      </c>
      <c r="K34" s="1" t="s">
        <v>30</v>
      </c>
      <c r="O34" t="str">
        <f t="shared" si="0"/>
        <v>No</v>
      </c>
    </row>
    <row r="35" spans="1:15" ht="28.8" x14ac:dyDescent="0.3">
      <c r="A35" s="29">
        <v>34</v>
      </c>
      <c r="B35" s="1" t="s">
        <v>37</v>
      </c>
      <c r="C35" s="42">
        <v>42452</v>
      </c>
      <c r="D35" s="30" t="s">
        <v>29</v>
      </c>
      <c r="E35" s="1" t="s">
        <v>30</v>
      </c>
      <c r="F35" s="1" t="s">
        <v>249</v>
      </c>
      <c r="G35" s="1" t="s">
        <v>30</v>
      </c>
      <c r="H35" s="1" t="s">
        <v>30</v>
      </c>
      <c r="I35" s="1" t="s">
        <v>30</v>
      </c>
      <c r="J35" s="1" t="s">
        <v>30</v>
      </c>
      <c r="K35" s="1" t="s">
        <v>30</v>
      </c>
      <c r="O35" t="str">
        <f t="shared" si="0"/>
        <v>No</v>
      </c>
    </row>
    <row r="36" spans="1:15" ht="28.8" x14ac:dyDescent="0.3">
      <c r="A36" s="29">
        <v>35</v>
      </c>
      <c r="B36" s="1" t="s">
        <v>51</v>
      </c>
      <c r="C36" s="43">
        <v>42535</v>
      </c>
      <c r="D36" s="30" t="s">
        <v>36</v>
      </c>
      <c r="E36" s="1" t="s">
        <v>125</v>
      </c>
      <c r="F36" s="1" t="s">
        <v>261</v>
      </c>
      <c r="G36" s="1" t="s">
        <v>30</v>
      </c>
      <c r="H36" s="1" t="s">
        <v>143</v>
      </c>
      <c r="I36" s="1" t="s">
        <v>173</v>
      </c>
      <c r="J36" s="1" t="s">
        <v>32</v>
      </c>
      <c r="K36" s="1" t="s">
        <v>30</v>
      </c>
      <c r="O36" t="str">
        <f t="shared" si="0"/>
        <v>Yes, 35: Community Transition</v>
      </c>
    </row>
    <row r="37" spans="1:15" ht="28.8" x14ac:dyDescent="0.3">
      <c r="A37" s="29">
        <v>35</v>
      </c>
      <c r="B37" s="1" t="s">
        <v>51</v>
      </c>
      <c r="C37" s="42">
        <v>42801</v>
      </c>
      <c r="D37" s="30" t="s">
        <v>29</v>
      </c>
      <c r="E37" s="1" t="s">
        <v>125</v>
      </c>
      <c r="F37" s="1" t="s">
        <v>261</v>
      </c>
      <c r="G37" s="1" t="s">
        <v>30</v>
      </c>
      <c r="H37" s="1" t="s">
        <v>143</v>
      </c>
      <c r="I37" s="1" t="s">
        <v>173</v>
      </c>
      <c r="J37" s="1" t="s">
        <v>32</v>
      </c>
      <c r="K37" s="1" t="s">
        <v>30</v>
      </c>
      <c r="O37" t="str">
        <f t="shared" si="0"/>
        <v>Yes, 35: Dual Career Support</v>
      </c>
    </row>
    <row r="38" spans="1:15" ht="28.8" x14ac:dyDescent="0.3">
      <c r="A38" s="29">
        <v>36</v>
      </c>
      <c r="B38" s="1" t="s">
        <v>51</v>
      </c>
      <c r="C38" s="42">
        <v>42457</v>
      </c>
      <c r="D38" s="30" t="s">
        <v>36</v>
      </c>
      <c r="E38" s="1" t="s">
        <v>162</v>
      </c>
      <c r="F38" s="1" t="s">
        <v>264</v>
      </c>
      <c r="G38" s="1" t="s">
        <v>161</v>
      </c>
      <c r="H38" s="1" t="s">
        <v>123</v>
      </c>
      <c r="I38" s="1" t="s">
        <v>521</v>
      </c>
      <c r="J38" s="1" t="s">
        <v>32</v>
      </c>
      <c r="K38" s="1" t="s">
        <v>30</v>
      </c>
      <c r="O38" t="str">
        <f t="shared" si="0"/>
        <v>Yes, 36: Community Transition</v>
      </c>
    </row>
    <row r="39" spans="1:15" ht="28.8" x14ac:dyDescent="0.3">
      <c r="A39" s="29">
        <v>36</v>
      </c>
      <c r="B39" s="1" t="s">
        <v>51</v>
      </c>
      <c r="C39" s="1"/>
      <c r="D39" s="30" t="s">
        <v>29</v>
      </c>
      <c r="E39" s="1" t="s">
        <v>162</v>
      </c>
      <c r="F39" s="1" t="s">
        <v>264</v>
      </c>
      <c r="G39" s="1" t="s">
        <v>161</v>
      </c>
      <c r="H39" s="1" t="s">
        <v>123</v>
      </c>
      <c r="I39" s="1" t="s">
        <v>521</v>
      </c>
      <c r="J39" s="1" t="s">
        <v>32</v>
      </c>
      <c r="K39" s="1" t="s">
        <v>30</v>
      </c>
      <c r="O39" t="str">
        <f t="shared" si="0"/>
        <v>Yes, 36: Dual Career Support</v>
      </c>
    </row>
    <row r="40" spans="1:15" ht="43.2" x14ac:dyDescent="0.3">
      <c r="A40" s="29">
        <v>37</v>
      </c>
      <c r="B40" s="1" t="s">
        <v>114</v>
      </c>
      <c r="C40" s="42">
        <v>42472</v>
      </c>
      <c r="D40" s="30" t="s">
        <v>36</v>
      </c>
      <c r="E40" s="1" t="s">
        <v>146</v>
      </c>
      <c r="F40" s="1" t="s">
        <v>267</v>
      </c>
      <c r="G40" s="1" t="s">
        <v>30</v>
      </c>
      <c r="H40" s="1" t="s">
        <v>152</v>
      </c>
      <c r="I40" s="1" t="s">
        <v>173</v>
      </c>
      <c r="J40" s="1" t="s">
        <v>32</v>
      </c>
      <c r="K40" s="1" t="s">
        <v>30</v>
      </c>
      <c r="O40" t="str">
        <f t="shared" si="0"/>
        <v>No</v>
      </c>
    </row>
    <row r="41" spans="1:15" ht="28.8" x14ac:dyDescent="0.3">
      <c r="A41" s="29">
        <v>38</v>
      </c>
      <c r="B41" s="1" t="s">
        <v>37</v>
      </c>
      <c r="C41" s="42">
        <v>42517</v>
      </c>
      <c r="D41" s="30" t="s">
        <v>36</v>
      </c>
      <c r="E41" s="1" t="s">
        <v>30</v>
      </c>
      <c r="F41" s="1" t="s">
        <v>49</v>
      </c>
      <c r="G41" s="1" t="s">
        <v>30</v>
      </c>
      <c r="H41" s="1" t="s">
        <v>30</v>
      </c>
      <c r="I41" s="1" t="s">
        <v>30</v>
      </c>
      <c r="J41" s="1" t="s">
        <v>30</v>
      </c>
      <c r="K41" s="1" t="s">
        <v>30</v>
      </c>
      <c r="O41" t="str">
        <f t="shared" si="0"/>
        <v>Yes, 38: Community Transition</v>
      </c>
    </row>
    <row r="42" spans="1:15" ht="28.8" x14ac:dyDescent="0.3">
      <c r="A42" s="29">
        <v>38</v>
      </c>
      <c r="B42" s="1" t="s">
        <v>37</v>
      </c>
      <c r="C42" s="42">
        <v>42485</v>
      </c>
      <c r="D42" s="30" t="s">
        <v>29</v>
      </c>
      <c r="E42" s="1" t="s">
        <v>30</v>
      </c>
      <c r="F42" s="1" t="s">
        <v>49</v>
      </c>
      <c r="G42" s="1" t="s">
        <v>30</v>
      </c>
      <c r="H42" s="1" t="s">
        <v>30</v>
      </c>
      <c r="I42" s="1" t="s">
        <v>30</v>
      </c>
      <c r="J42" s="1" t="s">
        <v>30</v>
      </c>
      <c r="K42" s="1" t="s">
        <v>30</v>
      </c>
      <c r="O42" t="str">
        <f t="shared" si="0"/>
        <v>Yes, 38: Dual Career Support</v>
      </c>
    </row>
    <row r="43" spans="1:15" ht="28.8" x14ac:dyDescent="0.3">
      <c r="A43" s="29">
        <v>39</v>
      </c>
      <c r="B43" s="1" t="s">
        <v>37</v>
      </c>
      <c r="C43" s="1"/>
      <c r="D43" s="30" t="s">
        <v>29</v>
      </c>
      <c r="E43" s="1" t="s">
        <v>146</v>
      </c>
      <c r="F43" s="1" t="s">
        <v>49</v>
      </c>
      <c r="G43" s="1" t="s">
        <v>30</v>
      </c>
      <c r="H43" s="1" t="s">
        <v>123</v>
      </c>
      <c r="I43" s="1" t="s">
        <v>30</v>
      </c>
      <c r="J43" s="1" t="s">
        <v>30</v>
      </c>
      <c r="K43" s="1" t="s">
        <v>30</v>
      </c>
      <c r="O43" t="str">
        <f>IF(OR(A43=A44,A43=A42),_xlfn.CONCAT("Yes, ", A43,": ",D43), "No")</f>
        <v>No</v>
      </c>
    </row>
    <row r="44" spans="1:15" ht="43.2" x14ac:dyDescent="0.3">
      <c r="A44" s="29">
        <v>40</v>
      </c>
      <c r="B44" s="1" t="s">
        <v>39</v>
      </c>
      <c r="C44" s="42">
        <v>42655</v>
      </c>
      <c r="D44" s="30" t="s">
        <v>36</v>
      </c>
      <c r="E44" s="1" t="s">
        <v>131</v>
      </c>
      <c r="F44" s="1" t="s">
        <v>274</v>
      </c>
      <c r="G44" s="1" t="s">
        <v>30</v>
      </c>
      <c r="H44" s="1" t="s">
        <v>143</v>
      </c>
      <c r="I44" s="1" t="s">
        <v>525</v>
      </c>
      <c r="J44" s="1" t="s">
        <v>32</v>
      </c>
      <c r="K44" s="1" t="s">
        <v>30</v>
      </c>
      <c r="O44" t="str">
        <f t="shared" si="0"/>
        <v>Yes, 40: Community Transition</v>
      </c>
    </row>
    <row r="45" spans="1:15" ht="43.2" x14ac:dyDescent="0.3">
      <c r="A45" s="29">
        <v>40</v>
      </c>
      <c r="B45" s="1" t="s">
        <v>39</v>
      </c>
      <c r="C45" s="1"/>
      <c r="D45" s="30" t="s">
        <v>103</v>
      </c>
      <c r="E45" s="1" t="s">
        <v>131</v>
      </c>
      <c r="F45" s="1" t="s">
        <v>274</v>
      </c>
      <c r="G45" s="1" t="s">
        <v>30</v>
      </c>
      <c r="H45" s="1" t="s">
        <v>143</v>
      </c>
      <c r="I45" s="1" t="s">
        <v>525</v>
      </c>
      <c r="J45" s="1" t="s">
        <v>32</v>
      </c>
      <c r="K45" s="1" t="s">
        <v>30</v>
      </c>
      <c r="O45" t="str">
        <f t="shared" si="0"/>
        <v>Yes, 40: DC Add-on</v>
      </c>
    </row>
    <row r="46" spans="1:15" ht="28.8" x14ac:dyDescent="0.3">
      <c r="A46" s="29">
        <v>41</v>
      </c>
      <c r="B46" s="1" t="s">
        <v>37</v>
      </c>
      <c r="C46" s="42">
        <v>42492</v>
      </c>
      <c r="D46" s="30" t="s">
        <v>50</v>
      </c>
      <c r="E46" s="1" t="s">
        <v>30</v>
      </c>
      <c r="F46" s="1" t="s">
        <v>49</v>
      </c>
      <c r="G46" s="1" t="s">
        <v>30</v>
      </c>
      <c r="H46" s="1" t="s">
        <v>30</v>
      </c>
      <c r="I46" s="1" t="s">
        <v>30</v>
      </c>
      <c r="J46" s="1" t="s">
        <v>30</v>
      </c>
      <c r="K46" s="1" t="s">
        <v>30</v>
      </c>
      <c r="O46" t="str">
        <f t="shared" si="0"/>
        <v>Yes, 41: CT 6</v>
      </c>
    </row>
    <row r="47" spans="1:15" ht="28.8" x14ac:dyDescent="0.3">
      <c r="A47" s="29">
        <v>41</v>
      </c>
      <c r="B47" s="1" t="s">
        <v>37</v>
      </c>
      <c r="C47" s="42">
        <v>42492</v>
      </c>
      <c r="D47" s="30" t="s">
        <v>29</v>
      </c>
      <c r="E47" s="1" t="s">
        <v>30</v>
      </c>
      <c r="F47" s="1" t="s">
        <v>49</v>
      </c>
      <c r="G47" s="1" t="s">
        <v>30</v>
      </c>
      <c r="H47" s="1" t="s">
        <v>30</v>
      </c>
      <c r="I47" s="1" t="s">
        <v>30</v>
      </c>
      <c r="J47" s="1" t="s">
        <v>30</v>
      </c>
      <c r="K47" s="1" t="s">
        <v>30</v>
      </c>
      <c r="O47" t="str">
        <f t="shared" si="0"/>
        <v>Yes, 41: Dual Career Support</v>
      </c>
    </row>
    <row r="48" spans="1:15" ht="28.8" x14ac:dyDescent="0.3">
      <c r="A48" s="29">
        <v>42</v>
      </c>
      <c r="B48" s="1" t="s">
        <v>28</v>
      </c>
      <c r="C48" s="42">
        <v>42439</v>
      </c>
      <c r="D48" s="30" t="s">
        <v>29</v>
      </c>
      <c r="E48" s="1" t="s">
        <v>146</v>
      </c>
      <c r="F48" s="1" t="s">
        <v>49</v>
      </c>
      <c r="G48" s="1" t="s">
        <v>30</v>
      </c>
      <c r="H48" s="1" t="s">
        <v>123</v>
      </c>
      <c r="I48" s="1" t="s">
        <v>521</v>
      </c>
      <c r="J48" s="1" t="s">
        <v>132</v>
      </c>
      <c r="K48" s="1" t="s">
        <v>30</v>
      </c>
      <c r="O48" t="str">
        <f>IF(OR(A48=A49,A48=A47),_xlfn.CONCAT("Yes, ", A48,": ",D48), "No")</f>
        <v>No</v>
      </c>
    </row>
    <row r="49" spans="1:15" ht="28.8" x14ac:dyDescent="0.3">
      <c r="A49" s="29">
        <v>43</v>
      </c>
      <c r="B49" s="1" t="s">
        <v>37</v>
      </c>
      <c r="C49" s="42">
        <v>42450</v>
      </c>
      <c r="D49" s="30" t="s">
        <v>29</v>
      </c>
      <c r="E49" s="1" t="s">
        <v>30</v>
      </c>
      <c r="F49" s="1" t="s">
        <v>30</v>
      </c>
      <c r="G49" s="1" t="s">
        <v>30</v>
      </c>
      <c r="H49" s="1" t="s">
        <v>31</v>
      </c>
      <c r="I49" s="1" t="s">
        <v>173</v>
      </c>
      <c r="J49" s="1" t="s">
        <v>32</v>
      </c>
      <c r="K49" s="1" t="s">
        <v>30</v>
      </c>
      <c r="O49" t="str">
        <f t="shared" si="0"/>
        <v>No</v>
      </c>
    </row>
    <row r="50" spans="1:15" ht="28.8" x14ac:dyDescent="0.3">
      <c r="A50" s="29">
        <v>44</v>
      </c>
      <c r="B50" s="1" t="s">
        <v>37</v>
      </c>
      <c r="C50" s="1"/>
      <c r="D50" s="30" t="s">
        <v>36</v>
      </c>
      <c r="E50" s="1" t="s">
        <v>30</v>
      </c>
      <c r="F50" s="1" t="s">
        <v>30</v>
      </c>
      <c r="G50" s="1" t="s">
        <v>30</v>
      </c>
      <c r="H50" s="1" t="s">
        <v>123</v>
      </c>
      <c r="I50" s="1" t="s">
        <v>30</v>
      </c>
      <c r="J50" s="1" t="s">
        <v>30</v>
      </c>
      <c r="K50" s="1" t="s">
        <v>30</v>
      </c>
      <c r="O50" t="str">
        <f t="shared" si="0"/>
        <v>No</v>
      </c>
    </row>
    <row r="51" spans="1:15" ht="28.8" x14ac:dyDescent="0.3">
      <c r="A51" s="29">
        <v>45</v>
      </c>
      <c r="B51" s="1" t="s">
        <v>44</v>
      </c>
      <c r="C51" s="42">
        <v>42781</v>
      </c>
      <c r="D51" s="30" t="s">
        <v>36</v>
      </c>
      <c r="E51" s="1" t="s">
        <v>30</v>
      </c>
      <c r="F51" s="1" t="s">
        <v>45</v>
      </c>
      <c r="G51" s="1" t="s">
        <v>122</v>
      </c>
      <c r="H51" s="1" t="s">
        <v>143</v>
      </c>
      <c r="I51" s="1" t="s">
        <v>173</v>
      </c>
      <c r="J51" s="1" t="s">
        <v>32</v>
      </c>
      <c r="K51" s="1" t="s">
        <v>30</v>
      </c>
      <c r="O51" t="str">
        <f t="shared" si="0"/>
        <v>Yes, 45: Community Transition</v>
      </c>
    </row>
    <row r="52" spans="1:15" ht="28.8" x14ac:dyDescent="0.3">
      <c r="A52" s="29">
        <v>45</v>
      </c>
      <c r="B52" s="1" t="s">
        <v>44</v>
      </c>
      <c r="C52" s="42">
        <v>42551</v>
      </c>
      <c r="D52" s="30" t="s">
        <v>29</v>
      </c>
      <c r="E52" s="1" t="s">
        <v>30</v>
      </c>
      <c r="F52" s="1" t="s">
        <v>45</v>
      </c>
      <c r="G52" s="1" t="s">
        <v>122</v>
      </c>
      <c r="H52" s="1" t="s">
        <v>143</v>
      </c>
      <c r="I52" s="1" t="s">
        <v>173</v>
      </c>
      <c r="J52" s="1" t="s">
        <v>32</v>
      </c>
      <c r="K52" s="1" t="s">
        <v>30</v>
      </c>
      <c r="O52" t="str">
        <f t="shared" si="0"/>
        <v>Yes, 45: Dual Career Support</v>
      </c>
    </row>
    <row r="53" spans="1:15" ht="28.8" x14ac:dyDescent="0.3">
      <c r="A53" s="29">
        <v>46</v>
      </c>
      <c r="B53" s="1" t="s">
        <v>44</v>
      </c>
      <c r="C53" s="42">
        <v>42497</v>
      </c>
      <c r="D53" s="30" t="s">
        <v>36</v>
      </c>
      <c r="E53" s="1" t="s">
        <v>128</v>
      </c>
      <c r="F53" s="1" t="s">
        <v>287</v>
      </c>
      <c r="G53" s="1" t="s">
        <v>30</v>
      </c>
      <c r="H53" s="1" t="s">
        <v>123</v>
      </c>
      <c r="I53" s="1" t="s">
        <v>521</v>
      </c>
      <c r="J53" s="1" t="s">
        <v>132</v>
      </c>
      <c r="K53" s="1" t="s">
        <v>30</v>
      </c>
      <c r="O53" t="str">
        <f t="shared" si="0"/>
        <v>No</v>
      </c>
    </row>
    <row r="54" spans="1:15" ht="28.8" x14ac:dyDescent="0.3">
      <c r="A54" s="29">
        <v>47</v>
      </c>
      <c r="B54" s="1" t="s">
        <v>44</v>
      </c>
      <c r="C54" s="42">
        <v>42523</v>
      </c>
      <c r="D54" s="30" t="s">
        <v>36</v>
      </c>
      <c r="E54" s="1" t="s">
        <v>128</v>
      </c>
      <c r="F54" s="1" t="s">
        <v>289</v>
      </c>
      <c r="G54" s="1" t="s">
        <v>30</v>
      </c>
      <c r="H54" s="1" t="s">
        <v>123</v>
      </c>
      <c r="I54" s="1" t="s">
        <v>30</v>
      </c>
      <c r="J54" s="1" t="s">
        <v>132</v>
      </c>
      <c r="K54" s="1" t="s">
        <v>30</v>
      </c>
      <c r="O54" t="str">
        <f t="shared" si="0"/>
        <v>No</v>
      </c>
    </row>
    <row r="55" spans="1:15" ht="43.2" x14ac:dyDescent="0.3">
      <c r="A55" s="29">
        <v>48</v>
      </c>
      <c r="B55" s="1" t="s">
        <v>44</v>
      </c>
      <c r="C55" s="42">
        <v>42508</v>
      </c>
      <c r="D55" s="30" t="s">
        <v>36</v>
      </c>
      <c r="E55" s="1" t="s">
        <v>128</v>
      </c>
      <c r="F55" s="1" t="s">
        <v>292</v>
      </c>
      <c r="G55" s="1" t="s">
        <v>30</v>
      </c>
      <c r="H55" s="1" t="s">
        <v>123</v>
      </c>
      <c r="I55" s="1" t="s">
        <v>522</v>
      </c>
      <c r="J55" s="1" t="s">
        <v>32</v>
      </c>
      <c r="K55" s="1" t="s">
        <v>30</v>
      </c>
      <c r="O55" t="str">
        <f>IF(OR(A55=A56,A55=A54),_xlfn.CONCAT("Yes, ", A55,": ",D55), "No")</f>
        <v>No</v>
      </c>
    </row>
    <row r="56" spans="1:15" ht="28.8" x14ac:dyDescent="0.3">
      <c r="A56" s="29">
        <v>49</v>
      </c>
      <c r="B56" s="1" t="s">
        <v>37</v>
      </c>
      <c r="C56" s="42">
        <v>42662</v>
      </c>
      <c r="D56" s="30" t="s">
        <v>50</v>
      </c>
      <c r="E56" s="1" t="s">
        <v>131</v>
      </c>
      <c r="F56" s="1" t="s">
        <v>30</v>
      </c>
      <c r="G56" s="1" t="s">
        <v>150</v>
      </c>
      <c r="H56" s="1" t="s">
        <v>123</v>
      </c>
      <c r="I56" s="1" t="s">
        <v>173</v>
      </c>
      <c r="J56" s="1" t="s">
        <v>32</v>
      </c>
      <c r="K56" s="1" t="s">
        <v>60</v>
      </c>
      <c r="O56" t="str">
        <f t="shared" si="0"/>
        <v>Yes, 49: CT 6</v>
      </c>
    </row>
    <row r="57" spans="1:15" ht="28.8" x14ac:dyDescent="0.3">
      <c r="A57" s="29">
        <v>49</v>
      </c>
      <c r="B57" s="1" t="s">
        <v>37</v>
      </c>
      <c r="C57" s="42">
        <v>42852</v>
      </c>
      <c r="D57" s="30" t="s">
        <v>29</v>
      </c>
      <c r="E57" s="1" t="s">
        <v>131</v>
      </c>
      <c r="F57" s="1" t="s">
        <v>30</v>
      </c>
      <c r="G57" s="1" t="s">
        <v>150</v>
      </c>
      <c r="H57" s="1" t="s">
        <v>123</v>
      </c>
      <c r="I57" s="1" t="s">
        <v>173</v>
      </c>
      <c r="J57" s="1" t="s">
        <v>32</v>
      </c>
      <c r="K57" s="1" t="s">
        <v>60</v>
      </c>
      <c r="O57" t="str">
        <f t="shared" si="0"/>
        <v>Yes, 49: Dual Career Support</v>
      </c>
    </row>
    <row r="58" spans="1:15" ht="57.6" x14ac:dyDescent="0.3">
      <c r="A58" s="29">
        <v>50</v>
      </c>
      <c r="B58" s="1" t="s">
        <v>81</v>
      </c>
      <c r="C58" s="42">
        <v>42542</v>
      </c>
      <c r="D58" s="30" t="s">
        <v>36</v>
      </c>
      <c r="E58" s="1" t="s">
        <v>125</v>
      </c>
      <c r="F58" s="1" t="s">
        <v>93</v>
      </c>
      <c r="G58" s="1" t="s">
        <v>154</v>
      </c>
      <c r="H58" s="1" t="s">
        <v>137</v>
      </c>
      <c r="I58" s="1" t="s">
        <v>175</v>
      </c>
      <c r="J58" s="1" t="s">
        <v>30</v>
      </c>
      <c r="K58" s="1" t="s">
        <v>60</v>
      </c>
      <c r="O58" t="str">
        <f t="shared" si="0"/>
        <v>No</v>
      </c>
    </row>
    <row r="59" spans="1:15" ht="28.8" x14ac:dyDescent="0.3">
      <c r="A59" s="29">
        <v>51</v>
      </c>
      <c r="B59" s="1" t="s">
        <v>65</v>
      </c>
      <c r="C59" s="42">
        <v>42725</v>
      </c>
      <c r="D59" s="30" t="s">
        <v>56</v>
      </c>
      <c r="E59" s="1" t="s">
        <v>131</v>
      </c>
      <c r="F59" s="1" t="s">
        <v>298</v>
      </c>
      <c r="G59" s="1" t="s">
        <v>30</v>
      </c>
      <c r="H59" s="1" t="s">
        <v>123</v>
      </c>
      <c r="I59" s="1" t="s">
        <v>172</v>
      </c>
      <c r="J59" s="1" t="s">
        <v>32</v>
      </c>
      <c r="K59" s="1" t="s">
        <v>30</v>
      </c>
      <c r="O59" t="str">
        <f t="shared" si="0"/>
        <v>Yes, 51: CT Add-on</v>
      </c>
    </row>
    <row r="60" spans="1:15" ht="28.8" x14ac:dyDescent="0.3">
      <c r="A60" s="29">
        <v>51</v>
      </c>
      <c r="B60" s="1" t="s">
        <v>65</v>
      </c>
      <c r="C60" s="42">
        <v>42541</v>
      </c>
      <c r="D60" s="30" t="s">
        <v>29</v>
      </c>
      <c r="E60" s="1" t="s">
        <v>131</v>
      </c>
      <c r="F60" s="1" t="s">
        <v>298</v>
      </c>
      <c r="G60" s="1" t="s">
        <v>30</v>
      </c>
      <c r="H60" s="1" t="s">
        <v>123</v>
      </c>
      <c r="I60" s="1" t="s">
        <v>172</v>
      </c>
      <c r="J60" s="1" t="s">
        <v>32</v>
      </c>
      <c r="K60" s="1" t="s">
        <v>30</v>
      </c>
      <c r="O60" t="str">
        <f>IF(OR(A60=A61,A60=A59),_xlfn.CONCAT("Yes, ", A60,": ",D60), "No")</f>
        <v>Yes, 51: Dual Career Support</v>
      </c>
    </row>
    <row r="61" spans="1:15" ht="28.8" x14ac:dyDescent="0.3">
      <c r="A61" s="29">
        <v>52</v>
      </c>
      <c r="B61" s="1" t="s">
        <v>39</v>
      </c>
      <c r="C61" s="43">
        <v>42530</v>
      </c>
      <c r="D61" s="30" t="s">
        <v>36</v>
      </c>
      <c r="E61" s="1" t="s">
        <v>30</v>
      </c>
      <c r="F61" s="1" t="s">
        <v>301</v>
      </c>
      <c r="G61" s="1" t="s">
        <v>30</v>
      </c>
      <c r="H61" s="1" t="s">
        <v>30</v>
      </c>
      <c r="I61" s="1" t="s">
        <v>30</v>
      </c>
      <c r="J61" s="1" t="s">
        <v>30</v>
      </c>
      <c r="K61" s="1" t="s">
        <v>30</v>
      </c>
      <c r="O61" t="str">
        <f t="shared" si="0"/>
        <v>Yes, 52: Community Transition</v>
      </c>
    </row>
    <row r="62" spans="1:15" ht="28.8" x14ac:dyDescent="0.3">
      <c r="A62" s="29">
        <v>52</v>
      </c>
      <c r="B62" s="1" t="s">
        <v>39</v>
      </c>
      <c r="C62" s="42">
        <v>42759</v>
      </c>
      <c r="D62" s="30" t="s">
        <v>29</v>
      </c>
      <c r="E62" s="1" t="s">
        <v>30</v>
      </c>
      <c r="F62" s="1" t="s">
        <v>301</v>
      </c>
      <c r="G62" s="1" t="s">
        <v>30</v>
      </c>
      <c r="H62" s="1" t="s">
        <v>30</v>
      </c>
      <c r="I62" s="1" t="s">
        <v>30</v>
      </c>
      <c r="J62" s="1" t="s">
        <v>30</v>
      </c>
      <c r="K62" s="1" t="s">
        <v>30</v>
      </c>
      <c r="O62" t="str">
        <f t="shared" si="0"/>
        <v>Yes, 52: Dual Career Support</v>
      </c>
    </row>
    <row r="63" spans="1:15" ht="28.8" x14ac:dyDescent="0.3">
      <c r="A63" s="29">
        <v>53</v>
      </c>
      <c r="B63" s="1" t="s">
        <v>39</v>
      </c>
      <c r="C63" s="1"/>
      <c r="D63" s="30" t="s">
        <v>36</v>
      </c>
      <c r="E63" s="1" t="s">
        <v>30</v>
      </c>
      <c r="F63" s="1" t="s">
        <v>304</v>
      </c>
      <c r="G63" s="1" t="s">
        <v>30</v>
      </c>
      <c r="H63" s="1" t="s">
        <v>30</v>
      </c>
      <c r="I63" s="1" t="s">
        <v>30</v>
      </c>
      <c r="J63" s="1" t="s">
        <v>30</v>
      </c>
      <c r="K63" s="1" t="s">
        <v>30</v>
      </c>
      <c r="O63" t="str">
        <f t="shared" si="0"/>
        <v>No</v>
      </c>
    </row>
    <row r="64" spans="1:15" ht="28.8" x14ac:dyDescent="0.3">
      <c r="A64" s="29">
        <v>56</v>
      </c>
      <c r="B64" s="1" t="s">
        <v>62</v>
      </c>
      <c r="C64" s="42">
        <v>42536</v>
      </c>
      <c r="D64" s="30" t="s">
        <v>50</v>
      </c>
      <c r="E64" s="1" t="s">
        <v>131</v>
      </c>
      <c r="F64" s="1" t="s">
        <v>106</v>
      </c>
      <c r="G64" s="1" t="s">
        <v>156</v>
      </c>
      <c r="H64" s="1" t="s">
        <v>123</v>
      </c>
      <c r="I64" s="1" t="s">
        <v>172</v>
      </c>
      <c r="J64" s="1" t="s">
        <v>32</v>
      </c>
      <c r="K64" s="1" t="s">
        <v>30</v>
      </c>
      <c r="O64" t="str">
        <f t="shared" si="0"/>
        <v>Yes, 56: CT 6</v>
      </c>
    </row>
    <row r="65" spans="1:15" ht="28.8" x14ac:dyDescent="0.3">
      <c r="A65" s="29">
        <v>56</v>
      </c>
      <c r="B65" s="1" t="s">
        <v>62</v>
      </c>
      <c r="C65" s="42">
        <v>42691</v>
      </c>
      <c r="D65" s="30" t="s">
        <v>29</v>
      </c>
      <c r="E65" s="1" t="s">
        <v>131</v>
      </c>
      <c r="F65" s="1" t="s">
        <v>106</v>
      </c>
      <c r="G65" s="1" t="s">
        <v>156</v>
      </c>
      <c r="H65" s="1" t="s">
        <v>123</v>
      </c>
      <c r="I65" s="1" t="s">
        <v>172</v>
      </c>
      <c r="J65" s="1" t="s">
        <v>32</v>
      </c>
      <c r="K65" s="1" t="s">
        <v>30</v>
      </c>
      <c r="O65" t="str">
        <f t="shared" si="0"/>
        <v>Yes, 56: Dual Career Support</v>
      </c>
    </row>
    <row r="66" spans="1:15" ht="43.2" x14ac:dyDescent="0.3">
      <c r="A66" s="29">
        <v>57</v>
      </c>
      <c r="B66" s="1" t="s">
        <v>114</v>
      </c>
      <c r="C66" s="42">
        <v>42573</v>
      </c>
      <c r="D66" s="30" t="s">
        <v>50</v>
      </c>
      <c r="E66" s="1" t="s">
        <v>128</v>
      </c>
      <c r="F66" s="1" t="s">
        <v>308</v>
      </c>
      <c r="G66" s="1" t="s">
        <v>30</v>
      </c>
      <c r="H66" s="1" t="s">
        <v>123</v>
      </c>
      <c r="I66" s="1" t="s">
        <v>521</v>
      </c>
      <c r="J66" s="1" t="s">
        <v>132</v>
      </c>
      <c r="K66" s="1" t="s">
        <v>30</v>
      </c>
      <c r="O66" t="str">
        <f t="shared" si="0"/>
        <v>Yes, 57: CT 6</v>
      </c>
    </row>
    <row r="67" spans="1:15" ht="43.2" x14ac:dyDescent="0.3">
      <c r="A67" s="29">
        <v>57</v>
      </c>
      <c r="B67" s="1" t="s">
        <v>114</v>
      </c>
      <c r="C67" s="42">
        <v>42571</v>
      </c>
      <c r="D67" s="30" t="s">
        <v>29</v>
      </c>
      <c r="E67" s="1" t="s">
        <v>128</v>
      </c>
      <c r="F67" s="1" t="s">
        <v>308</v>
      </c>
      <c r="G67" s="1" t="s">
        <v>30</v>
      </c>
      <c r="H67" s="1" t="s">
        <v>123</v>
      </c>
      <c r="I67" s="1" t="s">
        <v>521</v>
      </c>
      <c r="J67" s="1" t="s">
        <v>132</v>
      </c>
      <c r="K67" s="1" t="s">
        <v>30</v>
      </c>
      <c r="O67" t="str">
        <f t="shared" ref="O67:O110" si="1">IF(OR(A67=A68,A67=A66),_xlfn.CONCAT("Yes, ", A67,": ",D67), "No")</f>
        <v>Yes, 57: Dual Career Support</v>
      </c>
    </row>
    <row r="68" spans="1:15" ht="43.2" x14ac:dyDescent="0.3">
      <c r="A68" s="29">
        <v>58</v>
      </c>
      <c r="B68" s="1" t="s">
        <v>180</v>
      </c>
      <c r="C68" s="42">
        <v>42563</v>
      </c>
      <c r="D68" s="30" t="s">
        <v>56</v>
      </c>
      <c r="E68" s="1" t="s">
        <v>146</v>
      </c>
      <c r="F68" s="1" t="s">
        <v>311</v>
      </c>
      <c r="G68" s="1" t="s">
        <v>140</v>
      </c>
      <c r="H68" s="1" t="s">
        <v>127</v>
      </c>
      <c r="I68" s="1" t="s">
        <v>173</v>
      </c>
      <c r="J68" s="1" t="s">
        <v>32</v>
      </c>
      <c r="K68" s="1" t="s">
        <v>30</v>
      </c>
      <c r="O68" t="str">
        <f t="shared" si="1"/>
        <v>Yes, 58: CT Add-on</v>
      </c>
    </row>
    <row r="69" spans="1:15" ht="43.2" x14ac:dyDescent="0.3">
      <c r="A69" s="29">
        <v>58</v>
      </c>
      <c r="B69" s="1" t="s">
        <v>180</v>
      </c>
      <c r="C69" s="42">
        <v>42563</v>
      </c>
      <c r="D69" s="30" t="s">
        <v>29</v>
      </c>
      <c r="E69" s="1" t="s">
        <v>146</v>
      </c>
      <c r="F69" s="1" t="s">
        <v>311</v>
      </c>
      <c r="G69" s="1" t="s">
        <v>140</v>
      </c>
      <c r="H69" s="1" t="s">
        <v>127</v>
      </c>
      <c r="I69" s="1" t="s">
        <v>173</v>
      </c>
      <c r="J69" s="1" t="s">
        <v>32</v>
      </c>
      <c r="K69" s="1" t="s">
        <v>30</v>
      </c>
      <c r="O69" t="str">
        <f t="shared" si="1"/>
        <v>Yes, 58: Dual Career Support</v>
      </c>
    </row>
    <row r="70" spans="1:15" ht="57.6" x14ac:dyDescent="0.3">
      <c r="A70" s="29">
        <v>59</v>
      </c>
      <c r="B70" s="1" t="s">
        <v>65</v>
      </c>
      <c r="C70" s="1"/>
      <c r="D70" s="30" t="s">
        <v>29</v>
      </c>
      <c r="E70" s="1" t="s">
        <v>131</v>
      </c>
      <c r="F70" s="1" t="s">
        <v>314</v>
      </c>
      <c r="G70" s="1" t="s">
        <v>30</v>
      </c>
      <c r="H70" s="1" t="s">
        <v>123</v>
      </c>
      <c r="I70" s="1" t="s">
        <v>30</v>
      </c>
      <c r="J70" s="1" t="s">
        <v>32</v>
      </c>
      <c r="K70" s="1" t="s">
        <v>30</v>
      </c>
      <c r="O70" t="str">
        <f t="shared" si="1"/>
        <v>No</v>
      </c>
    </row>
    <row r="71" spans="1:15" ht="28.8" x14ac:dyDescent="0.3">
      <c r="A71" s="29">
        <v>60</v>
      </c>
      <c r="B71" s="1" t="s">
        <v>47</v>
      </c>
      <c r="C71" s="42">
        <v>42607</v>
      </c>
      <c r="D71" s="30" t="s">
        <v>29</v>
      </c>
      <c r="E71" s="1" t="s">
        <v>128</v>
      </c>
      <c r="F71" s="1" t="s">
        <v>49</v>
      </c>
      <c r="G71" s="1" t="s">
        <v>30</v>
      </c>
      <c r="H71" s="1" t="s">
        <v>123</v>
      </c>
      <c r="I71" s="1" t="s">
        <v>521</v>
      </c>
      <c r="J71" s="1" t="s">
        <v>132</v>
      </c>
      <c r="K71" s="1" t="s">
        <v>30</v>
      </c>
      <c r="O71" t="str">
        <f t="shared" si="1"/>
        <v>No</v>
      </c>
    </row>
    <row r="72" spans="1:15" x14ac:dyDescent="0.3">
      <c r="A72" s="29">
        <v>61</v>
      </c>
      <c r="B72" s="1" t="s">
        <v>34</v>
      </c>
      <c r="C72" s="42">
        <v>42611</v>
      </c>
      <c r="D72" s="30" t="s">
        <v>36</v>
      </c>
      <c r="E72" s="1" t="s">
        <v>157</v>
      </c>
      <c r="F72" s="1" t="s">
        <v>318</v>
      </c>
      <c r="G72" s="1" t="s">
        <v>30</v>
      </c>
      <c r="H72" s="1" t="s">
        <v>123</v>
      </c>
      <c r="I72" s="1" t="s">
        <v>30</v>
      </c>
      <c r="J72" s="1" t="s">
        <v>30</v>
      </c>
      <c r="K72" s="1" t="s">
        <v>30</v>
      </c>
      <c r="O72" t="str">
        <f t="shared" si="1"/>
        <v>No</v>
      </c>
    </row>
    <row r="73" spans="1:15" ht="43.2" x14ac:dyDescent="0.3">
      <c r="A73" s="29">
        <v>62</v>
      </c>
      <c r="B73" s="1" t="s">
        <v>181</v>
      </c>
      <c r="C73" s="42">
        <v>42758</v>
      </c>
      <c r="D73" s="30" t="s">
        <v>36</v>
      </c>
      <c r="E73" s="1" t="s">
        <v>131</v>
      </c>
      <c r="F73" s="1" t="s">
        <v>321</v>
      </c>
      <c r="G73" s="1" t="s">
        <v>148</v>
      </c>
      <c r="H73" s="1" t="s">
        <v>127</v>
      </c>
      <c r="I73" s="1" t="s">
        <v>172</v>
      </c>
      <c r="J73" s="1" t="s">
        <v>32</v>
      </c>
      <c r="K73" s="1" t="s">
        <v>30</v>
      </c>
      <c r="O73" t="str">
        <f t="shared" si="1"/>
        <v>Yes, 62: Community Transition</v>
      </c>
    </row>
    <row r="74" spans="1:15" ht="43.2" x14ac:dyDescent="0.3">
      <c r="A74" s="29">
        <v>62</v>
      </c>
      <c r="B74" s="1" t="s">
        <v>181</v>
      </c>
      <c r="C74" s="42">
        <v>42775</v>
      </c>
      <c r="D74" s="30" t="s">
        <v>29</v>
      </c>
      <c r="E74" s="1" t="s">
        <v>131</v>
      </c>
      <c r="F74" s="1" t="s">
        <v>321</v>
      </c>
      <c r="G74" s="1" t="s">
        <v>148</v>
      </c>
      <c r="H74" s="1" t="s">
        <v>127</v>
      </c>
      <c r="I74" s="1" t="s">
        <v>172</v>
      </c>
      <c r="J74" s="1" t="s">
        <v>32</v>
      </c>
      <c r="K74" s="1" t="s">
        <v>30</v>
      </c>
      <c r="O74" t="str">
        <f>IF(OR(A74=A75,A74=A73),_xlfn.CONCAT("Yes, ", A74,": ",D74), "No")</f>
        <v>Yes, 62: Dual Career Support</v>
      </c>
    </row>
    <row r="75" spans="1:15" ht="43.2" x14ac:dyDescent="0.3">
      <c r="A75" s="29">
        <v>64</v>
      </c>
      <c r="B75" s="1" t="s">
        <v>67</v>
      </c>
      <c r="C75" s="42">
        <v>42709</v>
      </c>
      <c r="D75" s="30" t="s">
        <v>68</v>
      </c>
      <c r="E75" s="1" t="s">
        <v>146</v>
      </c>
      <c r="F75" s="1" t="s">
        <v>30</v>
      </c>
      <c r="G75" s="1" t="s">
        <v>30</v>
      </c>
      <c r="H75" s="1" t="s">
        <v>30</v>
      </c>
      <c r="I75" s="1" t="s">
        <v>525</v>
      </c>
      <c r="J75" s="1" t="s">
        <v>32</v>
      </c>
      <c r="K75" s="1" t="s">
        <v>30</v>
      </c>
      <c r="O75" t="str">
        <f t="shared" si="1"/>
        <v>No</v>
      </c>
    </row>
    <row r="76" spans="1:15" ht="28.8" x14ac:dyDescent="0.3">
      <c r="A76" s="29">
        <v>65</v>
      </c>
      <c r="B76" s="1" t="s">
        <v>81</v>
      </c>
      <c r="C76" s="42">
        <v>42751</v>
      </c>
      <c r="D76" s="30" t="s">
        <v>36</v>
      </c>
      <c r="E76" s="1" t="s">
        <v>131</v>
      </c>
      <c r="F76" s="1" t="s">
        <v>326</v>
      </c>
      <c r="G76" s="1" t="s">
        <v>30</v>
      </c>
      <c r="H76" s="1" t="s">
        <v>137</v>
      </c>
      <c r="I76" s="1" t="s">
        <v>30</v>
      </c>
      <c r="J76" s="1" t="s">
        <v>124</v>
      </c>
      <c r="K76" s="1" t="s">
        <v>30</v>
      </c>
      <c r="O76" t="str">
        <f t="shared" si="1"/>
        <v>No</v>
      </c>
    </row>
    <row r="77" spans="1:15" ht="43.2" x14ac:dyDescent="0.3">
      <c r="A77" s="29">
        <v>66</v>
      </c>
      <c r="B77" s="1" t="s">
        <v>44</v>
      </c>
      <c r="C77" s="42">
        <v>42704</v>
      </c>
      <c r="D77" s="30" t="s">
        <v>50</v>
      </c>
      <c r="E77" s="1" t="s">
        <v>121</v>
      </c>
      <c r="F77" s="1" t="s">
        <v>89</v>
      </c>
      <c r="G77" s="1" t="s">
        <v>148</v>
      </c>
      <c r="H77" s="1" t="s">
        <v>127</v>
      </c>
      <c r="I77" s="1" t="s">
        <v>172</v>
      </c>
      <c r="J77" s="1" t="s">
        <v>32</v>
      </c>
      <c r="K77" s="1" t="s">
        <v>60</v>
      </c>
      <c r="O77" t="str">
        <f t="shared" si="1"/>
        <v>Yes, 66: CT 6</v>
      </c>
    </row>
    <row r="78" spans="1:15" ht="43.2" x14ac:dyDescent="0.3">
      <c r="A78" s="29">
        <v>66</v>
      </c>
      <c r="B78" s="1" t="s">
        <v>44</v>
      </c>
      <c r="C78" s="42">
        <v>42684</v>
      </c>
      <c r="D78" s="30" t="s">
        <v>29</v>
      </c>
      <c r="E78" s="1" t="s">
        <v>121</v>
      </c>
      <c r="F78" s="1" t="s">
        <v>89</v>
      </c>
      <c r="G78" s="1" t="s">
        <v>148</v>
      </c>
      <c r="H78" s="1" t="s">
        <v>127</v>
      </c>
      <c r="I78" s="1" t="s">
        <v>172</v>
      </c>
      <c r="J78" s="1" t="s">
        <v>32</v>
      </c>
      <c r="K78" s="1" t="s">
        <v>60</v>
      </c>
      <c r="O78" t="str">
        <f t="shared" si="1"/>
        <v>Yes, 66: Dual Career Support</v>
      </c>
    </row>
    <row r="79" spans="1:15" ht="28.8" x14ac:dyDescent="0.3">
      <c r="A79" s="29">
        <v>67</v>
      </c>
      <c r="B79" s="1" t="s">
        <v>81</v>
      </c>
      <c r="C79" s="42">
        <v>42738</v>
      </c>
      <c r="D79" s="30" t="s">
        <v>36</v>
      </c>
      <c r="E79" s="1" t="s">
        <v>30</v>
      </c>
      <c r="F79" s="1" t="s">
        <v>328</v>
      </c>
      <c r="G79" s="1" t="s">
        <v>30</v>
      </c>
      <c r="H79" s="1" t="s">
        <v>30</v>
      </c>
      <c r="I79" s="1" t="s">
        <v>172</v>
      </c>
      <c r="J79" s="1" t="s">
        <v>32</v>
      </c>
      <c r="K79" s="1" t="s">
        <v>30</v>
      </c>
      <c r="O79" t="str">
        <f t="shared" si="1"/>
        <v>No</v>
      </c>
    </row>
    <row r="80" spans="1:15" ht="28.8" x14ac:dyDescent="0.3">
      <c r="A80" s="29">
        <v>68</v>
      </c>
      <c r="B80" s="1" t="s">
        <v>39</v>
      </c>
      <c r="C80" s="42">
        <v>42691</v>
      </c>
      <c r="D80" s="30" t="s">
        <v>50</v>
      </c>
      <c r="E80" s="1" t="s">
        <v>30</v>
      </c>
      <c r="F80" s="1" t="s">
        <v>331</v>
      </c>
      <c r="G80" s="1" t="s">
        <v>153</v>
      </c>
      <c r="H80" s="1" t="s">
        <v>30</v>
      </c>
      <c r="I80" s="1" t="s">
        <v>521</v>
      </c>
      <c r="J80" s="1" t="s">
        <v>132</v>
      </c>
      <c r="K80" s="1" t="s">
        <v>30</v>
      </c>
      <c r="O80" t="str">
        <f t="shared" si="1"/>
        <v>Yes, 68: CT 6</v>
      </c>
    </row>
    <row r="81" spans="1:15" ht="28.8" x14ac:dyDescent="0.3">
      <c r="A81" s="29">
        <v>68</v>
      </c>
      <c r="B81" s="1" t="s">
        <v>39</v>
      </c>
      <c r="C81" s="42">
        <v>42691</v>
      </c>
      <c r="D81" s="30" t="s">
        <v>29</v>
      </c>
      <c r="E81" s="1" t="s">
        <v>30</v>
      </c>
      <c r="F81" s="1" t="s">
        <v>331</v>
      </c>
      <c r="G81" s="1" t="s">
        <v>153</v>
      </c>
      <c r="H81" s="1" t="s">
        <v>30</v>
      </c>
      <c r="I81" s="1" t="s">
        <v>521</v>
      </c>
      <c r="J81" s="1" t="s">
        <v>132</v>
      </c>
      <c r="K81" s="1" t="s">
        <v>30</v>
      </c>
      <c r="O81" t="str">
        <f t="shared" si="1"/>
        <v>Yes, 68: Dual Career Support</v>
      </c>
    </row>
    <row r="82" spans="1:15" ht="28.8" x14ac:dyDescent="0.3">
      <c r="A82" s="29">
        <v>69</v>
      </c>
      <c r="B82" s="1" t="s">
        <v>81</v>
      </c>
      <c r="C82" s="1"/>
      <c r="D82" s="30" t="s">
        <v>36</v>
      </c>
      <c r="E82" s="1" t="s">
        <v>30</v>
      </c>
      <c r="F82" s="1" t="s">
        <v>334</v>
      </c>
      <c r="G82" s="1" t="s">
        <v>30</v>
      </c>
      <c r="H82" s="1" t="s">
        <v>30</v>
      </c>
      <c r="I82" s="1" t="s">
        <v>30</v>
      </c>
      <c r="J82" s="1" t="s">
        <v>30</v>
      </c>
      <c r="K82" s="1" t="s">
        <v>30</v>
      </c>
      <c r="O82" t="str">
        <f>IF(OR(A82=A83,A82=A81),_xlfn.CONCAT("Yes, ", A82,": ",D82), "No")</f>
        <v>No</v>
      </c>
    </row>
    <row r="83" spans="1:15" ht="28.8" x14ac:dyDescent="0.3">
      <c r="A83" s="29">
        <v>70</v>
      </c>
      <c r="B83" s="1" t="s">
        <v>37</v>
      </c>
      <c r="C83" s="42">
        <v>42670</v>
      </c>
      <c r="D83" s="30" t="s">
        <v>50</v>
      </c>
      <c r="E83" s="1" t="s">
        <v>121</v>
      </c>
      <c r="F83" s="1" t="s">
        <v>337</v>
      </c>
      <c r="G83" s="1" t="s">
        <v>30</v>
      </c>
      <c r="H83" s="1" t="s">
        <v>147</v>
      </c>
      <c r="I83" s="1" t="s">
        <v>30</v>
      </c>
      <c r="J83" s="1" t="s">
        <v>32</v>
      </c>
      <c r="K83" s="1" t="s">
        <v>30</v>
      </c>
      <c r="O83" t="str">
        <f t="shared" si="1"/>
        <v>Yes, 70: CT 6</v>
      </c>
    </row>
    <row r="84" spans="1:15" ht="28.8" x14ac:dyDescent="0.3">
      <c r="A84" s="29">
        <v>70</v>
      </c>
      <c r="B84" s="1" t="s">
        <v>37</v>
      </c>
      <c r="C84" s="42">
        <v>42600</v>
      </c>
      <c r="D84" s="30" t="s">
        <v>29</v>
      </c>
      <c r="E84" s="1" t="s">
        <v>121</v>
      </c>
      <c r="F84" s="1" t="s">
        <v>337</v>
      </c>
      <c r="G84" s="1" t="s">
        <v>30</v>
      </c>
      <c r="H84" s="1" t="s">
        <v>147</v>
      </c>
      <c r="I84" s="1" t="s">
        <v>30</v>
      </c>
      <c r="J84" s="1" t="s">
        <v>32</v>
      </c>
      <c r="K84" s="1" t="s">
        <v>30</v>
      </c>
      <c r="O84" t="str">
        <f t="shared" si="1"/>
        <v>Yes, 70: Dual Career Support</v>
      </c>
    </row>
    <row r="85" spans="1:15" ht="28.8" x14ac:dyDescent="0.3">
      <c r="A85" s="29">
        <v>72</v>
      </c>
      <c r="B85" s="1" t="s">
        <v>47</v>
      </c>
      <c r="C85" s="1"/>
      <c r="D85" s="30" t="s">
        <v>36</v>
      </c>
      <c r="E85" s="1" t="s">
        <v>30</v>
      </c>
      <c r="F85" s="1" t="s">
        <v>340</v>
      </c>
      <c r="G85" s="1" t="s">
        <v>30</v>
      </c>
      <c r="H85" s="1" t="s">
        <v>30</v>
      </c>
      <c r="I85" s="1" t="s">
        <v>172</v>
      </c>
      <c r="J85" s="1" t="s">
        <v>32</v>
      </c>
      <c r="K85" s="1" t="s">
        <v>30</v>
      </c>
      <c r="O85" t="str">
        <f t="shared" si="1"/>
        <v>No</v>
      </c>
    </row>
    <row r="86" spans="1:15" x14ac:dyDescent="0.3">
      <c r="A86" s="29">
        <v>73</v>
      </c>
      <c r="B86" s="1" t="s">
        <v>62</v>
      </c>
      <c r="C86" s="42">
        <v>42669</v>
      </c>
      <c r="D86" s="30" t="s">
        <v>36</v>
      </c>
      <c r="E86" s="1" t="s">
        <v>30</v>
      </c>
      <c r="F86" s="1" t="s">
        <v>343</v>
      </c>
      <c r="G86" s="1" t="s">
        <v>30</v>
      </c>
      <c r="H86" s="1" t="s">
        <v>137</v>
      </c>
      <c r="I86" s="1" t="s">
        <v>30</v>
      </c>
      <c r="J86" s="1" t="s">
        <v>30</v>
      </c>
      <c r="K86" s="1" t="s">
        <v>30</v>
      </c>
      <c r="O86" t="str">
        <f t="shared" si="1"/>
        <v>No</v>
      </c>
    </row>
    <row r="87" spans="1:15" ht="43.2" x14ac:dyDescent="0.3">
      <c r="A87" s="29">
        <v>74</v>
      </c>
      <c r="B87" s="1" t="s">
        <v>47</v>
      </c>
      <c r="C87" s="42">
        <v>42758</v>
      </c>
      <c r="D87" s="30" t="s">
        <v>36</v>
      </c>
      <c r="E87" s="1" t="s">
        <v>125</v>
      </c>
      <c r="F87" s="1" t="s">
        <v>48</v>
      </c>
      <c r="G87" s="1" t="s">
        <v>126</v>
      </c>
      <c r="H87" s="1" t="s">
        <v>127</v>
      </c>
      <c r="I87" s="1" t="s">
        <v>172</v>
      </c>
      <c r="J87" s="1" t="s">
        <v>32</v>
      </c>
      <c r="K87" s="1" t="s">
        <v>30</v>
      </c>
      <c r="O87" t="str">
        <f t="shared" si="1"/>
        <v>No</v>
      </c>
    </row>
    <row r="88" spans="1:15" ht="43.2" x14ac:dyDescent="0.3">
      <c r="A88" s="29">
        <v>76</v>
      </c>
      <c r="B88" s="1" t="s">
        <v>114</v>
      </c>
      <c r="C88" s="1"/>
      <c r="D88" s="30" t="s">
        <v>29</v>
      </c>
      <c r="E88" s="1" t="s">
        <v>146</v>
      </c>
      <c r="F88" s="1" t="s">
        <v>348</v>
      </c>
      <c r="G88" s="1" t="s">
        <v>141</v>
      </c>
      <c r="H88" s="1" t="s">
        <v>123</v>
      </c>
      <c r="I88" s="1" t="s">
        <v>172</v>
      </c>
      <c r="J88" s="1" t="s">
        <v>32</v>
      </c>
      <c r="K88" s="1" t="s">
        <v>30</v>
      </c>
      <c r="O88" t="str">
        <f>IF(OR(A88=A89,A88=A87),_xlfn.CONCAT("Yes, ", A88,": ",D88), "No")</f>
        <v>No</v>
      </c>
    </row>
    <row r="89" spans="1:15" ht="28.8" x14ac:dyDescent="0.3">
      <c r="A89" s="29">
        <v>77</v>
      </c>
      <c r="B89" s="1" t="s">
        <v>39</v>
      </c>
      <c r="C89" s="42">
        <v>42559</v>
      </c>
      <c r="D89" s="30" t="s">
        <v>68</v>
      </c>
      <c r="E89" s="1" t="s">
        <v>30</v>
      </c>
      <c r="F89" s="1" t="s">
        <v>351</v>
      </c>
      <c r="G89" s="1" t="s">
        <v>30</v>
      </c>
      <c r="H89" s="1" t="s">
        <v>123</v>
      </c>
      <c r="I89" s="1" t="s">
        <v>30</v>
      </c>
      <c r="J89" s="1" t="s">
        <v>30</v>
      </c>
      <c r="K89" s="1" t="s">
        <v>30</v>
      </c>
      <c r="O89" t="str">
        <f t="shared" si="1"/>
        <v>No</v>
      </c>
    </row>
    <row r="90" spans="1:15" ht="43.2" x14ac:dyDescent="0.3">
      <c r="A90" s="29">
        <v>78</v>
      </c>
      <c r="B90" s="1" t="s">
        <v>114</v>
      </c>
      <c r="C90" s="42">
        <v>42593</v>
      </c>
      <c r="D90" s="30" t="s">
        <v>36</v>
      </c>
      <c r="E90" s="1" t="s">
        <v>131</v>
      </c>
      <c r="F90" s="1" t="s">
        <v>236</v>
      </c>
      <c r="G90" s="1" t="s">
        <v>30</v>
      </c>
      <c r="H90" s="1" t="s">
        <v>31</v>
      </c>
      <c r="I90" s="1" t="s">
        <v>173</v>
      </c>
      <c r="J90" s="1" t="s">
        <v>32</v>
      </c>
      <c r="K90" s="1" t="s">
        <v>30</v>
      </c>
      <c r="O90" t="str">
        <f t="shared" si="1"/>
        <v>No</v>
      </c>
    </row>
    <row r="91" spans="1:15" ht="28.8" x14ac:dyDescent="0.3">
      <c r="A91" s="29">
        <v>81</v>
      </c>
      <c r="B91" s="1" t="s">
        <v>37</v>
      </c>
      <c r="C91" s="42">
        <v>42586</v>
      </c>
      <c r="D91" s="30" t="s">
        <v>29</v>
      </c>
      <c r="E91" s="1" t="s">
        <v>131</v>
      </c>
      <c r="F91" s="1" t="s">
        <v>49</v>
      </c>
      <c r="G91" s="1" t="s">
        <v>30</v>
      </c>
      <c r="H91" s="1" t="s">
        <v>123</v>
      </c>
      <c r="I91" s="1" t="s">
        <v>521</v>
      </c>
      <c r="J91" s="1" t="s">
        <v>132</v>
      </c>
      <c r="K91" s="1" t="s">
        <v>30</v>
      </c>
      <c r="O91" t="str">
        <f t="shared" si="1"/>
        <v>No</v>
      </c>
    </row>
    <row r="92" spans="1:15" ht="28.8" x14ac:dyDescent="0.3">
      <c r="A92" s="29">
        <v>82</v>
      </c>
      <c r="B92" s="1" t="s">
        <v>37</v>
      </c>
      <c r="C92" s="43">
        <v>42590</v>
      </c>
      <c r="D92" s="30" t="s">
        <v>36</v>
      </c>
      <c r="E92" s="1" t="s">
        <v>30</v>
      </c>
      <c r="F92" s="1" t="s">
        <v>49</v>
      </c>
      <c r="G92" s="1" t="s">
        <v>30</v>
      </c>
      <c r="H92" s="1" t="s">
        <v>30</v>
      </c>
      <c r="I92" s="1" t="s">
        <v>30</v>
      </c>
      <c r="J92" s="1" t="s">
        <v>30</v>
      </c>
      <c r="K92" s="1" t="s">
        <v>30</v>
      </c>
      <c r="O92" t="str">
        <f t="shared" si="1"/>
        <v>Yes, 82: Community Transition</v>
      </c>
    </row>
    <row r="93" spans="1:15" ht="28.8" x14ac:dyDescent="0.3">
      <c r="A93" s="29">
        <v>82</v>
      </c>
      <c r="B93" s="1" t="s">
        <v>37</v>
      </c>
      <c r="C93" s="42">
        <v>42689</v>
      </c>
      <c r="D93" s="30" t="s">
        <v>29</v>
      </c>
      <c r="E93" s="1" t="s">
        <v>30</v>
      </c>
      <c r="F93" s="1" t="s">
        <v>49</v>
      </c>
      <c r="G93" s="1" t="s">
        <v>30</v>
      </c>
      <c r="H93" s="1" t="s">
        <v>30</v>
      </c>
      <c r="I93" s="1" t="s">
        <v>30</v>
      </c>
      <c r="J93" s="1" t="s">
        <v>30</v>
      </c>
      <c r="K93" s="1" t="s">
        <v>30</v>
      </c>
      <c r="O93" t="str">
        <f t="shared" si="1"/>
        <v>Yes, 82: Dual Career Support</v>
      </c>
    </row>
    <row r="94" spans="1:15" x14ac:dyDescent="0.3">
      <c r="A94" s="29">
        <v>84</v>
      </c>
      <c r="B94" s="1" t="s">
        <v>96</v>
      </c>
      <c r="C94" s="42">
        <v>42723</v>
      </c>
      <c r="D94" s="30" t="s">
        <v>29</v>
      </c>
      <c r="E94" s="1" t="s">
        <v>30</v>
      </c>
      <c r="F94" s="1" t="s">
        <v>30</v>
      </c>
      <c r="G94" s="1" t="s">
        <v>30</v>
      </c>
      <c r="H94" s="1" t="s">
        <v>30</v>
      </c>
      <c r="I94" s="1" t="s">
        <v>30</v>
      </c>
      <c r="J94" s="1" t="s">
        <v>132</v>
      </c>
      <c r="K94" s="1" t="s">
        <v>30</v>
      </c>
      <c r="O94" t="str">
        <f t="shared" si="1"/>
        <v>Yes, 84: Dual Career Support</v>
      </c>
    </row>
    <row r="95" spans="1:15" x14ac:dyDescent="0.3">
      <c r="A95" s="29">
        <v>84</v>
      </c>
      <c r="B95" s="1" t="s">
        <v>96</v>
      </c>
      <c r="C95" s="1"/>
      <c r="D95" s="30" t="s">
        <v>68</v>
      </c>
      <c r="E95" s="1" t="s">
        <v>30</v>
      </c>
      <c r="F95" s="1" t="s">
        <v>30</v>
      </c>
      <c r="G95" s="1" t="s">
        <v>30</v>
      </c>
      <c r="H95" s="1" t="s">
        <v>30</v>
      </c>
      <c r="I95" s="1" t="s">
        <v>30</v>
      </c>
      <c r="J95" s="1" t="s">
        <v>132</v>
      </c>
      <c r="K95" s="1" t="s">
        <v>30</v>
      </c>
      <c r="O95" t="str">
        <f t="shared" si="1"/>
        <v>Yes, 84: Relocation Assistance</v>
      </c>
    </row>
    <row r="96" spans="1:15" ht="28.8" x14ac:dyDescent="0.3">
      <c r="A96" s="29">
        <v>85</v>
      </c>
      <c r="B96" s="1" t="s">
        <v>62</v>
      </c>
      <c r="C96" s="42">
        <v>42774</v>
      </c>
      <c r="D96" s="30" t="s">
        <v>56</v>
      </c>
      <c r="E96" s="1" t="s">
        <v>128</v>
      </c>
      <c r="F96" s="1" t="s">
        <v>74</v>
      </c>
      <c r="G96" s="1" t="s">
        <v>136</v>
      </c>
      <c r="H96" s="1" t="s">
        <v>123</v>
      </c>
      <c r="I96" s="1" t="s">
        <v>521</v>
      </c>
      <c r="J96" s="1" t="s">
        <v>132</v>
      </c>
      <c r="K96" s="1" t="s">
        <v>53</v>
      </c>
      <c r="O96" t="str">
        <f t="shared" si="1"/>
        <v>Yes, 85: CT Add-on</v>
      </c>
    </row>
    <row r="97" spans="1:15" ht="28.8" x14ac:dyDescent="0.3">
      <c r="A97" s="29">
        <v>85</v>
      </c>
      <c r="B97" s="1" t="s">
        <v>62</v>
      </c>
      <c r="C97" s="42">
        <v>42774</v>
      </c>
      <c r="D97" s="30" t="s">
        <v>29</v>
      </c>
      <c r="E97" s="1" t="s">
        <v>128</v>
      </c>
      <c r="F97" s="1" t="s">
        <v>74</v>
      </c>
      <c r="G97" s="1" t="s">
        <v>136</v>
      </c>
      <c r="H97" s="1" t="s">
        <v>123</v>
      </c>
      <c r="I97" s="1" t="s">
        <v>521</v>
      </c>
      <c r="J97" s="1" t="s">
        <v>132</v>
      </c>
      <c r="K97" s="1" t="s">
        <v>53</v>
      </c>
      <c r="O97" t="str">
        <f t="shared" si="1"/>
        <v>Yes, 85: Dual Career Support</v>
      </c>
    </row>
    <row r="98" spans="1:15" ht="43.2" x14ac:dyDescent="0.3">
      <c r="A98" s="29">
        <v>86</v>
      </c>
      <c r="B98" s="1" t="s">
        <v>81</v>
      </c>
      <c r="C98" s="42">
        <v>42745</v>
      </c>
      <c r="D98" s="30" t="s">
        <v>36</v>
      </c>
      <c r="E98" s="1" t="s">
        <v>30</v>
      </c>
      <c r="F98" s="1" t="s">
        <v>364</v>
      </c>
      <c r="G98" s="1" t="s">
        <v>30</v>
      </c>
      <c r="H98" s="1" t="s">
        <v>127</v>
      </c>
      <c r="I98" s="1" t="s">
        <v>30</v>
      </c>
      <c r="J98" s="1" t="s">
        <v>30</v>
      </c>
      <c r="K98" s="1" t="s">
        <v>30</v>
      </c>
      <c r="O98" t="str">
        <f t="shared" si="1"/>
        <v>No</v>
      </c>
    </row>
    <row r="99" spans="1:15" ht="43.2" x14ac:dyDescent="0.3">
      <c r="A99" s="29">
        <v>87</v>
      </c>
      <c r="B99" s="1" t="s">
        <v>51</v>
      </c>
      <c r="C99" s="42">
        <v>42766</v>
      </c>
      <c r="D99" s="30" t="s">
        <v>50</v>
      </c>
      <c r="E99" s="1" t="s">
        <v>128</v>
      </c>
      <c r="F99" s="1" t="s">
        <v>52</v>
      </c>
      <c r="G99" s="1" t="s">
        <v>141</v>
      </c>
      <c r="H99" s="1" t="s">
        <v>127</v>
      </c>
      <c r="I99" s="1" t="s">
        <v>30</v>
      </c>
      <c r="J99" s="1" t="s">
        <v>132</v>
      </c>
      <c r="K99" s="1" t="s">
        <v>53</v>
      </c>
      <c r="O99" t="str">
        <f t="shared" si="1"/>
        <v>Yes, 87: CT 6</v>
      </c>
    </row>
    <row r="100" spans="1:15" ht="43.2" x14ac:dyDescent="0.3">
      <c r="A100" s="29">
        <v>87</v>
      </c>
      <c r="B100" s="1" t="s">
        <v>51</v>
      </c>
      <c r="C100" s="42">
        <v>42766</v>
      </c>
      <c r="D100" s="30" t="s">
        <v>29</v>
      </c>
      <c r="E100" s="1" t="s">
        <v>128</v>
      </c>
      <c r="F100" s="1" t="s">
        <v>52</v>
      </c>
      <c r="G100" s="1" t="s">
        <v>141</v>
      </c>
      <c r="H100" s="1" t="s">
        <v>127</v>
      </c>
      <c r="I100" s="1" t="s">
        <v>30</v>
      </c>
      <c r="J100" s="1" t="s">
        <v>132</v>
      </c>
      <c r="K100" s="1" t="s">
        <v>53</v>
      </c>
      <c r="O100" t="str">
        <f t="shared" si="1"/>
        <v>Yes, 87: Dual Career Support</v>
      </c>
    </row>
    <row r="101" spans="1:15" x14ac:dyDescent="0.3">
      <c r="A101" s="29">
        <v>88</v>
      </c>
      <c r="B101" s="1" t="s">
        <v>96</v>
      </c>
      <c r="C101" s="1"/>
      <c r="D101" s="30" t="s">
        <v>68</v>
      </c>
      <c r="E101" s="1" t="s">
        <v>30</v>
      </c>
      <c r="F101" s="1" t="s">
        <v>369</v>
      </c>
      <c r="G101" s="1" t="s">
        <v>30</v>
      </c>
      <c r="H101" s="1" t="s">
        <v>30</v>
      </c>
      <c r="I101" s="1" t="s">
        <v>30</v>
      </c>
      <c r="J101" s="1" t="s">
        <v>30</v>
      </c>
      <c r="K101" s="1" t="s">
        <v>30</v>
      </c>
      <c r="O101" t="str">
        <f>IF(OR(A101=A102,A101=A100),_xlfn.CONCAT("Yes, ", A101,": ",D101), "No")</f>
        <v>No</v>
      </c>
    </row>
    <row r="102" spans="1:15" ht="28.8" x14ac:dyDescent="0.3">
      <c r="A102" s="29">
        <v>89</v>
      </c>
      <c r="B102" s="1" t="s">
        <v>96</v>
      </c>
      <c r="C102" s="42">
        <v>42746</v>
      </c>
      <c r="D102" s="30" t="s">
        <v>68</v>
      </c>
      <c r="E102" s="1" t="s">
        <v>157</v>
      </c>
      <c r="F102" s="1" t="s">
        <v>372</v>
      </c>
      <c r="G102" s="1" t="s">
        <v>159</v>
      </c>
      <c r="H102" s="1" t="s">
        <v>123</v>
      </c>
      <c r="I102" s="1" t="s">
        <v>521</v>
      </c>
      <c r="J102" s="1" t="s">
        <v>132</v>
      </c>
      <c r="K102" s="1" t="s">
        <v>30</v>
      </c>
      <c r="O102" t="str">
        <f t="shared" si="1"/>
        <v>No</v>
      </c>
    </row>
    <row r="103" spans="1:15" ht="28.8" x14ac:dyDescent="0.3">
      <c r="A103" s="29">
        <v>90</v>
      </c>
      <c r="B103" s="1" t="s">
        <v>96</v>
      </c>
      <c r="C103" s="42">
        <v>42887</v>
      </c>
      <c r="D103" s="30" t="s">
        <v>68</v>
      </c>
      <c r="E103" s="1" t="s">
        <v>30</v>
      </c>
      <c r="F103" s="1" t="s">
        <v>375</v>
      </c>
      <c r="G103" s="1" t="s">
        <v>30</v>
      </c>
      <c r="H103" s="1" t="s">
        <v>123</v>
      </c>
      <c r="I103" s="1" t="s">
        <v>173</v>
      </c>
      <c r="J103" s="1" t="s">
        <v>32</v>
      </c>
      <c r="K103" s="1" t="s">
        <v>30</v>
      </c>
      <c r="O103" t="str">
        <f t="shared" si="1"/>
        <v>No</v>
      </c>
    </row>
    <row r="104" spans="1:15" ht="28.8" x14ac:dyDescent="0.3">
      <c r="A104" s="29">
        <v>91</v>
      </c>
      <c r="B104" s="1" t="s">
        <v>96</v>
      </c>
      <c r="C104" s="42">
        <v>42752</v>
      </c>
      <c r="D104" s="30" t="s">
        <v>68</v>
      </c>
      <c r="E104" s="1" t="s">
        <v>157</v>
      </c>
      <c r="F104" s="1" t="s">
        <v>375</v>
      </c>
      <c r="G104" s="1" t="s">
        <v>158</v>
      </c>
      <c r="H104" s="1" t="s">
        <v>123</v>
      </c>
      <c r="I104" s="1" t="s">
        <v>521</v>
      </c>
      <c r="J104" s="1" t="s">
        <v>132</v>
      </c>
      <c r="K104" s="1" t="s">
        <v>30</v>
      </c>
      <c r="O104" t="str">
        <f t="shared" si="1"/>
        <v>No</v>
      </c>
    </row>
    <row r="105" spans="1:15" ht="28.8" x14ac:dyDescent="0.3">
      <c r="A105" s="29">
        <v>92</v>
      </c>
      <c r="B105" s="1" t="s">
        <v>182</v>
      </c>
      <c r="C105" s="42">
        <v>42689</v>
      </c>
      <c r="D105" s="30" t="s">
        <v>36</v>
      </c>
      <c r="E105" s="1" t="s">
        <v>30</v>
      </c>
      <c r="F105" s="1" t="s">
        <v>379</v>
      </c>
      <c r="G105" s="1" t="s">
        <v>30</v>
      </c>
      <c r="H105" s="1" t="s">
        <v>30</v>
      </c>
      <c r="I105" s="1" t="s">
        <v>30</v>
      </c>
      <c r="J105" s="1" t="s">
        <v>30</v>
      </c>
      <c r="K105" s="1" t="s">
        <v>30</v>
      </c>
      <c r="O105" t="str">
        <f t="shared" si="1"/>
        <v>No</v>
      </c>
    </row>
    <row r="106" spans="1:15" x14ac:dyDescent="0.3">
      <c r="A106" s="29">
        <v>95</v>
      </c>
      <c r="B106" s="1" t="s">
        <v>65</v>
      </c>
      <c r="C106" s="1"/>
      <c r="D106" s="30" t="s">
        <v>36</v>
      </c>
      <c r="E106" s="1" t="s">
        <v>125</v>
      </c>
      <c r="F106" s="1" t="s">
        <v>66</v>
      </c>
      <c r="G106" s="1" t="s">
        <v>140</v>
      </c>
      <c r="H106" s="1" t="s">
        <v>123</v>
      </c>
      <c r="I106" s="1" t="s">
        <v>30</v>
      </c>
      <c r="J106" s="1" t="s">
        <v>32</v>
      </c>
      <c r="K106" s="1" t="s">
        <v>60</v>
      </c>
      <c r="O106" t="str">
        <f>IF(OR(A106=A107,A106=A105),_xlfn.CONCAT("Yes, ", A106,": ",D106), "No")</f>
        <v>No</v>
      </c>
    </row>
    <row r="107" spans="1:15" ht="28.8" x14ac:dyDescent="0.3">
      <c r="A107" s="29">
        <v>99</v>
      </c>
      <c r="B107" s="1" t="s">
        <v>37</v>
      </c>
      <c r="C107" s="42">
        <v>42772</v>
      </c>
      <c r="D107" s="30" t="s">
        <v>29</v>
      </c>
      <c r="E107" s="1" t="s">
        <v>30</v>
      </c>
      <c r="F107" s="1" t="s">
        <v>49</v>
      </c>
      <c r="G107" s="1" t="s">
        <v>126</v>
      </c>
      <c r="H107" s="1" t="s">
        <v>30</v>
      </c>
      <c r="I107" s="1" t="s">
        <v>521</v>
      </c>
      <c r="J107" s="1" t="s">
        <v>132</v>
      </c>
      <c r="K107" s="1" t="s">
        <v>30</v>
      </c>
      <c r="O107" t="str">
        <f t="shared" si="1"/>
        <v>No</v>
      </c>
    </row>
    <row r="108" spans="1:15" ht="28.8" x14ac:dyDescent="0.3">
      <c r="A108" s="29">
        <v>100</v>
      </c>
      <c r="B108" s="1" t="s">
        <v>37</v>
      </c>
      <c r="C108" s="42">
        <v>42783</v>
      </c>
      <c r="D108" s="30" t="s">
        <v>29</v>
      </c>
      <c r="E108" s="1" t="s">
        <v>128</v>
      </c>
      <c r="F108" s="1" t="s">
        <v>49</v>
      </c>
      <c r="G108" s="1" t="s">
        <v>149</v>
      </c>
      <c r="H108" s="1" t="s">
        <v>147</v>
      </c>
      <c r="I108" s="1" t="s">
        <v>30</v>
      </c>
      <c r="J108" s="1" t="s">
        <v>132</v>
      </c>
      <c r="K108" s="1" t="s">
        <v>30</v>
      </c>
      <c r="O108" t="str">
        <f t="shared" si="1"/>
        <v>No</v>
      </c>
    </row>
    <row r="109" spans="1:15" ht="28.8" x14ac:dyDescent="0.3">
      <c r="A109" s="29">
        <v>101</v>
      </c>
      <c r="B109" s="1" t="s">
        <v>37</v>
      </c>
      <c r="C109" s="42">
        <v>42753</v>
      </c>
      <c r="D109" s="30" t="s">
        <v>56</v>
      </c>
      <c r="E109" s="1" t="s">
        <v>131</v>
      </c>
      <c r="F109" s="1" t="s">
        <v>55</v>
      </c>
      <c r="G109" s="1" t="s">
        <v>122</v>
      </c>
      <c r="H109" s="1" t="s">
        <v>123</v>
      </c>
      <c r="I109" s="1" t="s">
        <v>30</v>
      </c>
      <c r="J109" s="1" t="s">
        <v>32</v>
      </c>
      <c r="K109" s="1" t="s">
        <v>30</v>
      </c>
      <c r="O109" t="str">
        <f t="shared" si="1"/>
        <v>Yes, 101: CT Add-on</v>
      </c>
    </row>
    <row r="110" spans="1:15" ht="28.8" x14ac:dyDescent="0.3">
      <c r="A110" s="29">
        <v>101</v>
      </c>
      <c r="B110" s="1" t="s">
        <v>37</v>
      </c>
      <c r="C110" s="42">
        <v>42711</v>
      </c>
      <c r="D110" s="30" t="s">
        <v>29</v>
      </c>
      <c r="E110" s="1" t="s">
        <v>131</v>
      </c>
      <c r="F110" s="1" t="s">
        <v>55</v>
      </c>
      <c r="G110" s="1" t="s">
        <v>122</v>
      </c>
      <c r="H110" s="1" t="s">
        <v>123</v>
      </c>
      <c r="I110" s="1" t="s">
        <v>30</v>
      </c>
      <c r="J110" s="1" t="s">
        <v>32</v>
      </c>
      <c r="K110" s="1" t="s">
        <v>30</v>
      </c>
      <c r="O110" t="str">
        <f t="shared" si="1"/>
        <v>Yes, 101: Dual Career Support</v>
      </c>
    </row>
    <row r="111" spans="1:15" ht="43.2" x14ac:dyDescent="0.3">
      <c r="A111" s="29">
        <v>103</v>
      </c>
      <c r="B111" s="1" t="s">
        <v>44</v>
      </c>
      <c r="C111" s="42">
        <v>42759</v>
      </c>
      <c r="D111" s="30" t="s">
        <v>36</v>
      </c>
      <c r="E111" s="1" t="s">
        <v>146</v>
      </c>
      <c r="F111" s="1" t="s">
        <v>388</v>
      </c>
      <c r="G111" s="1" t="s">
        <v>165</v>
      </c>
      <c r="H111" s="1" t="s">
        <v>123</v>
      </c>
      <c r="I111" s="1" t="s">
        <v>525</v>
      </c>
      <c r="J111" s="1" t="s">
        <v>32</v>
      </c>
      <c r="K111" s="1" t="s">
        <v>30</v>
      </c>
      <c r="O111" t="str">
        <f>IF(OR(A111=A112,A111=A110),_xlfn.CONCAT("Yes, ", A111,": ",D111), "No")</f>
        <v>No</v>
      </c>
    </row>
    <row r="112" spans="1:15" ht="28.8" x14ac:dyDescent="0.3">
      <c r="A112" s="29">
        <v>105</v>
      </c>
      <c r="B112" s="1" t="s">
        <v>81</v>
      </c>
      <c r="C112" s="1"/>
      <c r="D112" s="30" t="s">
        <v>36</v>
      </c>
      <c r="E112" s="1" t="s">
        <v>30</v>
      </c>
      <c r="F112" s="1" t="s">
        <v>391</v>
      </c>
      <c r="G112" s="1" t="s">
        <v>30</v>
      </c>
      <c r="H112" s="1" t="s">
        <v>30</v>
      </c>
      <c r="I112" s="1" t="s">
        <v>30</v>
      </c>
      <c r="J112" s="1" t="s">
        <v>30</v>
      </c>
      <c r="K112" s="1" t="s">
        <v>30</v>
      </c>
      <c r="O112" t="str">
        <f t="shared" ref="O112:O119" si="2">IF(OR(A112=A113,A112=A111),_xlfn.CONCAT("Yes, ", A112,": ",D112), "No")</f>
        <v>No</v>
      </c>
    </row>
    <row r="113" spans="1:15" ht="28.8" x14ac:dyDescent="0.3">
      <c r="A113" s="29">
        <v>107</v>
      </c>
      <c r="B113" s="1" t="s">
        <v>39</v>
      </c>
      <c r="C113" s="1"/>
      <c r="D113" s="30" t="s">
        <v>68</v>
      </c>
      <c r="E113" s="1" t="s">
        <v>157</v>
      </c>
      <c r="F113" s="1" t="s">
        <v>100</v>
      </c>
      <c r="G113" s="1" t="s">
        <v>161</v>
      </c>
      <c r="H113" s="1" t="s">
        <v>123</v>
      </c>
      <c r="I113" s="1" t="s">
        <v>30</v>
      </c>
      <c r="J113" s="1" t="s">
        <v>124</v>
      </c>
      <c r="K113" s="1" t="s">
        <v>101</v>
      </c>
      <c r="O113" t="str">
        <f t="shared" si="2"/>
        <v>No</v>
      </c>
    </row>
    <row r="114" spans="1:15" ht="43.2" x14ac:dyDescent="0.3">
      <c r="A114" s="29">
        <v>109</v>
      </c>
      <c r="B114" s="1" t="s">
        <v>114</v>
      </c>
      <c r="C114" s="42">
        <v>42774</v>
      </c>
      <c r="D114" s="30" t="s">
        <v>36</v>
      </c>
      <c r="E114" s="1" t="s">
        <v>30</v>
      </c>
      <c r="F114" s="1" t="s">
        <v>120</v>
      </c>
      <c r="G114" s="1" t="s">
        <v>136</v>
      </c>
      <c r="H114" s="1" t="s">
        <v>30</v>
      </c>
      <c r="I114" s="1" t="s">
        <v>173</v>
      </c>
      <c r="J114" s="1" t="s">
        <v>32</v>
      </c>
      <c r="K114" s="1" t="s">
        <v>60</v>
      </c>
      <c r="O114" t="str">
        <f t="shared" si="2"/>
        <v>No</v>
      </c>
    </row>
    <row r="115" spans="1:15" ht="43.2" x14ac:dyDescent="0.3">
      <c r="A115" s="29">
        <v>110</v>
      </c>
      <c r="B115" s="1" t="s">
        <v>114</v>
      </c>
      <c r="C115" s="42">
        <v>42779</v>
      </c>
      <c r="D115" s="30" t="s">
        <v>29</v>
      </c>
      <c r="E115" s="1" t="s">
        <v>131</v>
      </c>
      <c r="F115" s="1" t="s">
        <v>236</v>
      </c>
      <c r="G115" s="1" t="s">
        <v>122</v>
      </c>
      <c r="H115" s="1" t="s">
        <v>123</v>
      </c>
      <c r="I115" s="1" t="s">
        <v>521</v>
      </c>
      <c r="J115" s="1" t="s">
        <v>132</v>
      </c>
      <c r="K115" s="1" t="s">
        <v>30</v>
      </c>
      <c r="O115" t="str">
        <f t="shared" si="2"/>
        <v>No</v>
      </c>
    </row>
    <row r="116" spans="1:15" ht="28.8" x14ac:dyDescent="0.3">
      <c r="A116" s="29">
        <v>112</v>
      </c>
      <c r="B116" s="1" t="s">
        <v>37</v>
      </c>
      <c r="C116" s="42">
        <v>42804</v>
      </c>
      <c r="D116" s="30" t="s">
        <v>36</v>
      </c>
      <c r="E116" s="1" t="s">
        <v>121</v>
      </c>
      <c r="F116" s="1" t="s">
        <v>59</v>
      </c>
      <c r="G116" s="1" t="s">
        <v>136</v>
      </c>
      <c r="H116" s="1" t="s">
        <v>143</v>
      </c>
      <c r="I116" s="1" t="s">
        <v>173</v>
      </c>
      <c r="J116" s="1" t="s">
        <v>32</v>
      </c>
      <c r="K116" s="1" t="s">
        <v>60</v>
      </c>
      <c r="O116" t="str">
        <f t="shared" si="2"/>
        <v>Yes, 112: Community Transition</v>
      </c>
    </row>
    <row r="117" spans="1:15" ht="28.8" x14ac:dyDescent="0.3">
      <c r="A117" s="29">
        <v>112</v>
      </c>
      <c r="B117" s="1" t="s">
        <v>37</v>
      </c>
      <c r="C117" s="42">
        <v>42781</v>
      </c>
      <c r="D117" s="30" t="s">
        <v>29</v>
      </c>
      <c r="E117" s="1" t="s">
        <v>121</v>
      </c>
      <c r="F117" s="1" t="s">
        <v>59</v>
      </c>
      <c r="G117" s="1" t="s">
        <v>136</v>
      </c>
      <c r="H117" s="1" t="s">
        <v>143</v>
      </c>
      <c r="I117" s="1" t="s">
        <v>173</v>
      </c>
      <c r="J117" s="1" t="s">
        <v>32</v>
      </c>
      <c r="K117" s="1" t="s">
        <v>60</v>
      </c>
      <c r="O117" t="str">
        <f t="shared" si="2"/>
        <v>Yes, 112: Dual Career Support</v>
      </c>
    </row>
    <row r="118" spans="1:15" ht="28.8" x14ac:dyDescent="0.3">
      <c r="A118" s="29">
        <v>113</v>
      </c>
      <c r="B118" s="1" t="s">
        <v>37</v>
      </c>
      <c r="C118" s="42">
        <v>42780</v>
      </c>
      <c r="D118" s="30" t="s">
        <v>36</v>
      </c>
      <c r="E118" s="1" t="s">
        <v>131</v>
      </c>
      <c r="F118" s="1" t="s">
        <v>30</v>
      </c>
      <c r="G118" s="1" t="s">
        <v>144</v>
      </c>
      <c r="H118" s="1" t="s">
        <v>123</v>
      </c>
      <c r="I118" s="1" t="s">
        <v>30</v>
      </c>
      <c r="J118" s="1" t="s">
        <v>32</v>
      </c>
      <c r="K118" s="1" t="s">
        <v>30</v>
      </c>
      <c r="O118" t="str">
        <f t="shared" si="2"/>
        <v>Yes, 113: Community Transition</v>
      </c>
    </row>
    <row r="119" spans="1:15" ht="28.8" x14ac:dyDescent="0.3">
      <c r="A119" s="29">
        <v>113</v>
      </c>
      <c r="B119" s="1" t="s">
        <v>37</v>
      </c>
      <c r="C119" s="42">
        <v>42780</v>
      </c>
      <c r="D119" s="30" t="s">
        <v>29</v>
      </c>
      <c r="E119" s="1" t="s">
        <v>131</v>
      </c>
      <c r="F119" s="1" t="s">
        <v>30</v>
      </c>
      <c r="G119" s="1" t="s">
        <v>144</v>
      </c>
      <c r="H119" s="1" t="s">
        <v>123</v>
      </c>
      <c r="I119" s="1" t="s">
        <v>30</v>
      </c>
      <c r="J119" s="1" t="s">
        <v>32</v>
      </c>
      <c r="K119" s="1" t="s">
        <v>30</v>
      </c>
      <c r="O119" t="str">
        <f t="shared" si="2"/>
        <v>Yes, 113: Dual Career Support</v>
      </c>
    </row>
    <row r="120" spans="1:15" ht="28.8" x14ac:dyDescent="0.3">
      <c r="A120" s="29">
        <v>114</v>
      </c>
      <c r="B120" s="1" t="s">
        <v>39</v>
      </c>
      <c r="C120" s="1"/>
      <c r="D120" s="30" t="s">
        <v>56</v>
      </c>
      <c r="E120" s="1" t="s">
        <v>138</v>
      </c>
      <c r="F120" s="1" t="s">
        <v>112</v>
      </c>
      <c r="G120" s="1" t="s">
        <v>145</v>
      </c>
      <c r="H120" s="1" t="s">
        <v>123</v>
      </c>
      <c r="I120" s="1" t="s">
        <v>521</v>
      </c>
      <c r="J120" s="1" t="s">
        <v>132</v>
      </c>
      <c r="K120" s="1" t="s">
        <v>30</v>
      </c>
      <c r="O120" t="str">
        <f>IF(OR(A120=A121,A120=A119),_xlfn.CONCAT("Yes, ", A120,": ",D120), "No")</f>
        <v>Yes, 114: CT Add-on</v>
      </c>
    </row>
    <row r="121" spans="1:15" ht="28.8" x14ac:dyDescent="0.3">
      <c r="A121" s="29">
        <v>114</v>
      </c>
      <c r="B121" s="1" t="s">
        <v>39</v>
      </c>
      <c r="C121" s="42">
        <v>42810</v>
      </c>
      <c r="D121" s="30" t="s">
        <v>29</v>
      </c>
      <c r="E121" s="1" t="s">
        <v>138</v>
      </c>
      <c r="F121" s="1" t="s">
        <v>112</v>
      </c>
      <c r="G121" s="1" t="s">
        <v>145</v>
      </c>
      <c r="H121" s="1" t="s">
        <v>123</v>
      </c>
      <c r="I121" s="1" t="s">
        <v>521</v>
      </c>
      <c r="J121" s="1" t="s">
        <v>132</v>
      </c>
      <c r="K121" s="1" t="s">
        <v>30</v>
      </c>
      <c r="O121" t="str">
        <f t="shared" ref="O121:O131" si="3">IF(OR(A121=A122,A121=A120),_xlfn.CONCAT("Yes, ", A121,": ",D121), "No")</f>
        <v>Yes, 114: Dual Career Support</v>
      </c>
    </row>
    <row r="122" spans="1:15" ht="28.8" x14ac:dyDescent="0.3">
      <c r="A122" s="29">
        <v>116</v>
      </c>
      <c r="B122" s="1" t="s">
        <v>37</v>
      </c>
      <c r="C122" s="1"/>
      <c r="D122" s="30" t="s">
        <v>56</v>
      </c>
      <c r="E122" s="1" t="s">
        <v>131</v>
      </c>
      <c r="F122" s="1" t="s">
        <v>49</v>
      </c>
      <c r="G122" s="1" t="s">
        <v>149</v>
      </c>
      <c r="H122" s="1" t="s">
        <v>137</v>
      </c>
      <c r="I122" s="1" t="s">
        <v>30</v>
      </c>
      <c r="J122" s="1" t="s">
        <v>32</v>
      </c>
      <c r="K122" s="1" t="s">
        <v>58</v>
      </c>
      <c r="O122" t="str">
        <f t="shared" si="3"/>
        <v>Yes, 116: CT Add-on</v>
      </c>
    </row>
    <row r="123" spans="1:15" ht="28.8" x14ac:dyDescent="0.3">
      <c r="A123" s="29">
        <v>116</v>
      </c>
      <c r="B123" s="1" t="s">
        <v>37</v>
      </c>
      <c r="C123" s="1"/>
      <c r="D123" s="30" t="s">
        <v>29</v>
      </c>
      <c r="E123" s="1" t="s">
        <v>131</v>
      </c>
      <c r="F123" s="1" t="s">
        <v>49</v>
      </c>
      <c r="G123" s="1" t="s">
        <v>149</v>
      </c>
      <c r="H123" s="1" t="s">
        <v>137</v>
      </c>
      <c r="I123" s="1" t="s">
        <v>30</v>
      </c>
      <c r="J123" s="1" t="s">
        <v>32</v>
      </c>
      <c r="K123" s="1" t="s">
        <v>58</v>
      </c>
      <c r="O123" t="str">
        <f t="shared" si="3"/>
        <v>Yes, 116: Dual Career Support</v>
      </c>
    </row>
    <row r="124" spans="1:15" ht="28.8" x14ac:dyDescent="0.3">
      <c r="A124" s="29">
        <v>117</v>
      </c>
      <c r="B124" s="1" t="s">
        <v>39</v>
      </c>
      <c r="C124" s="42">
        <v>42821</v>
      </c>
      <c r="D124" s="30" t="s">
        <v>29</v>
      </c>
      <c r="E124" s="1" t="s">
        <v>30</v>
      </c>
      <c r="F124" s="1" t="s">
        <v>408</v>
      </c>
      <c r="G124" s="1" t="s">
        <v>30</v>
      </c>
      <c r="H124" s="1" t="s">
        <v>143</v>
      </c>
      <c r="I124" s="1" t="s">
        <v>521</v>
      </c>
      <c r="J124" s="1" t="s">
        <v>132</v>
      </c>
      <c r="K124" s="1" t="s">
        <v>30</v>
      </c>
      <c r="O124" t="str">
        <f t="shared" si="3"/>
        <v>No</v>
      </c>
    </row>
    <row r="125" spans="1:15" ht="28.8" x14ac:dyDescent="0.3">
      <c r="A125" s="29">
        <v>120</v>
      </c>
      <c r="B125" s="1" t="s">
        <v>37</v>
      </c>
      <c r="C125" s="42">
        <v>42822</v>
      </c>
      <c r="D125" s="30" t="s">
        <v>50</v>
      </c>
      <c r="E125" s="1" t="s">
        <v>128</v>
      </c>
      <c r="F125" s="1" t="s">
        <v>49</v>
      </c>
      <c r="G125" s="1" t="s">
        <v>134</v>
      </c>
      <c r="H125" s="1" t="s">
        <v>123</v>
      </c>
      <c r="I125" s="1" t="s">
        <v>30</v>
      </c>
      <c r="J125" s="1" t="s">
        <v>32</v>
      </c>
      <c r="K125" s="1" t="s">
        <v>30</v>
      </c>
      <c r="O125" t="str">
        <f t="shared" si="3"/>
        <v>Yes, 120: CT 6</v>
      </c>
    </row>
    <row r="126" spans="1:15" ht="28.8" x14ac:dyDescent="0.3">
      <c r="A126" s="29">
        <v>120</v>
      </c>
      <c r="B126" s="1" t="s">
        <v>37</v>
      </c>
      <c r="C126" s="42">
        <v>42822</v>
      </c>
      <c r="D126" s="30" t="s">
        <v>29</v>
      </c>
      <c r="E126" s="1" t="s">
        <v>128</v>
      </c>
      <c r="F126" s="1" t="s">
        <v>49</v>
      </c>
      <c r="G126" s="1" t="s">
        <v>134</v>
      </c>
      <c r="H126" s="1" t="s">
        <v>123</v>
      </c>
      <c r="I126" s="1" t="s">
        <v>30</v>
      </c>
      <c r="J126" s="1" t="s">
        <v>32</v>
      </c>
      <c r="K126" s="1" t="s">
        <v>30</v>
      </c>
      <c r="O126" t="str">
        <f t="shared" si="3"/>
        <v>Yes, 120: Dual Career Support</v>
      </c>
    </row>
    <row r="127" spans="1:15" ht="28.8" x14ac:dyDescent="0.3">
      <c r="A127" s="29">
        <v>121</v>
      </c>
      <c r="B127" s="1" t="s">
        <v>62</v>
      </c>
      <c r="C127" s="42">
        <v>42828</v>
      </c>
      <c r="D127" s="30" t="s">
        <v>29</v>
      </c>
      <c r="E127" s="1" t="s">
        <v>128</v>
      </c>
      <c r="F127" s="1" t="s">
        <v>412</v>
      </c>
      <c r="G127" s="1" t="s">
        <v>133</v>
      </c>
      <c r="H127" s="1" t="s">
        <v>30</v>
      </c>
      <c r="I127" s="1" t="s">
        <v>173</v>
      </c>
      <c r="J127" s="1" t="s">
        <v>32</v>
      </c>
      <c r="K127" s="1" t="s">
        <v>30</v>
      </c>
      <c r="O127" t="str">
        <f t="shared" si="3"/>
        <v>No</v>
      </c>
    </row>
    <row r="128" spans="1:15" x14ac:dyDescent="0.3">
      <c r="A128" s="29">
        <v>122</v>
      </c>
      <c r="B128" s="1" t="s">
        <v>62</v>
      </c>
      <c r="C128" s="42">
        <v>42822</v>
      </c>
      <c r="D128" s="30" t="s">
        <v>29</v>
      </c>
      <c r="E128" s="1" t="s">
        <v>128</v>
      </c>
      <c r="F128" s="1" t="s">
        <v>30</v>
      </c>
      <c r="G128" s="1" t="s">
        <v>148</v>
      </c>
      <c r="H128" s="1" t="s">
        <v>123</v>
      </c>
      <c r="I128" s="1" t="s">
        <v>30</v>
      </c>
      <c r="J128" s="1" t="s">
        <v>132</v>
      </c>
      <c r="K128" s="1" t="s">
        <v>30</v>
      </c>
      <c r="O128" t="str">
        <f t="shared" si="3"/>
        <v>No</v>
      </c>
    </row>
    <row r="129" spans="1:15" ht="43.2" x14ac:dyDescent="0.3">
      <c r="A129" s="29">
        <v>123</v>
      </c>
      <c r="B129" s="1" t="s">
        <v>62</v>
      </c>
      <c r="C129" s="42">
        <v>42821</v>
      </c>
      <c r="D129" s="30" t="s">
        <v>29</v>
      </c>
      <c r="E129" s="1" t="s">
        <v>128</v>
      </c>
      <c r="F129" s="1" t="s">
        <v>90</v>
      </c>
      <c r="G129" s="1" t="s">
        <v>130</v>
      </c>
      <c r="H129" s="1" t="s">
        <v>127</v>
      </c>
      <c r="I129" s="1" t="s">
        <v>173</v>
      </c>
      <c r="J129" s="1" t="s">
        <v>32</v>
      </c>
      <c r="K129" s="1" t="s">
        <v>91</v>
      </c>
      <c r="O129" t="str">
        <f t="shared" si="3"/>
        <v>Yes, 123: Dual Career Support</v>
      </c>
    </row>
    <row r="130" spans="1:15" ht="43.2" x14ac:dyDescent="0.3">
      <c r="A130" s="29">
        <v>123</v>
      </c>
      <c r="B130" s="1" t="s">
        <v>62</v>
      </c>
      <c r="C130" s="1"/>
      <c r="D130" s="30" t="s">
        <v>29</v>
      </c>
      <c r="E130" s="1" t="s">
        <v>128</v>
      </c>
      <c r="F130" s="1" t="s">
        <v>90</v>
      </c>
      <c r="G130" s="1" t="s">
        <v>130</v>
      </c>
      <c r="H130" s="1" t="s">
        <v>127</v>
      </c>
      <c r="I130" s="1" t="s">
        <v>173</v>
      </c>
      <c r="J130" s="1" t="s">
        <v>32</v>
      </c>
      <c r="K130" s="1" t="s">
        <v>91</v>
      </c>
      <c r="O130" t="str">
        <f t="shared" si="3"/>
        <v>Yes, 123: Dual Career Support</v>
      </c>
    </row>
    <row r="131" spans="1:15" ht="28.8" x14ac:dyDescent="0.3">
      <c r="A131" s="29">
        <v>124</v>
      </c>
      <c r="B131" s="1" t="s">
        <v>39</v>
      </c>
      <c r="C131" s="42">
        <v>42860</v>
      </c>
      <c r="D131" s="30" t="s">
        <v>36</v>
      </c>
      <c r="E131" s="1" t="s">
        <v>121</v>
      </c>
      <c r="F131" s="1" t="s">
        <v>73</v>
      </c>
      <c r="G131" s="1" t="s">
        <v>122</v>
      </c>
      <c r="H131" s="1" t="s">
        <v>123</v>
      </c>
      <c r="I131" s="1" t="s">
        <v>30</v>
      </c>
      <c r="J131" s="1" t="s">
        <v>124</v>
      </c>
      <c r="K131" s="1" t="s">
        <v>60</v>
      </c>
      <c r="O131" t="str">
        <f t="shared" si="3"/>
        <v>No</v>
      </c>
    </row>
    <row r="132" spans="1:15" ht="57.6" x14ac:dyDescent="0.3">
      <c r="A132" s="29">
        <v>125</v>
      </c>
      <c r="B132" s="1" t="s">
        <v>183</v>
      </c>
      <c r="C132" s="42">
        <v>42835</v>
      </c>
      <c r="D132" s="30" t="s">
        <v>36</v>
      </c>
      <c r="E132" s="1" t="s">
        <v>125</v>
      </c>
      <c r="F132" s="1" t="s">
        <v>48</v>
      </c>
      <c r="G132" s="1" t="s">
        <v>158</v>
      </c>
      <c r="H132" s="1" t="s">
        <v>123</v>
      </c>
      <c r="I132" s="1" t="s">
        <v>175</v>
      </c>
      <c r="J132" s="1" t="s">
        <v>32</v>
      </c>
      <c r="K132" s="1" t="s">
        <v>30</v>
      </c>
      <c r="O132" t="str">
        <f>IF(OR(A132=A133,A132=A131),_xlfn.CONCAT("Yes, ", A132,": ",D132), "No")</f>
        <v>No</v>
      </c>
    </row>
    <row r="133" spans="1:15" ht="43.2" x14ac:dyDescent="0.3">
      <c r="A133" s="29">
        <v>127</v>
      </c>
      <c r="B133" s="1" t="s">
        <v>114</v>
      </c>
      <c r="C133" s="1"/>
      <c r="D133" s="30" t="s">
        <v>36</v>
      </c>
      <c r="E133" s="1" t="s">
        <v>121</v>
      </c>
      <c r="F133" s="1" t="s">
        <v>420</v>
      </c>
      <c r="G133" s="1" t="s">
        <v>30</v>
      </c>
      <c r="H133" s="1" t="s">
        <v>123</v>
      </c>
      <c r="I133" s="1" t="s">
        <v>30</v>
      </c>
      <c r="J133" s="1" t="s">
        <v>132</v>
      </c>
      <c r="K133" s="1" t="s">
        <v>30</v>
      </c>
      <c r="O133" t="str">
        <f t="shared" ref="O133:O153" si="4">IF(OR(A133=A134,A133=A132),_xlfn.CONCAT("Yes, ", A133,": ",D133), "No")</f>
        <v>No</v>
      </c>
    </row>
    <row r="134" spans="1:15" ht="28.8" x14ac:dyDescent="0.3">
      <c r="A134" s="29">
        <v>128</v>
      </c>
      <c r="B134" s="1" t="s">
        <v>37</v>
      </c>
      <c r="C134" s="42">
        <v>42937</v>
      </c>
      <c r="D134" s="30" t="s">
        <v>36</v>
      </c>
      <c r="E134" s="1" t="s">
        <v>125</v>
      </c>
      <c r="F134" s="1" t="s">
        <v>422</v>
      </c>
      <c r="G134" s="1" t="s">
        <v>30</v>
      </c>
      <c r="H134" s="1" t="s">
        <v>143</v>
      </c>
      <c r="I134" s="1" t="s">
        <v>30</v>
      </c>
      <c r="J134" s="1" t="s">
        <v>30</v>
      </c>
      <c r="K134" s="1" t="s">
        <v>30</v>
      </c>
      <c r="O134" t="str">
        <f t="shared" si="4"/>
        <v>No</v>
      </c>
    </row>
    <row r="135" spans="1:15" ht="43.2" x14ac:dyDescent="0.3">
      <c r="A135" s="29">
        <v>129</v>
      </c>
      <c r="B135" s="1" t="s">
        <v>114</v>
      </c>
      <c r="C135" s="42">
        <v>42825</v>
      </c>
      <c r="D135" s="30" t="s">
        <v>29</v>
      </c>
      <c r="E135" s="1" t="s">
        <v>146</v>
      </c>
      <c r="F135" s="1" t="s">
        <v>347</v>
      </c>
      <c r="G135" s="1" t="s">
        <v>151</v>
      </c>
      <c r="H135" s="1" t="s">
        <v>152</v>
      </c>
      <c r="I135" s="1" t="s">
        <v>525</v>
      </c>
      <c r="J135" s="1" t="s">
        <v>32</v>
      </c>
      <c r="K135" s="1" t="s">
        <v>30</v>
      </c>
      <c r="O135" t="str">
        <f t="shared" si="4"/>
        <v>No</v>
      </c>
    </row>
    <row r="136" spans="1:15" x14ac:dyDescent="0.3">
      <c r="A136" s="29">
        <v>134</v>
      </c>
      <c r="B136" s="1" t="s">
        <v>51</v>
      </c>
      <c r="C136" s="42">
        <v>42864</v>
      </c>
      <c r="D136" s="30" t="s">
        <v>36</v>
      </c>
      <c r="E136" s="1" t="s">
        <v>128</v>
      </c>
      <c r="F136" s="1" t="s">
        <v>52</v>
      </c>
      <c r="G136" s="1" t="s">
        <v>135</v>
      </c>
      <c r="H136" s="1" t="s">
        <v>30</v>
      </c>
      <c r="I136" s="1" t="s">
        <v>30</v>
      </c>
      <c r="J136" s="1" t="s">
        <v>30</v>
      </c>
      <c r="K136" s="1" t="s">
        <v>30</v>
      </c>
      <c r="O136" t="str">
        <f t="shared" si="4"/>
        <v>No</v>
      </c>
    </row>
    <row r="137" spans="1:15" ht="28.8" x14ac:dyDescent="0.3">
      <c r="A137" s="29">
        <v>135</v>
      </c>
      <c r="B137" s="1" t="s">
        <v>67</v>
      </c>
      <c r="C137" s="1"/>
      <c r="D137" s="30" t="s">
        <v>68</v>
      </c>
      <c r="E137" s="1" t="s">
        <v>30</v>
      </c>
      <c r="F137" s="1" t="s">
        <v>69</v>
      </c>
      <c r="G137" s="1" t="s">
        <v>30</v>
      </c>
      <c r="H137" s="1" t="s">
        <v>30</v>
      </c>
      <c r="I137" s="1" t="s">
        <v>30</v>
      </c>
      <c r="J137" s="1" t="s">
        <v>30</v>
      </c>
      <c r="K137" s="1" t="s">
        <v>30</v>
      </c>
      <c r="O137" t="str">
        <f t="shared" si="4"/>
        <v>No</v>
      </c>
    </row>
    <row r="138" spans="1:15" ht="28.8" x14ac:dyDescent="0.3">
      <c r="A138" s="29">
        <v>136</v>
      </c>
      <c r="B138" s="1" t="s">
        <v>67</v>
      </c>
      <c r="C138" s="42">
        <v>42923</v>
      </c>
      <c r="D138" s="30" t="s">
        <v>68</v>
      </c>
      <c r="E138" s="1" t="s">
        <v>30</v>
      </c>
      <c r="F138" s="1" t="s">
        <v>69</v>
      </c>
      <c r="G138" s="1" t="s">
        <v>136</v>
      </c>
      <c r="H138" s="1" t="s">
        <v>137</v>
      </c>
      <c r="I138" s="1" t="s">
        <v>30</v>
      </c>
      <c r="J138" s="1" t="s">
        <v>30</v>
      </c>
      <c r="K138" s="1" t="s">
        <v>30</v>
      </c>
      <c r="O138" t="str">
        <f t="shared" si="4"/>
        <v>No</v>
      </c>
    </row>
    <row r="139" spans="1:15" ht="28.8" x14ac:dyDescent="0.3">
      <c r="A139" s="29">
        <v>137</v>
      </c>
      <c r="B139" s="1" t="s">
        <v>67</v>
      </c>
      <c r="C139" s="42">
        <v>42857</v>
      </c>
      <c r="D139" s="30" t="s">
        <v>29</v>
      </c>
      <c r="E139" s="1" t="s">
        <v>146</v>
      </c>
      <c r="F139" s="1" t="s">
        <v>69</v>
      </c>
      <c r="G139" s="1" t="s">
        <v>148</v>
      </c>
      <c r="H139" s="1" t="s">
        <v>152</v>
      </c>
      <c r="I139" s="1" t="s">
        <v>173</v>
      </c>
      <c r="J139" s="1" t="s">
        <v>32</v>
      </c>
      <c r="K139" s="1" t="s">
        <v>70</v>
      </c>
      <c r="O139" t="str">
        <f t="shared" si="4"/>
        <v>Yes, 137: Dual Career Support</v>
      </c>
    </row>
    <row r="140" spans="1:15" ht="28.8" x14ac:dyDescent="0.3">
      <c r="A140" s="29">
        <v>137</v>
      </c>
      <c r="B140" s="1" t="s">
        <v>67</v>
      </c>
      <c r="C140" s="42">
        <v>42857</v>
      </c>
      <c r="D140" s="30" t="s">
        <v>68</v>
      </c>
      <c r="E140" s="1" t="s">
        <v>146</v>
      </c>
      <c r="F140" s="1" t="s">
        <v>69</v>
      </c>
      <c r="G140" s="1" t="s">
        <v>148</v>
      </c>
      <c r="H140" s="1" t="s">
        <v>152</v>
      </c>
      <c r="I140" s="1" t="s">
        <v>173</v>
      </c>
      <c r="J140" s="1" t="s">
        <v>32</v>
      </c>
      <c r="K140" s="1" t="s">
        <v>70</v>
      </c>
      <c r="O140" t="str">
        <f t="shared" si="4"/>
        <v>Yes, 137: Relocation Assistance</v>
      </c>
    </row>
    <row r="141" spans="1:15" ht="28.8" x14ac:dyDescent="0.3">
      <c r="A141" s="29">
        <v>138</v>
      </c>
      <c r="B141" s="1" t="s">
        <v>67</v>
      </c>
      <c r="C141" s="42">
        <v>42936</v>
      </c>
      <c r="D141" s="30" t="s">
        <v>68</v>
      </c>
      <c r="E141" s="1" t="s">
        <v>30</v>
      </c>
      <c r="F141" s="1" t="s">
        <v>69</v>
      </c>
      <c r="G141" s="1" t="s">
        <v>30</v>
      </c>
      <c r="H141" s="1" t="s">
        <v>152</v>
      </c>
      <c r="I141" s="1" t="s">
        <v>30</v>
      </c>
      <c r="J141" s="1" t="s">
        <v>30</v>
      </c>
      <c r="K141" s="1" t="s">
        <v>30</v>
      </c>
      <c r="O141" t="str">
        <f t="shared" si="4"/>
        <v>No</v>
      </c>
    </row>
    <row r="142" spans="1:15" x14ac:dyDescent="0.3">
      <c r="A142" s="29">
        <v>139</v>
      </c>
      <c r="B142" s="1" t="s">
        <v>62</v>
      </c>
      <c r="C142" s="42">
        <v>42832</v>
      </c>
      <c r="D142" s="30" t="s">
        <v>29</v>
      </c>
      <c r="E142" s="1" t="s">
        <v>138</v>
      </c>
      <c r="F142" s="1" t="s">
        <v>63</v>
      </c>
      <c r="G142" s="1" t="s">
        <v>139</v>
      </c>
      <c r="H142" s="1" t="s">
        <v>123</v>
      </c>
      <c r="I142" s="1" t="s">
        <v>30</v>
      </c>
      <c r="J142" s="1" t="s">
        <v>132</v>
      </c>
      <c r="K142" s="1" t="s">
        <v>60</v>
      </c>
      <c r="O142" t="str">
        <f t="shared" si="4"/>
        <v>No</v>
      </c>
    </row>
    <row r="143" spans="1:15" ht="28.8" x14ac:dyDescent="0.3">
      <c r="A143" s="29">
        <v>141</v>
      </c>
      <c r="B143" s="1" t="s">
        <v>65</v>
      </c>
      <c r="C143" s="42">
        <v>42857</v>
      </c>
      <c r="D143" s="30" t="s">
        <v>29</v>
      </c>
      <c r="E143" s="1" t="s">
        <v>30</v>
      </c>
      <c r="F143" s="1" t="s">
        <v>84</v>
      </c>
      <c r="G143" s="1" t="s">
        <v>122</v>
      </c>
      <c r="H143" s="1" t="s">
        <v>123</v>
      </c>
      <c r="I143" s="1" t="s">
        <v>173</v>
      </c>
      <c r="J143" s="1" t="s">
        <v>32</v>
      </c>
      <c r="K143" s="1" t="s">
        <v>30</v>
      </c>
      <c r="O143" t="str">
        <f t="shared" si="4"/>
        <v>No</v>
      </c>
    </row>
    <row r="144" spans="1:15" ht="28.8" x14ac:dyDescent="0.3">
      <c r="A144" s="29">
        <v>142</v>
      </c>
      <c r="B144" s="1" t="s">
        <v>81</v>
      </c>
      <c r="C144" s="42">
        <v>42862</v>
      </c>
      <c r="D144" s="30" t="s">
        <v>36</v>
      </c>
      <c r="E144" s="1" t="s">
        <v>131</v>
      </c>
      <c r="F144" s="1" t="s">
        <v>104</v>
      </c>
      <c r="G144" s="1" t="s">
        <v>153</v>
      </c>
      <c r="H144" s="1" t="s">
        <v>123</v>
      </c>
      <c r="I144" s="1" t="s">
        <v>30</v>
      </c>
      <c r="J144" s="1" t="s">
        <v>30</v>
      </c>
      <c r="K144" s="1" t="s">
        <v>60</v>
      </c>
      <c r="O144" t="str">
        <f t="shared" si="4"/>
        <v>Yes, 142: Community Transition</v>
      </c>
    </row>
    <row r="145" spans="1:15" ht="28.8" x14ac:dyDescent="0.3">
      <c r="A145" s="29">
        <v>142</v>
      </c>
      <c r="B145" s="1" t="s">
        <v>81</v>
      </c>
      <c r="C145" s="1"/>
      <c r="D145" s="30" t="s">
        <v>103</v>
      </c>
      <c r="E145" s="1" t="s">
        <v>131</v>
      </c>
      <c r="F145" s="1" t="s">
        <v>104</v>
      </c>
      <c r="G145" s="1" t="s">
        <v>153</v>
      </c>
      <c r="H145" s="1" t="s">
        <v>123</v>
      </c>
      <c r="I145" s="1" t="s">
        <v>30</v>
      </c>
      <c r="J145" s="1" t="s">
        <v>30</v>
      </c>
      <c r="K145" s="1" t="s">
        <v>60</v>
      </c>
      <c r="O145" t="str">
        <f t="shared" si="4"/>
        <v>Yes, 142: DC Add-on</v>
      </c>
    </row>
    <row r="146" spans="1:15" ht="28.8" x14ac:dyDescent="0.3">
      <c r="A146" s="29">
        <v>143</v>
      </c>
      <c r="B146" s="1" t="s">
        <v>81</v>
      </c>
      <c r="C146" s="42">
        <v>42937</v>
      </c>
      <c r="D146" s="30" t="s">
        <v>36</v>
      </c>
      <c r="E146" s="1" t="s">
        <v>30</v>
      </c>
      <c r="F146" s="1" t="s">
        <v>48</v>
      </c>
      <c r="G146" s="1" t="s">
        <v>154</v>
      </c>
      <c r="H146" s="1" t="s">
        <v>30</v>
      </c>
      <c r="I146" s="1" t="s">
        <v>521</v>
      </c>
      <c r="J146" s="1" t="s">
        <v>32</v>
      </c>
      <c r="K146" s="1" t="s">
        <v>30</v>
      </c>
      <c r="O146" t="str">
        <f>IF(OR(A146=A147,A146=A145),_xlfn.CONCAT("Yes, ", A146,": ",D146), "No")</f>
        <v>No</v>
      </c>
    </row>
    <row r="147" spans="1:15" ht="57.6" x14ac:dyDescent="0.3">
      <c r="A147" s="29">
        <v>144</v>
      </c>
      <c r="B147" s="1" t="s">
        <v>37</v>
      </c>
      <c r="C147" s="42">
        <v>42859</v>
      </c>
      <c r="D147" s="30" t="s">
        <v>56</v>
      </c>
      <c r="E147" s="1" t="s">
        <v>30</v>
      </c>
      <c r="F147" s="1" t="s">
        <v>49</v>
      </c>
      <c r="G147" s="1" t="s">
        <v>136</v>
      </c>
      <c r="H147" s="1" t="s">
        <v>123</v>
      </c>
      <c r="I147" s="1" t="s">
        <v>521</v>
      </c>
      <c r="J147" s="1" t="s">
        <v>132</v>
      </c>
      <c r="K147" s="1" t="s">
        <v>77</v>
      </c>
      <c r="O147" t="str">
        <f t="shared" si="4"/>
        <v>Yes, 144: CT Add-on</v>
      </c>
    </row>
    <row r="148" spans="1:15" ht="57.6" x14ac:dyDescent="0.3">
      <c r="A148" s="29">
        <v>144</v>
      </c>
      <c r="B148" s="1" t="s">
        <v>37</v>
      </c>
      <c r="C148" s="42">
        <v>42859</v>
      </c>
      <c r="D148" s="30" t="s">
        <v>29</v>
      </c>
      <c r="E148" s="1" t="s">
        <v>30</v>
      </c>
      <c r="F148" s="1" t="s">
        <v>49</v>
      </c>
      <c r="G148" s="1" t="s">
        <v>136</v>
      </c>
      <c r="H148" s="1" t="s">
        <v>123</v>
      </c>
      <c r="I148" s="1" t="s">
        <v>521</v>
      </c>
      <c r="J148" s="1" t="s">
        <v>132</v>
      </c>
      <c r="K148" s="1" t="s">
        <v>77</v>
      </c>
      <c r="O148" t="str">
        <f t="shared" si="4"/>
        <v>Yes, 144: Dual Career Support</v>
      </c>
    </row>
    <row r="149" spans="1:15" ht="28.8" x14ac:dyDescent="0.3">
      <c r="A149" s="29">
        <v>145</v>
      </c>
      <c r="B149" s="1" t="s">
        <v>79</v>
      </c>
      <c r="C149" s="42">
        <v>42858</v>
      </c>
      <c r="D149" s="30" t="s">
        <v>36</v>
      </c>
      <c r="E149" s="1" t="s">
        <v>30</v>
      </c>
      <c r="F149" s="1" t="s">
        <v>80</v>
      </c>
      <c r="G149" s="1" t="s">
        <v>153</v>
      </c>
      <c r="H149" s="1" t="s">
        <v>137</v>
      </c>
      <c r="I149" s="1" t="s">
        <v>173</v>
      </c>
      <c r="J149" s="1" t="s">
        <v>32</v>
      </c>
      <c r="K149" s="1" t="s">
        <v>53</v>
      </c>
      <c r="O149" t="str">
        <f t="shared" si="4"/>
        <v>Yes, 145: Community Transition</v>
      </c>
    </row>
    <row r="150" spans="1:15" ht="28.8" x14ac:dyDescent="0.3">
      <c r="A150" s="29">
        <v>145</v>
      </c>
      <c r="B150" s="1" t="s">
        <v>79</v>
      </c>
      <c r="C150" s="1"/>
      <c r="D150" s="30" t="s">
        <v>36</v>
      </c>
      <c r="E150" s="1" t="s">
        <v>30</v>
      </c>
      <c r="F150" s="1" t="s">
        <v>80</v>
      </c>
      <c r="G150" s="1" t="s">
        <v>153</v>
      </c>
      <c r="H150" s="1" t="s">
        <v>137</v>
      </c>
      <c r="I150" s="1" t="s">
        <v>173</v>
      </c>
      <c r="J150" s="1" t="s">
        <v>32</v>
      </c>
      <c r="K150" s="1" t="s">
        <v>53</v>
      </c>
      <c r="O150" t="str">
        <f t="shared" si="4"/>
        <v>Yes, 145: Community Transition</v>
      </c>
    </row>
    <row r="151" spans="1:15" ht="28.8" x14ac:dyDescent="0.3">
      <c r="A151" s="29">
        <v>146</v>
      </c>
      <c r="B151" s="1" t="s">
        <v>81</v>
      </c>
      <c r="C151" s="42">
        <v>42910</v>
      </c>
      <c r="D151" s="30" t="s">
        <v>36</v>
      </c>
      <c r="E151" s="1" t="s">
        <v>131</v>
      </c>
      <c r="F151" s="1" t="s">
        <v>82</v>
      </c>
      <c r="G151" s="1" t="s">
        <v>142</v>
      </c>
      <c r="H151" s="1" t="s">
        <v>143</v>
      </c>
      <c r="I151" s="1" t="s">
        <v>173</v>
      </c>
      <c r="J151" s="1" t="s">
        <v>32</v>
      </c>
      <c r="K151" s="1" t="s">
        <v>83</v>
      </c>
      <c r="O151" t="str">
        <f t="shared" si="4"/>
        <v>No</v>
      </c>
    </row>
    <row r="152" spans="1:15" ht="28.8" x14ac:dyDescent="0.3">
      <c r="A152" s="29">
        <v>147</v>
      </c>
      <c r="B152" s="1" t="s">
        <v>85</v>
      </c>
      <c r="C152" s="42">
        <v>42883</v>
      </c>
      <c r="D152" s="30" t="s">
        <v>29</v>
      </c>
      <c r="E152" s="1" t="s">
        <v>128</v>
      </c>
      <c r="F152" s="1" t="s">
        <v>69</v>
      </c>
      <c r="G152" s="1" t="s">
        <v>149</v>
      </c>
      <c r="H152" s="1" t="s">
        <v>123</v>
      </c>
      <c r="I152" s="1" t="s">
        <v>521</v>
      </c>
      <c r="J152" s="1" t="s">
        <v>132</v>
      </c>
      <c r="K152" s="1" t="s">
        <v>53</v>
      </c>
      <c r="O152" t="str">
        <f t="shared" si="4"/>
        <v>No</v>
      </c>
    </row>
    <row r="153" spans="1:15" ht="28.8" x14ac:dyDescent="0.3">
      <c r="A153" s="29">
        <v>148</v>
      </c>
      <c r="B153" s="1" t="s">
        <v>85</v>
      </c>
      <c r="C153" s="42">
        <v>42874</v>
      </c>
      <c r="D153" s="30" t="s">
        <v>29</v>
      </c>
      <c r="E153" s="1" t="s">
        <v>128</v>
      </c>
      <c r="F153" s="1" t="s">
        <v>86</v>
      </c>
      <c r="G153" s="1" t="s">
        <v>151</v>
      </c>
      <c r="H153" s="1" t="s">
        <v>147</v>
      </c>
      <c r="I153" s="1" t="s">
        <v>521</v>
      </c>
      <c r="J153" s="1" t="s">
        <v>132</v>
      </c>
      <c r="K153" s="1" t="s">
        <v>53</v>
      </c>
      <c r="O153" t="str">
        <f t="shared" si="4"/>
        <v>No</v>
      </c>
    </row>
    <row r="154" spans="1:15" ht="57.6" x14ac:dyDescent="0.3">
      <c r="A154" s="29">
        <v>149</v>
      </c>
      <c r="B154" s="1" t="s">
        <v>96</v>
      </c>
      <c r="C154" s="42">
        <v>42887</v>
      </c>
      <c r="D154" s="30" t="s">
        <v>56</v>
      </c>
      <c r="E154" s="1" t="s">
        <v>131</v>
      </c>
      <c r="F154" s="1" t="s">
        <v>49</v>
      </c>
      <c r="G154" s="1" t="s">
        <v>144</v>
      </c>
      <c r="H154" s="1" t="s">
        <v>123</v>
      </c>
      <c r="I154" s="1" t="s">
        <v>521</v>
      </c>
      <c r="J154" s="1" t="s">
        <v>132</v>
      </c>
      <c r="K154" s="1" t="s">
        <v>97</v>
      </c>
      <c r="O154" t="str">
        <f>IF(OR(A154=A155,A154=A153),_xlfn.CONCAT("Yes, ", A154,": ",D154), "No")</f>
        <v>Yes, 149: CT Add-on</v>
      </c>
    </row>
    <row r="155" spans="1:15" ht="57.6" x14ac:dyDescent="0.3">
      <c r="A155" s="29">
        <v>149</v>
      </c>
      <c r="B155" s="1" t="s">
        <v>96</v>
      </c>
      <c r="C155" s="42">
        <v>42887</v>
      </c>
      <c r="D155" s="30" t="s">
        <v>29</v>
      </c>
      <c r="E155" s="1" t="s">
        <v>131</v>
      </c>
      <c r="F155" s="1" t="s">
        <v>49</v>
      </c>
      <c r="G155" s="1" t="s">
        <v>144</v>
      </c>
      <c r="H155" s="1" t="s">
        <v>123</v>
      </c>
      <c r="I155" s="1" t="s">
        <v>521</v>
      </c>
      <c r="J155" s="1" t="s">
        <v>132</v>
      </c>
      <c r="K155" s="1" t="s">
        <v>97</v>
      </c>
      <c r="O155" t="str">
        <f t="shared" ref="O155:O156" si="5">IF(OR(A155=A156,A155=A154),_xlfn.CONCAT("Yes, ", A155,": ",D155), "No")</f>
        <v>Yes, 149: Dual Career Support</v>
      </c>
    </row>
    <row r="156" spans="1:15" ht="43.2" x14ac:dyDescent="0.3">
      <c r="A156" s="29">
        <v>153</v>
      </c>
      <c r="B156" s="1" t="s">
        <v>65</v>
      </c>
      <c r="C156" s="42">
        <v>42901</v>
      </c>
      <c r="D156" s="30" t="s">
        <v>36</v>
      </c>
      <c r="E156" s="1" t="s">
        <v>146</v>
      </c>
      <c r="F156" s="1" t="s">
        <v>109</v>
      </c>
      <c r="G156" s="1" t="s">
        <v>160</v>
      </c>
      <c r="H156" s="1" t="s">
        <v>127</v>
      </c>
      <c r="I156" s="1" t="s">
        <v>172</v>
      </c>
      <c r="J156" s="1" t="s">
        <v>32</v>
      </c>
      <c r="K156" s="1" t="s">
        <v>60</v>
      </c>
      <c r="O156" t="str">
        <f t="shared" si="5"/>
        <v>No</v>
      </c>
    </row>
    <row r="157" spans="1:15" ht="43.2" x14ac:dyDescent="0.3">
      <c r="A157" s="29">
        <v>154</v>
      </c>
      <c r="B157" s="1" t="s">
        <v>81</v>
      </c>
      <c r="C157" s="42">
        <v>42912</v>
      </c>
      <c r="D157" s="30" t="s">
        <v>36</v>
      </c>
      <c r="E157" s="1" t="s">
        <v>138</v>
      </c>
      <c r="F157" s="1" t="s">
        <v>111</v>
      </c>
      <c r="G157" s="1" t="s">
        <v>145</v>
      </c>
      <c r="H157" s="1" t="s">
        <v>127</v>
      </c>
      <c r="I157" s="1" t="s">
        <v>172</v>
      </c>
      <c r="J157" s="1" t="s">
        <v>32</v>
      </c>
      <c r="K157" s="1" t="s">
        <v>30</v>
      </c>
      <c r="O157" t="str">
        <f>IF(OR(A157=A158,A157=A156),_xlfn.CONCAT("Yes, ", A157,": ",D157), "No")</f>
        <v>Yes, 154: Community Transition</v>
      </c>
    </row>
    <row r="158" spans="1:15" ht="43.2" x14ac:dyDescent="0.3">
      <c r="A158" s="29">
        <v>154</v>
      </c>
      <c r="B158" s="1" t="s">
        <v>81</v>
      </c>
      <c r="D158" s="30" t="s">
        <v>103</v>
      </c>
      <c r="E158" s="1" t="s">
        <v>138</v>
      </c>
      <c r="F158" s="1" t="s">
        <v>111</v>
      </c>
      <c r="G158" s="1" t="s">
        <v>145</v>
      </c>
      <c r="H158" s="1" t="s">
        <v>127</v>
      </c>
      <c r="I158" s="1" t="s">
        <v>172</v>
      </c>
      <c r="J158" s="1" t="s">
        <v>32</v>
      </c>
      <c r="K158" s="1" t="s">
        <v>30</v>
      </c>
      <c r="O158" t="str">
        <f t="shared" ref="O158:O168" si="6">IF(OR(A158=A159,A158=A157),_xlfn.CONCAT("Yes, ", A158,": ",D158), "No")</f>
        <v>Yes, 154: DC Add-on</v>
      </c>
    </row>
    <row r="159" spans="1:15" ht="28.8" x14ac:dyDescent="0.3">
      <c r="A159" s="29">
        <v>155</v>
      </c>
      <c r="B159" s="1" t="s">
        <v>81</v>
      </c>
      <c r="C159" s="1"/>
      <c r="D159" s="30" t="s">
        <v>36</v>
      </c>
      <c r="E159" s="1" t="s">
        <v>30</v>
      </c>
      <c r="F159" s="1" t="s">
        <v>30</v>
      </c>
      <c r="G159" s="1" t="s">
        <v>30</v>
      </c>
      <c r="H159" s="1" t="s">
        <v>30</v>
      </c>
      <c r="I159" s="1" t="s">
        <v>30</v>
      </c>
      <c r="J159" s="1" t="s">
        <v>30</v>
      </c>
      <c r="K159" s="1" t="s">
        <v>30</v>
      </c>
      <c r="O159" t="str">
        <f t="shared" si="6"/>
        <v>No</v>
      </c>
    </row>
    <row r="160" spans="1:15" ht="28.8" x14ac:dyDescent="0.3">
      <c r="A160" s="29">
        <v>157</v>
      </c>
      <c r="B160" s="1" t="s">
        <v>37</v>
      </c>
      <c r="C160" s="1"/>
      <c r="D160" s="30" t="s">
        <v>36</v>
      </c>
      <c r="E160" s="1" t="s">
        <v>30</v>
      </c>
      <c r="F160" s="1" t="s">
        <v>454</v>
      </c>
      <c r="G160" s="1" t="s">
        <v>166</v>
      </c>
      <c r="H160" s="1" t="s">
        <v>137</v>
      </c>
      <c r="I160" s="1" t="s">
        <v>521</v>
      </c>
      <c r="J160" s="1" t="s">
        <v>32</v>
      </c>
      <c r="K160" s="1" t="s">
        <v>30</v>
      </c>
      <c r="O160" t="str">
        <f t="shared" si="6"/>
        <v>No</v>
      </c>
    </row>
    <row r="161" spans="1:15" ht="43.2" x14ac:dyDescent="0.3">
      <c r="A161" s="29">
        <v>159</v>
      </c>
      <c r="B161" s="1" t="s">
        <v>114</v>
      </c>
      <c r="C161" s="42">
        <v>42941</v>
      </c>
      <c r="D161" s="30" t="s">
        <v>29</v>
      </c>
      <c r="E161" s="1" t="s">
        <v>146</v>
      </c>
      <c r="F161" s="1" t="s">
        <v>236</v>
      </c>
      <c r="G161" s="1" t="s">
        <v>168</v>
      </c>
      <c r="H161" s="1" t="s">
        <v>123</v>
      </c>
      <c r="I161" s="1" t="s">
        <v>173</v>
      </c>
      <c r="J161" s="1" t="s">
        <v>32</v>
      </c>
      <c r="K161" s="1" t="s">
        <v>30</v>
      </c>
      <c r="O161" t="str">
        <f t="shared" si="6"/>
        <v>No</v>
      </c>
    </row>
    <row r="162" spans="1:15" ht="28.8" x14ac:dyDescent="0.3">
      <c r="A162" s="29">
        <v>165</v>
      </c>
      <c r="B162" s="1" t="s">
        <v>37</v>
      </c>
      <c r="D162" s="30" t="s">
        <v>29</v>
      </c>
      <c r="E162" s="1" t="s">
        <v>30</v>
      </c>
      <c r="F162" s="1" t="s">
        <v>467</v>
      </c>
      <c r="G162" s="1" t="s">
        <v>30</v>
      </c>
      <c r="H162" s="1" t="s">
        <v>30</v>
      </c>
      <c r="I162" s="1" t="s">
        <v>30</v>
      </c>
      <c r="J162" s="1" t="s">
        <v>30</v>
      </c>
      <c r="K162" s="1" t="s">
        <v>30</v>
      </c>
      <c r="O162" t="str">
        <f t="shared" si="6"/>
        <v>No</v>
      </c>
    </row>
    <row r="163" spans="1:15" ht="43.2" x14ac:dyDescent="0.3">
      <c r="A163" s="29">
        <v>166</v>
      </c>
      <c r="B163" s="1" t="s">
        <v>114</v>
      </c>
      <c r="C163" s="42">
        <v>42922</v>
      </c>
      <c r="D163" s="30" t="s">
        <v>36</v>
      </c>
      <c r="E163" s="1" t="s">
        <v>30</v>
      </c>
      <c r="F163" s="1" t="s">
        <v>30</v>
      </c>
      <c r="G163" s="1" t="s">
        <v>30</v>
      </c>
      <c r="H163" s="1" t="s">
        <v>30</v>
      </c>
      <c r="I163" s="1" t="s">
        <v>30</v>
      </c>
      <c r="J163" s="1" t="s">
        <v>30</v>
      </c>
      <c r="K163" s="1" t="s">
        <v>60</v>
      </c>
      <c r="O163" t="str">
        <f t="shared" si="6"/>
        <v>No</v>
      </c>
    </row>
    <row r="164" spans="1:15" ht="43.2" x14ac:dyDescent="0.3">
      <c r="A164" s="29">
        <v>167</v>
      </c>
      <c r="B164" s="1" t="s">
        <v>81</v>
      </c>
      <c r="C164" s="42">
        <v>42926</v>
      </c>
      <c r="D164" s="30" t="s">
        <v>68</v>
      </c>
      <c r="E164" s="1" t="s">
        <v>157</v>
      </c>
      <c r="F164" s="1" t="s">
        <v>117</v>
      </c>
      <c r="G164" s="1" t="s">
        <v>144</v>
      </c>
      <c r="H164" s="1" t="s">
        <v>123</v>
      </c>
      <c r="I164" s="1" t="s">
        <v>30</v>
      </c>
      <c r="J164" s="1" t="s">
        <v>124</v>
      </c>
      <c r="K164" s="1" t="s">
        <v>101</v>
      </c>
      <c r="O164" t="str">
        <f t="shared" si="6"/>
        <v>No</v>
      </c>
    </row>
    <row r="165" spans="1:15" ht="43.2" x14ac:dyDescent="0.3">
      <c r="A165" s="29">
        <v>172</v>
      </c>
      <c r="B165" s="1" t="s">
        <v>114</v>
      </c>
      <c r="C165" s="1"/>
      <c r="D165" s="30" t="s">
        <v>29</v>
      </c>
      <c r="E165" s="1" t="s">
        <v>30</v>
      </c>
      <c r="F165" s="1" t="s">
        <v>474</v>
      </c>
      <c r="G165" s="1" t="s">
        <v>30</v>
      </c>
      <c r="H165" s="1" t="s">
        <v>30</v>
      </c>
      <c r="I165" s="1" t="s">
        <v>30</v>
      </c>
      <c r="J165" s="1" t="s">
        <v>30</v>
      </c>
      <c r="K165" s="1" t="s">
        <v>30</v>
      </c>
      <c r="O165" t="str">
        <f t="shared" si="6"/>
        <v>No</v>
      </c>
    </row>
    <row r="166" spans="1:15" ht="43.2" x14ac:dyDescent="0.3">
      <c r="A166" s="29">
        <v>174</v>
      </c>
      <c r="B166" s="1" t="s">
        <v>39</v>
      </c>
      <c r="C166" s="42">
        <v>42942</v>
      </c>
      <c r="D166" s="30" t="s">
        <v>68</v>
      </c>
      <c r="E166" s="1" t="s">
        <v>30</v>
      </c>
      <c r="F166" s="1" t="s">
        <v>478</v>
      </c>
      <c r="G166" s="1" t="s">
        <v>169</v>
      </c>
      <c r="H166" s="1" t="s">
        <v>137</v>
      </c>
      <c r="I166" s="1" t="s">
        <v>525</v>
      </c>
      <c r="J166" s="1" t="s">
        <v>32</v>
      </c>
      <c r="K166" s="1" t="s">
        <v>30</v>
      </c>
      <c r="O166" t="str">
        <f t="shared" si="6"/>
        <v>No</v>
      </c>
    </row>
    <row r="167" spans="1:15" x14ac:dyDescent="0.3">
      <c r="A167" s="29">
        <v>177</v>
      </c>
      <c r="B167" s="1" t="s">
        <v>183</v>
      </c>
      <c r="C167" s="1"/>
      <c r="D167" s="30" t="s">
        <v>29</v>
      </c>
      <c r="E167" s="1" t="s">
        <v>30</v>
      </c>
      <c r="F167" s="1" t="s">
        <v>48</v>
      </c>
      <c r="G167" s="1" t="s">
        <v>149</v>
      </c>
      <c r="H167" s="1" t="s">
        <v>30</v>
      </c>
      <c r="I167" s="1" t="s">
        <v>30</v>
      </c>
      <c r="J167" s="1" t="s">
        <v>30</v>
      </c>
      <c r="K167" s="1" t="s">
        <v>30</v>
      </c>
      <c r="O167" t="str">
        <f t="shared" si="6"/>
        <v>No</v>
      </c>
    </row>
  </sheetData>
  <autoFilter ref="A1:N167">
    <sortState ref="A2:N167">
      <sortCondition ref="A1:A1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Contact Log Info</vt:lpstr>
      <vt:lpstr>Sheet1</vt:lpstr>
      <vt:lpstr>Sheet3</vt:lpstr>
      <vt:lpstr>Lookup</vt:lpstr>
      <vt:lpstr>Full</vt:lpstr>
      <vt:lpstr>All Clients</vt:lpstr>
      <vt:lpstr>All Info You Have</vt:lpstr>
      <vt:lpstr>Test</vt:lpstr>
      <vt:lpstr>Ref</vt:lpstr>
      <vt:lpstr>All</vt:lpstr>
      <vt:lpstr>Demographics</vt:lpstr>
      <vt:lpstr>Housing</vt:lpstr>
      <vt:lpstr>Services All</vt:lpstr>
      <vt:lpstr>Side Info</vt:lpstr>
      <vt:lpstr>Ref!All</vt:lpstr>
      <vt:lpstr>Test!All</vt:lpstr>
      <vt:lpstr>All</vt:lpstr>
      <vt:lpstr>allInfo</vt:lpstr>
      <vt:lpstr>demographicLookups</vt:lpstr>
      <vt:lpstr>fullDemoLookup</vt:lpstr>
      <vt:lpstr>housing</vt:lpstr>
      <vt:lpstr>lookup</vt:lpstr>
      <vt:lpstr>professions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2017-07-28T01:42:19Z</dcterms:created>
  <dcterms:modified xsi:type="dcterms:W3CDTF">2017-08-03T19:04:40Z</dcterms:modified>
</cp:coreProperties>
</file>