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1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1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17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18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19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20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21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Ex22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Ex23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C:\Users\soo\Desktop\"/>
    </mc:Choice>
  </mc:AlternateContent>
  <bookViews>
    <workbookView xWindow="7770" yWindow="0" windowWidth="2160" windowHeight="7050" tabRatio="703"/>
  </bookViews>
  <sheets>
    <sheet name="MobileMedia_Exp" sheetId="39" r:id="rId1"/>
    <sheet name="TankWar_Exp" sheetId="24" r:id="rId2"/>
    <sheet name="Prevayler3_Exp" sheetId="29" r:id="rId3"/>
    <sheet name="Prevayler5_Exp" sheetId="33" r:id="rId4"/>
    <sheet name="MRR3_Exp" sheetId="37" r:id="rId5"/>
    <sheet name="MRR5_Exp" sheetId="36" r:id="rId6"/>
    <sheet name="Lampiro4_Exp" sheetId="32" r:id="rId7"/>
    <sheet name="Lampiro6_Exp" sheetId="28" r:id="rId8"/>
    <sheet name="BerkeleyDB3_Exp" sheetId="31" r:id="rId9"/>
    <sheet name="BerkeleyDB5_Exp" sheetId="30" r:id="rId10"/>
    <sheet name="BerkeleyDB7_Exp" sheetId="23" r:id="rId11"/>
    <sheet name="Bolxplot" sheetId="34" r:id="rId12"/>
  </sheets>
  <definedNames>
    <definedName name="_xlchart.v1.0" hidden="1">Bolxplot!$I$3</definedName>
    <definedName name="_xlchart.v1.1" hidden="1">Bolxplot!$I$4:$I$53</definedName>
    <definedName name="_xlchart.v1.10" hidden="1">Bolxplot!$AD$3</definedName>
    <definedName name="_xlchart.v1.11" hidden="1">Bolxplot!$AD$4:$AD$53</definedName>
    <definedName name="_xlchart.v1.12" hidden="1">Bolxplot!$Y$3</definedName>
    <definedName name="_xlchart.v1.13" hidden="1">Bolxplot!$Y$4:$Y$53</definedName>
    <definedName name="_xlchart.v1.14" hidden="1">Bolxplot!$Z$3</definedName>
    <definedName name="_xlchart.v1.15" hidden="1">Bolxplot!$Z$4:$Z$53</definedName>
    <definedName name="_xlchart.v1.16" hidden="1">Bolxplot!$AO$3</definedName>
    <definedName name="_xlchart.v1.17" hidden="1">Bolxplot!$AO$4:$AO$53</definedName>
    <definedName name="_xlchart.v1.18" hidden="1">Bolxplot!$AP$3</definedName>
    <definedName name="_xlchart.v1.19" hidden="1">Bolxplot!$AP$4:$AP$53</definedName>
    <definedName name="_xlchart.v1.2" hidden="1">Bolxplot!$J$3</definedName>
    <definedName name="_xlchart.v1.20" hidden="1">Bolxplot!$G$3</definedName>
    <definedName name="_xlchart.v1.21" hidden="1">Bolxplot!$G$4:$G$53</definedName>
    <definedName name="_xlchart.v1.22" hidden="1">Bolxplot!$H$3</definedName>
    <definedName name="_xlchart.v1.23" hidden="1">Bolxplot!$H$4:$H$53</definedName>
    <definedName name="_xlchart.v1.24" hidden="1">Bolxplot!$M$3</definedName>
    <definedName name="_xlchart.v1.25" hidden="1">Bolxplot!$M$4:$M$53</definedName>
    <definedName name="_xlchart.v1.26" hidden="1">Bolxplot!$N$3</definedName>
    <definedName name="_xlchart.v1.27" hidden="1">Bolxplot!$N$4:$N$53</definedName>
    <definedName name="_xlchart.v1.28" hidden="1">Bolxplot!$AG$3</definedName>
    <definedName name="_xlchart.v1.29" hidden="1">Bolxplot!$AG$4:$AG$53</definedName>
    <definedName name="_xlchart.v1.3" hidden="1">Bolxplot!$J$4:$J$53</definedName>
    <definedName name="_xlchart.v1.30" hidden="1">Bolxplot!$AH$3</definedName>
    <definedName name="_xlchart.v1.31" hidden="1">Bolxplot!$AH$4:$AH$53</definedName>
    <definedName name="_xlchart.v1.32" hidden="1">Bolxplot!$AK$3</definedName>
    <definedName name="_xlchart.v1.33" hidden="1">Bolxplot!$AK$4:$AK$53</definedName>
    <definedName name="_xlchart.v1.34" hidden="1">Bolxplot!$AL$3</definedName>
    <definedName name="_xlchart.v1.35" hidden="1">Bolxplot!$AL$4:$AL$53</definedName>
    <definedName name="_xlchart.v1.36" hidden="1">Bolxplot!$AQ$3</definedName>
    <definedName name="_xlchart.v1.37" hidden="1">Bolxplot!$AQ$4:$AQ$53</definedName>
    <definedName name="_xlchart.v1.38" hidden="1">Bolxplot!$AR$3</definedName>
    <definedName name="_xlchart.v1.39" hidden="1">Bolxplot!$AR$4:$AR$53</definedName>
    <definedName name="_xlchart.v1.4" hidden="1">Bolxplot!$E$3</definedName>
    <definedName name="_xlchart.v1.40" hidden="1">Bolxplot!$AE$3</definedName>
    <definedName name="_xlchart.v1.41" hidden="1">Bolxplot!$AE$4:$AE$53</definedName>
    <definedName name="_xlchart.v1.42" hidden="1">Bolxplot!$AF$3</definedName>
    <definedName name="_xlchart.v1.43" hidden="1">Bolxplot!$AF$4:$AF$53</definedName>
    <definedName name="_xlchart.v1.44" hidden="1">Bolxplot!$AI$3</definedName>
    <definedName name="_xlchart.v1.45" hidden="1">Bolxplot!$AI$4:$AI$53</definedName>
    <definedName name="_xlchart.v1.46" hidden="1">Bolxplot!$AJ$3</definedName>
    <definedName name="_xlchart.v1.47" hidden="1">Bolxplot!$AJ$4:$AJ$53</definedName>
    <definedName name="_xlchart.v1.48" hidden="1">Bolxplot!$K$3</definedName>
    <definedName name="_xlchart.v1.49" hidden="1">Bolxplot!$K$4:$K$53</definedName>
    <definedName name="_xlchart.v1.5" hidden="1">Bolxplot!$E$4:$E$53</definedName>
    <definedName name="_xlchart.v1.50" hidden="1">Bolxplot!$L$3</definedName>
    <definedName name="_xlchart.v1.51" hidden="1">Bolxplot!$L$4:$L$53</definedName>
    <definedName name="_xlchart.v1.52" hidden="1">Bolxplot!$AM$3</definedName>
    <definedName name="_xlchart.v1.53" hidden="1">Bolxplot!$AM$4:$AM$53</definedName>
    <definedName name="_xlchart.v1.54" hidden="1">Bolxplot!$AN$3</definedName>
    <definedName name="_xlchart.v1.55" hidden="1">Bolxplot!$AN$4:$AN$53</definedName>
    <definedName name="_xlchart.v1.56" hidden="1">Bolxplot!$O$3</definedName>
    <definedName name="_xlchart.v1.57" hidden="1">Bolxplot!$O$4:$O$53</definedName>
    <definedName name="_xlchart.v1.58" hidden="1">Bolxplot!$P$3</definedName>
    <definedName name="_xlchart.v1.59" hidden="1">Bolxplot!$P$4:$P$53</definedName>
    <definedName name="_xlchart.v1.6" hidden="1">Bolxplot!$F$3</definedName>
    <definedName name="_xlchart.v1.60" hidden="1">Bolxplot!$AA$3</definedName>
    <definedName name="_xlchart.v1.61" hidden="1">Bolxplot!$AA$4:$AA$53</definedName>
    <definedName name="_xlchart.v1.62" hidden="1">Bolxplot!$AB$3</definedName>
    <definedName name="_xlchart.v1.63" hidden="1">Bolxplot!$AB$4:$AB$53</definedName>
    <definedName name="_xlchart.v1.64" hidden="1">Bolxplot!$C$3</definedName>
    <definedName name="_xlchart.v1.65" hidden="1">Bolxplot!$C$4:$C$53</definedName>
    <definedName name="_xlchart.v1.66" hidden="1">Bolxplot!$D$3</definedName>
    <definedName name="_xlchart.v1.67" hidden="1">Bolxplot!$D$4:$D$53</definedName>
    <definedName name="_xlchart.v1.68" hidden="1">Bolxplot!$S$3</definedName>
    <definedName name="_xlchart.v1.69" hidden="1">Bolxplot!$S$4:$S$53</definedName>
    <definedName name="_xlchart.v1.7" hidden="1">Bolxplot!$F$4:$F$53</definedName>
    <definedName name="_xlchart.v1.70" hidden="1">Bolxplot!$T$3</definedName>
    <definedName name="_xlchart.v1.71" hidden="1">Bolxplot!$T$4:$T$53</definedName>
    <definedName name="_xlchart.v1.72" hidden="1">Bolxplot!$Q$3</definedName>
    <definedName name="_xlchart.v1.73" hidden="1">Bolxplot!$Q$4:$Q$53</definedName>
    <definedName name="_xlchart.v1.74" hidden="1">Bolxplot!$R$3</definedName>
    <definedName name="_xlchart.v1.75" hidden="1">Bolxplot!$R$4:$R$53</definedName>
    <definedName name="_xlchart.v1.76" hidden="1">Bolxplot!$A$3</definedName>
    <definedName name="_xlchart.v1.77" hidden="1">Bolxplot!$A$4:$A$53</definedName>
    <definedName name="_xlchart.v1.78" hidden="1">Bolxplot!$B$3</definedName>
    <definedName name="_xlchart.v1.79" hidden="1">Bolxplot!$B$4:$B$53</definedName>
    <definedName name="_xlchart.v1.8" hidden="1">Bolxplot!$AC$3</definedName>
    <definedName name="_xlchart.v1.80" hidden="1">Bolxplot!$G$61</definedName>
    <definedName name="_xlchart.v1.81" hidden="1">Bolxplot!$G$62:$G$611</definedName>
    <definedName name="_xlchart.v1.82" hidden="1">Bolxplot!$H$61</definedName>
    <definedName name="_xlchart.v1.83" hidden="1">Bolxplot!$H$62:$H$611</definedName>
    <definedName name="_xlchart.v1.84" hidden="1">Bolxplot!$U$3</definedName>
    <definedName name="_xlchart.v1.85" hidden="1">Bolxplot!$U$4:$U$53</definedName>
    <definedName name="_xlchart.v1.86" hidden="1">Bolxplot!$V$3</definedName>
    <definedName name="_xlchart.v1.87" hidden="1">Bolxplot!$V$4:$V$53</definedName>
    <definedName name="_xlchart.v1.88" hidden="1">Bolxplot!$W$3</definedName>
    <definedName name="_xlchart.v1.89" hidden="1">Bolxplot!$W$4:$W$53</definedName>
    <definedName name="_xlchart.v1.9" hidden="1">Bolxplot!$AC$4:$AC$53</definedName>
    <definedName name="_xlchart.v1.90" hidden="1">Bolxplot!$X$3</definedName>
    <definedName name="_xlchart.v1.91" hidden="1">Bolxplot!$X$4:$X$53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3" i="24" l="1"/>
  <c r="I93" i="24"/>
  <c r="J93" i="24"/>
  <c r="K93" i="24"/>
  <c r="L93" i="24"/>
  <c r="G93" i="24"/>
  <c r="H7" i="24" l="1"/>
  <c r="B3" i="34"/>
  <c r="C5" i="34"/>
  <c r="G563" i="34" s="1"/>
  <c r="D5" i="34"/>
  <c r="H563" i="34" s="1"/>
  <c r="C6" i="34"/>
  <c r="G564" i="34" s="1"/>
  <c r="D6" i="34"/>
  <c r="H564" i="34" s="1"/>
  <c r="C7" i="34"/>
  <c r="G565" i="34" s="1"/>
  <c r="D7" i="34"/>
  <c r="H565" i="34" s="1"/>
  <c r="C8" i="34"/>
  <c r="G566" i="34" s="1"/>
  <c r="D8" i="34"/>
  <c r="H566" i="34" s="1"/>
  <c r="C9" i="34"/>
  <c r="G567" i="34" s="1"/>
  <c r="D9" i="34"/>
  <c r="H567" i="34" s="1"/>
  <c r="C10" i="34"/>
  <c r="G568" i="34" s="1"/>
  <c r="D10" i="34"/>
  <c r="H568" i="34" s="1"/>
  <c r="C11" i="34"/>
  <c r="G569" i="34" s="1"/>
  <c r="D11" i="34"/>
  <c r="H569" i="34" s="1"/>
  <c r="C12" i="34"/>
  <c r="G570" i="34" s="1"/>
  <c r="D12" i="34"/>
  <c r="H570" i="34" s="1"/>
  <c r="C13" i="34"/>
  <c r="G571" i="34" s="1"/>
  <c r="D13" i="34"/>
  <c r="H571" i="34" s="1"/>
  <c r="C14" i="34"/>
  <c r="G572" i="34" s="1"/>
  <c r="D14" i="34"/>
  <c r="H572" i="34" s="1"/>
  <c r="C15" i="34"/>
  <c r="G573" i="34" s="1"/>
  <c r="D15" i="34"/>
  <c r="H573" i="34" s="1"/>
  <c r="C16" i="34"/>
  <c r="G574" i="34" s="1"/>
  <c r="D16" i="34"/>
  <c r="H574" i="34" s="1"/>
  <c r="C17" i="34"/>
  <c r="G575" i="34" s="1"/>
  <c r="D17" i="34"/>
  <c r="H575" i="34" s="1"/>
  <c r="C18" i="34"/>
  <c r="G576" i="34" s="1"/>
  <c r="D18" i="34"/>
  <c r="H576" i="34" s="1"/>
  <c r="C19" i="34"/>
  <c r="G577" i="34" s="1"/>
  <c r="D19" i="34"/>
  <c r="H577" i="34" s="1"/>
  <c r="C20" i="34"/>
  <c r="G578" i="34" s="1"/>
  <c r="D20" i="34"/>
  <c r="H578" i="34" s="1"/>
  <c r="C21" i="34"/>
  <c r="G579" i="34" s="1"/>
  <c r="D21" i="34"/>
  <c r="H579" i="34" s="1"/>
  <c r="C22" i="34"/>
  <c r="G580" i="34" s="1"/>
  <c r="D22" i="34"/>
  <c r="H580" i="34" s="1"/>
  <c r="C23" i="34"/>
  <c r="G581" i="34" s="1"/>
  <c r="D23" i="34"/>
  <c r="H581" i="34" s="1"/>
  <c r="C24" i="34"/>
  <c r="G582" i="34" s="1"/>
  <c r="D24" i="34"/>
  <c r="H582" i="34" s="1"/>
  <c r="C25" i="34"/>
  <c r="G583" i="34" s="1"/>
  <c r="D25" i="34"/>
  <c r="H583" i="34" s="1"/>
  <c r="C26" i="34"/>
  <c r="G584" i="34" s="1"/>
  <c r="D26" i="34"/>
  <c r="H584" i="34" s="1"/>
  <c r="C27" i="34"/>
  <c r="G585" i="34" s="1"/>
  <c r="D27" i="34"/>
  <c r="H585" i="34" s="1"/>
  <c r="C28" i="34"/>
  <c r="G586" i="34" s="1"/>
  <c r="D28" i="34"/>
  <c r="H586" i="34" s="1"/>
  <c r="C29" i="34"/>
  <c r="G587" i="34" s="1"/>
  <c r="D29" i="34"/>
  <c r="H587" i="34" s="1"/>
  <c r="C30" i="34"/>
  <c r="G588" i="34" s="1"/>
  <c r="D30" i="34"/>
  <c r="H588" i="34" s="1"/>
  <c r="C31" i="34"/>
  <c r="G589" i="34" s="1"/>
  <c r="D31" i="34"/>
  <c r="H589" i="34" s="1"/>
  <c r="C32" i="34"/>
  <c r="G590" i="34" s="1"/>
  <c r="D32" i="34"/>
  <c r="H590" i="34" s="1"/>
  <c r="C33" i="34"/>
  <c r="G591" i="34" s="1"/>
  <c r="D33" i="34"/>
  <c r="H591" i="34" s="1"/>
  <c r="C34" i="34"/>
  <c r="G592" i="34" s="1"/>
  <c r="D34" i="34"/>
  <c r="H592" i="34" s="1"/>
  <c r="C35" i="34"/>
  <c r="G593" i="34" s="1"/>
  <c r="D35" i="34"/>
  <c r="H593" i="34" s="1"/>
  <c r="C36" i="34"/>
  <c r="G594" i="34" s="1"/>
  <c r="D36" i="34"/>
  <c r="H594" i="34" s="1"/>
  <c r="C37" i="34"/>
  <c r="G595" i="34" s="1"/>
  <c r="D37" i="34"/>
  <c r="H595" i="34" s="1"/>
  <c r="C38" i="34"/>
  <c r="G596" i="34" s="1"/>
  <c r="D38" i="34"/>
  <c r="H596" i="34" s="1"/>
  <c r="C39" i="34"/>
  <c r="G597" i="34" s="1"/>
  <c r="D39" i="34"/>
  <c r="H597" i="34" s="1"/>
  <c r="C40" i="34"/>
  <c r="G598" i="34" s="1"/>
  <c r="D40" i="34"/>
  <c r="H598" i="34" s="1"/>
  <c r="C41" i="34"/>
  <c r="G599" i="34" s="1"/>
  <c r="D41" i="34"/>
  <c r="H599" i="34" s="1"/>
  <c r="C42" i="34"/>
  <c r="G600" i="34" s="1"/>
  <c r="D42" i="34"/>
  <c r="H600" i="34" s="1"/>
  <c r="C43" i="34"/>
  <c r="G601" i="34" s="1"/>
  <c r="D43" i="34"/>
  <c r="H601" i="34" s="1"/>
  <c r="C44" i="34"/>
  <c r="G602" i="34" s="1"/>
  <c r="D44" i="34"/>
  <c r="H602" i="34" s="1"/>
  <c r="C45" i="34"/>
  <c r="G603" i="34" s="1"/>
  <c r="D45" i="34"/>
  <c r="H603" i="34" s="1"/>
  <c r="C46" i="34"/>
  <c r="G604" i="34" s="1"/>
  <c r="D46" i="34"/>
  <c r="H604" i="34" s="1"/>
  <c r="C47" i="34"/>
  <c r="G605" i="34" s="1"/>
  <c r="D47" i="34"/>
  <c r="H605" i="34" s="1"/>
  <c r="C48" i="34"/>
  <c r="G606" i="34" s="1"/>
  <c r="D48" i="34"/>
  <c r="H606" i="34" s="1"/>
  <c r="C49" i="34"/>
  <c r="G607" i="34" s="1"/>
  <c r="D49" i="34"/>
  <c r="H607" i="34" s="1"/>
  <c r="C50" i="34"/>
  <c r="G608" i="34" s="1"/>
  <c r="D50" i="34"/>
  <c r="H608" i="34" s="1"/>
  <c r="C51" i="34"/>
  <c r="G609" i="34" s="1"/>
  <c r="D51" i="34"/>
  <c r="H609" i="34" s="1"/>
  <c r="C52" i="34"/>
  <c r="G610" i="34" s="1"/>
  <c r="D52" i="34"/>
  <c r="H610" i="34" s="1"/>
  <c r="C53" i="34"/>
  <c r="G611" i="34" s="1"/>
  <c r="D53" i="34"/>
  <c r="H611" i="34" s="1"/>
  <c r="D4" i="34"/>
  <c r="C4" i="34"/>
  <c r="D3" i="34"/>
  <c r="C3" i="34"/>
  <c r="A3" i="34"/>
  <c r="C55" i="34" l="1"/>
  <c r="G562" i="34"/>
  <c r="D55" i="34"/>
  <c r="H562" i="34"/>
  <c r="N76" i="24" l="1"/>
  <c r="O76" i="24"/>
  <c r="L65" i="24" l="1"/>
  <c r="I65" i="24"/>
  <c r="H65" i="24"/>
  <c r="F57" i="39"/>
  <c r="E57" i="39"/>
  <c r="I56" i="39"/>
  <c r="B53" i="34" s="1"/>
  <c r="F611" i="34" s="1"/>
  <c r="H56" i="39"/>
  <c r="G56" i="39"/>
  <c r="I55" i="39"/>
  <c r="B52" i="34" s="1"/>
  <c r="F610" i="34" s="1"/>
  <c r="H55" i="39"/>
  <c r="G55" i="39"/>
  <c r="A52" i="34" s="1"/>
  <c r="E610" i="34" s="1"/>
  <c r="I54" i="39"/>
  <c r="B51" i="34" s="1"/>
  <c r="F609" i="34" s="1"/>
  <c r="H54" i="39"/>
  <c r="G54" i="39"/>
  <c r="A51" i="34" s="1"/>
  <c r="E609" i="34" s="1"/>
  <c r="I53" i="39"/>
  <c r="B50" i="34" s="1"/>
  <c r="F608" i="34" s="1"/>
  <c r="H53" i="39"/>
  <c r="G53" i="39"/>
  <c r="A50" i="34" s="1"/>
  <c r="E608" i="34" s="1"/>
  <c r="I52" i="39"/>
  <c r="B49" i="34" s="1"/>
  <c r="F607" i="34" s="1"/>
  <c r="H52" i="39"/>
  <c r="G52" i="39"/>
  <c r="A49" i="34" s="1"/>
  <c r="E607" i="34" s="1"/>
  <c r="I51" i="39"/>
  <c r="B48" i="34" s="1"/>
  <c r="F606" i="34" s="1"/>
  <c r="H51" i="39"/>
  <c r="G51" i="39"/>
  <c r="A48" i="34" s="1"/>
  <c r="E606" i="34" s="1"/>
  <c r="I50" i="39"/>
  <c r="B47" i="34" s="1"/>
  <c r="F605" i="34" s="1"/>
  <c r="H50" i="39"/>
  <c r="G50" i="39"/>
  <c r="A47" i="34" s="1"/>
  <c r="E605" i="34" s="1"/>
  <c r="I49" i="39"/>
  <c r="B46" i="34" s="1"/>
  <c r="F604" i="34" s="1"/>
  <c r="H49" i="39"/>
  <c r="G49" i="39"/>
  <c r="A46" i="34" s="1"/>
  <c r="E604" i="34" s="1"/>
  <c r="I48" i="39"/>
  <c r="B45" i="34" s="1"/>
  <c r="F603" i="34" s="1"/>
  <c r="H48" i="39"/>
  <c r="G48" i="39"/>
  <c r="A45" i="34" s="1"/>
  <c r="E603" i="34" s="1"/>
  <c r="I47" i="39"/>
  <c r="B44" i="34" s="1"/>
  <c r="F602" i="34" s="1"/>
  <c r="H47" i="39"/>
  <c r="G47" i="39"/>
  <c r="A44" i="34" s="1"/>
  <c r="E602" i="34" s="1"/>
  <c r="I46" i="39"/>
  <c r="B43" i="34" s="1"/>
  <c r="F601" i="34" s="1"/>
  <c r="H46" i="39"/>
  <c r="G46" i="39"/>
  <c r="A43" i="34" s="1"/>
  <c r="E601" i="34" s="1"/>
  <c r="I45" i="39"/>
  <c r="B42" i="34" s="1"/>
  <c r="F600" i="34" s="1"/>
  <c r="H45" i="39"/>
  <c r="G45" i="39"/>
  <c r="A42" i="34" s="1"/>
  <c r="E600" i="34" s="1"/>
  <c r="I44" i="39"/>
  <c r="B41" i="34" s="1"/>
  <c r="F599" i="34" s="1"/>
  <c r="H44" i="39"/>
  <c r="G44" i="39"/>
  <c r="A41" i="34" s="1"/>
  <c r="E599" i="34" s="1"/>
  <c r="I43" i="39"/>
  <c r="B40" i="34" s="1"/>
  <c r="F598" i="34" s="1"/>
  <c r="H43" i="39"/>
  <c r="G43" i="39"/>
  <c r="A40" i="34" s="1"/>
  <c r="E598" i="34" s="1"/>
  <c r="I42" i="39"/>
  <c r="B39" i="34" s="1"/>
  <c r="F597" i="34" s="1"/>
  <c r="H42" i="39"/>
  <c r="G42" i="39"/>
  <c r="I41" i="39"/>
  <c r="B38" i="34" s="1"/>
  <c r="F596" i="34" s="1"/>
  <c r="H41" i="39"/>
  <c r="G41" i="39"/>
  <c r="A38" i="34" s="1"/>
  <c r="E596" i="34" s="1"/>
  <c r="I40" i="39"/>
  <c r="B37" i="34" s="1"/>
  <c r="F595" i="34" s="1"/>
  <c r="H40" i="39"/>
  <c r="G40" i="39"/>
  <c r="A37" i="34" s="1"/>
  <c r="E595" i="34" s="1"/>
  <c r="I39" i="39"/>
  <c r="B36" i="34" s="1"/>
  <c r="F594" i="34" s="1"/>
  <c r="H39" i="39"/>
  <c r="G39" i="39"/>
  <c r="A36" i="34" s="1"/>
  <c r="E594" i="34" s="1"/>
  <c r="I38" i="39"/>
  <c r="B35" i="34" s="1"/>
  <c r="F593" i="34" s="1"/>
  <c r="H38" i="39"/>
  <c r="G38" i="39"/>
  <c r="A35" i="34" s="1"/>
  <c r="E593" i="34" s="1"/>
  <c r="I37" i="39"/>
  <c r="B34" i="34" s="1"/>
  <c r="F592" i="34" s="1"/>
  <c r="H37" i="39"/>
  <c r="G37" i="39"/>
  <c r="A34" i="34" s="1"/>
  <c r="E592" i="34" s="1"/>
  <c r="I36" i="39"/>
  <c r="B33" i="34" s="1"/>
  <c r="F591" i="34" s="1"/>
  <c r="H36" i="39"/>
  <c r="G36" i="39"/>
  <c r="A33" i="34" s="1"/>
  <c r="E591" i="34" s="1"/>
  <c r="I35" i="39"/>
  <c r="B32" i="34" s="1"/>
  <c r="F590" i="34" s="1"/>
  <c r="H35" i="39"/>
  <c r="G35" i="39"/>
  <c r="A32" i="34" s="1"/>
  <c r="E590" i="34" s="1"/>
  <c r="I34" i="39"/>
  <c r="B31" i="34" s="1"/>
  <c r="F589" i="34" s="1"/>
  <c r="H34" i="39"/>
  <c r="G34" i="39"/>
  <c r="A31" i="34" s="1"/>
  <c r="E589" i="34" s="1"/>
  <c r="I33" i="39"/>
  <c r="B30" i="34" s="1"/>
  <c r="F588" i="34" s="1"/>
  <c r="H33" i="39"/>
  <c r="G33" i="39"/>
  <c r="A30" i="34" s="1"/>
  <c r="E588" i="34" s="1"/>
  <c r="I32" i="39"/>
  <c r="B29" i="34" s="1"/>
  <c r="F587" i="34" s="1"/>
  <c r="H32" i="39"/>
  <c r="G32" i="39"/>
  <c r="A29" i="34" s="1"/>
  <c r="E587" i="34" s="1"/>
  <c r="I31" i="39"/>
  <c r="B28" i="34" s="1"/>
  <c r="F586" i="34" s="1"/>
  <c r="H31" i="39"/>
  <c r="G31" i="39"/>
  <c r="A28" i="34" s="1"/>
  <c r="E586" i="34" s="1"/>
  <c r="I30" i="39"/>
  <c r="B27" i="34" s="1"/>
  <c r="F585" i="34" s="1"/>
  <c r="H30" i="39"/>
  <c r="G30" i="39"/>
  <c r="A27" i="34" s="1"/>
  <c r="E585" i="34" s="1"/>
  <c r="I29" i="39"/>
  <c r="B26" i="34" s="1"/>
  <c r="F584" i="34" s="1"/>
  <c r="H29" i="39"/>
  <c r="G29" i="39"/>
  <c r="A26" i="34" s="1"/>
  <c r="E584" i="34" s="1"/>
  <c r="I28" i="39"/>
  <c r="B25" i="34" s="1"/>
  <c r="F583" i="34" s="1"/>
  <c r="H28" i="39"/>
  <c r="G28" i="39"/>
  <c r="A25" i="34" s="1"/>
  <c r="E583" i="34" s="1"/>
  <c r="I27" i="39"/>
  <c r="B24" i="34" s="1"/>
  <c r="F582" i="34" s="1"/>
  <c r="H27" i="39"/>
  <c r="G27" i="39"/>
  <c r="A24" i="34" s="1"/>
  <c r="E582" i="34" s="1"/>
  <c r="I26" i="39"/>
  <c r="B23" i="34" s="1"/>
  <c r="F581" i="34" s="1"/>
  <c r="H26" i="39"/>
  <c r="G26" i="39"/>
  <c r="A23" i="34" s="1"/>
  <c r="E581" i="34" s="1"/>
  <c r="I25" i="39"/>
  <c r="B22" i="34" s="1"/>
  <c r="F580" i="34" s="1"/>
  <c r="H25" i="39"/>
  <c r="G25" i="39"/>
  <c r="A22" i="34" s="1"/>
  <c r="E580" i="34" s="1"/>
  <c r="I24" i="39"/>
  <c r="B21" i="34" s="1"/>
  <c r="F579" i="34" s="1"/>
  <c r="H24" i="39"/>
  <c r="G24" i="39"/>
  <c r="I23" i="39"/>
  <c r="B20" i="34" s="1"/>
  <c r="F578" i="34" s="1"/>
  <c r="H23" i="39"/>
  <c r="G23" i="39"/>
  <c r="A20" i="34" s="1"/>
  <c r="E578" i="34" s="1"/>
  <c r="I22" i="39"/>
  <c r="B19" i="34" s="1"/>
  <c r="F577" i="34" s="1"/>
  <c r="H22" i="39"/>
  <c r="G22" i="39"/>
  <c r="A19" i="34" s="1"/>
  <c r="E577" i="34" s="1"/>
  <c r="I21" i="39"/>
  <c r="B18" i="34" s="1"/>
  <c r="F576" i="34" s="1"/>
  <c r="H21" i="39"/>
  <c r="G21" i="39"/>
  <c r="I20" i="39"/>
  <c r="B17" i="34" s="1"/>
  <c r="F575" i="34" s="1"/>
  <c r="H20" i="39"/>
  <c r="G20" i="39"/>
  <c r="A17" i="34" s="1"/>
  <c r="E575" i="34" s="1"/>
  <c r="I19" i="39"/>
  <c r="B16" i="34" s="1"/>
  <c r="F574" i="34" s="1"/>
  <c r="H19" i="39"/>
  <c r="G19" i="39"/>
  <c r="A16" i="34" s="1"/>
  <c r="E574" i="34" s="1"/>
  <c r="I18" i="39"/>
  <c r="B15" i="34" s="1"/>
  <c r="F573" i="34" s="1"/>
  <c r="H18" i="39"/>
  <c r="G18" i="39"/>
  <c r="A15" i="34" s="1"/>
  <c r="E573" i="34" s="1"/>
  <c r="I17" i="39"/>
  <c r="B14" i="34" s="1"/>
  <c r="F572" i="34" s="1"/>
  <c r="H17" i="39"/>
  <c r="G17" i="39"/>
  <c r="A14" i="34" s="1"/>
  <c r="E572" i="34" s="1"/>
  <c r="I16" i="39"/>
  <c r="B13" i="34" s="1"/>
  <c r="F571" i="34" s="1"/>
  <c r="H16" i="39"/>
  <c r="G16" i="39"/>
  <c r="A13" i="34" s="1"/>
  <c r="E571" i="34" s="1"/>
  <c r="I15" i="39"/>
  <c r="B12" i="34" s="1"/>
  <c r="F570" i="34" s="1"/>
  <c r="H15" i="39"/>
  <c r="G15" i="39"/>
  <c r="A12" i="34" s="1"/>
  <c r="E570" i="34" s="1"/>
  <c r="I14" i="39"/>
  <c r="B11" i="34" s="1"/>
  <c r="F569" i="34" s="1"/>
  <c r="H14" i="39"/>
  <c r="G14" i="39"/>
  <c r="A11" i="34" s="1"/>
  <c r="E569" i="34" s="1"/>
  <c r="I13" i="39"/>
  <c r="B10" i="34" s="1"/>
  <c r="F568" i="34" s="1"/>
  <c r="H13" i="39"/>
  <c r="G13" i="39"/>
  <c r="A10" i="34" s="1"/>
  <c r="E568" i="34" s="1"/>
  <c r="I12" i="39"/>
  <c r="B9" i="34" s="1"/>
  <c r="F567" i="34" s="1"/>
  <c r="H12" i="39"/>
  <c r="G12" i="39"/>
  <c r="A9" i="34" s="1"/>
  <c r="E567" i="34" s="1"/>
  <c r="I11" i="39"/>
  <c r="B8" i="34" s="1"/>
  <c r="F566" i="34" s="1"/>
  <c r="H11" i="39"/>
  <c r="G11" i="39"/>
  <c r="I10" i="39"/>
  <c r="B7" i="34" s="1"/>
  <c r="F565" i="34" s="1"/>
  <c r="H10" i="39"/>
  <c r="G10" i="39"/>
  <c r="A7" i="34" s="1"/>
  <c r="E565" i="34" s="1"/>
  <c r="I9" i="39"/>
  <c r="B6" i="34" s="1"/>
  <c r="F564" i="34" s="1"/>
  <c r="H9" i="39"/>
  <c r="G9" i="39"/>
  <c r="A6" i="34" s="1"/>
  <c r="E564" i="34" s="1"/>
  <c r="I8" i="39"/>
  <c r="B5" i="34" s="1"/>
  <c r="F563" i="34" s="1"/>
  <c r="H8" i="39"/>
  <c r="G8" i="39"/>
  <c r="A5" i="34" s="1"/>
  <c r="E563" i="34" s="1"/>
  <c r="I7" i="39"/>
  <c r="B4" i="34" s="1"/>
  <c r="H7" i="39"/>
  <c r="G7" i="39"/>
  <c r="A4" i="34" s="1"/>
  <c r="P56" i="39" l="1"/>
  <c r="A53" i="34"/>
  <c r="E611" i="34" s="1"/>
  <c r="P42" i="39"/>
  <c r="A39" i="34"/>
  <c r="E597" i="34" s="1"/>
  <c r="B55" i="34"/>
  <c r="F562" i="34"/>
  <c r="P24" i="39"/>
  <c r="A21" i="34"/>
  <c r="E579" i="34" s="1"/>
  <c r="P21" i="39"/>
  <c r="A18" i="34"/>
  <c r="E576" i="34" s="1"/>
  <c r="P11" i="39"/>
  <c r="A8" i="34"/>
  <c r="E566" i="34" s="1"/>
  <c r="A55" i="34"/>
  <c r="E562" i="34"/>
  <c r="P16" i="39"/>
  <c r="P51" i="39"/>
  <c r="Q50" i="39"/>
  <c r="P30" i="39"/>
  <c r="P35" i="39"/>
  <c r="P38" i="39"/>
  <c r="P34" i="39"/>
  <c r="P14" i="39"/>
  <c r="Q47" i="39"/>
  <c r="Q55" i="39"/>
  <c r="Q44" i="39"/>
  <c r="Q26" i="39"/>
  <c r="Q14" i="39"/>
  <c r="P17" i="39"/>
  <c r="P18" i="39"/>
  <c r="P50" i="39"/>
  <c r="P20" i="39"/>
  <c r="P26" i="39"/>
  <c r="P33" i="39"/>
  <c r="P44" i="39"/>
  <c r="P49" i="39"/>
  <c r="Q18" i="39"/>
  <c r="Q10" i="39"/>
  <c r="Q15" i="39"/>
  <c r="Q23" i="39"/>
  <c r="Q31" i="39"/>
  <c r="P22" i="39"/>
  <c r="Q36" i="39"/>
  <c r="Q7" i="39"/>
  <c r="Q12" i="39"/>
  <c r="Q20" i="39"/>
  <c r="Q34" i="39"/>
  <c r="P36" i="39"/>
  <c r="Q42" i="39"/>
  <c r="P48" i="39"/>
  <c r="Q13" i="39"/>
  <c r="Q39" i="39"/>
  <c r="P9" i="39"/>
  <c r="P13" i="39"/>
  <c r="Q21" i="39"/>
  <c r="P12" i="39"/>
  <c r="P28" i="39"/>
  <c r="P40" i="39"/>
  <c r="P52" i="39"/>
  <c r="P29" i="39"/>
  <c r="Q29" i="39"/>
  <c r="Q43" i="39"/>
  <c r="P46" i="39"/>
  <c r="H57" i="39"/>
  <c r="H58" i="39" s="1"/>
  <c r="Q22" i="39"/>
  <c r="P37" i="39"/>
  <c r="Q37" i="39"/>
  <c r="Q49" i="39"/>
  <c r="I57" i="39"/>
  <c r="P8" i="39"/>
  <c r="P43" i="39"/>
  <c r="Q19" i="39"/>
  <c r="Q54" i="39"/>
  <c r="P53" i="39"/>
  <c r="Q53" i="39"/>
  <c r="G57" i="39"/>
  <c r="P7" i="39"/>
  <c r="Q38" i="39"/>
  <c r="P15" i="39"/>
  <c r="P19" i="39"/>
  <c r="P25" i="39"/>
  <c r="Q28" i="39"/>
  <c r="Q46" i="39"/>
  <c r="P54" i="39"/>
  <c r="P10" i="39"/>
  <c r="P23" i="39"/>
  <c r="P27" i="39"/>
  <c r="P32" i="39"/>
  <c r="P41" i="39"/>
  <c r="P45" i="39"/>
  <c r="Q45" i="39"/>
  <c r="Q52" i="39"/>
  <c r="Q16" i="39"/>
  <c r="Q24" i="39"/>
  <c r="P31" i="39"/>
  <c r="P39" i="39"/>
  <c r="P47" i="39"/>
  <c r="P55" i="39"/>
  <c r="H75" i="24"/>
  <c r="I75" i="24"/>
  <c r="H74" i="24"/>
  <c r="I74" i="24"/>
  <c r="H73" i="24"/>
  <c r="I73" i="24"/>
  <c r="H72" i="24"/>
  <c r="I72" i="24"/>
  <c r="H71" i="24"/>
  <c r="I71" i="24"/>
  <c r="H70" i="24"/>
  <c r="I70" i="24"/>
  <c r="H69" i="24"/>
  <c r="I69" i="24"/>
  <c r="H68" i="24"/>
  <c r="I68" i="24"/>
  <c r="H66" i="24"/>
  <c r="H67" i="24"/>
  <c r="I67" i="24"/>
  <c r="I66" i="24"/>
  <c r="X3" i="34"/>
  <c r="W3" i="34"/>
  <c r="V3" i="34"/>
  <c r="U3" i="34"/>
  <c r="S5" i="34"/>
  <c r="G463" i="34" s="1"/>
  <c r="T5" i="34"/>
  <c r="H463" i="34" s="1"/>
  <c r="S6" i="34"/>
  <c r="G464" i="34" s="1"/>
  <c r="T6" i="34"/>
  <c r="H464" i="34" s="1"/>
  <c r="S7" i="34"/>
  <c r="G465" i="34" s="1"/>
  <c r="T7" i="34"/>
  <c r="H465" i="34" s="1"/>
  <c r="S8" i="34"/>
  <c r="G466" i="34" s="1"/>
  <c r="T8" i="34"/>
  <c r="H466" i="34" s="1"/>
  <c r="S9" i="34"/>
  <c r="G467" i="34" s="1"/>
  <c r="T9" i="34"/>
  <c r="H467" i="34" s="1"/>
  <c r="S10" i="34"/>
  <c r="G468" i="34" s="1"/>
  <c r="T10" i="34"/>
  <c r="H468" i="34" s="1"/>
  <c r="S11" i="34"/>
  <c r="G469" i="34" s="1"/>
  <c r="T11" i="34"/>
  <c r="H469" i="34" s="1"/>
  <c r="S12" i="34"/>
  <c r="G470" i="34" s="1"/>
  <c r="T12" i="34"/>
  <c r="H470" i="34" s="1"/>
  <c r="S13" i="34"/>
  <c r="G471" i="34" s="1"/>
  <c r="T13" i="34"/>
  <c r="H471" i="34" s="1"/>
  <c r="S14" i="34"/>
  <c r="G472" i="34" s="1"/>
  <c r="T14" i="34"/>
  <c r="H472" i="34" s="1"/>
  <c r="S15" i="34"/>
  <c r="G473" i="34" s="1"/>
  <c r="T15" i="34"/>
  <c r="H473" i="34" s="1"/>
  <c r="S16" i="34"/>
  <c r="G474" i="34" s="1"/>
  <c r="T16" i="34"/>
  <c r="H474" i="34" s="1"/>
  <c r="S17" i="34"/>
  <c r="G475" i="34" s="1"/>
  <c r="T17" i="34"/>
  <c r="H475" i="34" s="1"/>
  <c r="S18" i="34"/>
  <c r="G476" i="34" s="1"/>
  <c r="T18" i="34"/>
  <c r="H476" i="34" s="1"/>
  <c r="S19" i="34"/>
  <c r="G477" i="34" s="1"/>
  <c r="T19" i="34"/>
  <c r="H477" i="34" s="1"/>
  <c r="S20" i="34"/>
  <c r="G478" i="34" s="1"/>
  <c r="T20" i="34"/>
  <c r="H478" i="34" s="1"/>
  <c r="S21" i="34"/>
  <c r="G479" i="34" s="1"/>
  <c r="T21" i="34"/>
  <c r="H479" i="34" s="1"/>
  <c r="S22" i="34"/>
  <c r="G480" i="34" s="1"/>
  <c r="T22" i="34"/>
  <c r="H480" i="34" s="1"/>
  <c r="S23" i="34"/>
  <c r="G481" i="34" s="1"/>
  <c r="T23" i="34"/>
  <c r="H481" i="34" s="1"/>
  <c r="S24" i="34"/>
  <c r="G482" i="34" s="1"/>
  <c r="T24" i="34"/>
  <c r="H482" i="34" s="1"/>
  <c r="S25" i="34"/>
  <c r="G483" i="34" s="1"/>
  <c r="T25" i="34"/>
  <c r="H483" i="34" s="1"/>
  <c r="S26" i="34"/>
  <c r="G484" i="34" s="1"/>
  <c r="T26" i="34"/>
  <c r="H484" i="34" s="1"/>
  <c r="S27" i="34"/>
  <c r="G485" i="34" s="1"/>
  <c r="T27" i="34"/>
  <c r="H485" i="34" s="1"/>
  <c r="S28" i="34"/>
  <c r="G486" i="34" s="1"/>
  <c r="T28" i="34"/>
  <c r="H486" i="34" s="1"/>
  <c r="S29" i="34"/>
  <c r="G487" i="34" s="1"/>
  <c r="T29" i="34"/>
  <c r="H487" i="34" s="1"/>
  <c r="S30" i="34"/>
  <c r="G488" i="34" s="1"/>
  <c r="T30" i="34"/>
  <c r="H488" i="34" s="1"/>
  <c r="S31" i="34"/>
  <c r="G489" i="34" s="1"/>
  <c r="T31" i="34"/>
  <c r="H489" i="34" s="1"/>
  <c r="S32" i="34"/>
  <c r="G490" i="34" s="1"/>
  <c r="T32" i="34"/>
  <c r="H490" i="34" s="1"/>
  <c r="S33" i="34"/>
  <c r="G491" i="34" s="1"/>
  <c r="T33" i="34"/>
  <c r="H491" i="34" s="1"/>
  <c r="S34" i="34"/>
  <c r="G492" i="34" s="1"/>
  <c r="T34" i="34"/>
  <c r="H492" i="34" s="1"/>
  <c r="S35" i="34"/>
  <c r="G493" i="34" s="1"/>
  <c r="T35" i="34"/>
  <c r="H493" i="34" s="1"/>
  <c r="S36" i="34"/>
  <c r="G494" i="34" s="1"/>
  <c r="T36" i="34"/>
  <c r="H494" i="34" s="1"/>
  <c r="S37" i="34"/>
  <c r="G495" i="34" s="1"/>
  <c r="T37" i="34"/>
  <c r="H495" i="34" s="1"/>
  <c r="S38" i="34"/>
  <c r="G496" i="34" s="1"/>
  <c r="T38" i="34"/>
  <c r="H496" i="34" s="1"/>
  <c r="S39" i="34"/>
  <c r="G497" i="34" s="1"/>
  <c r="T39" i="34"/>
  <c r="H497" i="34" s="1"/>
  <c r="S40" i="34"/>
  <c r="G498" i="34" s="1"/>
  <c r="T40" i="34"/>
  <c r="H498" i="34" s="1"/>
  <c r="S41" i="34"/>
  <c r="G499" i="34" s="1"/>
  <c r="T41" i="34"/>
  <c r="H499" i="34" s="1"/>
  <c r="S42" i="34"/>
  <c r="G500" i="34" s="1"/>
  <c r="T42" i="34"/>
  <c r="H500" i="34" s="1"/>
  <c r="S43" i="34"/>
  <c r="G501" i="34" s="1"/>
  <c r="T43" i="34"/>
  <c r="H501" i="34" s="1"/>
  <c r="S44" i="34"/>
  <c r="G502" i="34" s="1"/>
  <c r="T44" i="34"/>
  <c r="H502" i="34" s="1"/>
  <c r="S45" i="34"/>
  <c r="G503" i="34" s="1"/>
  <c r="T45" i="34"/>
  <c r="H503" i="34" s="1"/>
  <c r="S46" i="34"/>
  <c r="G504" i="34" s="1"/>
  <c r="T46" i="34"/>
  <c r="H504" i="34" s="1"/>
  <c r="S47" i="34"/>
  <c r="G505" i="34" s="1"/>
  <c r="T47" i="34"/>
  <c r="H505" i="34" s="1"/>
  <c r="S48" i="34"/>
  <c r="G506" i="34" s="1"/>
  <c r="T48" i="34"/>
  <c r="H506" i="34" s="1"/>
  <c r="S49" i="34"/>
  <c r="G507" i="34" s="1"/>
  <c r="T49" i="34"/>
  <c r="H507" i="34" s="1"/>
  <c r="S50" i="34"/>
  <c r="G508" i="34" s="1"/>
  <c r="T50" i="34"/>
  <c r="H508" i="34" s="1"/>
  <c r="S51" i="34"/>
  <c r="G509" i="34" s="1"/>
  <c r="T51" i="34"/>
  <c r="H509" i="34" s="1"/>
  <c r="S52" i="34"/>
  <c r="G510" i="34" s="1"/>
  <c r="T52" i="34"/>
  <c r="H510" i="34" s="1"/>
  <c r="S53" i="34"/>
  <c r="G511" i="34" s="1"/>
  <c r="T53" i="34"/>
  <c r="H511" i="34" s="1"/>
  <c r="T4" i="34"/>
  <c r="S4" i="34"/>
  <c r="T3" i="34"/>
  <c r="S3" i="34"/>
  <c r="R3" i="34"/>
  <c r="Q3" i="34"/>
  <c r="Y3" i="34"/>
  <c r="Z3" i="34"/>
  <c r="AA3" i="34"/>
  <c r="AB3" i="34"/>
  <c r="AC3" i="34"/>
  <c r="AD3" i="34"/>
  <c r="AE3" i="34"/>
  <c r="AF3" i="34"/>
  <c r="AG3" i="34"/>
  <c r="AH3" i="34"/>
  <c r="AI3" i="34"/>
  <c r="AJ3" i="34"/>
  <c r="AK3" i="34"/>
  <c r="AL3" i="34"/>
  <c r="AM3" i="34"/>
  <c r="AN3" i="34"/>
  <c r="AO3" i="34"/>
  <c r="AP3" i="34"/>
  <c r="AQ3" i="34"/>
  <c r="AR3" i="34"/>
  <c r="G65" i="24" l="1"/>
  <c r="G58" i="39"/>
  <c r="G82" i="24" s="1"/>
  <c r="K65" i="24"/>
  <c r="I58" i="39"/>
  <c r="H82" i="24" s="1"/>
  <c r="G462" i="34"/>
  <c r="S55" i="34"/>
  <c r="H462" i="34"/>
  <c r="T55" i="34"/>
  <c r="I76" i="24"/>
  <c r="H76" i="24"/>
  <c r="Q40" i="39"/>
  <c r="Q41" i="39"/>
  <c r="Q32" i="39"/>
  <c r="Q35" i="39"/>
  <c r="Q11" i="39"/>
  <c r="Q17" i="39"/>
  <c r="Q9" i="39"/>
  <c r="Q51" i="39"/>
  <c r="Q27" i="39"/>
  <c r="Q33" i="39"/>
  <c r="N57" i="39"/>
  <c r="N58" i="39" s="1"/>
  <c r="K57" i="39"/>
  <c r="K58" i="39" s="1"/>
  <c r="L57" i="39"/>
  <c r="L58" i="39" s="1"/>
  <c r="Q8" i="39"/>
  <c r="O57" i="39"/>
  <c r="Q56" i="39"/>
  <c r="Q25" i="39"/>
  <c r="M57" i="39"/>
  <c r="J65" i="24" s="1"/>
  <c r="J57" i="39"/>
  <c r="P57" i="39"/>
  <c r="P58" i="39" s="1"/>
  <c r="Q30" i="39"/>
  <c r="Q48" i="39"/>
  <c r="L69" i="24"/>
  <c r="I82" i="24" l="1"/>
  <c r="O58" i="39"/>
  <c r="K82" i="24" s="1"/>
  <c r="M65" i="24"/>
  <c r="Q57" i="39"/>
  <c r="M58" i="39"/>
  <c r="J82" i="24" s="1"/>
  <c r="L82" i="24" s="1"/>
  <c r="J58" i="39"/>
  <c r="G57" i="37"/>
  <c r="F57" i="37"/>
  <c r="J56" i="37"/>
  <c r="R53" i="34" s="1"/>
  <c r="F511" i="34" s="1"/>
  <c r="I56" i="37"/>
  <c r="H56" i="37"/>
  <c r="Q53" i="34" s="1"/>
  <c r="E511" i="34" s="1"/>
  <c r="J55" i="37"/>
  <c r="R52" i="34" s="1"/>
  <c r="F510" i="34" s="1"/>
  <c r="I55" i="37"/>
  <c r="H55" i="37"/>
  <c r="Q52" i="34" s="1"/>
  <c r="E510" i="34" s="1"/>
  <c r="J54" i="37"/>
  <c r="R51" i="34" s="1"/>
  <c r="F509" i="34" s="1"/>
  <c r="I54" i="37"/>
  <c r="H54" i="37"/>
  <c r="Q51" i="34" s="1"/>
  <c r="E509" i="34" s="1"/>
  <c r="J53" i="37"/>
  <c r="R50" i="34" s="1"/>
  <c r="F508" i="34" s="1"/>
  <c r="I53" i="37"/>
  <c r="H53" i="37"/>
  <c r="Q50" i="34" s="1"/>
  <c r="E508" i="34" s="1"/>
  <c r="J52" i="37"/>
  <c r="R49" i="34" s="1"/>
  <c r="F507" i="34" s="1"/>
  <c r="I52" i="37"/>
  <c r="H52" i="37"/>
  <c r="Q49" i="34" s="1"/>
  <c r="E507" i="34" s="1"/>
  <c r="J51" i="37"/>
  <c r="R48" i="34" s="1"/>
  <c r="F506" i="34" s="1"/>
  <c r="I51" i="37"/>
  <c r="H51" i="37"/>
  <c r="Q48" i="34" s="1"/>
  <c r="E506" i="34" s="1"/>
  <c r="J50" i="37"/>
  <c r="R47" i="34" s="1"/>
  <c r="F505" i="34" s="1"/>
  <c r="I50" i="37"/>
  <c r="H50" i="37"/>
  <c r="Q47" i="34" s="1"/>
  <c r="E505" i="34" s="1"/>
  <c r="J49" i="37"/>
  <c r="R46" i="34" s="1"/>
  <c r="F504" i="34" s="1"/>
  <c r="I49" i="37"/>
  <c r="H49" i="37"/>
  <c r="Q46" i="34" s="1"/>
  <c r="E504" i="34" s="1"/>
  <c r="J48" i="37"/>
  <c r="R45" i="34" s="1"/>
  <c r="F503" i="34" s="1"/>
  <c r="I48" i="37"/>
  <c r="H48" i="37"/>
  <c r="Q45" i="34" s="1"/>
  <c r="E503" i="34" s="1"/>
  <c r="J47" i="37"/>
  <c r="R44" i="34" s="1"/>
  <c r="F502" i="34" s="1"/>
  <c r="I47" i="37"/>
  <c r="H47" i="37"/>
  <c r="Q44" i="34" s="1"/>
  <c r="E502" i="34" s="1"/>
  <c r="J46" i="37"/>
  <c r="R43" i="34" s="1"/>
  <c r="F501" i="34" s="1"/>
  <c r="I46" i="37"/>
  <c r="H46" i="37"/>
  <c r="Q43" i="34" s="1"/>
  <c r="E501" i="34" s="1"/>
  <c r="J45" i="37"/>
  <c r="R42" i="34" s="1"/>
  <c r="F500" i="34" s="1"/>
  <c r="I45" i="37"/>
  <c r="H45" i="37"/>
  <c r="Q42" i="34" s="1"/>
  <c r="E500" i="34" s="1"/>
  <c r="J44" i="37"/>
  <c r="R41" i="34" s="1"/>
  <c r="F499" i="34" s="1"/>
  <c r="I44" i="37"/>
  <c r="H44" i="37"/>
  <c r="Q41" i="34" s="1"/>
  <c r="E499" i="34" s="1"/>
  <c r="J43" i="37"/>
  <c r="R40" i="34" s="1"/>
  <c r="F498" i="34" s="1"/>
  <c r="I43" i="37"/>
  <c r="H43" i="37"/>
  <c r="Q40" i="34" s="1"/>
  <c r="E498" i="34" s="1"/>
  <c r="J42" i="37"/>
  <c r="R39" i="34" s="1"/>
  <c r="F497" i="34" s="1"/>
  <c r="I42" i="37"/>
  <c r="H42" i="37"/>
  <c r="Q39" i="34" s="1"/>
  <c r="E497" i="34" s="1"/>
  <c r="J41" i="37"/>
  <c r="R38" i="34" s="1"/>
  <c r="F496" i="34" s="1"/>
  <c r="I41" i="37"/>
  <c r="H41" i="37"/>
  <c r="Q38" i="34" s="1"/>
  <c r="E496" i="34" s="1"/>
  <c r="J40" i="37"/>
  <c r="R37" i="34" s="1"/>
  <c r="F495" i="34" s="1"/>
  <c r="I40" i="37"/>
  <c r="H40" i="37"/>
  <c r="Q37" i="34" s="1"/>
  <c r="E495" i="34" s="1"/>
  <c r="J39" i="37"/>
  <c r="R36" i="34" s="1"/>
  <c r="F494" i="34" s="1"/>
  <c r="I39" i="37"/>
  <c r="H39" i="37"/>
  <c r="Q36" i="34" s="1"/>
  <c r="E494" i="34" s="1"/>
  <c r="J38" i="37"/>
  <c r="R35" i="34" s="1"/>
  <c r="F493" i="34" s="1"/>
  <c r="I38" i="37"/>
  <c r="H38" i="37"/>
  <c r="Q35" i="34" s="1"/>
  <c r="E493" i="34" s="1"/>
  <c r="J37" i="37"/>
  <c r="R34" i="34" s="1"/>
  <c r="F492" i="34" s="1"/>
  <c r="I37" i="37"/>
  <c r="H37" i="37"/>
  <c r="Q34" i="34" s="1"/>
  <c r="E492" i="34" s="1"/>
  <c r="J36" i="37"/>
  <c r="R33" i="34" s="1"/>
  <c r="F491" i="34" s="1"/>
  <c r="I36" i="37"/>
  <c r="H36" i="37"/>
  <c r="Q33" i="34" s="1"/>
  <c r="E491" i="34" s="1"/>
  <c r="J35" i="37"/>
  <c r="R32" i="34" s="1"/>
  <c r="F490" i="34" s="1"/>
  <c r="I35" i="37"/>
  <c r="H35" i="37"/>
  <c r="Q32" i="34" s="1"/>
  <c r="E490" i="34" s="1"/>
  <c r="J34" i="37"/>
  <c r="R31" i="34" s="1"/>
  <c r="F489" i="34" s="1"/>
  <c r="I34" i="37"/>
  <c r="H34" i="37"/>
  <c r="Q31" i="34" s="1"/>
  <c r="E489" i="34" s="1"/>
  <c r="J33" i="37"/>
  <c r="R30" i="34" s="1"/>
  <c r="F488" i="34" s="1"/>
  <c r="I33" i="37"/>
  <c r="H33" i="37"/>
  <c r="Q30" i="34" s="1"/>
  <c r="E488" i="34" s="1"/>
  <c r="J32" i="37"/>
  <c r="R29" i="34" s="1"/>
  <c r="F487" i="34" s="1"/>
  <c r="I32" i="37"/>
  <c r="H32" i="37"/>
  <c r="Q29" i="34" s="1"/>
  <c r="E487" i="34" s="1"/>
  <c r="J31" i="37"/>
  <c r="R28" i="34" s="1"/>
  <c r="F486" i="34" s="1"/>
  <c r="I31" i="37"/>
  <c r="H31" i="37"/>
  <c r="Q28" i="34" s="1"/>
  <c r="E486" i="34" s="1"/>
  <c r="J30" i="37"/>
  <c r="R27" i="34" s="1"/>
  <c r="F485" i="34" s="1"/>
  <c r="I30" i="37"/>
  <c r="H30" i="37"/>
  <c r="Q27" i="34" s="1"/>
  <c r="E485" i="34" s="1"/>
  <c r="J29" i="37"/>
  <c r="R26" i="34" s="1"/>
  <c r="F484" i="34" s="1"/>
  <c r="I29" i="37"/>
  <c r="H29" i="37"/>
  <c r="Q26" i="34" s="1"/>
  <c r="E484" i="34" s="1"/>
  <c r="J28" i="37"/>
  <c r="R25" i="34" s="1"/>
  <c r="F483" i="34" s="1"/>
  <c r="I28" i="37"/>
  <c r="H28" i="37"/>
  <c r="Q25" i="34" s="1"/>
  <c r="E483" i="34" s="1"/>
  <c r="J27" i="37"/>
  <c r="R24" i="34" s="1"/>
  <c r="F482" i="34" s="1"/>
  <c r="I27" i="37"/>
  <c r="H27" i="37"/>
  <c r="Q24" i="34" s="1"/>
  <c r="E482" i="34" s="1"/>
  <c r="J26" i="37"/>
  <c r="R23" i="34" s="1"/>
  <c r="F481" i="34" s="1"/>
  <c r="I26" i="37"/>
  <c r="H26" i="37"/>
  <c r="Q23" i="34" s="1"/>
  <c r="E481" i="34" s="1"/>
  <c r="J25" i="37"/>
  <c r="R22" i="34" s="1"/>
  <c r="F480" i="34" s="1"/>
  <c r="I25" i="37"/>
  <c r="H25" i="37"/>
  <c r="Q22" i="34" s="1"/>
  <c r="E480" i="34" s="1"/>
  <c r="J24" i="37"/>
  <c r="R21" i="34" s="1"/>
  <c r="F479" i="34" s="1"/>
  <c r="I24" i="37"/>
  <c r="H24" i="37"/>
  <c r="Q21" i="34" s="1"/>
  <c r="E479" i="34" s="1"/>
  <c r="J23" i="37"/>
  <c r="R20" i="34" s="1"/>
  <c r="F478" i="34" s="1"/>
  <c r="I23" i="37"/>
  <c r="H23" i="37"/>
  <c r="Q20" i="34" s="1"/>
  <c r="E478" i="34" s="1"/>
  <c r="J22" i="37"/>
  <c r="R19" i="34" s="1"/>
  <c r="F477" i="34" s="1"/>
  <c r="I22" i="37"/>
  <c r="H22" i="37"/>
  <c r="Q19" i="34" s="1"/>
  <c r="E477" i="34" s="1"/>
  <c r="J21" i="37"/>
  <c r="R18" i="34" s="1"/>
  <c r="F476" i="34" s="1"/>
  <c r="I21" i="37"/>
  <c r="H21" i="37"/>
  <c r="Q18" i="34" s="1"/>
  <c r="E476" i="34" s="1"/>
  <c r="J20" i="37"/>
  <c r="R17" i="34" s="1"/>
  <c r="F475" i="34" s="1"/>
  <c r="I20" i="37"/>
  <c r="H20" i="37"/>
  <c r="Q17" i="34" s="1"/>
  <c r="E475" i="34" s="1"/>
  <c r="J19" i="37"/>
  <c r="R16" i="34" s="1"/>
  <c r="F474" i="34" s="1"/>
  <c r="I19" i="37"/>
  <c r="H19" i="37"/>
  <c r="Q16" i="34" s="1"/>
  <c r="E474" i="34" s="1"/>
  <c r="J18" i="37"/>
  <c r="R15" i="34" s="1"/>
  <c r="F473" i="34" s="1"/>
  <c r="I18" i="37"/>
  <c r="H18" i="37"/>
  <c r="Q15" i="34" s="1"/>
  <c r="E473" i="34" s="1"/>
  <c r="J17" i="37"/>
  <c r="R14" i="34" s="1"/>
  <c r="F472" i="34" s="1"/>
  <c r="I17" i="37"/>
  <c r="H17" i="37"/>
  <c r="Q14" i="34" s="1"/>
  <c r="E472" i="34" s="1"/>
  <c r="J16" i="37"/>
  <c r="R13" i="34" s="1"/>
  <c r="F471" i="34" s="1"/>
  <c r="I16" i="37"/>
  <c r="H16" i="37"/>
  <c r="Q13" i="34" s="1"/>
  <c r="E471" i="34" s="1"/>
  <c r="J15" i="37"/>
  <c r="R12" i="34" s="1"/>
  <c r="F470" i="34" s="1"/>
  <c r="I15" i="37"/>
  <c r="H15" i="37"/>
  <c r="Q12" i="34" s="1"/>
  <c r="E470" i="34" s="1"/>
  <c r="J14" i="37"/>
  <c r="R11" i="34" s="1"/>
  <c r="F469" i="34" s="1"/>
  <c r="I14" i="37"/>
  <c r="H14" i="37"/>
  <c r="Q11" i="34" s="1"/>
  <c r="E469" i="34" s="1"/>
  <c r="J13" i="37"/>
  <c r="R10" i="34" s="1"/>
  <c r="F468" i="34" s="1"/>
  <c r="I13" i="37"/>
  <c r="H13" i="37"/>
  <c r="Q10" i="34" s="1"/>
  <c r="E468" i="34" s="1"/>
  <c r="J12" i="37"/>
  <c r="R9" i="34" s="1"/>
  <c r="F467" i="34" s="1"/>
  <c r="I12" i="37"/>
  <c r="H12" i="37"/>
  <c r="Q9" i="34" s="1"/>
  <c r="E467" i="34" s="1"/>
  <c r="J11" i="37"/>
  <c r="R8" i="34" s="1"/>
  <c r="F466" i="34" s="1"/>
  <c r="I11" i="37"/>
  <c r="H11" i="37"/>
  <c r="Q8" i="34" s="1"/>
  <c r="E466" i="34" s="1"/>
  <c r="J10" i="37"/>
  <c r="R7" i="34" s="1"/>
  <c r="F465" i="34" s="1"/>
  <c r="I10" i="37"/>
  <c r="H10" i="37"/>
  <c r="Q7" i="34" s="1"/>
  <c r="E465" i="34" s="1"/>
  <c r="J9" i="37"/>
  <c r="R6" i="34" s="1"/>
  <c r="F464" i="34" s="1"/>
  <c r="I9" i="37"/>
  <c r="H9" i="37"/>
  <c r="Q6" i="34" s="1"/>
  <c r="E464" i="34" s="1"/>
  <c r="J8" i="37"/>
  <c r="R5" i="34" s="1"/>
  <c r="F463" i="34" s="1"/>
  <c r="I8" i="37"/>
  <c r="H8" i="37"/>
  <c r="Q5" i="34" s="1"/>
  <c r="E463" i="34" s="1"/>
  <c r="J7" i="37"/>
  <c r="R4" i="34" s="1"/>
  <c r="I7" i="37"/>
  <c r="H7" i="37"/>
  <c r="Q4" i="34" s="1"/>
  <c r="L70" i="24"/>
  <c r="E462" i="34" l="1"/>
  <c r="Q55" i="34"/>
  <c r="F462" i="34"/>
  <c r="R55" i="34"/>
  <c r="Q12" i="37"/>
  <c r="Q52" i="37"/>
  <c r="Q24" i="37"/>
  <c r="Q29" i="37"/>
  <c r="Q45" i="37"/>
  <c r="Q8" i="37"/>
  <c r="Q13" i="37"/>
  <c r="R17" i="37"/>
  <c r="Q40" i="37"/>
  <c r="Q56" i="37"/>
  <c r="R45" i="37"/>
  <c r="R43" i="37"/>
  <c r="R26" i="37"/>
  <c r="R16" i="37"/>
  <c r="R40" i="37"/>
  <c r="R42" i="37"/>
  <c r="R10" i="37"/>
  <c r="R37" i="37"/>
  <c r="R56" i="37"/>
  <c r="R11" i="37"/>
  <c r="R32" i="37"/>
  <c r="R15" i="37"/>
  <c r="R27" i="37"/>
  <c r="Q51" i="37"/>
  <c r="Q35" i="37"/>
  <c r="Q19" i="37"/>
  <c r="H57" i="37"/>
  <c r="Q11" i="37"/>
  <c r="R38" i="37"/>
  <c r="R54" i="37"/>
  <c r="I57" i="37"/>
  <c r="I58" i="37" s="1"/>
  <c r="Q27" i="37"/>
  <c r="R31" i="37"/>
  <c r="Q43" i="37"/>
  <c r="R47" i="37"/>
  <c r="R41" i="37"/>
  <c r="R33" i="37"/>
  <c r="R49" i="37"/>
  <c r="R9" i="37"/>
  <c r="R25" i="37"/>
  <c r="R35" i="37"/>
  <c r="R51" i="37"/>
  <c r="R53" i="37"/>
  <c r="R14" i="37"/>
  <c r="Q16" i="37"/>
  <c r="R19" i="37"/>
  <c r="Q21" i="37"/>
  <c r="Q26" i="37"/>
  <c r="R8" i="37"/>
  <c r="R24" i="37"/>
  <c r="R30" i="37"/>
  <c r="Q32" i="37"/>
  <c r="Q37" i="37"/>
  <c r="R46" i="37"/>
  <c r="Q48" i="37"/>
  <c r="Q53" i="37"/>
  <c r="R21" i="37"/>
  <c r="J57" i="37"/>
  <c r="Q38" i="37"/>
  <c r="Q46" i="37"/>
  <c r="Q54" i="37"/>
  <c r="Q20" i="37"/>
  <c r="Q28" i="37"/>
  <c r="Q44" i="37"/>
  <c r="Q7" i="37"/>
  <c r="Q15" i="37"/>
  <c r="Q23" i="37"/>
  <c r="Q31" i="37"/>
  <c r="Q39" i="37"/>
  <c r="Q47" i="37"/>
  <c r="Q55" i="37"/>
  <c r="Q30" i="37"/>
  <c r="Q17" i="37"/>
  <c r="Q49" i="37"/>
  <c r="Q36" i="37"/>
  <c r="Q10" i="37"/>
  <c r="Q18" i="37"/>
  <c r="Q34" i="37"/>
  <c r="Q42" i="37"/>
  <c r="Q50" i="37"/>
  <c r="Q14" i="37"/>
  <c r="Q22" i="37"/>
  <c r="Q25" i="37"/>
  <c r="Q33" i="37"/>
  <c r="Q9" i="37"/>
  <c r="Q41" i="37"/>
  <c r="F57" i="36"/>
  <c r="E57" i="36"/>
  <c r="I56" i="36"/>
  <c r="H56" i="36"/>
  <c r="G56" i="36"/>
  <c r="I55" i="36"/>
  <c r="H55" i="36"/>
  <c r="G55" i="36"/>
  <c r="I54" i="36"/>
  <c r="H54" i="36"/>
  <c r="G54" i="36"/>
  <c r="I53" i="36"/>
  <c r="H53" i="36"/>
  <c r="G53" i="36"/>
  <c r="I52" i="36"/>
  <c r="H52" i="36"/>
  <c r="G52" i="36"/>
  <c r="I51" i="36"/>
  <c r="H51" i="36"/>
  <c r="G51" i="36"/>
  <c r="I50" i="36"/>
  <c r="H50" i="36"/>
  <c r="G50" i="36"/>
  <c r="I49" i="36"/>
  <c r="H49" i="36"/>
  <c r="G49" i="36"/>
  <c r="I48" i="36"/>
  <c r="H48" i="36"/>
  <c r="G48" i="36"/>
  <c r="I47" i="36"/>
  <c r="H47" i="36"/>
  <c r="G47" i="36"/>
  <c r="I46" i="36"/>
  <c r="H46" i="36"/>
  <c r="G46" i="36"/>
  <c r="I45" i="36"/>
  <c r="H45" i="36"/>
  <c r="G45" i="36"/>
  <c r="I44" i="36"/>
  <c r="H44" i="36"/>
  <c r="G44" i="36"/>
  <c r="I43" i="36"/>
  <c r="H43" i="36"/>
  <c r="G43" i="36"/>
  <c r="I42" i="36"/>
  <c r="H42" i="36"/>
  <c r="G42" i="36"/>
  <c r="I41" i="36"/>
  <c r="H41" i="36"/>
  <c r="G41" i="36"/>
  <c r="I40" i="36"/>
  <c r="H40" i="36"/>
  <c r="G40" i="36"/>
  <c r="I39" i="36"/>
  <c r="H39" i="36"/>
  <c r="G39" i="36"/>
  <c r="I38" i="36"/>
  <c r="H38" i="36"/>
  <c r="G38" i="36"/>
  <c r="I37" i="36"/>
  <c r="H37" i="36"/>
  <c r="G37" i="36"/>
  <c r="I36" i="36"/>
  <c r="H36" i="36"/>
  <c r="G36" i="36"/>
  <c r="I35" i="36"/>
  <c r="H35" i="36"/>
  <c r="G35" i="36"/>
  <c r="I34" i="36"/>
  <c r="H34" i="36"/>
  <c r="G34" i="36"/>
  <c r="I33" i="36"/>
  <c r="H33" i="36"/>
  <c r="G33" i="36"/>
  <c r="I32" i="36"/>
  <c r="H32" i="36"/>
  <c r="G32" i="36"/>
  <c r="I31" i="36"/>
  <c r="H31" i="36"/>
  <c r="G31" i="36"/>
  <c r="I30" i="36"/>
  <c r="H30" i="36"/>
  <c r="G30" i="36"/>
  <c r="I29" i="36"/>
  <c r="H29" i="36"/>
  <c r="G29" i="36"/>
  <c r="I28" i="36"/>
  <c r="H28" i="36"/>
  <c r="G28" i="36"/>
  <c r="I27" i="36"/>
  <c r="H27" i="36"/>
  <c r="G27" i="36"/>
  <c r="I26" i="36"/>
  <c r="H26" i="36"/>
  <c r="G26" i="36"/>
  <c r="I25" i="36"/>
  <c r="H25" i="36"/>
  <c r="G25" i="36"/>
  <c r="I24" i="36"/>
  <c r="H24" i="36"/>
  <c r="G24" i="36"/>
  <c r="I23" i="36"/>
  <c r="H23" i="36"/>
  <c r="G23" i="36"/>
  <c r="I22" i="36"/>
  <c r="H22" i="36"/>
  <c r="G22" i="36"/>
  <c r="I21" i="36"/>
  <c r="H21" i="36"/>
  <c r="G21" i="36"/>
  <c r="I20" i="36"/>
  <c r="H20" i="36"/>
  <c r="G20" i="36"/>
  <c r="I19" i="36"/>
  <c r="H19" i="36"/>
  <c r="G19" i="36"/>
  <c r="I18" i="36"/>
  <c r="H18" i="36"/>
  <c r="G18" i="36"/>
  <c r="I17" i="36"/>
  <c r="H17" i="36"/>
  <c r="G17" i="36"/>
  <c r="I16" i="36"/>
  <c r="H16" i="36"/>
  <c r="G16" i="36"/>
  <c r="I15" i="36"/>
  <c r="H15" i="36"/>
  <c r="G15" i="36"/>
  <c r="I14" i="36"/>
  <c r="H14" i="36"/>
  <c r="G14" i="36"/>
  <c r="I13" i="36"/>
  <c r="H13" i="36"/>
  <c r="G13" i="36"/>
  <c r="I12" i="36"/>
  <c r="H12" i="36"/>
  <c r="G12" i="36"/>
  <c r="I11" i="36"/>
  <c r="H11" i="36"/>
  <c r="G11" i="36"/>
  <c r="I10" i="36"/>
  <c r="H10" i="36"/>
  <c r="G10" i="36"/>
  <c r="I9" i="36"/>
  <c r="H9" i="36"/>
  <c r="G9" i="36"/>
  <c r="I8" i="36"/>
  <c r="H8" i="36"/>
  <c r="G8" i="36"/>
  <c r="I7" i="36"/>
  <c r="H7" i="36"/>
  <c r="G7" i="36"/>
  <c r="V26" i="34" l="1"/>
  <c r="F534" i="34" s="1"/>
  <c r="X26" i="34"/>
  <c r="H534" i="34" s="1"/>
  <c r="V5" i="34"/>
  <c r="F513" i="34" s="1"/>
  <c r="X5" i="34"/>
  <c r="H513" i="34" s="1"/>
  <c r="V21" i="34"/>
  <c r="F529" i="34" s="1"/>
  <c r="X21" i="34"/>
  <c r="H529" i="34" s="1"/>
  <c r="U27" i="34"/>
  <c r="E535" i="34" s="1"/>
  <c r="W27" i="34"/>
  <c r="G535" i="34" s="1"/>
  <c r="V37" i="34"/>
  <c r="F545" i="34" s="1"/>
  <c r="X37" i="34"/>
  <c r="H545" i="34" s="1"/>
  <c r="U43" i="34"/>
  <c r="E551" i="34" s="1"/>
  <c r="W43" i="34"/>
  <c r="G551" i="34" s="1"/>
  <c r="V53" i="34"/>
  <c r="F561" i="34" s="1"/>
  <c r="X53" i="34"/>
  <c r="H561" i="34" s="1"/>
  <c r="V43" i="34"/>
  <c r="F551" i="34" s="1"/>
  <c r="X43" i="34"/>
  <c r="H551" i="34" s="1"/>
  <c r="U32" i="34"/>
  <c r="E540" i="34" s="1"/>
  <c r="W32" i="34"/>
  <c r="G540" i="34" s="1"/>
  <c r="U50" i="34"/>
  <c r="E558" i="34" s="1"/>
  <c r="W50" i="34"/>
  <c r="G558" i="34" s="1"/>
  <c r="V10" i="34"/>
  <c r="F518" i="34" s="1"/>
  <c r="X10" i="34"/>
  <c r="H518" i="34" s="1"/>
  <c r="U28" i="34"/>
  <c r="E536" i="34" s="1"/>
  <c r="W28" i="34"/>
  <c r="G536" i="34" s="1"/>
  <c r="V49" i="34"/>
  <c r="F557" i="34" s="1"/>
  <c r="X49" i="34"/>
  <c r="H557" i="34" s="1"/>
  <c r="V44" i="34"/>
  <c r="F552" i="34" s="1"/>
  <c r="X44" i="34"/>
  <c r="H552" i="34" s="1"/>
  <c r="U13" i="34"/>
  <c r="E521" i="34" s="1"/>
  <c r="W13" i="34"/>
  <c r="G521" i="34" s="1"/>
  <c r="V23" i="34"/>
  <c r="F531" i="34" s="1"/>
  <c r="X23" i="34"/>
  <c r="H531" i="34" s="1"/>
  <c r="U29" i="34"/>
  <c r="E537" i="34" s="1"/>
  <c r="W29" i="34"/>
  <c r="G537" i="34" s="1"/>
  <c r="V39" i="34"/>
  <c r="F547" i="34" s="1"/>
  <c r="X39" i="34"/>
  <c r="H547" i="34" s="1"/>
  <c r="U45" i="34"/>
  <c r="E553" i="34" s="1"/>
  <c r="W45" i="34"/>
  <c r="G553" i="34" s="1"/>
  <c r="V42" i="34"/>
  <c r="F550" i="34" s="1"/>
  <c r="X42" i="34"/>
  <c r="H550" i="34" s="1"/>
  <c r="P14" i="36"/>
  <c r="U11" i="34"/>
  <c r="E519" i="34" s="1"/>
  <c r="W11" i="34"/>
  <c r="G519" i="34" s="1"/>
  <c r="U38" i="34"/>
  <c r="E546" i="34" s="1"/>
  <c r="W38" i="34"/>
  <c r="G546" i="34" s="1"/>
  <c r="V11" i="34"/>
  <c r="F519" i="34" s="1"/>
  <c r="X11" i="34"/>
  <c r="H519" i="34" s="1"/>
  <c r="U49" i="34"/>
  <c r="E557" i="34" s="1"/>
  <c r="W49" i="34"/>
  <c r="G557" i="34" s="1"/>
  <c r="V38" i="34"/>
  <c r="F546" i="34" s="1"/>
  <c r="X38" i="34"/>
  <c r="H546" i="34" s="1"/>
  <c r="V17" i="34"/>
  <c r="F525" i="34" s="1"/>
  <c r="X17" i="34"/>
  <c r="H525" i="34" s="1"/>
  <c r="V28" i="34"/>
  <c r="F536" i="34" s="1"/>
  <c r="X28" i="34"/>
  <c r="H536" i="34" s="1"/>
  <c r="V7" i="34"/>
  <c r="F515" i="34" s="1"/>
  <c r="X7" i="34"/>
  <c r="H515" i="34" s="1"/>
  <c r="U8" i="34"/>
  <c r="E516" i="34" s="1"/>
  <c r="W8" i="34"/>
  <c r="G516" i="34" s="1"/>
  <c r="V18" i="34"/>
  <c r="F526" i="34" s="1"/>
  <c r="X18" i="34"/>
  <c r="H526" i="34" s="1"/>
  <c r="U24" i="34"/>
  <c r="E532" i="34" s="1"/>
  <c r="W24" i="34"/>
  <c r="G532" i="34" s="1"/>
  <c r="V34" i="34"/>
  <c r="F542" i="34" s="1"/>
  <c r="X34" i="34"/>
  <c r="H542" i="34" s="1"/>
  <c r="U40" i="34"/>
  <c r="E548" i="34" s="1"/>
  <c r="W40" i="34"/>
  <c r="G548" i="34" s="1"/>
  <c r="V50" i="34"/>
  <c r="F558" i="34" s="1"/>
  <c r="X50" i="34"/>
  <c r="H558" i="34" s="1"/>
  <c r="U22" i="34"/>
  <c r="E530" i="34" s="1"/>
  <c r="W22" i="34"/>
  <c r="G530" i="34" s="1"/>
  <c r="V48" i="34"/>
  <c r="F556" i="34" s="1"/>
  <c r="X48" i="34"/>
  <c r="H556" i="34" s="1"/>
  <c r="U33" i="34"/>
  <c r="E541" i="34" s="1"/>
  <c r="W33" i="34"/>
  <c r="G541" i="34" s="1"/>
  <c r="V22" i="34"/>
  <c r="F530" i="34" s="1"/>
  <c r="X22" i="34"/>
  <c r="H530" i="34" s="1"/>
  <c r="U19" i="34"/>
  <c r="E527" i="34" s="1"/>
  <c r="W19" i="34"/>
  <c r="G527" i="34" s="1"/>
  <c r="U35" i="34"/>
  <c r="E543" i="34" s="1"/>
  <c r="W35" i="34"/>
  <c r="G543" i="34" s="1"/>
  <c r="V45" i="34"/>
  <c r="F553" i="34" s="1"/>
  <c r="X45" i="34"/>
  <c r="H553" i="34" s="1"/>
  <c r="U51" i="34"/>
  <c r="E559" i="34" s="1"/>
  <c r="W51" i="34"/>
  <c r="G559" i="34" s="1"/>
  <c r="P47" i="36"/>
  <c r="U44" i="34"/>
  <c r="E552" i="34" s="1"/>
  <c r="W44" i="34"/>
  <c r="G552" i="34" s="1"/>
  <c r="V33" i="34"/>
  <c r="F541" i="34" s="1"/>
  <c r="X33" i="34"/>
  <c r="H541" i="34" s="1"/>
  <c r="V12" i="34"/>
  <c r="F520" i="34" s="1"/>
  <c r="X12" i="34"/>
  <c r="H520" i="34" s="1"/>
  <c r="V8" i="34"/>
  <c r="F516" i="34" s="1"/>
  <c r="X8" i="34"/>
  <c r="H516" i="34" s="1"/>
  <c r="V24" i="34"/>
  <c r="F532" i="34" s="1"/>
  <c r="X24" i="34"/>
  <c r="H532" i="34" s="1"/>
  <c r="U30" i="34"/>
  <c r="E538" i="34" s="1"/>
  <c r="W30" i="34"/>
  <c r="G538" i="34" s="1"/>
  <c r="V40" i="34"/>
  <c r="F548" i="34" s="1"/>
  <c r="X40" i="34"/>
  <c r="H548" i="34" s="1"/>
  <c r="U46" i="34"/>
  <c r="E554" i="34" s="1"/>
  <c r="W46" i="34"/>
  <c r="G554" i="34" s="1"/>
  <c r="V19" i="34"/>
  <c r="F527" i="34" s="1"/>
  <c r="X19" i="34"/>
  <c r="H527" i="34" s="1"/>
  <c r="P28" i="36"/>
  <c r="U25" i="34"/>
  <c r="E533" i="34" s="1"/>
  <c r="W25" i="34"/>
  <c r="G533" i="34" s="1"/>
  <c r="V35" i="34"/>
  <c r="F543" i="34" s="1"/>
  <c r="X35" i="34"/>
  <c r="H543" i="34" s="1"/>
  <c r="U41" i="34"/>
  <c r="E549" i="34" s="1"/>
  <c r="W41" i="34"/>
  <c r="G549" i="34" s="1"/>
  <c r="V51" i="34"/>
  <c r="F559" i="34" s="1"/>
  <c r="X51" i="34"/>
  <c r="H559" i="34" s="1"/>
  <c r="U48" i="34"/>
  <c r="E556" i="34" s="1"/>
  <c r="W48" i="34"/>
  <c r="G556" i="34" s="1"/>
  <c r="V32" i="34"/>
  <c r="F540" i="34" s="1"/>
  <c r="X32" i="34"/>
  <c r="H540" i="34" s="1"/>
  <c r="U17" i="34"/>
  <c r="E525" i="34" s="1"/>
  <c r="W17" i="34"/>
  <c r="G525" i="34" s="1"/>
  <c r="U7" i="34"/>
  <c r="E515" i="34" s="1"/>
  <c r="W7" i="34"/>
  <c r="G515" i="34" s="1"/>
  <c r="U4" i="34"/>
  <c r="W4" i="34"/>
  <c r="V30" i="34"/>
  <c r="F538" i="34" s="1"/>
  <c r="X30" i="34"/>
  <c r="H538" i="34" s="1"/>
  <c r="U36" i="34"/>
  <c r="E544" i="34" s="1"/>
  <c r="W36" i="34"/>
  <c r="G544" i="34" s="1"/>
  <c r="V46" i="34"/>
  <c r="F554" i="34" s="1"/>
  <c r="X46" i="34"/>
  <c r="H554" i="34" s="1"/>
  <c r="U52" i="34"/>
  <c r="E560" i="34" s="1"/>
  <c r="W52" i="34"/>
  <c r="G560" i="34" s="1"/>
  <c r="U16" i="34"/>
  <c r="E524" i="34" s="1"/>
  <c r="W16" i="34"/>
  <c r="G524" i="34" s="1"/>
  <c r="V27" i="34"/>
  <c r="F535" i="34" s="1"/>
  <c r="X27" i="34"/>
  <c r="H535" i="34" s="1"/>
  <c r="V6" i="34"/>
  <c r="F514" i="34" s="1"/>
  <c r="X6" i="34"/>
  <c r="H514" i="34" s="1"/>
  <c r="U23" i="34"/>
  <c r="E531" i="34" s="1"/>
  <c r="W23" i="34"/>
  <c r="G531" i="34" s="1"/>
  <c r="U18" i="34"/>
  <c r="E526" i="34" s="1"/>
  <c r="W18" i="34"/>
  <c r="G526" i="34" s="1"/>
  <c r="V29" i="34"/>
  <c r="F537" i="34" s="1"/>
  <c r="X29" i="34"/>
  <c r="H537" i="34" s="1"/>
  <c r="V9" i="34"/>
  <c r="F517" i="34" s="1"/>
  <c r="X9" i="34"/>
  <c r="H517" i="34" s="1"/>
  <c r="U31" i="34"/>
  <c r="E539" i="34" s="1"/>
  <c r="W31" i="34"/>
  <c r="G539" i="34" s="1"/>
  <c r="V41" i="34"/>
  <c r="F549" i="34" s="1"/>
  <c r="X41" i="34"/>
  <c r="H549" i="34" s="1"/>
  <c r="U47" i="34"/>
  <c r="E555" i="34" s="1"/>
  <c r="W47" i="34"/>
  <c r="G555" i="34" s="1"/>
  <c r="V16" i="34"/>
  <c r="F524" i="34" s="1"/>
  <c r="X16" i="34"/>
  <c r="H524" i="34" s="1"/>
  <c r="U12" i="34"/>
  <c r="E520" i="34" s="1"/>
  <c r="W12" i="34"/>
  <c r="G520" i="34" s="1"/>
  <c r="U9" i="34"/>
  <c r="E517" i="34" s="1"/>
  <c r="W9" i="34"/>
  <c r="G517" i="34" s="1"/>
  <c r="U20" i="34"/>
  <c r="E528" i="34" s="1"/>
  <c r="W20" i="34"/>
  <c r="G528" i="34" s="1"/>
  <c r="U10" i="34"/>
  <c r="E518" i="34" s="1"/>
  <c r="W10" i="34"/>
  <c r="G518" i="34" s="1"/>
  <c r="U26" i="34"/>
  <c r="E534" i="34" s="1"/>
  <c r="W26" i="34"/>
  <c r="G534" i="34" s="1"/>
  <c r="V36" i="34"/>
  <c r="F544" i="34" s="1"/>
  <c r="X36" i="34"/>
  <c r="H544" i="34" s="1"/>
  <c r="U42" i="34"/>
  <c r="E550" i="34" s="1"/>
  <c r="W42" i="34"/>
  <c r="G550" i="34" s="1"/>
  <c r="V52" i="34"/>
  <c r="F560" i="34" s="1"/>
  <c r="X52" i="34"/>
  <c r="H560" i="34" s="1"/>
  <c r="U6" i="34"/>
  <c r="E514" i="34" s="1"/>
  <c r="W6" i="34"/>
  <c r="G514" i="34" s="1"/>
  <c r="U39" i="34"/>
  <c r="E547" i="34" s="1"/>
  <c r="W39" i="34"/>
  <c r="G547" i="34" s="1"/>
  <c r="U34" i="34"/>
  <c r="E542" i="34" s="1"/>
  <c r="W34" i="34"/>
  <c r="G542" i="34" s="1"/>
  <c r="V13" i="34"/>
  <c r="F521" i="34" s="1"/>
  <c r="X13" i="34"/>
  <c r="H521" i="34" s="1"/>
  <c r="U14" i="34"/>
  <c r="E522" i="34" s="1"/>
  <c r="W14" i="34"/>
  <c r="G522" i="34" s="1"/>
  <c r="V14" i="34"/>
  <c r="F522" i="34" s="1"/>
  <c r="X14" i="34"/>
  <c r="H522" i="34" s="1"/>
  <c r="U15" i="34"/>
  <c r="E523" i="34" s="1"/>
  <c r="W15" i="34"/>
  <c r="G523" i="34" s="1"/>
  <c r="V25" i="34"/>
  <c r="F533" i="34" s="1"/>
  <c r="X25" i="34"/>
  <c r="H533" i="34" s="1"/>
  <c r="V4" i="34"/>
  <c r="X4" i="34"/>
  <c r="V20" i="34"/>
  <c r="F528" i="34" s="1"/>
  <c r="X20" i="34"/>
  <c r="H528" i="34" s="1"/>
  <c r="U5" i="34"/>
  <c r="E513" i="34" s="1"/>
  <c r="W5" i="34"/>
  <c r="G513" i="34" s="1"/>
  <c r="V15" i="34"/>
  <c r="F523" i="34" s="1"/>
  <c r="X15" i="34"/>
  <c r="H523" i="34" s="1"/>
  <c r="U21" i="34"/>
  <c r="E529" i="34" s="1"/>
  <c r="W21" i="34"/>
  <c r="G529" i="34" s="1"/>
  <c r="V31" i="34"/>
  <c r="F539" i="34" s="1"/>
  <c r="X31" i="34"/>
  <c r="H539" i="34" s="1"/>
  <c r="U37" i="34"/>
  <c r="E545" i="34" s="1"/>
  <c r="W37" i="34"/>
  <c r="G545" i="34" s="1"/>
  <c r="V47" i="34"/>
  <c r="F555" i="34" s="1"/>
  <c r="X47" i="34"/>
  <c r="H555" i="34" s="1"/>
  <c r="U53" i="34"/>
  <c r="E561" i="34" s="1"/>
  <c r="W53" i="34"/>
  <c r="G561" i="34" s="1"/>
  <c r="J58" i="37"/>
  <c r="H86" i="24" s="1"/>
  <c r="K69" i="24"/>
  <c r="H58" i="37"/>
  <c r="G86" i="24" s="1"/>
  <c r="I86" i="24" s="1"/>
  <c r="G69" i="24"/>
  <c r="R48" i="37"/>
  <c r="R7" i="37"/>
  <c r="R28" i="37"/>
  <c r="R50" i="37"/>
  <c r="R13" i="37"/>
  <c r="R12" i="37"/>
  <c r="R52" i="37"/>
  <c r="R29" i="37"/>
  <c r="R44" i="37"/>
  <c r="R23" i="37"/>
  <c r="R18" i="37"/>
  <c r="R55" i="37"/>
  <c r="R36" i="37"/>
  <c r="R39" i="37"/>
  <c r="R34" i="37"/>
  <c r="R22" i="37"/>
  <c r="O57" i="37"/>
  <c r="O58" i="37" s="1"/>
  <c r="R20" i="37"/>
  <c r="Q57" i="37"/>
  <c r="Q58" i="37" s="1"/>
  <c r="N57" i="37"/>
  <c r="M57" i="37"/>
  <c r="K57" i="37"/>
  <c r="P57" i="37"/>
  <c r="M69" i="24" s="1"/>
  <c r="L57" i="37"/>
  <c r="L58" i="37" s="1"/>
  <c r="Q49" i="36"/>
  <c r="P49" i="36"/>
  <c r="Q14" i="36"/>
  <c r="Q28" i="36"/>
  <c r="P13" i="36"/>
  <c r="P18" i="36"/>
  <c r="P29" i="36"/>
  <c r="P34" i="36"/>
  <c r="Q35" i="36"/>
  <c r="P22" i="36"/>
  <c r="P35" i="36"/>
  <c r="P19" i="36"/>
  <c r="P36" i="36"/>
  <c r="P24" i="36"/>
  <c r="I57" i="36"/>
  <c r="P27" i="36"/>
  <c r="Q33" i="36"/>
  <c r="P41" i="36"/>
  <c r="Q41" i="36"/>
  <c r="P33" i="36"/>
  <c r="P16" i="36"/>
  <c r="P39" i="36"/>
  <c r="P37" i="36"/>
  <c r="P40" i="36"/>
  <c r="P52" i="36"/>
  <c r="Q26" i="36"/>
  <c r="Q34" i="36"/>
  <c r="P12" i="36"/>
  <c r="P25" i="36"/>
  <c r="P31" i="36"/>
  <c r="P38" i="36"/>
  <c r="P54" i="36"/>
  <c r="P7" i="36"/>
  <c r="G57" i="36"/>
  <c r="P11" i="36"/>
  <c r="P30" i="36"/>
  <c r="P45" i="36"/>
  <c r="P48" i="36"/>
  <c r="P8" i="36"/>
  <c r="Q42" i="36"/>
  <c r="P42" i="36"/>
  <c r="P43" i="36"/>
  <c r="H57" i="36"/>
  <c r="H58" i="36" s="1"/>
  <c r="P17" i="36"/>
  <c r="P26" i="36"/>
  <c r="P32" i="36"/>
  <c r="P44" i="36"/>
  <c r="P10" i="36"/>
  <c r="P21" i="36"/>
  <c r="Q37" i="36"/>
  <c r="P53" i="36"/>
  <c r="P56" i="36"/>
  <c r="P9" i="36"/>
  <c r="P20" i="36"/>
  <c r="P46" i="36"/>
  <c r="P50" i="36"/>
  <c r="P51" i="36"/>
  <c r="P55" i="36"/>
  <c r="P15" i="36"/>
  <c r="Q15" i="36"/>
  <c r="P23" i="36"/>
  <c r="E60" i="34"/>
  <c r="F60" i="34"/>
  <c r="G60" i="34"/>
  <c r="H60" i="34"/>
  <c r="Q21" i="36" l="1"/>
  <c r="Q52" i="36"/>
  <c r="Q10" i="36"/>
  <c r="Q44" i="36"/>
  <c r="Q16" i="36"/>
  <c r="Q11" i="36"/>
  <c r="K70" i="24"/>
  <c r="I58" i="36"/>
  <c r="H87" i="24" s="1"/>
  <c r="G512" i="34"/>
  <c r="W55" i="34"/>
  <c r="Q19" i="36"/>
  <c r="Q7" i="36"/>
  <c r="Q22" i="36"/>
  <c r="G70" i="24"/>
  <c r="G58" i="36"/>
  <c r="G87" i="24" s="1"/>
  <c r="I87" i="24" s="1"/>
  <c r="Q50" i="36"/>
  <c r="E512" i="34"/>
  <c r="U55" i="34"/>
  <c r="Q18" i="36"/>
  <c r="Q38" i="36"/>
  <c r="Q20" i="36"/>
  <c r="Q29" i="36"/>
  <c r="Q36" i="36"/>
  <c r="Q27" i="36"/>
  <c r="Q8" i="36"/>
  <c r="H512" i="34"/>
  <c r="X55" i="34"/>
  <c r="F512" i="34"/>
  <c r="V55" i="34"/>
  <c r="N58" i="37"/>
  <c r="J86" i="24" s="1"/>
  <c r="J69" i="24"/>
  <c r="M58" i="37"/>
  <c r="R57" i="37"/>
  <c r="P58" i="37"/>
  <c r="K86" i="24" s="1"/>
  <c r="K58" i="37"/>
  <c r="Q43" i="36"/>
  <c r="Q25" i="36"/>
  <c r="Q9" i="36"/>
  <c r="Q30" i="36"/>
  <c r="Q31" i="36"/>
  <c r="Q56" i="36"/>
  <c r="Q55" i="36"/>
  <c r="Q23" i="36"/>
  <c r="Q17" i="36"/>
  <c r="Q12" i="36"/>
  <c r="Q32" i="36"/>
  <c r="N57" i="36"/>
  <c r="N58" i="36" s="1"/>
  <c r="O57" i="36"/>
  <c r="Q13" i="36"/>
  <c r="K57" i="36"/>
  <c r="K58" i="36" s="1"/>
  <c r="Q51" i="36"/>
  <c r="Q24" i="36"/>
  <c r="Q54" i="36"/>
  <c r="Q47" i="36"/>
  <c r="L57" i="36"/>
  <c r="M57" i="36"/>
  <c r="Q45" i="36"/>
  <c r="J57" i="36"/>
  <c r="Q53" i="36"/>
  <c r="P57" i="36"/>
  <c r="P58" i="36" s="1"/>
  <c r="Q40" i="36"/>
  <c r="Q46" i="36"/>
  <c r="Q39" i="36"/>
  <c r="Q48" i="36"/>
  <c r="K5" i="34"/>
  <c r="G113" i="34" s="1"/>
  <c r="L5" i="34"/>
  <c r="H113" i="34" s="1"/>
  <c r="O5" i="34"/>
  <c r="G163" i="34" s="1"/>
  <c r="P5" i="34"/>
  <c r="H163" i="34" s="1"/>
  <c r="AA5" i="34"/>
  <c r="G213" i="34" s="1"/>
  <c r="AB5" i="34"/>
  <c r="H213" i="34" s="1"/>
  <c r="AM5" i="34"/>
  <c r="G363" i="34" s="1"/>
  <c r="AN5" i="34"/>
  <c r="H363" i="34" s="1"/>
  <c r="K6" i="34"/>
  <c r="G114" i="34" s="1"/>
  <c r="L6" i="34"/>
  <c r="H114" i="34" s="1"/>
  <c r="O6" i="34"/>
  <c r="G164" i="34" s="1"/>
  <c r="P6" i="34"/>
  <c r="H164" i="34" s="1"/>
  <c r="AA6" i="34"/>
  <c r="G214" i="34" s="1"/>
  <c r="AB6" i="34"/>
  <c r="H214" i="34" s="1"/>
  <c r="AM6" i="34"/>
  <c r="G364" i="34" s="1"/>
  <c r="AN6" i="34"/>
  <c r="H364" i="34" s="1"/>
  <c r="K7" i="34"/>
  <c r="G115" i="34" s="1"/>
  <c r="L7" i="34"/>
  <c r="H115" i="34" s="1"/>
  <c r="O7" i="34"/>
  <c r="G165" i="34" s="1"/>
  <c r="P7" i="34"/>
  <c r="H165" i="34" s="1"/>
  <c r="AA7" i="34"/>
  <c r="G215" i="34" s="1"/>
  <c r="AB7" i="34"/>
  <c r="H215" i="34" s="1"/>
  <c r="AM7" i="34"/>
  <c r="G365" i="34" s="1"/>
  <c r="AN7" i="34"/>
  <c r="H365" i="34" s="1"/>
  <c r="K8" i="34"/>
  <c r="G116" i="34" s="1"/>
  <c r="L8" i="34"/>
  <c r="H116" i="34" s="1"/>
  <c r="O8" i="34"/>
  <c r="G166" i="34" s="1"/>
  <c r="P8" i="34"/>
  <c r="H166" i="34" s="1"/>
  <c r="AA8" i="34"/>
  <c r="G216" i="34" s="1"/>
  <c r="AB8" i="34"/>
  <c r="H216" i="34" s="1"/>
  <c r="AM8" i="34"/>
  <c r="G366" i="34" s="1"/>
  <c r="AN8" i="34"/>
  <c r="H366" i="34" s="1"/>
  <c r="K9" i="34"/>
  <c r="G117" i="34" s="1"/>
  <c r="L9" i="34"/>
  <c r="H117" i="34" s="1"/>
  <c r="O9" i="34"/>
  <c r="G167" i="34" s="1"/>
  <c r="P9" i="34"/>
  <c r="H167" i="34" s="1"/>
  <c r="AA9" i="34"/>
  <c r="G217" i="34" s="1"/>
  <c r="AB9" i="34"/>
  <c r="H217" i="34" s="1"/>
  <c r="AM9" i="34"/>
  <c r="G367" i="34" s="1"/>
  <c r="AN9" i="34"/>
  <c r="H367" i="34" s="1"/>
  <c r="K10" i="34"/>
  <c r="G118" i="34" s="1"/>
  <c r="L10" i="34"/>
  <c r="H118" i="34" s="1"/>
  <c r="O10" i="34"/>
  <c r="G168" i="34" s="1"/>
  <c r="P10" i="34"/>
  <c r="H168" i="34" s="1"/>
  <c r="AA10" i="34"/>
  <c r="G218" i="34" s="1"/>
  <c r="AB10" i="34"/>
  <c r="H218" i="34" s="1"/>
  <c r="AM10" i="34"/>
  <c r="G368" i="34" s="1"/>
  <c r="AN10" i="34"/>
  <c r="H368" i="34" s="1"/>
  <c r="K11" i="34"/>
  <c r="G119" i="34" s="1"/>
  <c r="L11" i="34"/>
  <c r="H119" i="34" s="1"/>
  <c r="O11" i="34"/>
  <c r="G169" i="34" s="1"/>
  <c r="P11" i="34"/>
  <c r="H169" i="34" s="1"/>
  <c r="AA11" i="34"/>
  <c r="G219" i="34" s="1"/>
  <c r="AB11" i="34"/>
  <c r="H219" i="34" s="1"/>
  <c r="AM11" i="34"/>
  <c r="G369" i="34" s="1"/>
  <c r="AN11" i="34"/>
  <c r="H369" i="34" s="1"/>
  <c r="K12" i="34"/>
  <c r="G120" i="34" s="1"/>
  <c r="L12" i="34"/>
  <c r="H120" i="34" s="1"/>
  <c r="O12" i="34"/>
  <c r="G170" i="34" s="1"/>
  <c r="P12" i="34"/>
  <c r="H170" i="34" s="1"/>
  <c r="AA12" i="34"/>
  <c r="G220" i="34" s="1"/>
  <c r="AB12" i="34"/>
  <c r="H220" i="34" s="1"/>
  <c r="AM12" i="34"/>
  <c r="G370" i="34" s="1"/>
  <c r="AN12" i="34"/>
  <c r="H370" i="34" s="1"/>
  <c r="K13" i="34"/>
  <c r="G121" i="34" s="1"/>
  <c r="L13" i="34"/>
  <c r="H121" i="34" s="1"/>
  <c r="O13" i="34"/>
  <c r="G171" i="34" s="1"/>
  <c r="P13" i="34"/>
  <c r="H171" i="34" s="1"/>
  <c r="AA13" i="34"/>
  <c r="G221" i="34" s="1"/>
  <c r="AB13" i="34"/>
  <c r="H221" i="34" s="1"/>
  <c r="AM13" i="34"/>
  <c r="G371" i="34" s="1"/>
  <c r="AN13" i="34"/>
  <c r="H371" i="34" s="1"/>
  <c r="K14" i="34"/>
  <c r="G122" i="34" s="1"/>
  <c r="L14" i="34"/>
  <c r="H122" i="34" s="1"/>
  <c r="O14" i="34"/>
  <c r="G172" i="34" s="1"/>
  <c r="P14" i="34"/>
  <c r="H172" i="34" s="1"/>
  <c r="AA14" i="34"/>
  <c r="G222" i="34" s="1"/>
  <c r="AB14" i="34"/>
  <c r="H222" i="34" s="1"/>
  <c r="AM14" i="34"/>
  <c r="G372" i="34" s="1"/>
  <c r="AN14" i="34"/>
  <c r="H372" i="34" s="1"/>
  <c r="K15" i="34"/>
  <c r="G123" i="34" s="1"/>
  <c r="L15" i="34"/>
  <c r="H123" i="34" s="1"/>
  <c r="O15" i="34"/>
  <c r="G173" i="34" s="1"/>
  <c r="P15" i="34"/>
  <c r="H173" i="34" s="1"/>
  <c r="AA15" i="34"/>
  <c r="G223" i="34" s="1"/>
  <c r="AB15" i="34"/>
  <c r="H223" i="34" s="1"/>
  <c r="AM15" i="34"/>
  <c r="G373" i="34" s="1"/>
  <c r="AN15" i="34"/>
  <c r="H373" i="34" s="1"/>
  <c r="K16" i="34"/>
  <c r="G124" i="34" s="1"/>
  <c r="L16" i="34"/>
  <c r="H124" i="34" s="1"/>
  <c r="O16" i="34"/>
  <c r="G174" i="34" s="1"/>
  <c r="P16" i="34"/>
  <c r="H174" i="34" s="1"/>
  <c r="AA16" i="34"/>
  <c r="G224" i="34" s="1"/>
  <c r="AB16" i="34"/>
  <c r="H224" i="34" s="1"/>
  <c r="AM16" i="34"/>
  <c r="G374" i="34" s="1"/>
  <c r="AN16" i="34"/>
  <c r="H374" i="34" s="1"/>
  <c r="K17" i="34"/>
  <c r="G125" i="34" s="1"/>
  <c r="L17" i="34"/>
  <c r="H125" i="34" s="1"/>
  <c r="O17" i="34"/>
  <c r="G175" i="34" s="1"/>
  <c r="P17" i="34"/>
  <c r="H175" i="34" s="1"/>
  <c r="AA17" i="34"/>
  <c r="G225" i="34" s="1"/>
  <c r="AB17" i="34"/>
  <c r="H225" i="34" s="1"/>
  <c r="AM17" i="34"/>
  <c r="G375" i="34" s="1"/>
  <c r="AN17" i="34"/>
  <c r="H375" i="34" s="1"/>
  <c r="K18" i="34"/>
  <c r="G126" i="34" s="1"/>
  <c r="L18" i="34"/>
  <c r="H126" i="34" s="1"/>
  <c r="O18" i="34"/>
  <c r="G176" i="34" s="1"/>
  <c r="P18" i="34"/>
  <c r="H176" i="34" s="1"/>
  <c r="AA18" i="34"/>
  <c r="G226" i="34" s="1"/>
  <c r="AB18" i="34"/>
  <c r="H226" i="34" s="1"/>
  <c r="AM18" i="34"/>
  <c r="G376" i="34" s="1"/>
  <c r="AN18" i="34"/>
  <c r="H376" i="34" s="1"/>
  <c r="K19" i="34"/>
  <c r="G127" i="34" s="1"/>
  <c r="L19" i="34"/>
  <c r="H127" i="34" s="1"/>
  <c r="O19" i="34"/>
  <c r="G177" i="34" s="1"/>
  <c r="P19" i="34"/>
  <c r="H177" i="34" s="1"/>
  <c r="AA19" i="34"/>
  <c r="G227" i="34" s="1"/>
  <c r="AB19" i="34"/>
  <c r="H227" i="34" s="1"/>
  <c r="AM19" i="34"/>
  <c r="G377" i="34" s="1"/>
  <c r="AN19" i="34"/>
  <c r="H377" i="34" s="1"/>
  <c r="K20" i="34"/>
  <c r="G128" i="34" s="1"/>
  <c r="L20" i="34"/>
  <c r="H128" i="34" s="1"/>
  <c r="O20" i="34"/>
  <c r="G178" i="34" s="1"/>
  <c r="P20" i="34"/>
  <c r="H178" i="34" s="1"/>
  <c r="AA20" i="34"/>
  <c r="G228" i="34" s="1"/>
  <c r="AB20" i="34"/>
  <c r="H228" i="34" s="1"/>
  <c r="AM20" i="34"/>
  <c r="G378" i="34" s="1"/>
  <c r="AN20" i="34"/>
  <c r="H378" i="34" s="1"/>
  <c r="K21" i="34"/>
  <c r="G129" i="34" s="1"/>
  <c r="L21" i="34"/>
  <c r="H129" i="34" s="1"/>
  <c r="O21" i="34"/>
  <c r="G179" i="34" s="1"/>
  <c r="P21" i="34"/>
  <c r="H179" i="34" s="1"/>
  <c r="AA21" i="34"/>
  <c r="G229" i="34" s="1"/>
  <c r="AB21" i="34"/>
  <c r="H229" i="34" s="1"/>
  <c r="AM21" i="34"/>
  <c r="G379" i="34" s="1"/>
  <c r="AN21" i="34"/>
  <c r="H379" i="34" s="1"/>
  <c r="K22" i="34"/>
  <c r="G130" i="34" s="1"/>
  <c r="L22" i="34"/>
  <c r="H130" i="34" s="1"/>
  <c r="O22" i="34"/>
  <c r="G180" i="34" s="1"/>
  <c r="P22" i="34"/>
  <c r="H180" i="34" s="1"/>
  <c r="AA22" i="34"/>
  <c r="G230" i="34" s="1"/>
  <c r="AB22" i="34"/>
  <c r="H230" i="34" s="1"/>
  <c r="AM22" i="34"/>
  <c r="G380" i="34" s="1"/>
  <c r="AN22" i="34"/>
  <c r="H380" i="34" s="1"/>
  <c r="K23" i="34"/>
  <c r="G131" i="34" s="1"/>
  <c r="L23" i="34"/>
  <c r="H131" i="34" s="1"/>
  <c r="O23" i="34"/>
  <c r="G181" i="34" s="1"/>
  <c r="P23" i="34"/>
  <c r="H181" i="34" s="1"/>
  <c r="AA23" i="34"/>
  <c r="G231" i="34" s="1"/>
  <c r="AB23" i="34"/>
  <c r="H231" i="34" s="1"/>
  <c r="AM23" i="34"/>
  <c r="G381" i="34" s="1"/>
  <c r="AN23" i="34"/>
  <c r="H381" i="34" s="1"/>
  <c r="K24" i="34"/>
  <c r="G132" i="34" s="1"/>
  <c r="L24" i="34"/>
  <c r="H132" i="34" s="1"/>
  <c r="O24" i="34"/>
  <c r="G182" i="34" s="1"/>
  <c r="P24" i="34"/>
  <c r="H182" i="34" s="1"/>
  <c r="AA24" i="34"/>
  <c r="G232" i="34" s="1"/>
  <c r="AB24" i="34"/>
  <c r="H232" i="34" s="1"/>
  <c r="AM24" i="34"/>
  <c r="G382" i="34" s="1"/>
  <c r="AN24" i="34"/>
  <c r="H382" i="34" s="1"/>
  <c r="K25" i="34"/>
  <c r="G133" i="34" s="1"/>
  <c r="L25" i="34"/>
  <c r="H133" i="34" s="1"/>
  <c r="O25" i="34"/>
  <c r="G183" i="34" s="1"/>
  <c r="P25" i="34"/>
  <c r="H183" i="34" s="1"/>
  <c r="AA25" i="34"/>
  <c r="G233" i="34" s="1"/>
  <c r="AB25" i="34"/>
  <c r="H233" i="34" s="1"/>
  <c r="AM25" i="34"/>
  <c r="G383" i="34" s="1"/>
  <c r="AN25" i="34"/>
  <c r="H383" i="34" s="1"/>
  <c r="K26" i="34"/>
  <c r="G134" i="34" s="1"/>
  <c r="L26" i="34"/>
  <c r="H134" i="34" s="1"/>
  <c r="O26" i="34"/>
  <c r="G184" i="34" s="1"/>
  <c r="P26" i="34"/>
  <c r="H184" i="34" s="1"/>
  <c r="AA26" i="34"/>
  <c r="G234" i="34" s="1"/>
  <c r="AB26" i="34"/>
  <c r="H234" i="34" s="1"/>
  <c r="AM26" i="34"/>
  <c r="G384" i="34" s="1"/>
  <c r="AN26" i="34"/>
  <c r="H384" i="34" s="1"/>
  <c r="K27" i="34"/>
  <c r="G135" i="34" s="1"/>
  <c r="L27" i="34"/>
  <c r="H135" i="34" s="1"/>
  <c r="O27" i="34"/>
  <c r="G185" i="34" s="1"/>
  <c r="P27" i="34"/>
  <c r="H185" i="34" s="1"/>
  <c r="AA27" i="34"/>
  <c r="G235" i="34" s="1"/>
  <c r="AB27" i="34"/>
  <c r="H235" i="34" s="1"/>
  <c r="AM27" i="34"/>
  <c r="G385" i="34" s="1"/>
  <c r="AN27" i="34"/>
  <c r="H385" i="34" s="1"/>
  <c r="K28" i="34"/>
  <c r="G136" i="34" s="1"/>
  <c r="L28" i="34"/>
  <c r="H136" i="34" s="1"/>
  <c r="O28" i="34"/>
  <c r="G186" i="34" s="1"/>
  <c r="P28" i="34"/>
  <c r="H186" i="34" s="1"/>
  <c r="AA28" i="34"/>
  <c r="G236" i="34" s="1"/>
  <c r="AB28" i="34"/>
  <c r="H236" i="34" s="1"/>
  <c r="AM28" i="34"/>
  <c r="G386" i="34" s="1"/>
  <c r="AN28" i="34"/>
  <c r="H386" i="34" s="1"/>
  <c r="K29" i="34"/>
  <c r="G137" i="34" s="1"/>
  <c r="L29" i="34"/>
  <c r="H137" i="34" s="1"/>
  <c r="O29" i="34"/>
  <c r="G187" i="34" s="1"/>
  <c r="P29" i="34"/>
  <c r="H187" i="34" s="1"/>
  <c r="AA29" i="34"/>
  <c r="G237" i="34" s="1"/>
  <c r="AB29" i="34"/>
  <c r="H237" i="34" s="1"/>
  <c r="AM29" i="34"/>
  <c r="G387" i="34" s="1"/>
  <c r="AN29" i="34"/>
  <c r="H387" i="34" s="1"/>
  <c r="K30" i="34"/>
  <c r="G138" i="34" s="1"/>
  <c r="L30" i="34"/>
  <c r="H138" i="34" s="1"/>
  <c r="O30" i="34"/>
  <c r="G188" i="34" s="1"/>
  <c r="P30" i="34"/>
  <c r="H188" i="34" s="1"/>
  <c r="AA30" i="34"/>
  <c r="G238" i="34" s="1"/>
  <c r="AB30" i="34"/>
  <c r="H238" i="34" s="1"/>
  <c r="AM30" i="34"/>
  <c r="G388" i="34" s="1"/>
  <c r="AN30" i="34"/>
  <c r="H388" i="34" s="1"/>
  <c r="K31" i="34"/>
  <c r="G139" i="34" s="1"/>
  <c r="L31" i="34"/>
  <c r="H139" i="34" s="1"/>
  <c r="O31" i="34"/>
  <c r="G189" i="34" s="1"/>
  <c r="P31" i="34"/>
  <c r="H189" i="34" s="1"/>
  <c r="AA31" i="34"/>
  <c r="G239" i="34" s="1"/>
  <c r="AB31" i="34"/>
  <c r="H239" i="34" s="1"/>
  <c r="AM31" i="34"/>
  <c r="G389" i="34" s="1"/>
  <c r="AN31" i="34"/>
  <c r="H389" i="34" s="1"/>
  <c r="K32" i="34"/>
  <c r="G140" i="34" s="1"/>
  <c r="L32" i="34"/>
  <c r="H140" i="34" s="1"/>
  <c r="O32" i="34"/>
  <c r="G190" i="34" s="1"/>
  <c r="P32" i="34"/>
  <c r="H190" i="34" s="1"/>
  <c r="AA32" i="34"/>
  <c r="G240" i="34" s="1"/>
  <c r="AB32" i="34"/>
  <c r="H240" i="34" s="1"/>
  <c r="AM32" i="34"/>
  <c r="G390" i="34" s="1"/>
  <c r="AN32" i="34"/>
  <c r="H390" i="34" s="1"/>
  <c r="K33" i="34"/>
  <c r="G141" i="34" s="1"/>
  <c r="L33" i="34"/>
  <c r="H141" i="34" s="1"/>
  <c r="O33" i="34"/>
  <c r="G191" i="34" s="1"/>
  <c r="P33" i="34"/>
  <c r="H191" i="34" s="1"/>
  <c r="AA33" i="34"/>
  <c r="G241" i="34" s="1"/>
  <c r="AB33" i="34"/>
  <c r="H241" i="34" s="1"/>
  <c r="AM33" i="34"/>
  <c r="G391" i="34" s="1"/>
  <c r="AN33" i="34"/>
  <c r="H391" i="34" s="1"/>
  <c r="K34" i="34"/>
  <c r="G142" i="34" s="1"/>
  <c r="L34" i="34"/>
  <c r="H142" i="34" s="1"/>
  <c r="O34" i="34"/>
  <c r="G192" i="34" s="1"/>
  <c r="P34" i="34"/>
  <c r="H192" i="34" s="1"/>
  <c r="AA34" i="34"/>
  <c r="G242" i="34" s="1"/>
  <c r="AB34" i="34"/>
  <c r="H242" i="34" s="1"/>
  <c r="AM34" i="34"/>
  <c r="G392" i="34" s="1"/>
  <c r="AN34" i="34"/>
  <c r="H392" i="34" s="1"/>
  <c r="K35" i="34"/>
  <c r="G143" i="34" s="1"/>
  <c r="L35" i="34"/>
  <c r="H143" i="34" s="1"/>
  <c r="O35" i="34"/>
  <c r="G193" i="34" s="1"/>
  <c r="P35" i="34"/>
  <c r="H193" i="34" s="1"/>
  <c r="AA35" i="34"/>
  <c r="G243" i="34" s="1"/>
  <c r="AB35" i="34"/>
  <c r="H243" i="34" s="1"/>
  <c r="AM35" i="34"/>
  <c r="G393" i="34" s="1"/>
  <c r="AN35" i="34"/>
  <c r="H393" i="34" s="1"/>
  <c r="K36" i="34"/>
  <c r="G144" i="34" s="1"/>
  <c r="L36" i="34"/>
  <c r="H144" i="34" s="1"/>
  <c r="O36" i="34"/>
  <c r="G194" i="34" s="1"/>
  <c r="P36" i="34"/>
  <c r="H194" i="34" s="1"/>
  <c r="AA36" i="34"/>
  <c r="G244" i="34" s="1"/>
  <c r="AB36" i="34"/>
  <c r="H244" i="34" s="1"/>
  <c r="AM36" i="34"/>
  <c r="G394" i="34" s="1"/>
  <c r="AN36" i="34"/>
  <c r="H394" i="34" s="1"/>
  <c r="K37" i="34"/>
  <c r="G145" i="34" s="1"/>
  <c r="L37" i="34"/>
  <c r="H145" i="34" s="1"/>
  <c r="O37" i="34"/>
  <c r="G195" i="34" s="1"/>
  <c r="P37" i="34"/>
  <c r="H195" i="34" s="1"/>
  <c r="AA37" i="34"/>
  <c r="G245" i="34" s="1"/>
  <c r="AB37" i="34"/>
  <c r="H245" i="34" s="1"/>
  <c r="AM37" i="34"/>
  <c r="G395" i="34" s="1"/>
  <c r="AN37" i="34"/>
  <c r="H395" i="34" s="1"/>
  <c r="K38" i="34"/>
  <c r="G146" i="34" s="1"/>
  <c r="L38" i="34"/>
  <c r="H146" i="34" s="1"/>
  <c r="O38" i="34"/>
  <c r="G196" i="34" s="1"/>
  <c r="P38" i="34"/>
  <c r="H196" i="34" s="1"/>
  <c r="AA38" i="34"/>
  <c r="G246" i="34" s="1"/>
  <c r="AB38" i="34"/>
  <c r="H246" i="34" s="1"/>
  <c r="AM38" i="34"/>
  <c r="G396" i="34" s="1"/>
  <c r="AN38" i="34"/>
  <c r="H396" i="34" s="1"/>
  <c r="K39" i="34"/>
  <c r="G147" i="34" s="1"/>
  <c r="L39" i="34"/>
  <c r="H147" i="34" s="1"/>
  <c r="O39" i="34"/>
  <c r="G197" i="34" s="1"/>
  <c r="P39" i="34"/>
  <c r="H197" i="34" s="1"/>
  <c r="AA39" i="34"/>
  <c r="G247" i="34" s="1"/>
  <c r="AB39" i="34"/>
  <c r="H247" i="34" s="1"/>
  <c r="AM39" i="34"/>
  <c r="G397" i="34" s="1"/>
  <c r="AN39" i="34"/>
  <c r="H397" i="34" s="1"/>
  <c r="K40" i="34"/>
  <c r="G148" i="34" s="1"/>
  <c r="L40" i="34"/>
  <c r="H148" i="34" s="1"/>
  <c r="O40" i="34"/>
  <c r="G198" i="34" s="1"/>
  <c r="P40" i="34"/>
  <c r="H198" i="34" s="1"/>
  <c r="AA40" i="34"/>
  <c r="G248" i="34" s="1"/>
  <c r="AB40" i="34"/>
  <c r="H248" i="34" s="1"/>
  <c r="AM40" i="34"/>
  <c r="G398" i="34" s="1"/>
  <c r="AN40" i="34"/>
  <c r="H398" i="34" s="1"/>
  <c r="K41" i="34"/>
  <c r="G149" i="34" s="1"/>
  <c r="L41" i="34"/>
  <c r="H149" i="34" s="1"/>
  <c r="O41" i="34"/>
  <c r="G199" i="34" s="1"/>
  <c r="P41" i="34"/>
  <c r="H199" i="34" s="1"/>
  <c r="AA41" i="34"/>
  <c r="G249" i="34" s="1"/>
  <c r="AB41" i="34"/>
  <c r="H249" i="34" s="1"/>
  <c r="AM41" i="34"/>
  <c r="G399" i="34" s="1"/>
  <c r="AN41" i="34"/>
  <c r="H399" i="34" s="1"/>
  <c r="K42" i="34"/>
  <c r="G150" i="34" s="1"/>
  <c r="L42" i="34"/>
  <c r="H150" i="34" s="1"/>
  <c r="O42" i="34"/>
  <c r="G200" i="34" s="1"/>
  <c r="P42" i="34"/>
  <c r="H200" i="34" s="1"/>
  <c r="AA42" i="34"/>
  <c r="G250" i="34" s="1"/>
  <c r="AB42" i="34"/>
  <c r="H250" i="34" s="1"/>
  <c r="AM42" i="34"/>
  <c r="G400" i="34" s="1"/>
  <c r="AN42" i="34"/>
  <c r="H400" i="34" s="1"/>
  <c r="K43" i="34"/>
  <c r="G151" i="34" s="1"/>
  <c r="L43" i="34"/>
  <c r="H151" i="34" s="1"/>
  <c r="O43" i="34"/>
  <c r="G201" i="34" s="1"/>
  <c r="P43" i="34"/>
  <c r="H201" i="34" s="1"/>
  <c r="AA43" i="34"/>
  <c r="G251" i="34" s="1"/>
  <c r="AB43" i="34"/>
  <c r="H251" i="34" s="1"/>
  <c r="AM43" i="34"/>
  <c r="G401" i="34" s="1"/>
  <c r="AN43" i="34"/>
  <c r="H401" i="34" s="1"/>
  <c r="K44" i="34"/>
  <c r="G152" i="34" s="1"/>
  <c r="L44" i="34"/>
  <c r="H152" i="34" s="1"/>
  <c r="O44" i="34"/>
  <c r="G202" i="34" s="1"/>
  <c r="P44" i="34"/>
  <c r="H202" i="34" s="1"/>
  <c r="AA44" i="34"/>
  <c r="G252" i="34" s="1"/>
  <c r="AB44" i="34"/>
  <c r="H252" i="34" s="1"/>
  <c r="AM44" i="34"/>
  <c r="G402" i="34" s="1"/>
  <c r="AN44" i="34"/>
  <c r="H402" i="34" s="1"/>
  <c r="K45" i="34"/>
  <c r="G153" i="34" s="1"/>
  <c r="L45" i="34"/>
  <c r="H153" i="34" s="1"/>
  <c r="O45" i="34"/>
  <c r="G203" i="34" s="1"/>
  <c r="P45" i="34"/>
  <c r="H203" i="34" s="1"/>
  <c r="AA45" i="34"/>
  <c r="G253" i="34" s="1"/>
  <c r="AB45" i="34"/>
  <c r="H253" i="34" s="1"/>
  <c r="AM45" i="34"/>
  <c r="G403" i="34" s="1"/>
  <c r="AN45" i="34"/>
  <c r="H403" i="34" s="1"/>
  <c r="K46" i="34"/>
  <c r="G154" i="34" s="1"/>
  <c r="L46" i="34"/>
  <c r="H154" i="34" s="1"/>
  <c r="O46" i="34"/>
  <c r="G204" i="34" s="1"/>
  <c r="P46" i="34"/>
  <c r="H204" i="34" s="1"/>
  <c r="AA46" i="34"/>
  <c r="G254" i="34" s="1"/>
  <c r="AB46" i="34"/>
  <c r="H254" i="34" s="1"/>
  <c r="AM46" i="34"/>
  <c r="G404" i="34" s="1"/>
  <c r="AN46" i="34"/>
  <c r="H404" i="34" s="1"/>
  <c r="K47" i="34"/>
  <c r="G155" i="34" s="1"/>
  <c r="L47" i="34"/>
  <c r="H155" i="34" s="1"/>
  <c r="O47" i="34"/>
  <c r="G205" i="34" s="1"/>
  <c r="P47" i="34"/>
  <c r="H205" i="34" s="1"/>
  <c r="AA47" i="34"/>
  <c r="G255" i="34" s="1"/>
  <c r="AB47" i="34"/>
  <c r="H255" i="34" s="1"/>
  <c r="AM47" i="34"/>
  <c r="G405" i="34" s="1"/>
  <c r="AN47" i="34"/>
  <c r="H405" i="34" s="1"/>
  <c r="K48" i="34"/>
  <c r="G156" i="34" s="1"/>
  <c r="L48" i="34"/>
  <c r="H156" i="34" s="1"/>
  <c r="O48" i="34"/>
  <c r="G206" i="34" s="1"/>
  <c r="P48" i="34"/>
  <c r="H206" i="34" s="1"/>
  <c r="AA48" i="34"/>
  <c r="G256" i="34" s="1"/>
  <c r="AB48" i="34"/>
  <c r="H256" i="34" s="1"/>
  <c r="AM48" i="34"/>
  <c r="G406" i="34" s="1"/>
  <c r="AN48" i="34"/>
  <c r="H406" i="34" s="1"/>
  <c r="K49" i="34"/>
  <c r="G157" i="34" s="1"/>
  <c r="L49" i="34"/>
  <c r="H157" i="34" s="1"/>
  <c r="O49" i="34"/>
  <c r="G207" i="34" s="1"/>
  <c r="P49" i="34"/>
  <c r="H207" i="34" s="1"/>
  <c r="AA49" i="34"/>
  <c r="G257" i="34" s="1"/>
  <c r="AB49" i="34"/>
  <c r="H257" i="34" s="1"/>
  <c r="AM49" i="34"/>
  <c r="G407" i="34" s="1"/>
  <c r="AN49" i="34"/>
  <c r="H407" i="34" s="1"/>
  <c r="K50" i="34"/>
  <c r="G158" i="34" s="1"/>
  <c r="L50" i="34"/>
  <c r="H158" i="34" s="1"/>
  <c r="O50" i="34"/>
  <c r="G208" i="34" s="1"/>
  <c r="P50" i="34"/>
  <c r="H208" i="34" s="1"/>
  <c r="AA50" i="34"/>
  <c r="G258" i="34" s="1"/>
  <c r="AB50" i="34"/>
  <c r="H258" i="34" s="1"/>
  <c r="AM50" i="34"/>
  <c r="G408" i="34" s="1"/>
  <c r="AN50" i="34"/>
  <c r="H408" i="34" s="1"/>
  <c r="K51" i="34"/>
  <c r="G159" i="34" s="1"/>
  <c r="L51" i="34"/>
  <c r="H159" i="34" s="1"/>
  <c r="O51" i="34"/>
  <c r="G209" i="34" s="1"/>
  <c r="P51" i="34"/>
  <c r="H209" i="34" s="1"/>
  <c r="AA51" i="34"/>
  <c r="G259" i="34" s="1"/>
  <c r="AB51" i="34"/>
  <c r="H259" i="34" s="1"/>
  <c r="AM51" i="34"/>
  <c r="G409" i="34" s="1"/>
  <c r="AN51" i="34"/>
  <c r="H409" i="34" s="1"/>
  <c r="K52" i="34"/>
  <c r="G160" i="34" s="1"/>
  <c r="L52" i="34"/>
  <c r="H160" i="34" s="1"/>
  <c r="O52" i="34"/>
  <c r="G210" i="34" s="1"/>
  <c r="P52" i="34"/>
  <c r="H210" i="34" s="1"/>
  <c r="AA52" i="34"/>
  <c r="G260" i="34" s="1"/>
  <c r="AB52" i="34"/>
  <c r="H260" i="34" s="1"/>
  <c r="AM52" i="34"/>
  <c r="G410" i="34" s="1"/>
  <c r="AN52" i="34"/>
  <c r="H410" i="34" s="1"/>
  <c r="K53" i="34"/>
  <c r="G161" i="34" s="1"/>
  <c r="L53" i="34"/>
  <c r="H161" i="34" s="1"/>
  <c r="O53" i="34"/>
  <c r="G211" i="34" s="1"/>
  <c r="P53" i="34"/>
  <c r="H211" i="34" s="1"/>
  <c r="AA53" i="34"/>
  <c r="G261" i="34" s="1"/>
  <c r="AB53" i="34"/>
  <c r="H261" i="34" s="1"/>
  <c r="AM53" i="34"/>
  <c r="G411" i="34" s="1"/>
  <c r="AN53" i="34"/>
  <c r="H411" i="34" s="1"/>
  <c r="AN4" i="34"/>
  <c r="AM4" i="34"/>
  <c r="AB4" i="34"/>
  <c r="AA4" i="34"/>
  <c r="P4" i="34"/>
  <c r="O4" i="34"/>
  <c r="L4" i="34"/>
  <c r="K4" i="34"/>
  <c r="P3" i="34"/>
  <c r="O3" i="34"/>
  <c r="N3" i="34"/>
  <c r="M3" i="34"/>
  <c r="L3" i="34"/>
  <c r="K3" i="34"/>
  <c r="J3" i="34"/>
  <c r="I3" i="34"/>
  <c r="H3" i="34"/>
  <c r="H61" i="34" s="1"/>
  <c r="G3" i="34"/>
  <c r="G61" i="34" s="1"/>
  <c r="F3" i="34"/>
  <c r="F61" i="34" s="1"/>
  <c r="E3" i="34"/>
  <c r="E61" i="34" s="1"/>
  <c r="H362" i="34" l="1"/>
  <c r="AN55" i="34"/>
  <c r="G362" i="34"/>
  <c r="AM55" i="34"/>
  <c r="G212" i="34"/>
  <c r="AA55" i="34"/>
  <c r="H212" i="34"/>
  <c r="AB55" i="34"/>
  <c r="L86" i="24"/>
  <c r="G162" i="34"/>
  <c r="O55" i="34"/>
  <c r="H162" i="34"/>
  <c r="P55" i="34"/>
  <c r="H112" i="34"/>
  <c r="L55" i="34"/>
  <c r="G112" i="34"/>
  <c r="K55" i="34"/>
  <c r="L58" i="36"/>
  <c r="J70" i="24"/>
  <c r="O58" i="36"/>
  <c r="K87" i="24" s="1"/>
  <c r="M70" i="24"/>
  <c r="Q57" i="36"/>
  <c r="J58" i="36"/>
  <c r="M58" i="36"/>
  <c r="J87" i="24" s="1"/>
  <c r="E57" i="23"/>
  <c r="D57" i="23"/>
  <c r="AQ53" i="34"/>
  <c r="G461" i="34" s="1"/>
  <c r="J56" i="23"/>
  <c r="AP53" i="34" s="1"/>
  <c r="F461" i="34" s="1"/>
  <c r="I56" i="23"/>
  <c r="H56" i="23"/>
  <c r="AO53" i="34" s="1"/>
  <c r="E461" i="34" s="1"/>
  <c r="J55" i="23"/>
  <c r="AP52" i="34" s="1"/>
  <c r="F460" i="34" s="1"/>
  <c r="I55" i="23"/>
  <c r="H55" i="23"/>
  <c r="AO52" i="34" s="1"/>
  <c r="E460" i="34" s="1"/>
  <c r="J54" i="23"/>
  <c r="AP51" i="34" s="1"/>
  <c r="F459" i="34" s="1"/>
  <c r="I54" i="23"/>
  <c r="H54" i="23"/>
  <c r="AO51" i="34" s="1"/>
  <c r="E459" i="34" s="1"/>
  <c r="J53" i="23"/>
  <c r="AP50" i="34" s="1"/>
  <c r="F458" i="34" s="1"/>
  <c r="I53" i="23"/>
  <c r="H53" i="23"/>
  <c r="AO50" i="34" s="1"/>
  <c r="E458" i="34" s="1"/>
  <c r="AQ49" i="34"/>
  <c r="G457" i="34" s="1"/>
  <c r="J52" i="23"/>
  <c r="AP49" i="34" s="1"/>
  <c r="F457" i="34" s="1"/>
  <c r="I52" i="23"/>
  <c r="H52" i="23"/>
  <c r="AO49" i="34" s="1"/>
  <c r="E457" i="34" s="1"/>
  <c r="J51" i="23"/>
  <c r="AP48" i="34" s="1"/>
  <c r="F456" i="34" s="1"/>
  <c r="I51" i="23"/>
  <c r="H51" i="23"/>
  <c r="AO48" i="34" s="1"/>
  <c r="E456" i="34" s="1"/>
  <c r="J50" i="23"/>
  <c r="AP47" i="34" s="1"/>
  <c r="F455" i="34" s="1"/>
  <c r="I50" i="23"/>
  <c r="H50" i="23"/>
  <c r="AO47" i="34" s="1"/>
  <c r="E455" i="34" s="1"/>
  <c r="J49" i="23"/>
  <c r="AP46" i="34" s="1"/>
  <c r="F454" i="34" s="1"/>
  <c r="I49" i="23"/>
  <c r="H49" i="23"/>
  <c r="AO46" i="34" s="1"/>
  <c r="E454" i="34" s="1"/>
  <c r="J48" i="23"/>
  <c r="AP45" i="34" s="1"/>
  <c r="F453" i="34" s="1"/>
  <c r="I48" i="23"/>
  <c r="H48" i="23"/>
  <c r="AO45" i="34" s="1"/>
  <c r="E453" i="34" s="1"/>
  <c r="J47" i="23"/>
  <c r="AP44" i="34" s="1"/>
  <c r="F452" i="34" s="1"/>
  <c r="I47" i="23"/>
  <c r="H47" i="23"/>
  <c r="AO44" i="34" s="1"/>
  <c r="E452" i="34" s="1"/>
  <c r="AR43" i="34"/>
  <c r="H451" i="34" s="1"/>
  <c r="J46" i="23"/>
  <c r="AP43" i="34" s="1"/>
  <c r="F451" i="34" s="1"/>
  <c r="I46" i="23"/>
  <c r="H46" i="23"/>
  <c r="AO43" i="34" s="1"/>
  <c r="E451" i="34" s="1"/>
  <c r="J45" i="23"/>
  <c r="AP42" i="34" s="1"/>
  <c r="F450" i="34" s="1"/>
  <c r="I45" i="23"/>
  <c r="H45" i="23"/>
  <c r="AO42" i="34" s="1"/>
  <c r="E450" i="34" s="1"/>
  <c r="J44" i="23"/>
  <c r="AP41" i="34" s="1"/>
  <c r="F449" i="34" s="1"/>
  <c r="I44" i="23"/>
  <c r="H44" i="23"/>
  <c r="AO41" i="34" s="1"/>
  <c r="E449" i="34" s="1"/>
  <c r="J43" i="23"/>
  <c r="AP40" i="34" s="1"/>
  <c r="F448" i="34" s="1"/>
  <c r="I43" i="23"/>
  <c r="H43" i="23"/>
  <c r="AO40" i="34" s="1"/>
  <c r="E448" i="34" s="1"/>
  <c r="J42" i="23"/>
  <c r="AP39" i="34" s="1"/>
  <c r="F447" i="34" s="1"/>
  <c r="I42" i="23"/>
  <c r="H42" i="23"/>
  <c r="AO39" i="34" s="1"/>
  <c r="E447" i="34" s="1"/>
  <c r="J41" i="23"/>
  <c r="AP38" i="34" s="1"/>
  <c r="F446" i="34" s="1"/>
  <c r="I41" i="23"/>
  <c r="H41" i="23"/>
  <c r="AO38" i="34" s="1"/>
  <c r="E446" i="34" s="1"/>
  <c r="J40" i="23"/>
  <c r="AP37" i="34" s="1"/>
  <c r="F445" i="34" s="1"/>
  <c r="I40" i="23"/>
  <c r="H40" i="23"/>
  <c r="AO37" i="34" s="1"/>
  <c r="E445" i="34" s="1"/>
  <c r="J39" i="23"/>
  <c r="AP36" i="34" s="1"/>
  <c r="F444" i="34" s="1"/>
  <c r="I39" i="23"/>
  <c r="H39" i="23"/>
  <c r="AO36" i="34" s="1"/>
  <c r="E444" i="34" s="1"/>
  <c r="J38" i="23"/>
  <c r="AP35" i="34" s="1"/>
  <c r="F443" i="34" s="1"/>
  <c r="I38" i="23"/>
  <c r="H38" i="23"/>
  <c r="AO35" i="34" s="1"/>
  <c r="E443" i="34" s="1"/>
  <c r="J37" i="23"/>
  <c r="AP34" i="34" s="1"/>
  <c r="F442" i="34" s="1"/>
  <c r="I37" i="23"/>
  <c r="H37" i="23"/>
  <c r="AO34" i="34" s="1"/>
  <c r="E442" i="34" s="1"/>
  <c r="J36" i="23"/>
  <c r="AP33" i="34" s="1"/>
  <c r="F441" i="34" s="1"/>
  <c r="I36" i="23"/>
  <c r="H36" i="23"/>
  <c r="AO33" i="34" s="1"/>
  <c r="E441" i="34" s="1"/>
  <c r="J35" i="23"/>
  <c r="AP32" i="34" s="1"/>
  <c r="F440" i="34" s="1"/>
  <c r="I35" i="23"/>
  <c r="H35" i="23"/>
  <c r="AO32" i="34" s="1"/>
  <c r="E440" i="34" s="1"/>
  <c r="J34" i="23"/>
  <c r="AP31" i="34" s="1"/>
  <c r="F439" i="34" s="1"/>
  <c r="I34" i="23"/>
  <c r="H34" i="23"/>
  <c r="AO31" i="34" s="1"/>
  <c r="E439" i="34" s="1"/>
  <c r="J33" i="23"/>
  <c r="AP30" i="34" s="1"/>
  <c r="F438" i="34" s="1"/>
  <c r="I33" i="23"/>
  <c r="H33" i="23"/>
  <c r="AO30" i="34" s="1"/>
  <c r="E438" i="34" s="1"/>
  <c r="J32" i="23"/>
  <c r="AP29" i="34" s="1"/>
  <c r="F437" i="34" s="1"/>
  <c r="I32" i="23"/>
  <c r="H32" i="23"/>
  <c r="AO29" i="34" s="1"/>
  <c r="E437" i="34" s="1"/>
  <c r="Q31" i="23"/>
  <c r="J31" i="23"/>
  <c r="AP28" i="34" s="1"/>
  <c r="F436" i="34" s="1"/>
  <c r="I31" i="23"/>
  <c r="H31" i="23"/>
  <c r="AO28" i="34" s="1"/>
  <c r="E436" i="34" s="1"/>
  <c r="AQ27" i="34"/>
  <c r="G435" i="34" s="1"/>
  <c r="J30" i="23"/>
  <c r="AP27" i="34" s="1"/>
  <c r="F435" i="34" s="1"/>
  <c r="I30" i="23"/>
  <c r="H30" i="23"/>
  <c r="AO27" i="34" s="1"/>
  <c r="E435" i="34" s="1"/>
  <c r="J29" i="23"/>
  <c r="AP26" i="34" s="1"/>
  <c r="F434" i="34" s="1"/>
  <c r="I29" i="23"/>
  <c r="H29" i="23"/>
  <c r="AO26" i="34" s="1"/>
  <c r="E434" i="34" s="1"/>
  <c r="J28" i="23"/>
  <c r="AP25" i="34" s="1"/>
  <c r="F433" i="34" s="1"/>
  <c r="I28" i="23"/>
  <c r="H28" i="23"/>
  <c r="AO25" i="34" s="1"/>
  <c r="E433" i="34" s="1"/>
  <c r="Q27" i="23"/>
  <c r="AR24" i="34"/>
  <c r="H432" i="34" s="1"/>
  <c r="AQ24" i="34"/>
  <c r="G432" i="34" s="1"/>
  <c r="J27" i="23"/>
  <c r="AP24" i="34" s="1"/>
  <c r="F432" i="34" s="1"/>
  <c r="I27" i="23"/>
  <c r="H27" i="23"/>
  <c r="AO24" i="34" s="1"/>
  <c r="E432" i="34" s="1"/>
  <c r="J26" i="23"/>
  <c r="AP23" i="34" s="1"/>
  <c r="F431" i="34" s="1"/>
  <c r="I26" i="23"/>
  <c r="H26" i="23"/>
  <c r="AO23" i="34" s="1"/>
  <c r="E431" i="34" s="1"/>
  <c r="J25" i="23"/>
  <c r="AP22" i="34" s="1"/>
  <c r="F430" i="34" s="1"/>
  <c r="I25" i="23"/>
  <c r="H25" i="23"/>
  <c r="AO22" i="34" s="1"/>
  <c r="E430" i="34" s="1"/>
  <c r="AQ21" i="34"/>
  <c r="G429" i="34" s="1"/>
  <c r="J24" i="23"/>
  <c r="AP21" i="34" s="1"/>
  <c r="F429" i="34" s="1"/>
  <c r="I24" i="23"/>
  <c r="H24" i="23"/>
  <c r="AO21" i="34" s="1"/>
  <c r="E429" i="34" s="1"/>
  <c r="J23" i="23"/>
  <c r="AP20" i="34" s="1"/>
  <c r="F428" i="34" s="1"/>
  <c r="I23" i="23"/>
  <c r="H23" i="23"/>
  <c r="AO20" i="34" s="1"/>
  <c r="E428" i="34" s="1"/>
  <c r="J22" i="23"/>
  <c r="AP19" i="34" s="1"/>
  <c r="F427" i="34" s="1"/>
  <c r="I22" i="23"/>
  <c r="H22" i="23"/>
  <c r="AO19" i="34" s="1"/>
  <c r="E427" i="34" s="1"/>
  <c r="AR18" i="34"/>
  <c r="H426" i="34" s="1"/>
  <c r="AQ18" i="34"/>
  <c r="G426" i="34" s="1"/>
  <c r="J21" i="23"/>
  <c r="AP18" i="34" s="1"/>
  <c r="F426" i="34" s="1"/>
  <c r="I21" i="23"/>
  <c r="H21" i="23"/>
  <c r="AO18" i="34" s="1"/>
  <c r="E426" i="34" s="1"/>
  <c r="AQ17" i="34"/>
  <c r="G425" i="34" s="1"/>
  <c r="J20" i="23"/>
  <c r="AP17" i="34" s="1"/>
  <c r="F425" i="34" s="1"/>
  <c r="I20" i="23"/>
  <c r="H20" i="23"/>
  <c r="AO17" i="34" s="1"/>
  <c r="E425" i="34" s="1"/>
  <c r="J19" i="23"/>
  <c r="AP16" i="34" s="1"/>
  <c r="F424" i="34" s="1"/>
  <c r="I19" i="23"/>
  <c r="H19" i="23"/>
  <c r="AO16" i="34" s="1"/>
  <c r="E424" i="34" s="1"/>
  <c r="J18" i="23"/>
  <c r="AP15" i="34" s="1"/>
  <c r="F423" i="34" s="1"/>
  <c r="I18" i="23"/>
  <c r="H18" i="23"/>
  <c r="AO15" i="34" s="1"/>
  <c r="E423" i="34" s="1"/>
  <c r="AR14" i="34"/>
  <c r="H422" i="34" s="1"/>
  <c r="J17" i="23"/>
  <c r="AP14" i="34" s="1"/>
  <c r="F422" i="34" s="1"/>
  <c r="I17" i="23"/>
  <c r="H17" i="23"/>
  <c r="AO14" i="34" s="1"/>
  <c r="E422" i="34" s="1"/>
  <c r="J16" i="23"/>
  <c r="AP13" i="34" s="1"/>
  <c r="F421" i="34" s="1"/>
  <c r="I16" i="23"/>
  <c r="H16" i="23"/>
  <c r="AO13" i="34" s="1"/>
  <c r="E421" i="34" s="1"/>
  <c r="J15" i="23"/>
  <c r="AP12" i="34" s="1"/>
  <c r="F420" i="34" s="1"/>
  <c r="I15" i="23"/>
  <c r="H15" i="23"/>
  <c r="AO12" i="34" s="1"/>
  <c r="E420" i="34" s="1"/>
  <c r="AR11" i="34"/>
  <c r="H419" i="34" s="1"/>
  <c r="J14" i="23"/>
  <c r="AP11" i="34" s="1"/>
  <c r="F419" i="34" s="1"/>
  <c r="I14" i="23"/>
  <c r="H14" i="23"/>
  <c r="AO11" i="34" s="1"/>
  <c r="E419" i="34" s="1"/>
  <c r="J13" i="23"/>
  <c r="AP10" i="34" s="1"/>
  <c r="F418" i="34" s="1"/>
  <c r="I13" i="23"/>
  <c r="H13" i="23"/>
  <c r="AO10" i="34" s="1"/>
  <c r="E418" i="34" s="1"/>
  <c r="J12" i="23"/>
  <c r="AP9" i="34" s="1"/>
  <c r="F417" i="34" s="1"/>
  <c r="I12" i="23"/>
  <c r="H12" i="23"/>
  <c r="AO9" i="34" s="1"/>
  <c r="E417" i="34" s="1"/>
  <c r="AQ8" i="34"/>
  <c r="G416" i="34" s="1"/>
  <c r="J11" i="23"/>
  <c r="AP8" i="34" s="1"/>
  <c r="F416" i="34" s="1"/>
  <c r="I11" i="23"/>
  <c r="H11" i="23"/>
  <c r="AO8" i="34" s="1"/>
  <c r="E416" i="34" s="1"/>
  <c r="AQ7" i="34"/>
  <c r="G415" i="34" s="1"/>
  <c r="J10" i="23"/>
  <c r="AP7" i="34" s="1"/>
  <c r="F415" i="34" s="1"/>
  <c r="I10" i="23"/>
  <c r="H10" i="23"/>
  <c r="AO7" i="34" s="1"/>
  <c r="E415" i="34" s="1"/>
  <c r="J9" i="23"/>
  <c r="AP6" i="34" s="1"/>
  <c r="F414" i="34" s="1"/>
  <c r="I9" i="23"/>
  <c r="H9" i="23"/>
  <c r="AO6" i="34" s="1"/>
  <c r="E414" i="34" s="1"/>
  <c r="J8" i="23"/>
  <c r="AP5" i="34" s="1"/>
  <c r="F413" i="34" s="1"/>
  <c r="I8" i="23"/>
  <c r="H8" i="23"/>
  <c r="AO5" i="34" s="1"/>
  <c r="E413" i="34" s="1"/>
  <c r="AR4" i="34"/>
  <c r="H412" i="34" s="1"/>
  <c r="AQ4" i="34"/>
  <c r="G412" i="34" s="1"/>
  <c r="J7" i="23"/>
  <c r="AP4" i="34" s="1"/>
  <c r="F412" i="34" s="1"/>
  <c r="I7" i="23"/>
  <c r="H7" i="23"/>
  <c r="AO4" i="34" s="1"/>
  <c r="E412" i="34" s="1"/>
  <c r="P57" i="30"/>
  <c r="P58" i="30" s="1"/>
  <c r="K91" i="24" s="1"/>
  <c r="O57" i="30"/>
  <c r="N57" i="30"/>
  <c r="M57" i="30"/>
  <c r="M58" i="30" s="1"/>
  <c r="L57" i="30"/>
  <c r="L58" i="30" s="1"/>
  <c r="K57" i="30"/>
  <c r="K58" i="30" s="1"/>
  <c r="E57" i="30"/>
  <c r="D57" i="30"/>
  <c r="R56" i="30"/>
  <c r="J56" i="30"/>
  <c r="AL53" i="34" s="1"/>
  <c r="F411" i="34" s="1"/>
  <c r="I56" i="30"/>
  <c r="H56" i="30"/>
  <c r="AK53" i="34" s="1"/>
  <c r="E411" i="34" s="1"/>
  <c r="R55" i="30"/>
  <c r="J55" i="30"/>
  <c r="AL52" i="34" s="1"/>
  <c r="F410" i="34" s="1"/>
  <c r="I55" i="30"/>
  <c r="H55" i="30"/>
  <c r="AK52" i="34" s="1"/>
  <c r="E410" i="34" s="1"/>
  <c r="R54" i="30"/>
  <c r="J54" i="30"/>
  <c r="AL51" i="34" s="1"/>
  <c r="F409" i="34" s="1"/>
  <c r="I54" i="30"/>
  <c r="H54" i="30"/>
  <c r="AK51" i="34" s="1"/>
  <c r="E409" i="34" s="1"/>
  <c r="R53" i="30"/>
  <c r="J53" i="30"/>
  <c r="AL50" i="34" s="1"/>
  <c r="F408" i="34" s="1"/>
  <c r="I53" i="30"/>
  <c r="H53" i="30"/>
  <c r="AK50" i="34" s="1"/>
  <c r="E408" i="34" s="1"/>
  <c r="R52" i="30"/>
  <c r="J52" i="30"/>
  <c r="AL49" i="34" s="1"/>
  <c r="F407" i="34" s="1"/>
  <c r="I52" i="30"/>
  <c r="H52" i="30"/>
  <c r="AK49" i="34" s="1"/>
  <c r="E407" i="34" s="1"/>
  <c r="R51" i="30"/>
  <c r="J51" i="30"/>
  <c r="AL48" i="34" s="1"/>
  <c r="F406" i="34" s="1"/>
  <c r="I51" i="30"/>
  <c r="H51" i="30"/>
  <c r="AK48" i="34" s="1"/>
  <c r="E406" i="34" s="1"/>
  <c r="R50" i="30"/>
  <c r="J50" i="30"/>
  <c r="AL47" i="34" s="1"/>
  <c r="F405" i="34" s="1"/>
  <c r="I50" i="30"/>
  <c r="H50" i="30"/>
  <c r="AK47" i="34" s="1"/>
  <c r="E405" i="34" s="1"/>
  <c r="R49" i="30"/>
  <c r="J49" i="30"/>
  <c r="AL46" i="34" s="1"/>
  <c r="F404" i="34" s="1"/>
  <c r="I49" i="30"/>
  <c r="H49" i="30"/>
  <c r="AK46" i="34" s="1"/>
  <c r="E404" i="34" s="1"/>
  <c r="R48" i="30"/>
  <c r="J48" i="30"/>
  <c r="AL45" i="34" s="1"/>
  <c r="F403" i="34" s="1"/>
  <c r="I48" i="30"/>
  <c r="H48" i="30"/>
  <c r="AK45" i="34" s="1"/>
  <c r="E403" i="34" s="1"/>
  <c r="R47" i="30"/>
  <c r="J47" i="30"/>
  <c r="AL44" i="34" s="1"/>
  <c r="F402" i="34" s="1"/>
  <c r="I47" i="30"/>
  <c r="H47" i="30"/>
  <c r="AK44" i="34" s="1"/>
  <c r="E402" i="34" s="1"/>
  <c r="R46" i="30"/>
  <c r="J46" i="30"/>
  <c r="AL43" i="34" s="1"/>
  <c r="F401" i="34" s="1"/>
  <c r="I46" i="30"/>
  <c r="H46" i="30"/>
  <c r="AK43" i="34" s="1"/>
  <c r="E401" i="34" s="1"/>
  <c r="R45" i="30"/>
  <c r="J45" i="30"/>
  <c r="AL42" i="34" s="1"/>
  <c r="F400" i="34" s="1"/>
  <c r="I45" i="30"/>
  <c r="H45" i="30"/>
  <c r="AK42" i="34" s="1"/>
  <c r="E400" i="34" s="1"/>
  <c r="R44" i="30"/>
  <c r="J44" i="30"/>
  <c r="AL41" i="34" s="1"/>
  <c r="F399" i="34" s="1"/>
  <c r="I44" i="30"/>
  <c r="H44" i="30"/>
  <c r="AK41" i="34" s="1"/>
  <c r="E399" i="34" s="1"/>
  <c r="R43" i="30"/>
  <c r="J43" i="30"/>
  <c r="AL40" i="34" s="1"/>
  <c r="F398" i="34" s="1"/>
  <c r="I43" i="30"/>
  <c r="H43" i="30"/>
  <c r="AK40" i="34" s="1"/>
  <c r="E398" i="34" s="1"/>
  <c r="R42" i="30"/>
  <c r="J42" i="30"/>
  <c r="AL39" i="34" s="1"/>
  <c r="F397" i="34" s="1"/>
  <c r="I42" i="30"/>
  <c r="H42" i="30"/>
  <c r="AK39" i="34" s="1"/>
  <c r="E397" i="34" s="1"/>
  <c r="R41" i="30"/>
  <c r="J41" i="30"/>
  <c r="AL38" i="34" s="1"/>
  <c r="F396" i="34" s="1"/>
  <c r="I41" i="30"/>
  <c r="H41" i="30"/>
  <c r="AK38" i="34" s="1"/>
  <c r="E396" i="34" s="1"/>
  <c r="R40" i="30"/>
  <c r="J40" i="30"/>
  <c r="AL37" i="34" s="1"/>
  <c r="F395" i="34" s="1"/>
  <c r="I40" i="30"/>
  <c r="H40" i="30"/>
  <c r="AK37" i="34" s="1"/>
  <c r="E395" i="34" s="1"/>
  <c r="R39" i="30"/>
  <c r="J39" i="30"/>
  <c r="AL36" i="34" s="1"/>
  <c r="F394" i="34" s="1"/>
  <c r="I39" i="30"/>
  <c r="H39" i="30"/>
  <c r="AK36" i="34" s="1"/>
  <c r="E394" i="34" s="1"/>
  <c r="R38" i="30"/>
  <c r="J38" i="30"/>
  <c r="AL35" i="34" s="1"/>
  <c r="F393" i="34" s="1"/>
  <c r="I38" i="30"/>
  <c r="H38" i="30"/>
  <c r="AK35" i="34" s="1"/>
  <c r="E393" i="34" s="1"/>
  <c r="R37" i="30"/>
  <c r="Q37" i="30"/>
  <c r="J37" i="30"/>
  <c r="AL34" i="34" s="1"/>
  <c r="F392" i="34" s="1"/>
  <c r="I37" i="30"/>
  <c r="H37" i="30"/>
  <c r="AK34" i="34" s="1"/>
  <c r="E392" i="34" s="1"/>
  <c r="R36" i="30"/>
  <c r="J36" i="30"/>
  <c r="AL33" i="34" s="1"/>
  <c r="F391" i="34" s="1"/>
  <c r="I36" i="30"/>
  <c r="H36" i="30"/>
  <c r="AK33" i="34" s="1"/>
  <c r="E391" i="34" s="1"/>
  <c r="R35" i="30"/>
  <c r="J35" i="30"/>
  <c r="AL32" i="34" s="1"/>
  <c r="F390" i="34" s="1"/>
  <c r="I35" i="30"/>
  <c r="H35" i="30"/>
  <c r="AK32" i="34" s="1"/>
  <c r="E390" i="34" s="1"/>
  <c r="R34" i="30"/>
  <c r="J34" i="30"/>
  <c r="AL31" i="34" s="1"/>
  <c r="F389" i="34" s="1"/>
  <c r="I34" i="30"/>
  <c r="H34" i="30"/>
  <c r="AK31" i="34" s="1"/>
  <c r="E389" i="34" s="1"/>
  <c r="R33" i="30"/>
  <c r="J33" i="30"/>
  <c r="AL30" i="34" s="1"/>
  <c r="F388" i="34" s="1"/>
  <c r="I33" i="30"/>
  <c r="H33" i="30"/>
  <c r="AK30" i="34" s="1"/>
  <c r="E388" i="34" s="1"/>
  <c r="R32" i="30"/>
  <c r="J32" i="30"/>
  <c r="AL29" i="34" s="1"/>
  <c r="F387" i="34" s="1"/>
  <c r="I32" i="30"/>
  <c r="H32" i="30"/>
  <c r="AK29" i="34" s="1"/>
  <c r="E387" i="34" s="1"/>
  <c r="R31" i="30"/>
  <c r="J31" i="30"/>
  <c r="AL28" i="34" s="1"/>
  <c r="F386" i="34" s="1"/>
  <c r="I31" i="30"/>
  <c r="H31" i="30"/>
  <c r="AK28" i="34" s="1"/>
  <c r="E386" i="34" s="1"/>
  <c r="R30" i="30"/>
  <c r="J30" i="30"/>
  <c r="AL27" i="34" s="1"/>
  <c r="F385" i="34" s="1"/>
  <c r="I30" i="30"/>
  <c r="H30" i="30"/>
  <c r="AK27" i="34" s="1"/>
  <c r="E385" i="34" s="1"/>
  <c r="R29" i="30"/>
  <c r="J29" i="30"/>
  <c r="AL26" i="34" s="1"/>
  <c r="F384" i="34" s="1"/>
  <c r="I29" i="30"/>
  <c r="H29" i="30"/>
  <c r="AK26" i="34" s="1"/>
  <c r="E384" i="34" s="1"/>
  <c r="R28" i="30"/>
  <c r="J28" i="30"/>
  <c r="AL25" i="34" s="1"/>
  <c r="F383" i="34" s="1"/>
  <c r="I28" i="30"/>
  <c r="H28" i="30"/>
  <c r="AK25" i="34" s="1"/>
  <c r="E383" i="34" s="1"/>
  <c r="R27" i="30"/>
  <c r="J27" i="30"/>
  <c r="AL24" i="34" s="1"/>
  <c r="F382" i="34" s="1"/>
  <c r="I27" i="30"/>
  <c r="H27" i="30"/>
  <c r="AK24" i="34" s="1"/>
  <c r="E382" i="34" s="1"/>
  <c r="R26" i="30"/>
  <c r="Q26" i="30"/>
  <c r="J26" i="30"/>
  <c r="AL23" i="34" s="1"/>
  <c r="F381" i="34" s="1"/>
  <c r="I26" i="30"/>
  <c r="H26" i="30"/>
  <c r="AK23" i="34" s="1"/>
  <c r="E381" i="34" s="1"/>
  <c r="R25" i="30"/>
  <c r="J25" i="30"/>
  <c r="AL22" i="34" s="1"/>
  <c r="F380" i="34" s="1"/>
  <c r="I25" i="30"/>
  <c r="H25" i="30"/>
  <c r="AK22" i="34" s="1"/>
  <c r="E380" i="34" s="1"/>
  <c r="R24" i="30"/>
  <c r="J24" i="30"/>
  <c r="AL21" i="34" s="1"/>
  <c r="F379" i="34" s="1"/>
  <c r="I24" i="30"/>
  <c r="H24" i="30"/>
  <c r="AK21" i="34" s="1"/>
  <c r="E379" i="34" s="1"/>
  <c r="R23" i="30"/>
  <c r="J23" i="30"/>
  <c r="AL20" i="34" s="1"/>
  <c r="F378" i="34" s="1"/>
  <c r="I23" i="30"/>
  <c r="H23" i="30"/>
  <c r="AK20" i="34" s="1"/>
  <c r="E378" i="34" s="1"/>
  <c r="R22" i="30"/>
  <c r="J22" i="30"/>
  <c r="AL19" i="34" s="1"/>
  <c r="F377" i="34" s="1"/>
  <c r="I22" i="30"/>
  <c r="H22" i="30"/>
  <c r="AK19" i="34" s="1"/>
  <c r="E377" i="34" s="1"/>
  <c r="R21" i="30"/>
  <c r="J21" i="30"/>
  <c r="AL18" i="34" s="1"/>
  <c r="F376" i="34" s="1"/>
  <c r="I21" i="30"/>
  <c r="H21" i="30"/>
  <c r="AK18" i="34" s="1"/>
  <c r="E376" i="34" s="1"/>
  <c r="R20" i="30"/>
  <c r="J20" i="30"/>
  <c r="AL17" i="34" s="1"/>
  <c r="F375" i="34" s="1"/>
  <c r="I20" i="30"/>
  <c r="H20" i="30"/>
  <c r="AK17" i="34" s="1"/>
  <c r="E375" i="34" s="1"/>
  <c r="R19" i="30"/>
  <c r="J19" i="30"/>
  <c r="AL16" i="34" s="1"/>
  <c r="F374" i="34" s="1"/>
  <c r="I19" i="30"/>
  <c r="H19" i="30"/>
  <c r="AK16" i="34" s="1"/>
  <c r="E374" i="34" s="1"/>
  <c r="R18" i="30"/>
  <c r="J18" i="30"/>
  <c r="AL15" i="34" s="1"/>
  <c r="F373" i="34" s="1"/>
  <c r="I18" i="30"/>
  <c r="H18" i="30"/>
  <c r="AK15" i="34" s="1"/>
  <c r="E373" i="34" s="1"/>
  <c r="R17" i="30"/>
  <c r="J17" i="30"/>
  <c r="AL14" i="34" s="1"/>
  <c r="F372" i="34" s="1"/>
  <c r="I17" i="30"/>
  <c r="H17" i="30"/>
  <c r="AK14" i="34" s="1"/>
  <c r="E372" i="34" s="1"/>
  <c r="R16" i="30"/>
  <c r="J16" i="30"/>
  <c r="AL13" i="34" s="1"/>
  <c r="F371" i="34" s="1"/>
  <c r="I16" i="30"/>
  <c r="H16" i="30"/>
  <c r="AK13" i="34" s="1"/>
  <c r="E371" i="34" s="1"/>
  <c r="R15" i="30"/>
  <c r="Q15" i="30"/>
  <c r="J15" i="30"/>
  <c r="AL12" i="34" s="1"/>
  <c r="F370" i="34" s="1"/>
  <c r="I15" i="30"/>
  <c r="H15" i="30"/>
  <c r="AK12" i="34" s="1"/>
  <c r="E370" i="34" s="1"/>
  <c r="R14" i="30"/>
  <c r="J14" i="30"/>
  <c r="AL11" i="34" s="1"/>
  <c r="F369" i="34" s="1"/>
  <c r="I14" i="30"/>
  <c r="H14" i="30"/>
  <c r="AK11" i="34" s="1"/>
  <c r="E369" i="34" s="1"/>
  <c r="R13" i="30"/>
  <c r="J13" i="30"/>
  <c r="AL10" i="34" s="1"/>
  <c r="F368" i="34" s="1"/>
  <c r="I13" i="30"/>
  <c r="H13" i="30"/>
  <c r="AK10" i="34" s="1"/>
  <c r="E368" i="34" s="1"/>
  <c r="R12" i="30"/>
  <c r="J12" i="30"/>
  <c r="AL9" i="34" s="1"/>
  <c r="F367" i="34" s="1"/>
  <c r="I12" i="30"/>
  <c r="H12" i="30"/>
  <c r="AK9" i="34" s="1"/>
  <c r="E367" i="34" s="1"/>
  <c r="R11" i="30"/>
  <c r="J11" i="30"/>
  <c r="AL8" i="34" s="1"/>
  <c r="F366" i="34" s="1"/>
  <c r="I11" i="30"/>
  <c r="H11" i="30"/>
  <c r="AK8" i="34" s="1"/>
  <c r="E366" i="34" s="1"/>
  <c r="R10" i="30"/>
  <c r="J10" i="30"/>
  <c r="AL7" i="34" s="1"/>
  <c r="F365" i="34" s="1"/>
  <c r="I10" i="30"/>
  <c r="H10" i="30"/>
  <c r="AK7" i="34" s="1"/>
  <c r="E365" i="34" s="1"/>
  <c r="R9" i="30"/>
  <c r="J9" i="30"/>
  <c r="AL6" i="34" s="1"/>
  <c r="F364" i="34" s="1"/>
  <c r="I9" i="30"/>
  <c r="H9" i="30"/>
  <c r="AK6" i="34" s="1"/>
  <c r="E364" i="34" s="1"/>
  <c r="R8" i="30"/>
  <c r="J8" i="30"/>
  <c r="AL5" i="34" s="1"/>
  <c r="F363" i="34" s="1"/>
  <c r="I8" i="30"/>
  <c r="H8" i="30"/>
  <c r="AK5" i="34" s="1"/>
  <c r="E363" i="34" s="1"/>
  <c r="R7" i="30"/>
  <c r="J7" i="30"/>
  <c r="AL4" i="34" s="1"/>
  <c r="I7" i="30"/>
  <c r="H7" i="30"/>
  <c r="AK4" i="34" s="1"/>
  <c r="F57" i="31"/>
  <c r="E57" i="31"/>
  <c r="K56" i="31"/>
  <c r="J56" i="31"/>
  <c r="I56" i="31"/>
  <c r="AG53" i="34" s="1"/>
  <c r="E361" i="34" s="1"/>
  <c r="K55" i="31"/>
  <c r="AH52" i="34" s="1"/>
  <c r="F360" i="34" s="1"/>
  <c r="J55" i="31"/>
  <c r="I55" i="31"/>
  <c r="AG52" i="34" s="1"/>
  <c r="E360" i="34" s="1"/>
  <c r="R54" i="31"/>
  <c r="K54" i="31"/>
  <c r="AH51" i="34" s="1"/>
  <c r="F359" i="34" s="1"/>
  <c r="J54" i="31"/>
  <c r="I54" i="31"/>
  <c r="AG51" i="34" s="1"/>
  <c r="E359" i="34" s="1"/>
  <c r="K53" i="31"/>
  <c r="AH50" i="34" s="1"/>
  <c r="F358" i="34" s="1"/>
  <c r="J53" i="31"/>
  <c r="I53" i="31"/>
  <c r="AG50" i="34" s="1"/>
  <c r="E358" i="34" s="1"/>
  <c r="K52" i="31"/>
  <c r="AH49" i="34" s="1"/>
  <c r="F357" i="34" s="1"/>
  <c r="J52" i="31"/>
  <c r="I52" i="31"/>
  <c r="AG49" i="34" s="1"/>
  <c r="E357" i="34" s="1"/>
  <c r="K51" i="31"/>
  <c r="AH48" i="34" s="1"/>
  <c r="F356" i="34" s="1"/>
  <c r="J51" i="31"/>
  <c r="I51" i="31"/>
  <c r="AG48" i="34" s="1"/>
  <c r="E356" i="34" s="1"/>
  <c r="K50" i="31"/>
  <c r="AH47" i="34" s="1"/>
  <c r="F355" i="34" s="1"/>
  <c r="J50" i="31"/>
  <c r="I50" i="31"/>
  <c r="AG47" i="34" s="1"/>
  <c r="E355" i="34" s="1"/>
  <c r="K49" i="31"/>
  <c r="AH46" i="34" s="1"/>
  <c r="F354" i="34" s="1"/>
  <c r="J49" i="31"/>
  <c r="I49" i="31"/>
  <c r="AG46" i="34" s="1"/>
  <c r="E354" i="34" s="1"/>
  <c r="K48" i="31"/>
  <c r="J48" i="31"/>
  <c r="I48" i="31"/>
  <c r="AG45" i="34" s="1"/>
  <c r="E353" i="34" s="1"/>
  <c r="K47" i="31"/>
  <c r="AH44" i="34" s="1"/>
  <c r="F352" i="34" s="1"/>
  <c r="J47" i="31"/>
  <c r="I47" i="31"/>
  <c r="AG44" i="34" s="1"/>
  <c r="E352" i="34" s="1"/>
  <c r="K46" i="31"/>
  <c r="AH43" i="34" s="1"/>
  <c r="F351" i="34" s="1"/>
  <c r="J46" i="31"/>
  <c r="I46" i="31"/>
  <c r="AG43" i="34" s="1"/>
  <c r="E351" i="34" s="1"/>
  <c r="K45" i="31"/>
  <c r="AH42" i="34" s="1"/>
  <c r="F350" i="34" s="1"/>
  <c r="J45" i="31"/>
  <c r="I45" i="31"/>
  <c r="AG42" i="34" s="1"/>
  <c r="E350" i="34" s="1"/>
  <c r="K44" i="31"/>
  <c r="AH41" i="34" s="1"/>
  <c r="F349" i="34" s="1"/>
  <c r="J44" i="31"/>
  <c r="I44" i="31"/>
  <c r="AG41" i="34" s="1"/>
  <c r="E349" i="34" s="1"/>
  <c r="K43" i="31"/>
  <c r="AH40" i="34" s="1"/>
  <c r="F348" i="34" s="1"/>
  <c r="J43" i="31"/>
  <c r="I43" i="31"/>
  <c r="AG40" i="34" s="1"/>
  <c r="E348" i="34" s="1"/>
  <c r="K42" i="31"/>
  <c r="AH39" i="34" s="1"/>
  <c r="F347" i="34" s="1"/>
  <c r="J42" i="31"/>
  <c r="I42" i="31"/>
  <c r="AG39" i="34" s="1"/>
  <c r="E347" i="34" s="1"/>
  <c r="K41" i="31"/>
  <c r="AH38" i="34" s="1"/>
  <c r="F346" i="34" s="1"/>
  <c r="J41" i="31"/>
  <c r="I41" i="31"/>
  <c r="AG38" i="34" s="1"/>
  <c r="E346" i="34" s="1"/>
  <c r="K40" i="31"/>
  <c r="J40" i="31"/>
  <c r="I40" i="31"/>
  <c r="AG37" i="34" s="1"/>
  <c r="E345" i="34" s="1"/>
  <c r="K39" i="31"/>
  <c r="AH36" i="34" s="1"/>
  <c r="F344" i="34" s="1"/>
  <c r="J39" i="31"/>
  <c r="I39" i="31"/>
  <c r="AG36" i="34" s="1"/>
  <c r="E344" i="34" s="1"/>
  <c r="K38" i="31"/>
  <c r="AH35" i="34" s="1"/>
  <c r="F343" i="34" s="1"/>
  <c r="J38" i="31"/>
  <c r="I38" i="31"/>
  <c r="AG35" i="34" s="1"/>
  <c r="E343" i="34" s="1"/>
  <c r="K37" i="31"/>
  <c r="AH34" i="34" s="1"/>
  <c r="F342" i="34" s="1"/>
  <c r="J37" i="31"/>
  <c r="I37" i="31"/>
  <c r="AG34" i="34" s="1"/>
  <c r="E342" i="34" s="1"/>
  <c r="K36" i="31"/>
  <c r="AH33" i="34" s="1"/>
  <c r="F341" i="34" s="1"/>
  <c r="J36" i="31"/>
  <c r="I36" i="31"/>
  <c r="AG33" i="34" s="1"/>
  <c r="E341" i="34" s="1"/>
  <c r="K35" i="31"/>
  <c r="AH32" i="34" s="1"/>
  <c r="F340" i="34" s="1"/>
  <c r="J35" i="31"/>
  <c r="I35" i="31"/>
  <c r="AG32" i="34" s="1"/>
  <c r="E340" i="34" s="1"/>
  <c r="K34" i="31"/>
  <c r="AH31" i="34" s="1"/>
  <c r="F339" i="34" s="1"/>
  <c r="J34" i="31"/>
  <c r="I34" i="31"/>
  <c r="AG31" i="34" s="1"/>
  <c r="E339" i="34" s="1"/>
  <c r="K33" i="31"/>
  <c r="AH30" i="34" s="1"/>
  <c r="F338" i="34" s="1"/>
  <c r="J33" i="31"/>
  <c r="I33" i="31"/>
  <c r="AG30" i="34" s="1"/>
  <c r="E338" i="34" s="1"/>
  <c r="K32" i="31"/>
  <c r="J32" i="31"/>
  <c r="I32" i="31"/>
  <c r="AG29" i="34" s="1"/>
  <c r="E337" i="34" s="1"/>
  <c r="K31" i="31"/>
  <c r="AH28" i="34" s="1"/>
  <c r="F336" i="34" s="1"/>
  <c r="J31" i="31"/>
  <c r="I31" i="31"/>
  <c r="AG28" i="34" s="1"/>
  <c r="E336" i="34" s="1"/>
  <c r="K30" i="31"/>
  <c r="AH27" i="34" s="1"/>
  <c r="F335" i="34" s="1"/>
  <c r="J30" i="31"/>
  <c r="I30" i="31"/>
  <c r="AG27" i="34" s="1"/>
  <c r="E335" i="34" s="1"/>
  <c r="K29" i="31"/>
  <c r="AH26" i="34" s="1"/>
  <c r="F334" i="34" s="1"/>
  <c r="J29" i="31"/>
  <c r="I29" i="31"/>
  <c r="AG26" i="34" s="1"/>
  <c r="E334" i="34" s="1"/>
  <c r="K28" i="31"/>
  <c r="AH25" i="34" s="1"/>
  <c r="F333" i="34" s="1"/>
  <c r="J28" i="31"/>
  <c r="I28" i="31"/>
  <c r="AG25" i="34" s="1"/>
  <c r="E333" i="34" s="1"/>
  <c r="K27" i="31"/>
  <c r="AH24" i="34" s="1"/>
  <c r="F332" i="34" s="1"/>
  <c r="J27" i="31"/>
  <c r="I27" i="31"/>
  <c r="AG24" i="34" s="1"/>
  <c r="E332" i="34" s="1"/>
  <c r="K26" i="31"/>
  <c r="AH23" i="34" s="1"/>
  <c r="F331" i="34" s="1"/>
  <c r="J26" i="31"/>
  <c r="I26" i="31"/>
  <c r="AG23" i="34" s="1"/>
  <c r="E331" i="34" s="1"/>
  <c r="K25" i="31"/>
  <c r="AH22" i="34" s="1"/>
  <c r="F330" i="34" s="1"/>
  <c r="J25" i="31"/>
  <c r="I25" i="31"/>
  <c r="AG22" i="34" s="1"/>
  <c r="E330" i="34" s="1"/>
  <c r="K24" i="31"/>
  <c r="J24" i="31"/>
  <c r="I24" i="31"/>
  <c r="AG21" i="34" s="1"/>
  <c r="E329" i="34" s="1"/>
  <c r="K23" i="31"/>
  <c r="AH20" i="34" s="1"/>
  <c r="F328" i="34" s="1"/>
  <c r="J23" i="31"/>
  <c r="I23" i="31"/>
  <c r="AG20" i="34" s="1"/>
  <c r="E328" i="34" s="1"/>
  <c r="K22" i="31"/>
  <c r="AH19" i="34" s="1"/>
  <c r="F327" i="34" s="1"/>
  <c r="J22" i="31"/>
  <c r="I22" i="31"/>
  <c r="AG19" i="34" s="1"/>
  <c r="E327" i="34" s="1"/>
  <c r="K21" i="31"/>
  <c r="AH18" i="34" s="1"/>
  <c r="F326" i="34" s="1"/>
  <c r="J21" i="31"/>
  <c r="I21" i="31"/>
  <c r="AG18" i="34" s="1"/>
  <c r="E326" i="34" s="1"/>
  <c r="K20" i="31"/>
  <c r="AH17" i="34" s="1"/>
  <c r="F325" i="34" s="1"/>
  <c r="J20" i="31"/>
  <c r="I20" i="31"/>
  <c r="AG17" i="34" s="1"/>
  <c r="E325" i="34" s="1"/>
  <c r="K19" i="31"/>
  <c r="AH16" i="34" s="1"/>
  <c r="F324" i="34" s="1"/>
  <c r="J19" i="31"/>
  <c r="I19" i="31"/>
  <c r="AG16" i="34" s="1"/>
  <c r="E324" i="34" s="1"/>
  <c r="K18" i="31"/>
  <c r="AH15" i="34" s="1"/>
  <c r="F323" i="34" s="1"/>
  <c r="J18" i="31"/>
  <c r="I18" i="31"/>
  <c r="AG15" i="34" s="1"/>
  <c r="E323" i="34" s="1"/>
  <c r="K17" i="31"/>
  <c r="AH14" i="34" s="1"/>
  <c r="F322" i="34" s="1"/>
  <c r="J17" i="31"/>
  <c r="I17" i="31"/>
  <c r="AG14" i="34" s="1"/>
  <c r="E322" i="34" s="1"/>
  <c r="K16" i="31"/>
  <c r="J16" i="31"/>
  <c r="I16" i="31"/>
  <c r="AG13" i="34" s="1"/>
  <c r="E321" i="34" s="1"/>
  <c r="K15" i="31"/>
  <c r="AH12" i="34" s="1"/>
  <c r="F320" i="34" s="1"/>
  <c r="J15" i="31"/>
  <c r="I15" i="31"/>
  <c r="AG12" i="34" s="1"/>
  <c r="E320" i="34" s="1"/>
  <c r="K14" i="31"/>
  <c r="AH11" i="34" s="1"/>
  <c r="F319" i="34" s="1"/>
  <c r="J14" i="31"/>
  <c r="I14" i="31"/>
  <c r="AG11" i="34" s="1"/>
  <c r="E319" i="34" s="1"/>
  <c r="K13" i="31"/>
  <c r="AH10" i="34" s="1"/>
  <c r="F318" i="34" s="1"/>
  <c r="J13" i="31"/>
  <c r="I13" i="31"/>
  <c r="AG10" i="34" s="1"/>
  <c r="E318" i="34" s="1"/>
  <c r="K12" i="31"/>
  <c r="AH9" i="34" s="1"/>
  <c r="F317" i="34" s="1"/>
  <c r="J12" i="31"/>
  <c r="I12" i="31"/>
  <c r="AG9" i="34" s="1"/>
  <c r="E317" i="34" s="1"/>
  <c r="K11" i="31"/>
  <c r="AH8" i="34" s="1"/>
  <c r="F316" i="34" s="1"/>
  <c r="J11" i="31"/>
  <c r="I11" i="31"/>
  <c r="AG8" i="34" s="1"/>
  <c r="E316" i="34" s="1"/>
  <c r="K10" i="31"/>
  <c r="AH7" i="34" s="1"/>
  <c r="F315" i="34" s="1"/>
  <c r="J10" i="31"/>
  <c r="I10" i="31"/>
  <c r="AG7" i="34" s="1"/>
  <c r="E315" i="34" s="1"/>
  <c r="K9" i="31"/>
  <c r="AH6" i="34" s="1"/>
  <c r="F314" i="34" s="1"/>
  <c r="J9" i="31"/>
  <c r="I9" i="31"/>
  <c r="AG6" i="34" s="1"/>
  <c r="E314" i="34" s="1"/>
  <c r="K8" i="31"/>
  <c r="J8" i="31"/>
  <c r="I8" i="31"/>
  <c r="AG5" i="34" s="1"/>
  <c r="E313" i="34" s="1"/>
  <c r="K7" i="31"/>
  <c r="AH4" i="34" s="1"/>
  <c r="J7" i="31"/>
  <c r="I7" i="31"/>
  <c r="AG4" i="34" s="1"/>
  <c r="F57" i="28"/>
  <c r="E57" i="28"/>
  <c r="I56" i="28"/>
  <c r="AD53" i="34" s="1"/>
  <c r="F311" i="34" s="1"/>
  <c r="H56" i="28"/>
  <c r="G56" i="28"/>
  <c r="AC53" i="34" s="1"/>
  <c r="E311" i="34" s="1"/>
  <c r="P55" i="28"/>
  <c r="AF52" i="34"/>
  <c r="H310" i="34" s="1"/>
  <c r="I55" i="28"/>
  <c r="AD52" i="34" s="1"/>
  <c r="F310" i="34" s="1"/>
  <c r="H55" i="28"/>
  <c r="G55" i="28"/>
  <c r="AC52" i="34" s="1"/>
  <c r="E310" i="34" s="1"/>
  <c r="AE51" i="34"/>
  <c r="G309" i="34" s="1"/>
  <c r="I54" i="28"/>
  <c r="AD51" i="34" s="1"/>
  <c r="F309" i="34" s="1"/>
  <c r="H54" i="28"/>
  <c r="G54" i="28"/>
  <c r="AC51" i="34" s="1"/>
  <c r="E309" i="34" s="1"/>
  <c r="I53" i="28"/>
  <c r="AD50" i="34" s="1"/>
  <c r="F308" i="34" s="1"/>
  <c r="H53" i="28"/>
  <c r="G53" i="28"/>
  <c r="AC50" i="34" s="1"/>
  <c r="E308" i="34" s="1"/>
  <c r="P52" i="28"/>
  <c r="AF49" i="34"/>
  <c r="H307" i="34" s="1"/>
  <c r="I52" i="28"/>
  <c r="AD49" i="34" s="1"/>
  <c r="F307" i="34" s="1"/>
  <c r="H52" i="28"/>
  <c r="G52" i="28"/>
  <c r="AC49" i="34" s="1"/>
  <c r="E307" i="34" s="1"/>
  <c r="P51" i="28"/>
  <c r="AF48" i="34"/>
  <c r="H306" i="34" s="1"/>
  <c r="AE48" i="34"/>
  <c r="G306" i="34" s="1"/>
  <c r="I51" i="28"/>
  <c r="AD48" i="34" s="1"/>
  <c r="F306" i="34" s="1"/>
  <c r="H51" i="28"/>
  <c r="G51" i="28"/>
  <c r="AC48" i="34" s="1"/>
  <c r="E306" i="34" s="1"/>
  <c r="I50" i="28"/>
  <c r="AD47" i="34" s="1"/>
  <c r="F305" i="34" s="1"/>
  <c r="H50" i="28"/>
  <c r="G50" i="28"/>
  <c r="AC47" i="34" s="1"/>
  <c r="E305" i="34" s="1"/>
  <c r="P49" i="28"/>
  <c r="I49" i="28"/>
  <c r="AD46" i="34" s="1"/>
  <c r="F304" i="34" s="1"/>
  <c r="H49" i="28"/>
  <c r="G49" i="28"/>
  <c r="AC46" i="34" s="1"/>
  <c r="E304" i="34" s="1"/>
  <c r="P48" i="28"/>
  <c r="AF45" i="34"/>
  <c r="H303" i="34" s="1"/>
  <c r="AE45" i="34"/>
  <c r="G303" i="34" s="1"/>
  <c r="I48" i="28"/>
  <c r="AD45" i="34" s="1"/>
  <c r="F303" i="34" s="1"/>
  <c r="H48" i="28"/>
  <c r="G48" i="28"/>
  <c r="AC45" i="34" s="1"/>
  <c r="E303" i="34" s="1"/>
  <c r="I47" i="28"/>
  <c r="AD44" i="34" s="1"/>
  <c r="F302" i="34" s="1"/>
  <c r="H47" i="28"/>
  <c r="G47" i="28"/>
  <c r="AC44" i="34" s="1"/>
  <c r="E302" i="34" s="1"/>
  <c r="I46" i="28"/>
  <c r="AD43" i="34" s="1"/>
  <c r="F301" i="34" s="1"/>
  <c r="H46" i="28"/>
  <c r="G46" i="28"/>
  <c r="AC43" i="34" s="1"/>
  <c r="E301" i="34" s="1"/>
  <c r="P45" i="28"/>
  <c r="AF42" i="34"/>
  <c r="H300" i="34" s="1"/>
  <c r="AE42" i="34"/>
  <c r="G300" i="34" s="1"/>
  <c r="I45" i="28"/>
  <c r="AD42" i="34" s="1"/>
  <c r="F300" i="34" s="1"/>
  <c r="H45" i="28"/>
  <c r="G45" i="28"/>
  <c r="AC42" i="34" s="1"/>
  <c r="E300" i="34" s="1"/>
  <c r="I44" i="28"/>
  <c r="AD41" i="34" s="1"/>
  <c r="F299" i="34" s="1"/>
  <c r="H44" i="28"/>
  <c r="G44" i="28"/>
  <c r="AC41" i="34" s="1"/>
  <c r="E299" i="34" s="1"/>
  <c r="I43" i="28"/>
  <c r="AD40" i="34" s="1"/>
  <c r="F298" i="34" s="1"/>
  <c r="H43" i="28"/>
  <c r="G43" i="28"/>
  <c r="AC40" i="34" s="1"/>
  <c r="E298" i="34" s="1"/>
  <c r="P42" i="28"/>
  <c r="AF39" i="34"/>
  <c r="H297" i="34" s="1"/>
  <c r="AE39" i="34"/>
  <c r="G297" i="34" s="1"/>
  <c r="I42" i="28"/>
  <c r="AD39" i="34" s="1"/>
  <c r="F297" i="34" s="1"/>
  <c r="H42" i="28"/>
  <c r="G42" i="28"/>
  <c r="AC39" i="34" s="1"/>
  <c r="E297" i="34" s="1"/>
  <c r="AE38" i="34"/>
  <c r="G296" i="34" s="1"/>
  <c r="I41" i="28"/>
  <c r="AD38" i="34" s="1"/>
  <c r="F296" i="34" s="1"/>
  <c r="H41" i="28"/>
  <c r="G41" i="28"/>
  <c r="AC38" i="34" s="1"/>
  <c r="E296" i="34" s="1"/>
  <c r="I40" i="28"/>
  <c r="AD37" i="34" s="1"/>
  <c r="F295" i="34" s="1"/>
  <c r="H40" i="28"/>
  <c r="G40" i="28"/>
  <c r="AC37" i="34" s="1"/>
  <c r="E295" i="34" s="1"/>
  <c r="P39" i="28"/>
  <c r="AF36" i="34"/>
  <c r="H294" i="34" s="1"/>
  <c r="AE36" i="34"/>
  <c r="G294" i="34" s="1"/>
  <c r="I39" i="28"/>
  <c r="AD36" i="34" s="1"/>
  <c r="F294" i="34" s="1"/>
  <c r="H39" i="28"/>
  <c r="G39" i="28"/>
  <c r="AC36" i="34" s="1"/>
  <c r="E294" i="34" s="1"/>
  <c r="AE35" i="34"/>
  <c r="G293" i="34" s="1"/>
  <c r="I38" i="28"/>
  <c r="AD35" i="34" s="1"/>
  <c r="F293" i="34" s="1"/>
  <c r="H38" i="28"/>
  <c r="G38" i="28"/>
  <c r="AC35" i="34" s="1"/>
  <c r="E293" i="34" s="1"/>
  <c r="I37" i="28"/>
  <c r="AD34" i="34" s="1"/>
  <c r="F292" i="34" s="1"/>
  <c r="H37" i="28"/>
  <c r="G37" i="28"/>
  <c r="AC34" i="34" s="1"/>
  <c r="E292" i="34" s="1"/>
  <c r="P36" i="28"/>
  <c r="AF33" i="34"/>
  <c r="H291" i="34" s="1"/>
  <c r="I36" i="28"/>
  <c r="AD33" i="34" s="1"/>
  <c r="F291" i="34" s="1"/>
  <c r="H36" i="28"/>
  <c r="G36" i="28"/>
  <c r="AC33" i="34" s="1"/>
  <c r="E291" i="34" s="1"/>
  <c r="AF32" i="34"/>
  <c r="H290" i="34" s="1"/>
  <c r="AE32" i="34"/>
  <c r="G290" i="34" s="1"/>
  <c r="I35" i="28"/>
  <c r="AD32" i="34" s="1"/>
  <c r="F290" i="34" s="1"/>
  <c r="H35" i="28"/>
  <c r="G35" i="28"/>
  <c r="AC32" i="34" s="1"/>
  <c r="E290" i="34" s="1"/>
  <c r="I34" i="28"/>
  <c r="AD31" i="34" s="1"/>
  <c r="F289" i="34" s="1"/>
  <c r="H34" i="28"/>
  <c r="G34" i="28"/>
  <c r="AC31" i="34" s="1"/>
  <c r="E289" i="34" s="1"/>
  <c r="P33" i="28"/>
  <c r="AF30" i="34"/>
  <c r="H288" i="34" s="1"/>
  <c r="I33" i="28"/>
  <c r="AD30" i="34" s="1"/>
  <c r="F288" i="34" s="1"/>
  <c r="H33" i="28"/>
  <c r="G33" i="28"/>
  <c r="AC30" i="34" s="1"/>
  <c r="E288" i="34" s="1"/>
  <c r="P32" i="28"/>
  <c r="AF29" i="34"/>
  <c r="H287" i="34" s="1"/>
  <c r="AE29" i="34"/>
  <c r="G287" i="34" s="1"/>
  <c r="I32" i="28"/>
  <c r="AD29" i="34" s="1"/>
  <c r="F287" i="34" s="1"/>
  <c r="H32" i="28"/>
  <c r="G32" i="28"/>
  <c r="AC29" i="34" s="1"/>
  <c r="E287" i="34" s="1"/>
  <c r="I31" i="28"/>
  <c r="AD28" i="34" s="1"/>
  <c r="F286" i="34" s="1"/>
  <c r="H31" i="28"/>
  <c r="G31" i="28"/>
  <c r="AC28" i="34" s="1"/>
  <c r="E286" i="34" s="1"/>
  <c r="P30" i="28"/>
  <c r="I30" i="28"/>
  <c r="AD27" i="34" s="1"/>
  <c r="F285" i="34" s="1"/>
  <c r="H30" i="28"/>
  <c r="G30" i="28"/>
  <c r="AC27" i="34" s="1"/>
  <c r="E285" i="34" s="1"/>
  <c r="P29" i="28"/>
  <c r="AF26" i="34"/>
  <c r="H284" i="34" s="1"/>
  <c r="AE26" i="34"/>
  <c r="G284" i="34" s="1"/>
  <c r="I29" i="28"/>
  <c r="AD26" i="34" s="1"/>
  <c r="F284" i="34" s="1"/>
  <c r="H29" i="28"/>
  <c r="G29" i="28"/>
  <c r="AC26" i="34" s="1"/>
  <c r="E284" i="34" s="1"/>
  <c r="I28" i="28"/>
  <c r="AD25" i="34" s="1"/>
  <c r="F283" i="34" s="1"/>
  <c r="H28" i="28"/>
  <c r="G28" i="28"/>
  <c r="AC25" i="34" s="1"/>
  <c r="E283" i="34" s="1"/>
  <c r="I27" i="28"/>
  <c r="AD24" i="34" s="1"/>
  <c r="F282" i="34" s="1"/>
  <c r="H27" i="28"/>
  <c r="G27" i="28"/>
  <c r="AC24" i="34" s="1"/>
  <c r="E282" i="34" s="1"/>
  <c r="P26" i="28"/>
  <c r="AF23" i="34"/>
  <c r="H281" i="34" s="1"/>
  <c r="AE23" i="34"/>
  <c r="G281" i="34" s="1"/>
  <c r="I26" i="28"/>
  <c r="AD23" i="34" s="1"/>
  <c r="F281" i="34" s="1"/>
  <c r="H26" i="28"/>
  <c r="G26" i="28"/>
  <c r="AC23" i="34" s="1"/>
  <c r="E281" i="34" s="1"/>
  <c r="AE22" i="34"/>
  <c r="G280" i="34" s="1"/>
  <c r="I25" i="28"/>
  <c r="AD22" i="34" s="1"/>
  <c r="F280" i="34" s="1"/>
  <c r="H25" i="28"/>
  <c r="G25" i="28"/>
  <c r="AC22" i="34" s="1"/>
  <c r="E280" i="34" s="1"/>
  <c r="I24" i="28"/>
  <c r="AD21" i="34" s="1"/>
  <c r="F279" i="34" s="1"/>
  <c r="H24" i="28"/>
  <c r="G24" i="28"/>
  <c r="AC21" i="34" s="1"/>
  <c r="E279" i="34" s="1"/>
  <c r="P23" i="28"/>
  <c r="AF20" i="34"/>
  <c r="H278" i="34" s="1"/>
  <c r="AE20" i="34"/>
  <c r="G278" i="34" s="1"/>
  <c r="I23" i="28"/>
  <c r="AD20" i="34" s="1"/>
  <c r="F278" i="34" s="1"/>
  <c r="H23" i="28"/>
  <c r="G23" i="28"/>
  <c r="AC20" i="34" s="1"/>
  <c r="E278" i="34" s="1"/>
  <c r="AE19" i="34"/>
  <c r="G277" i="34" s="1"/>
  <c r="I22" i="28"/>
  <c r="AD19" i="34" s="1"/>
  <c r="F277" i="34" s="1"/>
  <c r="H22" i="28"/>
  <c r="G22" i="28"/>
  <c r="AC19" i="34" s="1"/>
  <c r="E277" i="34" s="1"/>
  <c r="I21" i="28"/>
  <c r="AD18" i="34" s="1"/>
  <c r="F276" i="34" s="1"/>
  <c r="H21" i="28"/>
  <c r="G21" i="28"/>
  <c r="AC18" i="34" s="1"/>
  <c r="E276" i="34" s="1"/>
  <c r="P20" i="28"/>
  <c r="AF17" i="34"/>
  <c r="H275" i="34" s="1"/>
  <c r="I20" i="28"/>
  <c r="AD17" i="34" s="1"/>
  <c r="F275" i="34" s="1"/>
  <c r="H20" i="28"/>
  <c r="G20" i="28"/>
  <c r="AC17" i="34" s="1"/>
  <c r="E275" i="34" s="1"/>
  <c r="AF16" i="34"/>
  <c r="H274" i="34" s="1"/>
  <c r="AE16" i="34"/>
  <c r="G274" i="34" s="1"/>
  <c r="I19" i="28"/>
  <c r="AD16" i="34" s="1"/>
  <c r="F274" i="34" s="1"/>
  <c r="H19" i="28"/>
  <c r="G19" i="28"/>
  <c r="AC16" i="34" s="1"/>
  <c r="E274" i="34" s="1"/>
  <c r="I18" i="28"/>
  <c r="AD15" i="34" s="1"/>
  <c r="F273" i="34" s="1"/>
  <c r="H18" i="28"/>
  <c r="G18" i="28"/>
  <c r="AC15" i="34" s="1"/>
  <c r="E273" i="34" s="1"/>
  <c r="P17" i="28"/>
  <c r="AF14" i="34"/>
  <c r="H272" i="34" s="1"/>
  <c r="I17" i="28"/>
  <c r="AD14" i="34" s="1"/>
  <c r="F272" i="34" s="1"/>
  <c r="H17" i="28"/>
  <c r="G17" i="28"/>
  <c r="AC14" i="34" s="1"/>
  <c r="E272" i="34" s="1"/>
  <c r="P16" i="28"/>
  <c r="AF13" i="34"/>
  <c r="H271" i="34" s="1"/>
  <c r="AE13" i="34"/>
  <c r="G271" i="34" s="1"/>
  <c r="I16" i="28"/>
  <c r="AD13" i="34" s="1"/>
  <c r="F271" i="34" s="1"/>
  <c r="H16" i="28"/>
  <c r="G16" i="28"/>
  <c r="AC13" i="34" s="1"/>
  <c r="E271" i="34" s="1"/>
  <c r="I15" i="28"/>
  <c r="AD12" i="34" s="1"/>
  <c r="F270" i="34" s="1"/>
  <c r="H15" i="28"/>
  <c r="G15" i="28"/>
  <c r="AC12" i="34" s="1"/>
  <c r="E270" i="34" s="1"/>
  <c r="P14" i="28"/>
  <c r="I14" i="28"/>
  <c r="AD11" i="34" s="1"/>
  <c r="F269" i="34" s="1"/>
  <c r="H14" i="28"/>
  <c r="G14" i="28"/>
  <c r="AC11" i="34" s="1"/>
  <c r="E269" i="34" s="1"/>
  <c r="P13" i="28"/>
  <c r="AF10" i="34"/>
  <c r="H268" i="34" s="1"/>
  <c r="AE10" i="34"/>
  <c r="G268" i="34" s="1"/>
  <c r="I13" i="28"/>
  <c r="AD10" i="34" s="1"/>
  <c r="F268" i="34" s="1"/>
  <c r="H13" i="28"/>
  <c r="G13" i="28"/>
  <c r="AC10" i="34" s="1"/>
  <c r="E268" i="34" s="1"/>
  <c r="I12" i="28"/>
  <c r="AD9" i="34" s="1"/>
  <c r="F267" i="34" s="1"/>
  <c r="H12" i="28"/>
  <c r="G12" i="28"/>
  <c r="AC9" i="34" s="1"/>
  <c r="E267" i="34" s="1"/>
  <c r="I11" i="28"/>
  <c r="AD8" i="34" s="1"/>
  <c r="F266" i="34" s="1"/>
  <c r="H11" i="28"/>
  <c r="G11" i="28"/>
  <c r="AC8" i="34" s="1"/>
  <c r="E266" i="34" s="1"/>
  <c r="P10" i="28"/>
  <c r="AF7" i="34"/>
  <c r="H265" i="34" s="1"/>
  <c r="AE7" i="34"/>
  <c r="G265" i="34" s="1"/>
  <c r="I10" i="28"/>
  <c r="AD7" i="34" s="1"/>
  <c r="F265" i="34" s="1"/>
  <c r="H10" i="28"/>
  <c r="G10" i="28"/>
  <c r="AC7" i="34" s="1"/>
  <c r="E265" i="34" s="1"/>
  <c r="I9" i="28"/>
  <c r="AD6" i="34" s="1"/>
  <c r="F264" i="34" s="1"/>
  <c r="H9" i="28"/>
  <c r="H57" i="28" s="1"/>
  <c r="H58" i="28" s="1"/>
  <c r="G9" i="28"/>
  <c r="AC6" i="34" s="1"/>
  <c r="E264" i="34" s="1"/>
  <c r="I8" i="28"/>
  <c r="AD5" i="34" s="1"/>
  <c r="F263" i="34" s="1"/>
  <c r="H8" i="28"/>
  <c r="G8" i="28"/>
  <c r="AC5" i="34" s="1"/>
  <c r="E263" i="34" s="1"/>
  <c r="P7" i="28"/>
  <c r="AF4" i="34"/>
  <c r="AE4" i="34"/>
  <c r="I7" i="28"/>
  <c r="AD4" i="34" s="1"/>
  <c r="H7" i="28"/>
  <c r="G7" i="28"/>
  <c r="AC4" i="34" s="1"/>
  <c r="P57" i="32"/>
  <c r="P58" i="32" s="1"/>
  <c r="K88" i="24" s="1"/>
  <c r="O57" i="32"/>
  <c r="N57" i="32"/>
  <c r="N58" i="32" s="1"/>
  <c r="J88" i="24" s="1"/>
  <c r="M57" i="32"/>
  <c r="M58" i="32" s="1"/>
  <c r="L57" i="32"/>
  <c r="L58" i="32" s="1"/>
  <c r="K57" i="32"/>
  <c r="K58" i="32" s="1"/>
  <c r="G57" i="32"/>
  <c r="F57" i="32"/>
  <c r="R56" i="32"/>
  <c r="J56" i="32"/>
  <c r="Z53" i="34" s="1"/>
  <c r="F261" i="34" s="1"/>
  <c r="I56" i="32"/>
  <c r="H56" i="32"/>
  <c r="Y53" i="34" s="1"/>
  <c r="E261" i="34" s="1"/>
  <c r="R55" i="32"/>
  <c r="Q55" i="32"/>
  <c r="J55" i="32"/>
  <c r="Z52" i="34" s="1"/>
  <c r="F260" i="34" s="1"/>
  <c r="I55" i="32"/>
  <c r="H55" i="32"/>
  <c r="Y52" i="34" s="1"/>
  <c r="E260" i="34" s="1"/>
  <c r="R54" i="32"/>
  <c r="J54" i="32"/>
  <c r="Z51" i="34" s="1"/>
  <c r="F259" i="34" s="1"/>
  <c r="I54" i="32"/>
  <c r="H54" i="32"/>
  <c r="Y51" i="34" s="1"/>
  <c r="E259" i="34" s="1"/>
  <c r="R53" i="32"/>
  <c r="J53" i="32"/>
  <c r="Z50" i="34" s="1"/>
  <c r="F258" i="34" s="1"/>
  <c r="I53" i="32"/>
  <c r="H53" i="32"/>
  <c r="Y50" i="34" s="1"/>
  <c r="E258" i="34" s="1"/>
  <c r="R52" i="32"/>
  <c r="J52" i="32"/>
  <c r="Z49" i="34" s="1"/>
  <c r="F257" i="34" s="1"/>
  <c r="I52" i="32"/>
  <c r="H52" i="32"/>
  <c r="Y49" i="34" s="1"/>
  <c r="E257" i="34" s="1"/>
  <c r="R51" i="32"/>
  <c r="J51" i="32"/>
  <c r="Z48" i="34" s="1"/>
  <c r="F256" i="34" s="1"/>
  <c r="I51" i="32"/>
  <c r="H51" i="32"/>
  <c r="Y48" i="34" s="1"/>
  <c r="E256" i="34" s="1"/>
  <c r="R50" i="32"/>
  <c r="J50" i="32"/>
  <c r="Z47" i="34" s="1"/>
  <c r="F255" i="34" s="1"/>
  <c r="I50" i="32"/>
  <c r="H50" i="32"/>
  <c r="Y47" i="34" s="1"/>
  <c r="E255" i="34" s="1"/>
  <c r="R49" i="32"/>
  <c r="J49" i="32"/>
  <c r="Z46" i="34" s="1"/>
  <c r="F254" i="34" s="1"/>
  <c r="I49" i="32"/>
  <c r="H49" i="32"/>
  <c r="Y46" i="34" s="1"/>
  <c r="E254" i="34" s="1"/>
  <c r="R48" i="32"/>
  <c r="J48" i="32"/>
  <c r="Z45" i="34" s="1"/>
  <c r="F253" i="34" s="1"/>
  <c r="I48" i="32"/>
  <c r="H48" i="32"/>
  <c r="Y45" i="34" s="1"/>
  <c r="E253" i="34" s="1"/>
  <c r="R47" i="32"/>
  <c r="J47" i="32"/>
  <c r="Z44" i="34" s="1"/>
  <c r="F252" i="34" s="1"/>
  <c r="I47" i="32"/>
  <c r="H47" i="32"/>
  <c r="Y44" i="34" s="1"/>
  <c r="E252" i="34" s="1"/>
  <c r="R46" i="32"/>
  <c r="J46" i="32"/>
  <c r="Z43" i="34" s="1"/>
  <c r="F251" i="34" s="1"/>
  <c r="I46" i="32"/>
  <c r="H46" i="32"/>
  <c r="Y43" i="34" s="1"/>
  <c r="E251" i="34" s="1"/>
  <c r="R45" i="32"/>
  <c r="J45" i="32"/>
  <c r="Z42" i="34" s="1"/>
  <c r="F250" i="34" s="1"/>
  <c r="I45" i="32"/>
  <c r="H45" i="32"/>
  <c r="Y42" i="34" s="1"/>
  <c r="E250" i="34" s="1"/>
  <c r="R44" i="32"/>
  <c r="J44" i="32"/>
  <c r="Z41" i="34" s="1"/>
  <c r="F249" i="34" s="1"/>
  <c r="I44" i="32"/>
  <c r="H44" i="32"/>
  <c r="Y41" i="34" s="1"/>
  <c r="E249" i="34" s="1"/>
  <c r="R43" i="32"/>
  <c r="Q43" i="32"/>
  <c r="J43" i="32"/>
  <c r="Z40" i="34" s="1"/>
  <c r="F248" i="34" s="1"/>
  <c r="I43" i="32"/>
  <c r="H43" i="32"/>
  <c r="Y40" i="34" s="1"/>
  <c r="E248" i="34" s="1"/>
  <c r="R42" i="32"/>
  <c r="J42" i="32"/>
  <c r="Z39" i="34" s="1"/>
  <c r="F247" i="34" s="1"/>
  <c r="I42" i="32"/>
  <c r="H42" i="32"/>
  <c r="Y39" i="34" s="1"/>
  <c r="E247" i="34" s="1"/>
  <c r="R41" i="32"/>
  <c r="J41" i="32"/>
  <c r="Z38" i="34" s="1"/>
  <c r="F246" i="34" s="1"/>
  <c r="I41" i="32"/>
  <c r="H41" i="32"/>
  <c r="Y38" i="34" s="1"/>
  <c r="E246" i="34" s="1"/>
  <c r="R40" i="32"/>
  <c r="J40" i="32"/>
  <c r="Z37" i="34" s="1"/>
  <c r="F245" i="34" s="1"/>
  <c r="I40" i="32"/>
  <c r="H40" i="32"/>
  <c r="Y37" i="34" s="1"/>
  <c r="E245" i="34" s="1"/>
  <c r="R39" i="32"/>
  <c r="Q39" i="32"/>
  <c r="J39" i="32"/>
  <c r="Z36" i="34" s="1"/>
  <c r="F244" i="34" s="1"/>
  <c r="I39" i="32"/>
  <c r="H39" i="32"/>
  <c r="Y36" i="34" s="1"/>
  <c r="E244" i="34" s="1"/>
  <c r="R38" i="32"/>
  <c r="Q38" i="32"/>
  <c r="J38" i="32"/>
  <c r="Z35" i="34" s="1"/>
  <c r="F243" i="34" s="1"/>
  <c r="I38" i="32"/>
  <c r="H38" i="32"/>
  <c r="Y35" i="34" s="1"/>
  <c r="E243" i="34" s="1"/>
  <c r="R37" i="32"/>
  <c r="J37" i="32"/>
  <c r="Z34" i="34" s="1"/>
  <c r="F242" i="34" s="1"/>
  <c r="I37" i="32"/>
  <c r="H37" i="32"/>
  <c r="Y34" i="34" s="1"/>
  <c r="E242" i="34" s="1"/>
  <c r="R36" i="32"/>
  <c r="J36" i="32"/>
  <c r="Z33" i="34" s="1"/>
  <c r="F241" i="34" s="1"/>
  <c r="I36" i="32"/>
  <c r="H36" i="32"/>
  <c r="Y33" i="34" s="1"/>
  <c r="E241" i="34" s="1"/>
  <c r="R35" i="32"/>
  <c r="J35" i="32"/>
  <c r="Z32" i="34" s="1"/>
  <c r="F240" i="34" s="1"/>
  <c r="I35" i="32"/>
  <c r="H35" i="32"/>
  <c r="Y32" i="34" s="1"/>
  <c r="E240" i="34" s="1"/>
  <c r="R34" i="32"/>
  <c r="J34" i="32"/>
  <c r="Z31" i="34" s="1"/>
  <c r="F239" i="34" s="1"/>
  <c r="I34" i="32"/>
  <c r="H34" i="32"/>
  <c r="Y31" i="34" s="1"/>
  <c r="E239" i="34" s="1"/>
  <c r="R33" i="32"/>
  <c r="Q33" i="32"/>
  <c r="J33" i="32"/>
  <c r="Z30" i="34" s="1"/>
  <c r="F238" i="34" s="1"/>
  <c r="I33" i="32"/>
  <c r="H33" i="32"/>
  <c r="Y30" i="34" s="1"/>
  <c r="E238" i="34" s="1"/>
  <c r="R32" i="32"/>
  <c r="J32" i="32"/>
  <c r="Z29" i="34" s="1"/>
  <c r="F237" i="34" s="1"/>
  <c r="I32" i="32"/>
  <c r="H32" i="32"/>
  <c r="Y29" i="34" s="1"/>
  <c r="E237" i="34" s="1"/>
  <c r="R31" i="32"/>
  <c r="J31" i="32"/>
  <c r="Z28" i="34" s="1"/>
  <c r="F236" i="34" s="1"/>
  <c r="I31" i="32"/>
  <c r="H31" i="32"/>
  <c r="Y28" i="34" s="1"/>
  <c r="E236" i="34" s="1"/>
  <c r="R30" i="32"/>
  <c r="J30" i="32"/>
  <c r="Z27" i="34" s="1"/>
  <c r="F235" i="34" s="1"/>
  <c r="I30" i="32"/>
  <c r="H30" i="32"/>
  <c r="Y27" i="34" s="1"/>
  <c r="E235" i="34" s="1"/>
  <c r="R29" i="32"/>
  <c r="J29" i="32"/>
  <c r="Z26" i="34" s="1"/>
  <c r="F234" i="34" s="1"/>
  <c r="I29" i="32"/>
  <c r="H29" i="32"/>
  <c r="Y26" i="34" s="1"/>
  <c r="E234" i="34" s="1"/>
  <c r="R28" i="32"/>
  <c r="J28" i="32"/>
  <c r="Z25" i="34" s="1"/>
  <c r="F233" i="34" s="1"/>
  <c r="I28" i="32"/>
  <c r="H28" i="32"/>
  <c r="Y25" i="34" s="1"/>
  <c r="E233" i="34" s="1"/>
  <c r="R27" i="32"/>
  <c r="Q27" i="32"/>
  <c r="J27" i="32"/>
  <c r="Z24" i="34" s="1"/>
  <c r="F232" i="34" s="1"/>
  <c r="I27" i="32"/>
  <c r="H27" i="32"/>
  <c r="Y24" i="34" s="1"/>
  <c r="E232" i="34" s="1"/>
  <c r="R26" i="32"/>
  <c r="J26" i="32"/>
  <c r="Z23" i="34" s="1"/>
  <c r="F231" i="34" s="1"/>
  <c r="I26" i="32"/>
  <c r="H26" i="32"/>
  <c r="Y23" i="34" s="1"/>
  <c r="E231" i="34" s="1"/>
  <c r="R25" i="32"/>
  <c r="J25" i="32"/>
  <c r="Z22" i="34" s="1"/>
  <c r="F230" i="34" s="1"/>
  <c r="I25" i="32"/>
  <c r="H25" i="32"/>
  <c r="Y22" i="34" s="1"/>
  <c r="E230" i="34" s="1"/>
  <c r="R24" i="32"/>
  <c r="J24" i="32"/>
  <c r="Z21" i="34" s="1"/>
  <c r="F229" i="34" s="1"/>
  <c r="I24" i="32"/>
  <c r="H24" i="32"/>
  <c r="Y21" i="34" s="1"/>
  <c r="E229" i="34" s="1"/>
  <c r="R23" i="32"/>
  <c r="Q23" i="32"/>
  <c r="J23" i="32"/>
  <c r="Z20" i="34" s="1"/>
  <c r="F228" i="34" s="1"/>
  <c r="I23" i="32"/>
  <c r="H23" i="32"/>
  <c r="Y20" i="34" s="1"/>
  <c r="E228" i="34" s="1"/>
  <c r="R22" i="32"/>
  <c r="Q22" i="32"/>
  <c r="J22" i="32"/>
  <c r="Z19" i="34" s="1"/>
  <c r="F227" i="34" s="1"/>
  <c r="I22" i="32"/>
  <c r="H22" i="32"/>
  <c r="Y19" i="34" s="1"/>
  <c r="E227" i="34" s="1"/>
  <c r="R21" i="32"/>
  <c r="J21" i="32"/>
  <c r="Z18" i="34" s="1"/>
  <c r="F226" i="34" s="1"/>
  <c r="I21" i="32"/>
  <c r="H21" i="32"/>
  <c r="Y18" i="34" s="1"/>
  <c r="E226" i="34" s="1"/>
  <c r="R20" i="32"/>
  <c r="J20" i="32"/>
  <c r="Z17" i="34" s="1"/>
  <c r="F225" i="34" s="1"/>
  <c r="I20" i="32"/>
  <c r="H20" i="32"/>
  <c r="Y17" i="34" s="1"/>
  <c r="E225" i="34" s="1"/>
  <c r="R19" i="32"/>
  <c r="J19" i="32"/>
  <c r="Z16" i="34" s="1"/>
  <c r="F224" i="34" s="1"/>
  <c r="I19" i="32"/>
  <c r="H19" i="32"/>
  <c r="Y16" i="34" s="1"/>
  <c r="E224" i="34" s="1"/>
  <c r="R18" i="32"/>
  <c r="J18" i="32"/>
  <c r="Z15" i="34" s="1"/>
  <c r="F223" i="34" s="1"/>
  <c r="I18" i="32"/>
  <c r="H18" i="32"/>
  <c r="Y15" i="34" s="1"/>
  <c r="E223" i="34" s="1"/>
  <c r="R17" i="32"/>
  <c r="J17" i="32"/>
  <c r="Z14" i="34" s="1"/>
  <c r="F222" i="34" s="1"/>
  <c r="I17" i="32"/>
  <c r="H17" i="32"/>
  <c r="Y14" i="34" s="1"/>
  <c r="E222" i="34" s="1"/>
  <c r="R16" i="32"/>
  <c r="J16" i="32"/>
  <c r="Z13" i="34" s="1"/>
  <c r="F221" i="34" s="1"/>
  <c r="I16" i="32"/>
  <c r="H16" i="32"/>
  <c r="Y13" i="34" s="1"/>
  <c r="E221" i="34" s="1"/>
  <c r="R15" i="32"/>
  <c r="J15" i="32"/>
  <c r="Z12" i="34" s="1"/>
  <c r="F220" i="34" s="1"/>
  <c r="I15" i="32"/>
  <c r="H15" i="32"/>
  <c r="Y12" i="34" s="1"/>
  <c r="E220" i="34" s="1"/>
  <c r="R14" i="32"/>
  <c r="J14" i="32"/>
  <c r="Z11" i="34" s="1"/>
  <c r="F219" i="34" s="1"/>
  <c r="I14" i="32"/>
  <c r="H14" i="32"/>
  <c r="Y11" i="34" s="1"/>
  <c r="E219" i="34" s="1"/>
  <c r="R13" i="32"/>
  <c r="J13" i="32"/>
  <c r="Z10" i="34" s="1"/>
  <c r="F218" i="34" s="1"/>
  <c r="I13" i="32"/>
  <c r="H13" i="32"/>
  <c r="Y10" i="34" s="1"/>
  <c r="E218" i="34" s="1"/>
  <c r="R12" i="32"/>
  <c r="J12" i="32"/>
  <c r="Z9" i="34" s="1"/>
  <c r="F217" i="34" s="1"/>
  <c r="I12" i="32"/>
  <c r="H12" i="32"/>
  <c r="Y9" i="34" s="1"/>
  <c r="E217" i="34" s="1"/>
  <c r="R11" i="32"/>
  <c r="Q11" i="32"/>
  <c r="J11" i="32"/>
  <c r="Z8" i="34" s="1"/>
  <c r="F216" i="34" s="1"/>
  <c r="I11" i="32"/>
  <c r="H11" i="32"/>
  <c r="Y8" i="34" s="1"/>
  <c r="E216" i="34" s="1"/>
  <c r="R10" i="32"/>
  <c r="J10" i="32"/>
  <c r="Z7" i="34" s="1"/>
  <c r="F215" i="34" s="1"/>
  <c r="I10" i="32"/>
  <c r="H10" i="32"/>
  <c r="Y7" i="34" s="1"/>
  <c r="E215" i="34" s="1"/>
  <c r="R9" i="32"/>
  <c r="J9" i="32"/>
  <c r="Z6" i="34" s="1"/>
  <c r="F214" i="34" s="1"/>
  <c r="I9" i="32"/>
  <c r="H9" i="32"/>
  <c r="Y6" i="34" s="1"/>
  <c r="E214" i="34" s="1"/>
  <c r="R8" i="32"/>
  <c r="J8" i="32"/>
  <c r="Z5" i="34" s="1"/>
  <c r="F213" i="34" s="1"/>
  <c r="I8" i="32"/>
  <c r="H8" i="32"/>
  <c r="Y5" i="34" s="1"/>
  <c r="E213" i="34" s="1"/>
  <c r="R7" i="32"/>
  <c r="Q7" i="32"/>
  <c r="J7" i="32"/>
  <c r="Z4" i="34" s="1"/>
  <c r="I7" i="32"/>
  <c r="I57" i="32" s="1"/>
  <c r="I58" i="32" s="1"/>
  <c r="H7" i="32"/>
  <c r="Y4" i="34" s="1"/>
  <c r="O57" i="33"/>
  <c r="O58" i="33" s="1"/>
  <c r="K85" i="24" s="1"/>
  <c r="N57" i="33"/>
  <c r="N58" i="33" s="1"/>
  <c r="M57" i="33"/>
  <c r="M58" i="33" s="1"/>
  <c r="J85" i="24" s="1"/>
  <c r="L57" i="33"/>
  <c r="L58" i="33" s="1"/>
  <c r="K57" i="33"/>
  <c r="K58" i="33" s="1"/>
  <c r="J57" i="33"/>
  <c r="J58" i="33" s="1"/>
  <c r="F57" i="33"/>
  <c r="E57" i="33"/>
  <c r="Q56" i="33"/>
  <c r="I56" i="33"/>
  <c r="N53" i="34" s="1"/>
  <c r="F211" i="34" s="1"/>
  <c r="H56" i="33"/>
  <c r="G56" i="33"/>
  <c r="M53" i="34" s="1"/>
  <c r="E211" i="34" s="1"/>
  <c r="Q55" i="33"/>
  <c r="I55" i="33"/>
  <c r="N52" i="34" s="1"/>
  <c r="F210" i="34" s="1"/>
  <c r="H55" i="33"/>
  <c r="G55" i="33"/>
  <c r="M52" i="34" s="1"/>
  <c r="E210" i="34" s="1"/>
  <c r="Q54" i="33"/>
  <c r="I54" i="33"/>
  <c r="N51" i="34" s="1"/>
  <c r="F209" i="34" s="1"/>
  <c r="H54" i="33"/>
  <c r="G54" i="33"/>
  <c r="M51" i="34" s="1"/>
  <c r="E209" i="34" s="1"/>
  <c r="Q53" i="33"/>
  <c r="P53" i="33"/>
  <c r="I53" i="33"/>
  <c r="N50" i="34" s="1"/>
  <c r="F208" i="34" s="1"/>
  <c r="H53" i="33"/>
  <c r="G53" i="33"/>
  <c r="M50" i="34" s="1"/>
  <c r="E208" i="34" s="1"/>
  <c r="Q52" i="33"/>
  <c r="I52" i="33"/>
  <c r="N49" i="34" s="1"/>
  <c r="F207" i="34" s="1"/>
  <c r="H52" i="33"/>
  <c r="G52" i="33"/>
  <c r="M49" i="34" s="1"/>
  <c r="E207" i="34" s="1"/>
  <c r="Q51" i="33"/>
  <c r="I51" i="33"/>
  <c r="N48" i="34" s="1"/>
  <c r="F206" i="34" s="1"/>
  <c r="H51" i="33"/>
  <c r="G51" i="33"/>
  <c r="M48" i="34" s="1"/>
  <c r="E206" i="34" s="1"/>
  <c r="Q50" i="33"/>
  <c r="I50" i="33"/>
  <c r="N47" i="34" s="1"/>
  <c r="F205" i="34" s="1"/>
  <c r="H50" i="33"/>
  <c r="G50" i="33"/>
  <c r="M47" i="34" s="1"/>
  <c r="E205" i="34" s="1"/>
  <c r="Q49" i="33"/>
  <c r="P49" i="33"/>
  <c r="I49" i="33"/>
  <c r="N46" i="34" s="1"/>
  <c r="F204" i="34" s="1"/>
  <c r="H49" i="33"/>
  <c r="G49" i="33"/>
  <c r="M46" i="34" s="1"/>
  <c r="E204" i="34" s="1"/>
  <c r="Q48" i="33"/>
  <c r="I48" i="33"/>
  <c r="N45" i="34" s="1"/>
  <c r="F203" i="34" s="1"/>
  <c r="H48" i="33"/>
  <c r="G48" i="33"/>
  <c r="M45" i="34" s="1"/>
  <c r="E203" i="34" s="1"/>
  <c r="Q47" i="33"/>
  <c r="P47" i="33"/>
  <c r="I47" i="33"/>
  <c r="N44" i="34" s="1"/>
  <c r="F202" i="34" s="1"/>
  <c r="H47" i="33"/>
  <c r="G47" i="33"/>
  <c r="M44" i="34" s="1"/>
  <c r="E202" i="34" s="1"/>
  <c r="Q46" i="33"/>
  <c r="I46" i="33"/>
  <c r="N43" i="34" s="1"/>
  <c r="F201" i="34" s="1"/>
  <c r="H46" i="33"/>
  <c r="G46" i="33"/>
  <c r="M43" i="34" s="1"/>
  <c r="E201" i="34" s="1"/>
  <c r="Q45" i="33"/>
  <c r="I45" i="33"/>
  <c r="N42" i="34" s="1"/>
  <c r="F200" i="34" s="1"/>
  <c r="H45" i="33"/>
  <c r="G45" i="33"/>
  <c r="M42" i="34" s="1"/>
  <c r="E200" i="34" s="1"/>
  <c r="Q44" i="33"/>
  <c r="P44" i="33"/>
  <c r="I44" i="33"/>
  <c r="N41" i="34" s="1"/>
  <c r="F199" i="34" s="1"/>
  <c r="H44" i="33"/>
  <c r="G44" i="33"/>
  <c r="M41" i="34" s="1"/>
  <c r="E199" i="34" s="1"/>
  <c r="Q43" i="33"/>
  <c r="P43" i="33"/>
  <c r="I43" i="33"/>
  <c r="N40" i="34" s="1"/>
  <c r="F198" i="34" s="1"/>
  <c r="H43" i="33"/>
  <c r="G43" i="33"/>
  <c r="M40" i="34" s="1"/>
  <c r="E198" i="34" s="1"/>
  <c r="Q42" i="33"/>
  <c r="I42" i="33"/>
  <c r="N39" i="34" s="1"/>
  <c r="F197" i="34" s="1"/>
  <c r="H42" i="33"/>
  <c r="G42" i="33"/>
  <c r="M39" i="34" s="1"/>
  <c r="E197" i="34" s="1"/>
  <c r="Q41" i="33"/>
  <c r="I41" i="33"/>
  <c r="N38" i="34" s="1"/>
  <c r="F196" i="34" s="1"/>
  <c r="H41" i="33"/>
  <c r="G41" i="33"/>
  <c r="M38" i="34" s="1"/>
  <c r="E196" i="34" s="1"/>
  <c r="Q40" i="33"/>
  <c r="I40" i="33"/>
  <c r="N37" i="34" s="1"/>
  <c r="F195" i="34" s="1"/>
  <c r="H40" i="33"/>
  <c r="G40" i="33"/>
  <c r="M37" i="34" s="1"/>
  <c r="E195" i="34" s="1"/>
  <c r="Q39" i="33"/>
  <c r="I39" i="33"/>
  <c r="N36" i="34" s="1"/>
  <c r="F194" i="34" s="1"/>
  <c r="H39" i="33"/>
  <c r="G39" i="33"/>
  <c r="M36" i="34" s="1"/>
  <c r="E194" i="34" s="1"/>
  <c r="Q38" i="33"/>
  <c r="I38" i="33"/>
  <c r="N35" i="34" s="1"/>
  <c r="F193" i="34" s="1"/>
  <c r="H38" i="33"/>
  <c r="G38" i="33"/>
  <c r="M35" i="34" s="1"/>
  <c r="E193" i="34" s="1"/>
  <c r="Q37" i="33"/>
  <c r="P37" i="33"/>
  <c r="I37" i="33"/>
  <c r="N34" i="34" s="1"/>
  <c r="F192" i="34" s="1"/>
  <c r="H37" i="33"/>
  <c r="G37" i="33"/>
  <c r="M34" i="34" s="1"/>
  <c r="E192" i="34" s="1"/>
  <c r="Q36" i="33"/>
  <c r="I36" i="33"/>
  <c r="N33" i="34" s="1"/>
  <c r="F191" i="34" s="1"/>
  <c r="H36" i="33"/>
  <c r="G36" i="33"/>
  <c r="M33" i="34" s="1"/>
  <c r="E191" i="34" s="1"/>
  <c r="Q35" i="33"/>
  <c r="I35" i="33"/>
  <c r="N32" i="34" s="1"/>
  <c r="F190" i="34" s="1"/>
  <c r="H35" i="33"/>
  <c r="G35" i="33"/>
  <c r="M32" i="34" s="1"/>
  <c r="E190" i="34" s="1"/>
  <c r="Q34" i="33"/>
  <c r="I34" i="33"/>
  <c r="N31" i="34" s="1"/>
  <c r="F189" i="34" s="1"/>
  <c r="H34" i="33"/>
  <c r="G34" i="33"/>
  <c r="M31" i="34" s="1"/>
  <c r="E189" i="34" s="1"/>
  <c r="Q33" i="33"/>
  <c r="P33" i="33"/>
  <c r="I33" i="33"/>
  <c r="N30" i="34" s="1"/>
  <c r="F188" i="34" s="1"/>
  <c r="H33" i="33"/>
  <c r="G33" i="33"/>
  <c r="M30" i="34" s="1"/>
  <c r="E188" i="34" s="1"/>
  <c r="Q32" i="33"/>
  <c r="I32" i="33"/>
  <c r="N29" i="34" s="1"/>
  <c r="F187" i="34" s="1"/>
  <c r="H32" i="33"/>
  <c r="G32" i="33"/>
  <c r="M29" i="34" s="1"/>
  <c r="E187" i="34" s="1"/>
  <c r="Q31" i="33"/>
  <c r="P31" i="33"/>
  <c r="I31" i="33"/>
  <c r="N28" i="34" s="1"/>
  <c r="F186" i="34" s="1"/>
  <c r="H31" i="33"/>
  <c r="G31" i="33"/>
  <c r="M28" i="34" s="1"/>
  <c r="E186" i="34" s="1"/>
  <c r="Q30" i="33"/>
  <c r="I30" i="33"/>
  <c r="N27" i="34" s="1"/>
  <c r="F185" i="34" s="1"/>
  <c r="H30" i="33"/>
  <c r="G30" i="33"/>
  <c r="M27" i="34" s="1"/>
  <c r="E185" i="34" s="1"/>
  <c r="Q29" i="33"/>
  <c r="I29" i="33"/>
  <c r="N26" i="34" s="1"/>
  <c r="F184" i="34" s="1"/>
  <c r="H29" i="33"/>
  <c r="G29" i="33"/>
  <c r="M26" i="34" s="1"/>
  <c r="E184" i="34" s="1"/>
  <c r="Q28" i="33"/>
  <c r="P28" i="33"/>
  <c r="I28" i="33"/>
  <c r="N25" i="34" s="1"/>
  <c r="F183" i="34" s="1"/>
  <c r="H28" i="33"/>
  <c r="G28" i="33"/>
  <c r="M25" i="34" s="1"/>
  <c r="E183" i="34" s="1"/>
  <c r="Q27" i="33"/>
  <c r="P27" i="33"/>
  <c r="I27" i="33"/>
  <c r="N24" i="34" s="1"/>
  <c r="F182" i="34" s="1"/>
  <c r="H27" i="33"/>
  <c r="G27" i="33"/>
  <c r="M24" i="34" s="1"/>
  <c r="E182" i="34" s="1"/>
  <c r="Q26" i="33"/>
  <c r="I26" i="33"/>
  <c r="N23" i="34" s="1"/>
  <c r="F181" i="34" s="1"/>
  <c r="H26" i="33"/>
  <c r="G26" i="33"/>
  <c r="M23" i="34" s="1"/>
  <c r="E181" i="34" s="1"/>
  <c r="Q25" i="33"/>
  <c r="I25" i="33"/>
  <c r="N22" i="34" s="1"/>
  <c r="F180" i="34" s="1"/>
  <c r="H25" i="33"/>
  <c r="G25" i="33"/>
  <c r="M22" i="34" s="1"/>
  <c r="E180" i="34" s="1"/>
  <c r="Q24" i="33"/>
  <c r="I24" i="33"/>
  <c r="N21" i="34" s="1"/>
  <c r="F179" i="34" s="1"/>
  <c r="H24" i="33"/>
  <c r="G24" i="33"/>
  <c r="M21" i="34" s="1"/>
  <c r="E179" i="34" s="1"/>
  <c r="Q23" i="33"/>
  <c r="I23" i="33"/>
  <c r="N20" i="34" s="1"/>
  <c r="F178" i="34" s="1"/>
  <c r="H23" i="33"/>
  <c r="G23" i="33"/>
  <c r="M20" i="34" s="1"/>
  <c r="E178" i="34" s="1"/>
  <c r="Q22" i="33"/>
  <c r="I22" i="33"/>
  <c r="N19" i="34" s="1"/>
  <c r="F177" i="34" s="1"/>
  <c r="H22" i="33"/>
  <c r="G22" i="33"/>
  <c r="M19" i="34" s="1"/>
  <c r="E177" i="34" s="1"/>
  <c r="Q21" i="33"/>
  <c r="P21" i="33"/>
  <c r="I21" i="33"/>
  <c r="N18" i="34" s="1"/>
  <c r="F176" i="34" s="1"/>
  <c r="H21" i="33"/>
  <c r="G21" i="33"/>
  <c r="M18" i="34" s="1"/>
  <c r="E176" i="34" s="1"/>
  <c r="Q20" i="33"/>
  <c r="I20" i="33"/>
  <c r="N17" i="34" s="1"/>
  <c r="F175" i="34" s="1"/>
  <c r="H20" i="33"/>
  <c r="G20" i="33"/>
  <c r="M17" i="34" s="1"/>
  <c r="E175" i="34" s="1"/>
  <c r="Q19" i="33"/>
  <c r="I19" i="33"/>
  <c r="N16" i="34" s="1"/>
  <c r="F174" i="34" s="1"/>
  <c r="H19" i="33"/>
  <c r="G19" i="33"/>
  <c r="M16" i="34" s="1"/>
  <c r="E174" i="34" s="1"/>
  <c r="Q18" i="33"/>
  <c r="I18" i="33"/>
  <c r="N15" i="34" s="1"/>
  <c r="F173" i="34" s="1"/>
  <c r="H18" i="33"/>
  <c r="G18" i="33"/>
  <c r="M15" i="34" s="1"/>
  <c r="E173" i="34" s="1"/>
  <c r="Q17" i="33"/>
  <c r="P17" i="33"/>
  <c r="I17" i="33"/>
  <c r="N14" i="34" s="1"/>
  <c r="F172" i="34" s="1"/>
  <c r="H17" i="33"/>
  <c r="G17" i="33"/>
  <c r="M14" i="34" s="1"/>
  <c r="E172" i="34" s="1"/>
  <c r="Q16" i="33"/>
  <c r="I16" i="33"/>
  <c r="N13" i="34" s="1"/>
  <c r="F171" i="34" s="1"/>
  <c r="H16" i="33"/>
  <c r="G16" i="33"/>
  <c r="M13" i="34" s="1"/>
  <c r="E171" i="34" s="1"/>
  <c r="Q15" i="33"/>
  <c r="P15" i="33"/>
  <c r="I15" i="33"/>
  <c r="N12" i="34" s="1"/>
  <c r="F170" i="34" s="1"/>
  <c r="H15" i="33"/>
  <c r="G15" i="33"/>
  <c r="M12" i="34" s="1"/>
  <c r="E170" i="34" s="1"/>
  <c r="Q14" i="33"/>
  <c r="I14" i="33"/>
  <c r="N11" i="34" s="1"/>
  <c r="F169" i="34" s="1"/>
  <c r="H14" i="33"/>
  <c r="G14" i="33"/>
  <c r="M11" i="34" s="1"/>
  <c r="E169" i="34" s="1"/>
  <c r="Q13" i="33"/>
  <c r="I13" i="33"/>
  <c r="N10" i="34" s="1"/>
  <c r="F168" i="34" s="1"/>
  <c r="H13" i="33"/>
  <c r="H57" i="33" s="1"/>
  <c r="H58" i="33" s="1"/>
  <c r="G13" i="33"/>
  <c r="M10" i="34" s="1"/>
  <c r="E168" i="34" s="1"/>
  <c r="Q12" i="33"/>
  <c r="P12" i="33"/>
  <c r="I12" i="33"/>
  <c r="N9" i="34" s="1"/>
  <c r="F167" i="34" s="1"/>
  <c r="H12" i="33"/>
  <c r="G12" i="33"/>
  <c r="M9" i="34" s="1"/>
  <c r="E167" i="34" s="1"/>
  <c r="Q11" i="33"/>
  <c r="P11" i="33"/>
  <c r="I11" i="33"/>
  <c r="N8" i="34" s="1"/>
  <c r="F166" i="34" s="1"/>
  <c r="H11" i="33"/>
  <c r="G11" i="33"/>
  <c r="M8" i="34" s="1"/>
  <c r="E166" i="34" s="1"/>
  <c r="Q10" i="33"/>
  <c r="I10" i="33"/>
  <c r="N7" i="34" s="1"/>
  <c r="F165" i="34" s="1"/>
  <c r="H10" i="33"/>
  <c r="G10" i="33"/>
  <c r="M7" i="34" s="1"/>
  <c r="E165" i="34" s="1"/>
  <c r="Q9" i="33"/>
  <c r="I9" i="33"/>
  <c r="N6" i="34" s="1"/>
  <c r="F164" i="34" s="1"/>
  <c r="H9" i="33"/>
  <c r="G9" i="33"/>
  <c r="M6" i="34" s="1"/>
  <c r="E164" i="34" s="1"/>
  <c r="Q8" i="33"/>
  <c r="I8" i="33"/>
  <c r="N5" i="34" s="1"/>
  <c r="F163" i="34" s="1"/>
  <c r="H8" i="33"/>
  <c r="G8" i="33"/>
  <c r="M5" i="34" s="1"/>
  <c r="E163" i="34" s="1"/>
  <c r="Q7" i="33"/>
  <c r="I7" i="33"/>
  <c r="N4" i="34" s="1"/>
  <c r="H7" i="33"/>
  <c r="G7" i="33"/>
  <c r="M4" i="34" s="1"/>
  <c r="P57" i="29"/>
  <c r="P58" i="29" s="1"/>
  <c r="K84" i="24" s="1"/>
  <c r="O57" i="29"/>
  <c r="O58" i="29" s="1"/>
  <c r="N57" i="29"/>
  <c r="N58" i="29" s="1"/>
  <c r="J84" i="24" s="1"/>
  <c r="M57" i="29"/>
  <c r="M58" i="29" s="1"/>
  <c r="L57" i="29"/>
  <c r="L58" i="29" s="1"/>
  <c r="K57" i="29"/>
  <c r="K58" i="29" s="1"/>
  <c r="G57" i="29"/>
  <c r="F57" i="29"/>
  <c r="R56" i="29"/>
  <c r="J56" i="29"/>
  <c r="J53" i="34" s="1"/>
  <c r="F161" i="34" s="1"/>
  <c r="I56" i="29"/>
  <c r="H56" i="29"/>
  <c r="I53" i="34" s="1"/>
  <c r="E161" i="34" s="1"/>
  <c r="R55" i="29"/>
  <c r="J55" i="29"/>
  <c r="J52" i="34" s="1"/>
  <c r="F160" i="34" s="1"/>
  <c r="I55" i="29"/>
  <c r="H55" i="29"/>
  <c r="I52" i="34" s="1"/>
  <c r="E160" i="34" s="1"/>
  <c r="R54" i="29"/>
  <c r="J54" i="29"/>
  <c r="J51" i="34" s="1"/>
  <c r="F159" i="34" s="1"/>
  <c r="I54" i="29"/>
  <c r="H54" i="29"/>
  <c r="I51" i="34" s="1"/>
  <c r="E159" i="34" s="1"/>
  <c r="R53" i="29"/>
  <c r="J53" i="29"/>
  <c r="J50" i="34" s="1"/>
  <c r="F158" i="34" s="1"/>
  <c r="I53" i="29"/>
  <c r="H53" i="29"/>
  <c r="I50" i="34" s="1"/>
  <c r="E158" i="34" s="1"/>
  <c r="R52" i="29"/>
  <c r="J52" i="29"/>
  <c r="J49" i="34" s="1"/>
  <c r="F157" i="34" s="1"/>
  <c r="I52" i="29"/>
  <c r="H52" i="29"/>
  <c r="I49" i="34" s="1"/>
  <c r="E157" i="34" s="1"/>
  <c r="R51" i="29"/>
  <c r="J51" i="29"/>
  <c r="J48" i="34" s="1"/>
  <c r="F156" i="34" s="1"/>
  <c r="I51" i="29"/>
  <c r="H51" i="29"/>
  <c r="I48" i="34" s="1"/>
  <c r="E156" i="34" s="1"/>
  <c r="R50" i="29"/>
  <c r="Q50" i="29"/>
  <c r="J50" i="29"/>
  <c r="J47" i="34" s="1"/>
  <c r="F155" i="34" s="1"/>
  <c r="I50" i="29"/>
  <c r="H50" i="29"/>
  <c r="I47" i="34" s="1"/>
  <c r="E155" i="34" s="1"/>
  <c r="R49" i="29"/>
  <c r="J49" i="29"/>
  <c r="J46" i="34" s="1"/>
  <c r="F154" i="34" s="1"/>
  <c r="I49" i="29"/>
  <c r="H49" i="29"/>
  <c r="I46" i="34" s="1"/>
  <c r="E154" i="34" s="1"/>
  <c r="R48" i="29"/>
  <c r="J48" i="29"/>
  <c r="J45" i="34" s="1"/>
  <c r="F153" i="34" s="1"/>
  <c r="I48" i="29"/>
  <c r="H48" i="29"/>
  <c r="I45" i="34" s="1"/>
  <c r="E153" i="34" s="1"/>
  <c r="R47" i="29"/>
  <c r="J47" i="29"/>
  <c r="J44" i="34" s="1"/>
  <c r="F152" i="34" s="1"/>
  <c r="I47" i="29"/>
  <c r="H47" i="29"/>
  <c r="I44" i="34" s="1"/>
  <c r="E152" i="34" s="1"/>
  <c r="R46" i="29"/>
  <c r="J46" i="29"/>
  <c r="J43" i="34" s="1"/>
  <c r="F151" i="34" s="1"/>
  <c r="I46" i="29"/>
  <c r="H46" i="29"/>
  <c r="I43" i="34" s="1"/>
  <c r="E151" i="34" s="1"/>
  <c r="R45" i="29"/>
  <c r="J45" i="29"/>
  <c r="J42" i="34" s="1"/>
  <c r="F150" i="34" s="1"/>
  <c r="I45" i="29"/>
  <c r="H45" i="29"/>
  <c r="I42" i="34" s="1"/>
  <c r="E150" i="34" s="1"/>
  <c r="R44" i="29"/>
  <c r="J44" i="29"/>
  <c r="J41" i="34" s="1"/>
  <c r="F149" i="34" s="1"/>
  <c r="I44" i="29"/>
  <c r="H44" i="29"/>
  <c r="I41" i="34" s="1"/>
  <c r="E149" i="34" s="1"/>
  <c r="R43" i="29"/>
  <c r="J43" i="29"/>
  <c r="J40" i="34" s="1"/>
  <c r="F148" i="34" s="1"/>
  <c r="I43" i="29"/>
  <c r="H43" i="29"/>
  <c r="I40" i="34" s="1"/>
  <c r="E148" i="34" s="1"/>
  <c r="R42" i="29"/>
  <c r="Q42" i="29"/>
  <c r="J42" i="29"/>
  <c r="J39" i="34" s="1"/>
  <c r="F147" i="34" s="1"/>
  <c r="I42" i="29"/>
  <c r="H42" i="29"/>
  <c r="I39" i="34" s="1"/>
  <c r="E147" i="34" s="1"/>
  <c r="R41" i="29"/>
  <c r="J41" i="29"/>
  <c r="J38" i="34" s="1"/>
  <c r="F146" i="34" s="1"/>
  <c r="I41" i="29"/>
  <c r="H41" i="29"/>
  <c r="I38" i="34" s="1"/>
  <c r="E146" i="34" s="1"/>
  <c r="R40" i="29"/>
  <c r="J40" i="29"/>
  <c r="J37" i="34" s="1"/>
  <c r="F145" i="34" s="1"/>
  <c r="I40" i="29"/>
  <c r="H40" i="29"/>
  <c r="I37" i="34" s="1"/>
  <c r="E145" i="34" s="1"/>
  <c r="R39" i="29"/>
  <c r="J39" i="29"/>
  <c r="J36" i="34" s="1"/>
  <c r="F144" i="34" s="1"/>
  <c r="I39" i="29"/>
  <c r="H39" i="29"/>
  <c r="I36" i="34" s="1"/>
  <c r="E144" i="34" s="1"/>
  <c r="R38" i="29"/>
  <c r="J38" i="29"/>
  <c r="J35" i="34" s="1"/>
  <c r="F143" i="34" s="1"/>
  <c r="I38" i="29"/>
  <c r="H38" i="29"/>
  <c r="I35" i="34" s="1"/>
  <c r="E143" i="34" s="1"/>
  <c r="R37" i="29"/>
  <c r="J37" i="29"/>
  <c r="J34" i="34" s="1"/>
  <c r="F142" i="34" s="1"/>
  <c r="I37" i="29"/>
  <c r="H37" i="29"/>
  <c r="I34" i="34" s="1"/>
  <c r="E142" i="34" s="1"/>
  <c r="R36" i="29"/>
  <c r="J36" i="29"/>
  <c r="J33" i="34" s="1"/>
  <c r="F141" i="34" s="1"/>
  <c r="I36" i="29"/>
  <c r="H36" i="29"/>
  <c r="I33" i="34" s="1"/>
  <c r="E141" i="34" s="1"/>
  <c r="R35" i="29"/>
  <c r="J35" i="29"/>
  <c r="J32" i="34" s="1"/>
  <c r="F140" i="34" s="1"/>
  <c r="I35" i="29"/>
  <c r="H35" i="29"/>
  <c r="I32" i="34" s="1"/>
  <c r="E140" i="34" s="1"/>
  <c r="R34" i="29"/>
  <c r="Q34" i="29"/>
  <c r="J34" i="29"/>
  <c r="J31" i="34" s="1"/>
  <c r="F139" i="34" s="1"/>
  <c r="I34" i="29"/>
  <c r="H34" i="29"/>
  <c r="I31" i="34" s="1"/>
  <c r="E139" i="34" s="1"/>
  <c r="R33" i="29"/>
  <c r="J33" i="29"/>
  <c r="J30" i="34" s="1"/>
  <c r="F138" i="34" s="1"/>
  <c r="I33" i="29"/>
  <c r="H33" i="29"/>
  <c r="I30" i="34" s="1"/>
  <c r="E138" i="34" s="1"/>
  <c r="R32" i="29"/>
  <c r="J32" i="29"/>
  <c r="J29" i="34" s="1"/>
  <c r="F137" i="34" s="1"/>
  <c r="I32" i="29"/>
  <c r="H32" i="29"/>
  <c r="I29" i="34" s="1"/>
  <c r="E137" i="34" s="1"/>
  <c r="R31" i="29"/>
  <c r="J31" i="29"/>
  <c r="J28" i="34" s="1"/>
  <c r="F136" i="34" s="1"/>
  <c r="I31" i="29"/>
  <c r="H31" i="29"/>
  <c r="I28" i="34" s="1"/>
  <c r="E136" i="34" s="1"/>
  <c r="R30" i="29"/>
  <c r="J30" i="29"/>
  <c r="J27" i="34" s="1"/>
  <c r="F135" i="34" s="1"/>
  <c r="I30" i="29"/>
  <c r="H30" i="29"/>
  <c r="I27" i="34" s="1"/>
  <c r="E135" i="34" s="1"/>
  <c r="R29" i="29"/>
  <c r="J29" i="29"/>
  <c r="J26" i="34" s="1"/>
  <c r="F134" i="34" s="1"/>
  <c r="I29" i="29"/>
  <c r="H29" i="29"/>
  <c r="I26" i="34" s="1"/>
  <c r="E134" i="34" s="1"/>
  <c r="R28" i="29"/>
  <c r="J28" i="29"/>
  <c r="J25" i="34" s="1"/>
  <c r="F133" i="34" s="1"/>
  <c r="I28" i="29"/>
  <c r="H28" i="29"/>
  <c r="I25" i="34" s="1"/>
  <c r="E133" i="34" s="1"/>
  <c r="R27" i="29"/>
  <c r="J27" i="29"/>
  <c r="J24" i="34" s="1"/>
  <c r="F132" i="34" s="1"/>
  <c r="I27" i="29"/>
  <c r="H27" i="29"/>
  <c r="I24" i="34" s="1"/>
  <c r="E132" i="34" s="1"/>
  <c r="R26" i="29"/>
  <c r="Q26" i="29"/>
  <c r="J26" i="29"/>
  <c r="J23" i="34" s="1"/>
  <c r="F131" i="34" s="1"/>
  <c r="I26" i="29"/>
  <c r="H26" i="29"/>
  <c r="I23" i="34" s="1"/>
  <c r="E131" i="34" s="1"/>
  <c r="R25" i="29"/>
  <c r="J25" i="29"/>
  <c r="J22" i="34" s="1"/>
  <c r="F130" i="34" s="1"/>
  <c r="I25" i="29"/>
  <c r="H25" i="29"/>
  <c r="I22" i="34" s="1"/>
  <c r="E130" i="34" s="1"/>
  <c r="R24" i="29"/>
  <c r="J24" i="29"/>
  <c r="J21" i="34" s="1"/>
  <c r="F129" i="34" s="1"/>
  <c r="I24" i="29"/>
  <c r="H24" i="29"/>
  <c r="I21" i="34" s="1"/>
  <c r="E129" i="34" s="1"/>
  <c r="R23" i="29"/>
  <c r="J23" i="29"/>
  <c r="J20" i="34" s="1"/>
  <c r="F128" i="34" s="1"/>
  <c r="I23" i="29"/>
  <c r="H23" i="29"/>
  <c r="I20" i="34" s="1"/>
  <c r="E128" i="34" s="1"/>
  <c r="R22" i="29"/>
  <c r="J22" i="29"/>
  <c r="J19" i="34" s="1"/>
  <c r="F127" i="34" s="1"/>
  <c r="I22" i="29"/>
  <c r="H22" i="29"/>
  <c r="I19" i="34" s="1"/>
  <c r="E127" i="34" s="1"/>
  <c r="R21" i="29"/>
  <c r="J21" i="29"/>
  <c r="J18" i="34" s="1"/>
  <c r="F126" i="34" s="1"/>
  <c r="I21" i="29"/>
  <c r="H21" i="29"/>
  <c r="I18" i="34" s="1"/>
  <c r="E126" i="34" s="1"/>
  <c r="R20" i="29"/>
  <c r="J20" i="29"/>
  <c r="J17" i="34" s="1"/>
  <c r="F125" i="34" s="1"/>
  <c r="I20" i="29"/>
  <c r="H20" i="29"/>
  <c r="I17" i="34" s="1"/>
  <c r="E125" i="34" s="1"/>
  <c r="R19" i="29"/>
  <c r="J19" i="29"/>
  <c r="J16" i="34" s="1"/>
  <c r="F124" i="34" s="1"/>
  <c r="I19" i="29"/>
  <c r="H19" i="29"/>
  <c r="I16" i="34" s="1"/>
  <c r="E124" i="34" s="1"/>
  <c r="R18" i="29"/>
  <c r="Q18" i="29"/>
  <c r="J18" i="29"/>
  <c r="J15" i="34" s="1"/>
  <c r="F123" i="34" s="1"/>
  <c r="I18" i="29"/>
  <c r="H18" i="29"/>
  <c r="I15" i="34" s="1"/>
  <c r="E123" i="34" s="1"/>
  <c r="R17" i="29"/>
  <c r="J17" i="29"/>
  <c r="J14" i="34" s="1"/>
  <c r="F122" i="34" s="1"/>
  <c r="I17" i="29"/>
  <c r="H17" i="29"/>
  <c r="I14" i="34" s="1"/>
  <c r="E122" i="34" s="1"/>
  <c r="R16" i="29"/>
  <c r="J16" i="29"/>
  <c r="J13" i="34" s="1"/>
  <c r="F121" i="34" s="1"/>
  <c r="I16" i="29"/>
  <c r="H16" i="29"/>
  <c r="I13" i="34" s="1"/>
  <c r="E121" i="34" s="1"/>
  <c r="R15" i="29"/>
  <c r="J15" i="29"/>
  <c r="J12" i="34" s="1"/>
  <c r="F120" i="34" s="1"/>
  <c r="I15" i="29"/>
  <c r="H15" i="29"/>
  <c r="I12" i="34" s="1"/>
  <c r="E120" i="34" s="1"/>
  <c r="R14" i="29"/>
  <c r="J14" i="29"/>
  <c r="J11" i="34" s="1"/>
  <c r="F119" i="34" s="1"/>
  <c r="I14" i="29"/>
  <c r="H14" i="29"/>
  <c r="I11" i="34" s="1"/>
  <c r="E119" i="34" s="1"/>
  <c r="R13" i="29"/>
  <c r="J13" i="29"/>
  <c r="J10" i="34" s="1"/>
  <c r="F118" i="34" s="1"/>
  <c r="I13" i="29"/>
  <c r="H13" i="29"/>
  <c r="I10" i="34" s="1"/>
  <c r="E118" i="34" s="1"/>
  <c r="R12" i="29"/>
  <c r="J12" i="29"/>
  <c r="J9" i="34" s="1"/>
  <c r="F117" i="34" s="1"/>
  <c r="I12" i="29"/>
  <c r="H12" i="29"/>
  <c r="I9" i="34" s="1"/>
  <c r="E117" i="34" s="1"/>
  <c r="R11" i="29"/>
  <c r="J11" i="29"/>
  <c r="J8" i="34" s="1"/>
  <c r="F116" i="34" s="1"/>
  <c r="I11" i="29"/>
  <c r="H11" i="29"/>
  <c r="I8" i="34" s="1"/>
  <c r="E116" i="34" s="1"/>
  <c r="R10" i="29"/>
  <c r="J10" i="29"/>
  <c r="J7" i="34" s="1"/>
  <c r="F115" i="34" s="1"/>
  <c r="I10" i="29"/>
  <c r="H10" i="29"/>
  <c r="I7" i="34" s="1"/>
  <c r="E115" i="34" s="1"/>
  <c r="R9" i="29"/>
  <c r="J9" i="29"/>
  <c r="J6" i="34" s="1"/>
  <c r="F114" i="34" s="1"/>
  <c r="I9" i="29"/>
  <c r="H9" i="29"/>
  <c r="I6" i="34" s="1"/>
  <c r="E114" i="34" s="1"/>
  <c r="R8" i="29"/>
  <c r="J8" i="29"/>
  <c r="J5" i="34" s="1"/>
  <c r="F113" i="34" s="1"/>
  <c r="I8" i="29"/>
  <c r="H8" i="29"/>
  <c r="I5" i="34" s="1"/>
  <c r="E113" i="34" s="1"/>
  <c r="R7" i="29"/>
  <c r="J7" i="29"/>
  <c r="J4" i="34" s="1"/>
  <c r="F112" i="34" s="1"/>
  <c r="I7" i="29"/>
  <c r="H7" i="29"/>
  <c r="I4" i="34" s="1"/>
  <c r="E112" i="34" s="1"/>
  <c r="L75" i="24"/>
  <c r="M74" i="24"/>
  <c r="L74" i="24"/>
  <c r="J74" i="24"/>
  <c r="L73" i="24"/>
  <c r="L72" i="24"/>
  <c r="M71" i="24"/>
  <c r="L71" i="24"/>
  <c r="J71" i="24"/>
  <c r="M68" i="24"/>
  <c r="L68" i="24"/>
  <c r="J68" i="24"/>
  <c r="M67" i="24"/>
  <c r="L67" i="24"/>
  <c r="L66" i="24"/>
  <c r="E57" i="24"/>
  <c r="D57" i="24"/>
  <c r="H56" i="24"/>
  <c r="F53" i="34" s="1"/>
  <c r="F111" i="34" s="1"/>
  <c r="G56" i="24"/>
  <c r="F56" i="24"/>
  <c r="E53" i="34" s="1"/>
  <c r="E111" i="34" s="1"/>
  <c r="H55" i="24"/>
  <c r="F52" i="34" s="1"/>
  <c r="F110" i="34" s="1"/>
  <c r="G55" i="24"/>
  <c r="F55" i="24"/>
  <c r="E52" i="34" s="1"/>
  <c r="E110" i="34" s="1"/>
  <c r="H54" i="24"/>
  <c r="F51" i="34" s="1"/>
  <c r="F109" i="34" s="1"/>
  <c r="G54" i="24"/>
  <c r="F54" i="24"/>
  <c r="E51" i="34" s="1"/>
  <c r="E109" i="34" s="1"/>
  <c r="H53" i="24"/>
  <c r="F50" i="34" s="1"/>
  <c r="F108" i="34" s="1"/>
  <c r="G53" i="24"/>
  <c r="F53" i="24"/>
  <c r="E50" i="34" s="1"/>
  <c r="E108" i="34" s="1"/>
  <c r="H52" i="24"/>
  <c r="F49" i="34" s="1"/>
  <c r="F107" i="34" s="1"/>
  <c r="G52" i="24"/>
  <c r="F52" i="24"/>
  <c r="E49" i="34" s="1"/>
  <c r="E107" i="34" s="1"/>
  <c r="H51" i="24"/>
  <c r="F48" i="34" s="1"/>
  <c r="F106" i="34" s="1"/>
  <c r="G51" i="24"/>
  <c r="F51" i="24"/>
  <c r="E48" i="34" s="1"/>
  <c r="E106" i="34" s="1"/>
  <c r="H50" i="24"/>
  <c r="F47" i="34" s="1"/>
  <c r="F105" i="34" s="1"/>
  <c r="G50" i="24"/>
  <c r="F50" i="24"/>
  <c r="E47" i="34" s="1"/>
  <c r="E105" i="34" s="1"/>
  <c r="H49" i="24"/>
  <c r="F46" i="34" s="1"/>
  <c r="F104" i="34" s="1"/>
  <c r="G49" i="24"/>
  <c r="F49" i="24"/>
  <c r="E46" i="34" s="1"/>
  <c r="E104" i="34" s="1"/>
  <c r="H48" i="24"/>
  <c r="F45" i="34" s="1"/>
  <c r="F103" i="34" s="1"/>
  <c r="G48" i="24"/>
  <c r="F48" i="24"/>
  <c r="E45" i="34" s="1"/>
  <c r="E103" i="34" s="1"/>
  <c r="H47" i="24"/>
  <c r="F44" i="34" s="1"/>
  <c r="F102" i="34" s="1"/>
  <c r="G47" i="24"/>
  <c r="F47" i="24"/>
  <c r="E44" i="34" s="1"/>
  <c r="E102" i="34" s="1"/>
  <c r="H46" i="24"/>
  <c r="F43" i="34" s="1"/>
  <c r="F101" i="34" s="1"/>
  <c r="G46" i="24"/>
  <c r="F46" i="24"/>
  <c r="E43" i="34" s="1"/>
  <c r="E101" i="34" s="1"/>
  <c r="H45" i="24"/>
  <c r="F42" i="34" s="1"/>
  <c r="F100" i="34" s="1"/>
  <c r="G45" i="24"/>
  <c r="F45" i="24"/>
  <c r="E42" i="34" s="1"/>
  <c r="E100" i="34" s="1"/>
  <c r="H44" i="24"/>
  <c r="F41" i="34" s="1"/>
  <c r="F99" i="34" s="1"/>
  <c r="G44" i="24"/>
  <c r="F44" i="24"/>
  <c r="E41" i="34" s="1"/>
  <c r="E99" i="34" s="1"/>
  <c r="H43" i="24"/>
  <c r="F40" i="34" s="1"/>
  <c r="F98" i="34" s="1"/>
  <c r="G43" i="24"/>
  <c r="F43" i="24"/>
  <c r="E40" i="34" s="1"/>
  <c r="E98" i="34" s="1"/>
  <c r="H42" i="24"/>
  <c r="F39" i="34" s="1"/>
  <c r="F97" i="34" s="1"/>
  <c r="G42" i="24"/>
  <c r="F42" i="24"/>
  <c r="E39" i="34" s="1"/>
  <c r="E97" i="34" s="1"/>
  <c r="H41" i="24"/>
  <c r="F38" i="34" s="1"/>
  <c r="F96" i="34" s="1"/>
  <c r="G41" i="24"/>
  <c r="F41" i="24"/>
  <c r="E38" i="34" s="1"/>
  <c r="E96" i="34" s="1"/>
  <c r="H40" i="24"/>
  <c r="G40" i="24"/>
  <c r="F40" i="24"/>
  <c r="E37" i="34" s="1"/>
  <c r="E95" i="34" s="1"/>
  <c r="H39" i="24"/>
  <c r="F36" i="34" s="1"/>
  <c r="F94" i="34" s="1"/>
  <c r="G39" i="24"/>
  <c r="F39" i="24"/>
  <c r="E36" i="34" s="1"/>
  <c r="E94" i="34" s="1"/>
  <c r="H38" i="24"/>
  <c r="F35" i="34" s="1"/>
  <c r="F93" i="34" s="1"/>
  <c r="G38" i="24"/>
  <c r="F38" i="24"/>
  <c r="H37" i="24"/>
  <c r="F34" i="34" s="1"/>
  <c r="F92" i="34" s="1"/>
  <c r="G37" i="24"/>
  <c r="F37" i="24"/>
  <c r="E34" i="34" s="1"/>
  <c r="E92" i="34" s="1"/>
  <c r="H36" i="24"/>
  <c r="F33" i="34" s="1"/>
  <c r="F91" i="34" s="1"/>
  <c r="G36" i="24"/>
  <c r="F36" i="24"/>
  <c r="E33" i="34" s="1"/>
  <c r="E91" i="34" s="1"/>
  <c r="H35" i="24"/>
  <c r="F32" i="34" s="1"/>
  <c r="F90" i="34" s="1"/>
  <c r="G35" i="24"/>
  <c r="F35" i="24"/>
  <c r="E32" i="34" s="1"/>
  <c r="E90" i="34" s="1"/>
  <c r="H34" i="24"/>
  <c r="F31" i="34" s="1"/>
  <c r="F89" i="34" s="1"/>
  <c r="G34" i="24"/>
  <c r="F34" i="24"/>
  <c r="E31" i="34" s="1"/>
  <c r="E89" i="34" s="1"/>
  <c r="H33" i="24"/>
  <c r="F30" i="34" s="1"/>
  <c r="F88" i="34" s="1"/>
  <c r="G33" i="24"/>
  <c r="F33" i="24"/>
  <c r="E30" i="34" s="1"/>
  <c r="E88" i="34" s="1"/>
  <c r="H32" i="24"/>
  <c r="G32" i="24"/>
  <c r="F32" i="24"/>
  <c r="E29" i="34" s="1"/>
  <c r="E87" i="34" s="1"/>
  <c r="H31" i="24"/>
  <c r="F28" i="34" s="1"/>
  <c r="F86" i="34" s="1"/>
  <c r="G31" i="24"/>
  <c r="F31" i="24"/>
  <c r="E28" i="34" s="1"/>
  <c r="E86" i="34" s="1"/>
  <c r="H30" i="24"/>
  <c r="F27" i="34" s="1"/>
  <c r="F85" i="34" s="1"/>
  <c r="G30" i="24"/>
  <c r="F30" i="24"/>
  <c r="H29" i="24"/>
  <c r="F26" i="34" s="1"/>
  <c r="F84" i="34" s="1"/>
  <c r="G29" i="24"/>
  <c r="F29" i="24"/>
  <c r="E26" i="34" s="1"/>
  <c r="E84" i="34" s="1"/>
  <c r="H28" i="24"/>
  <c r="F25" i="34" s="1"/>
  <c r="F83" i="34" s="1"/>
  <c r="G28" i="24"/>
  <c r="F28" i="24"/>
  <c r="E25" i="34" s="1"/>
  <c r="E83" i="34" s="1"/>
  <c r="H27" i="24"/>
  <c r="F24" i="34" s="1"/>
  <c r="F82" i="34" s="1"/>
  <c r="G27" i="24"/>
  <c r="F27" i="24"/>
  <c r="E24" i="34" s="1"/>
  <c r="E82" i="34" s="1"/>
  <c r="H26" i="24"/>
  <c r="F23" i="34" s="1"/>
  <c r="F81" i="34" s="1"/>
  <c r="G26" i="24"/>
  <c r="F26" i="24"/>
  <c r="E23" i="34" s="1"/>
  <c r="E81" i="34" s="1"/>
  <c r="H25" i="24"/>
  <c r="F22" i="34" s="1"/>
  <c r="F80" i="34" s="1"/>
  <c r="G25" i="24"/>
  <c r="F25" i="24"/>
  <c r="E22" i="34" s="1"/>
  <c r="E80" i="34" s="1"/>
  <c r="H24" i="24"/>
  <c r="G24" i="24"/>
  <c r="F24" i="24"/>
  <c r="E21" i="34" s="1"/>
  <c r="E79" i="34" s="1"/>
  <c r="H23" i="24"/>
  <c r="F20" i="34" s="1"/>
  <c r="F78" i="34" s="1"/>
  <c r="G23" i="24"/>
  <c r="F23" i="24"/>
  <c r="E20" i="34" s="1"/>
  <c r="E78" i="34" s="1"/>
  <c r="H22" i="24"/>
  <c r="F19" i="34" s="1"/>
  <c r="F77" i="34" s="1"/>
  <c r="G22" i="24"/>
  <c r="F22" i="24"/>
  <c r="H21" i="24"/>
  <c r="F18" i="34" s="1"/>
  <c r="F76" i="34" s="1"/>
  <c r="G21" i="24"/>
  <c r="F21" i="24"/>
  <c r="E18" i="34" s="1"/>
  <c r="E76" i="34" s="1"/>
  <c r="H20" i="24"/>
  <c r="F17" i="34" s="1"/>
  <c r="F75" i="34" s="1"/>
  <c r="G20" i="24"/>
  <c r="F20" i="24"/>
  <c r="E17" i="34" s="1"/>
  <c r="E75" i="34" s="1"/>
  <c r="H19" i="24"/>
  <c r="F16" i="34" s="1"/>
  <c r="F74" i="34" s="1"/>
  <c r="G19" i="24"/>
  <c r="F19" i="24"/>
  <c r="E16" i="34" s="1"/>
  <c r="E74" i="34" s="1"/>
  <c r="H18" i="24"/>
  <c r="F15" i="34" s="1"/>
  <c r="F73" i="34" s="1"/>
  <c r="G18" i="24"/>
  <c r="F18" i="24"/>
  <c r="E15" i="34" s="1"/>
  <c r="E73" i="34" s="1"/>
  <c r="H17" i="24"/>
  <c r="F14" i="34" s="1"/>
  <c r="F72" i="34" s="1"/>
  <c r="G17" i="24"/>
  <c r="F17" i="24"/>
  <c r="E14" i="34" s="1"/>
  <c r="E72" i="34" s="1"/>
  <c r="H16" i="24"/>
  <c r="G16" i="24"/>
  <c r="F16" i="24"/>
  <c r="E13" i="34" s="1"/>
  <c r="E71" i="34" s="1"/>
  <c r="H15" i="24"/>
  <c r="F12" i="34" s="1"/>
  <c r="F70" i="34" s="1"/>
  <c r="G15" i="24"/>
  <c r="F15" i="24"/>
  <c r="E12" i="34" s="1"/>
  <c r="E70" i="34" s="1"/>
  <c r="H14" i="24"/>
  <c r="F11" i="34" s="1"/>
  <c r="F69" i="34" s="1"/>
  <c r="G14" i="24"/>
  <c r="F14" i="24"/>
  <c r="H13" i="24"/>
  <c r="F10" i="34" s="1"/>
  <c r="F68" i="34" s="1"/>
  <c r="G13" i="24"/>
  <c r="F13" i="24"/>
  <c r="E10" i="34" s="1"/>
  <c r="E68" i="34" s="1"/>
  <c r="H12" i="24"/>
  <c r="F9" i="34" s="1"/>
  <c r="F67" i="34" s="1"/>
  <c r="G12" i="24"/>
  <c r="F12" i="24"/>
  <c r="E9" i="34" s="1"/>
  <c r="E67" i="34" s="1"/>
  <c r="H11" i="24"/>
  <c r="F8" i="34" s="1"/>
  <c r="F66" i="34" s="1"/>
  <c r="G11" i="24"/>
  <c r="F11" i="24"/>
  <c r="E8" i="34" s="1"/>
  <c r="E66" i="34" s="1"/>
  <c r="H10" i="24"/>
  <c r="F7" i="34" s="1"/>
  <c r="F65" i="34" s="1"/>
  <c r="G10" i="24"/>
  <c r="F10" i="24"/>
  <c r="E7" i="34" s="1"/>
  <c r="E65" i="34" s="1"/>
  <c r="H9" i="24"/>
  <c r="F6" i="34" s="1"/>
  <c r="F64" i="34" s="1"/>
  <c r="G9" i="24"/>
  <c r="F9" i="24"/>
  <c r="E6" i="34" s="1"/>
  <c r="E64" i="34" s="1"/>
  <c r="H8" i="24"/>
  <c r="G8" i="24"/>
  <c r="F8" i="24"/>
  <c r="E5" i="34" s="1"/>
  <c r="E63" i="34" s="1"/>
  <c r="F4" i="34"/>
  <c r="G7" i="24"/>
  <c r="F7" i="24"/>
  <c r="E4" i="34" s="1"/>
  <c r="Q37" i="23" l="1"/>
  <c r="Q34" i="23"/>
  <c r="Q40" i="23"/>
  <c r="Q46" i="30"/>
  <c r="Q8" i="30"/>
  <c r="Q31" i="30"/>
  <c r="Q47" i="30"/>
  <c r="N58" i="30"/>
  <c r="J91" i="24" s="1"/>
  <c r="O58" i="30"/>
  <c r="Q21" i="30"/>
  <c r="Q10" i="30"/>
  <c r="I57" i="30"/>
  <c r="I58" i="30" s="1"/>
  <c r="Q53" i="30"/>
  <c r="Q18" i="30"/>
  <c r="Q34" i="30"/>
  <c r="Q50" i="30"/>
  <c r="Q12" i="30"/>
  <c r="Q28" i="30"/>
  <c r="Q44" i="30"/>
  <c r="Q9" i="30"/>
  <c r="Q25" i="30"/>
  <c r="Q41" i="30"/>
  <c r="Q22" i="30"/>
  <c r="Q38" i="30"/>
  <c r="Q54" i="30"/>
  <c r="Q19" i="30"/>
  <c r="Q35" i="30"/>
  <c r="Q51" i="30"/>
  <c r="H57" i="30"/>
  <c r="E362" i="34"/>
  <c r="AK55" i="34"/>
  <c r="Q16" i="30"/>
  <c r="Q32" i="30"/>
  <c r="Q48" i="30"/>
  <c r="Q13" i="30"/>
  <c r="Q29" i="30"/>
  <c r="Q45" i="30"/>
  <c r="J57" i="30"/>
  <c r="F362" i="34"/>
  <c r="AL55" i="34"/>
  <c r="Q42" i="30"/>
  <c r="Q7" i="30"/>
  <c r="Q23" i="30"/>
  <c r="Q39" i="30"/>
  <c r="Q55" i="30"/>
  <c r="R57" i="30"/>
  <c r="Q20" i="30"/>
  <c r="Q36" i="30"/>
  <c r="Q52" i="30"/>
  <c r="Q17" i="30"/>
  <c r="Q33" i="30"/>
  <c r="Q49" i="30"/>
  <c r="Q14" i="30"/>
  <c r="Q30" i="30"/>
  <c r="Q11" i="30"/>
  <c r="Q27" i="30"/>
  <c r="Q43" i="30"/>
  <c r="Q24" i="30"/>
  <c r="Q40" i="30"/>
  <c r="Q56" i="30"/>
  <c r="R50" i="31"/>
  <c r="AI19" i="34"/>
  <c r="G327" i="34" s="1"/>
  <c r="AI38" i="34"/>
  <c r="G346" i="34" s="1"/>
  <c r="AJ10" i="34"/>
  <c r="H318" i="34" s="1"/>
  <c r="AJ34" i="34"/>
  <c r="H342" i="34" s="1"/>
  <c r="AI25" i="34"/>
  <c r="G333" i="34" s="1"/>
  <c r="AI9" i="34"/>
  <c r="G317" i="34" s="1"/>
  <c r="AI18" i="34"/>
  <c r="G326" i="34" s="1"/>
  <c r="AI10" i="34"/>
  <c r="G318" i="34" s="1"/>
  <c r="AI45" i="34"/>
  <c r="G353" i="34" s="1"/>
  <c r="AI41" i="34"/>
  <c r="G349" i="34" s="1"/>
  <c r="R22" i="31"/>
  <c r="R10" i="31"/>
  <c r="AJ14" i="34"/>
  <c r="H322" i="34" s="1"/>
  <c r="AI17" i="34"/>
  <c r="G325" i="34" s="1"/>
  <c r="R41" i="31"/>
  <c r="AI6" i="34"/>
  <c r="G314" i="34" s="1"/>
  <c r="AI8" i="34"/>
  <c r="G316" i="34" s="1"/>
  <c r="AI32" i="34"/>
  <c r="G340" i="34" s="1"/>
  <c r="R11" i="31"/>
  <c r="AJ11" i="34"/>
  <c r="H319" i="34" s="1"/>
  <c r="AI29" i="34"/>
  <c r="G337" i="34" s="1"/>
  <c r="AJ6" i="34"/>
  <c r="H314" i="34" s="1"/>
  <c r="R23" i="31"/>
  <c r="AI23" i="34"/>
  <c r="G331" i="34" s="1"/>
  <c r="AJ26" i="34"/>
  <c r="H334" i="34" s="1"/>
  <c r="AI49" i="34"/>
  <c r="G357" i="34" s="1"/>
  <c r="R9" i="31"/>
  <c r="AJ23" i="34"/>
  <c r="H331" i="34" s="1"/>
  <c r="R18" i="31"/>
  <c r="R26" i="31"/>
  <c r="AI36" i="34"/>
  <c r="G344" i="34" s="1"/>
  <c r="R39" i="31"/>
  <c r="AI43" i="34"/>
  <c r="G351" i="34" s="1"/>
  <c r="AI4" i="34"/>
  <c r="G312" i="34" s="1"/>
  <c r="AJ18" i="34"/>
  <c r="H326" i="34" s="1"/>
  <c r="AI30" i="34"/>
  <c r="G338" i="34" s="1"/>
  <c r="R15" i="31"/>
  <c r="AI21" i="34"/>
  <c r="G329" i="34" s="1"/>
  <c r="AI27" i="34"/>
  <c r="G335" i="34" s="1"/>
  <c r="AI40" i="34"/>
  <c r="G348" i="34" s="1"/>
  <c r="AI24" i="34"/>
  <c r="G332" i="34" s="1"/>
  <c r="AJ27" i="34"/>
  <c r="H335" i="34" s="1"/>
  <c r="AJ30" i="34"/>
  <c r="H338" i="34" s="1"/>
  <c r="AI7" i="34"/>
  <c r="G315" i="34" s="1"/>
  <c r="AI16" i="34"/>
  <c r="G324" i="34" s="1"/>
  <c r="AI47" i="34"/>
  <c r="G355" i="34" s="1"/>
  <c r="AJ7" i="34"/>
  <c r="H315" i="34" s="1"/>
  <c r="R19" i="31"/>
  <c r="AI34" i="34"/>
  <c r="G342" i="34" s="1"/>
  <c r="AJ47" i="34"/>
  <c r="H355" i="34" s="1"/>
  <c r="F312" i="34"/>
  <c r="R35" i="31"/>
  <c r="AJ43" i="34"/>
  <c r="H351" i="34" s="1"/>
  <c r="I57" i="31"/>
  <c r="R7" i="31"/>
  <c r="AI28" i="34"/>
  <c r="G336" i="34" s="1"/>
  <c r="R33" i="31"/>
  <c r="R46" i="31"/>
  <c r="AI13" i="34"/>
  <c r="G321" i="34" s="1"/>
  <c r="AI15" i="34"/>
  <c r="G323" i="34" s="1"/>
  <c r="AI26" i="34"/>
  <c r="G334" i="34" s="1"/>
  <c r="R31" i="31"/>
  <c r="AI11" i="34"/>
  <c r="G319" i="34" s="1"/>
  <c r="AJ15" i="34"/>
  <c r="H323" i="34" s="1"/>
  <c r="AI22" i="34"/>
  <c r="G330" i="34" s="1"/>
  <c r="AI37" i="34"/>
  <c r="G345" i="34" s="1"/>
  <c r="AI39" i="34"/>
  <c r="G347" i="34" s="1"/>
  <c r="AI52" i="34"/>
  <c r="G360" i="34" s="1"/>
  <c r="AI35" i="34"/>
  <c r="G343" i="34" s="1"/>
  <c r="AJ39" i="34"/>
  <c r="H347" i="34" s="1"/>
  <c r="AI50" i="34"/>
  <c r="G358" i="34" s="1"/>
  <c r="R55" i="31"/>
  <c r="R14" i="31"/>
  <c r="AJ22" i="34"/>
  <c r="H330" i="34" s="1"/>
  <c r="R27" i="31"/>
  <c r="AI33" i="34"/>
  <c r="G341" i="34" s="1"/>
  <c r="AJ35" i="34"/>
  <c r="H343" i="34" s="1"/>
  <c r="R42" i="31"/>
  <c r="AI46" i="34"/>
  <c r="G354" i="34" s="1"/>
  <c r="AI20" i="34"/>
  <c r="G328" i="34" s="1"/>
  <c r="R25" i="31"/>
  <c r="R38" i="31"/>
  <c r="AI48" i="34"/>
  <c r="G356" i="34" s="1"/>
  <c r="AJ50" i="34"/>
  <c r="H358" i="34" s="1"/>
  <c r="AI5" i="34"/>
  <c r="G313" i="34" s="1"/>
  <c r="AI44" i="34"/>
  <c r="G352" i="34" s="1"/>
  <c r="AJ46" i="34"/>
  <c r="H354" i="34" s="1"/>
  <c r="R51" i="31"/>
  <c r="AI14" i="34"/>
  <c r="G322" i="34" s="1"/>
  <c r="AI31" i="34"/>
  <c r="G339" i="34" s="1"/>
  <c r="AI42" i="34"/>
  <c r="G350" i="34" s="1"/>
  <c r="R47" i="31"/>
  <c r="R49" i="31"/>
  <c r="AJ31" i="34"/>
  <c r="H339" i="34" s="1"/>
  <c r="R34" i="31"/>
  <c r="AJ42" i="34"/>
  <c r="H350" i="34" s="1"/>
  <c r="AI53" i="34"/>
  <c r="G361" i="34" s="1"/>
  <c r="E312" i="34"/>
  <c r="AG55" i="34"/>
  <c r="AI12" i="34"/>
  <c r="G320" i="34" s="1"/>
  <c r="R17" i="31"/>
  <c r="R30" i="31"/>
  <c r="AJ38" i="34"/>
  <c r="H346" i="34" s="1"/>
  <c r="R43" i="31"/>
  <c r="AI51" i="34"/>
  <c r="G359" i="34" s="1"/>
  <c r="H262" i="34"/>
  <c r="Q7" i="28"/>
  <c r="Q23" i="28"/>
  <c r="Q39" i="28"/>
  <c r="G57" i="28"/>
  <c r="Q13" i="28"/>
  <c r="Q29" i="28"/>
  <c r="Q45" i="28"/>
  <c r="I57" i="28"/>
  <c r="N57" i="28"/>
  <c r="Q16" i="28"/>
  <c r="P19" i="28"/>
  <c r="AF19" i="34"/>
  <c r="H277" i="34" s="1"/>
  <c r="Q32" i="28"/>
  <c r="P35" i="28"/>
  <c r="AF35" i="34"/>
  <c r="H293" i="34" s="1"/>
  <c r="Q48" i="28"/>
  <c r="AF51" i="34"/>
  <c r="H309" i="34" s="1"/>
  <c r="AF6" i="34"/>
  <c r="H264" i="34" s="1"/>
  <c r="Q19" i="28"/>
  <c r="P22" i="28"/>
  <c r="AF22" i="34"/>
  <c r="H280" i="34" s="1"/>
  <c r="Q35" i="28"/>
  <c r="P38" i="28"/>
  <c r="AF38" i="34"/>
  <c r="H296" i="34" s="1"/>
  <c r="Q51" i="28"/>
  <c r="P54" i="28"/>
  <c r="K57" i="28"/>
  <c r="K58" i="28" s="1"/>
  <c r="P9" i="28"/>
  <c r="AF9" i="34"/>
  <c r="H267" i="34" s="1"/>
  <c r="P25" i="28"/>
  <c r="AF25" i="34"/>
  <c r="H283" i="34" s="1"/>
  <c r="P41" i="28"/>
  <c r="AF41" i="34"/>
  <c r="H299" i="34" s="1"/>
  <c r="Q54" i="28"/>
  <c r="E262" i="34"/>
  <c r="AC55" i="34"/>
  <c r="P12" i="28"/>
  <c r="AF12" i="34"/>
  <c r="H270" i="34" s="1"/>
  <c r="P28" i="28"/>
  <c r="AF28" i="34"/>
  <c r="H286" i="34" s="1"/>
  <c r="Q41" i="28"/>
  <c r="P44" i="28"/>
  <c r="AF44" i="34"/>
  <c r="H302" i="34" s="1"/>
  <c r="P15" i="28"/>
  <c r="AF15" i="34"/>
  <c r="H273" i="34" s="1"/>
  <c r="P31" i="28"/>
  <c r="AF31" i="34"/>
  <c r="H289" i="34" s="1"/>
  <c r="P47" i="28"/>
  <c r="AF47" i="34"/>
  <c r="H305" i="34" s="1"/>
  <c r="F262" i="34"/>
  <c r="AD55" i="34"/>
  <c r="P18" i="28"/>
  <c r="AF18" i="34"/>
  <c r="H276" i="34" s="1"/>
  <c r="P34" i="28"/>
  <c r="AF34" i="34"/>
  <c r="H292" i="34" s="1"/>
  <c r="P50" i="28"/>
  <c r="AF50" i="34"/>
  <c r="H308" i="34" s="1"/>
  <c r="AF5" i="34"/>
  <c r="H263" i="34" s="1"/>
  <c r="P21" i="28"/>
  <c r="AF21" i="34"/>
  <c r="H279" i="34" s="1"/>
  <c r="P37" i="28"/>
  <c r="AF37" i="34"/>
  <c r="H295" i="34" s="1"/>
  <c r="P53" i="28"/>
  <c r="AF53" i="34"/>
  <c r="H311" i="34" s="1"/>
  <c r="P8" i="28"/>
  <c r="P57" i="28" s="1"/>
  <c r="P58" i="28" s="1"/>
  <c r="AF8" i="34"/>
  <c r="H266" i="34" s="1"/>
  <c r="P24" i="28"/>
  <c r="AF24" i="34"/>
  <c r="H282" i="34" s="1"/>
  <c r="P40" i="28"/>
  <c r="AF40" i="34"/>
  <c r="H298" i="34" s="1"/>
  <c r="P56" i="28"/>
  <c r="Q26" i="28"/>
  <c r="Q42" i="28"/>
  <c r="P11" i="28"/>
  <c r="AF11" i="34"/>
  <c r="H269" i="34" s="1"/>
  <c r="P27" i="28"/>
  <c r="AF27" i="34"/>
  <c r="H285" i="34" s="1"/>
  <c r="P43" i="28"/>
  <c r="AF43" i="34"/>
  <c r="H301" i="34" s="1"/>
  <c r="Q10" i="28"/>
  <c r="G262" i="34"/>
  <c r="P46" i="28"/>
  <c r="AF46" i="34"/>
  <c r="H304" i="34" s="1"/>
  <c r="Q40" i="32"/>
  <c r="Q18" i="32"/>
  <c r="Q34" i="32"/>
  <c r="Q50" i="32"/>
  <c r="Q15" i="32"/>
  <c r="Q31" i="32"/>
  <c r="Q47" i="32"/>
  <c r="O58" i="32"/>
  <c r="Q8" i="32"/>
  <c r="Q12" i="32"/>
  <c r="Q28" i="32"/>
  <c r="Q44" i="32"/>
  <c r="Q9" i="32"/>
  <c r="Q25" i="32"/>
  <c r="Q41" i="32"/>
  <c r="Q54" i="32"/>
  <c r="H57" i="32"/>
  <c r="Q19" i="32"/>
  <c r="Q35" i="32"/>
  <c r="Q51" i="32"/>
  <c r="E212" i="34"/>
  <c r="Y55" i="34"/>
  <c r="Q16" i="32"/>
  <c r="Q32" i="32"/>
  <c r="Q48" i="32"/>
  <c r="J57" i="32"/>
  <c r="Q21" i="32"/>
  <c r="Q53" i="32"/>
  <c r="Q13" i="32"/>
  <c r="Q29" i="32"/>
  <c r="Q45" i="32"/>
  <c r="F212" i="34"/>
  <c r="Z55" i="34"/>
  <c r="Q10" i="32"/>
  <c r="Q26" i="32"/>
  <c r="Q42" i="32"/>
  <c r="R57" i="32"/>
  <c r="Q20" i="32"/>
  <c r="Q36" i="32"/>
  <c r="Q52" i="32"/>
  <c r="Q56" i="32"/>
  <c r="Q37" i="32"/>
  <c r="Q17" i="32"/>
  <c r="Q49" i="32"/>
  <c r="Q24" i="32"/>
  <c r="Q14" i="32"/>
  <c r="Q30" i="32"/>
  <c r="Q46" i="32"/>
  <c r="Q9" i="29"/>
  <c r="Q25" i="29"/>
  <c r="Q10" i="29"/>
  <c r="I57" i="29"/>
  <c r="I58" i="29" s="1"/>
  <c r="Q41" i="29"/>
  <c r="Q30" i="29"/>
  <c r="H57" i="29"/>
  <c r="G67" i="24" s="1"/>
  <c r="L91" i="24"/>
  <c r="L88" i="24"/>
  <c r="L87" i="24"/>
  <c r="Q22" i="29"/>
  <c r="Q38" i="29"/>
  <c r="Q54" i="29"/>
  <c r="Q19" i="29"/>
  <c r="Q35" i="29"/>
  <c r="Q51" i="29"/>
  <c r="J57" i="29"/>
  <c r="Q16" i="29"/>
  <c r="Q32" i="29"/>
  <c r="Q48" i="29"/>
  <c r="Q13" i="29"/>
  <c r="Q29" i="29"/>
  <c r="Q45" i="29"/>
  <c r="Q7" i="29"/>
  <c r="Q23" i="29"/>
  <c r="Q39" i="29"/>
  <c r="Q55" i="29"/>
  <c r="R57" i="29"/>
  <c r="Q20" i="29"/>
  <c r="Q36" i="29"/>
  <c r="Q52" i="29"/>
  <c r="J55" i="34"/>
  <c r="Q17" i="29"/>
  <c r="Q33" i="29"/>
  <c r="Q49" i="29"/>
  <c r="Q14" i="29"/>
  <c r="Q46" i="29"/>
  <c r="I55" i="34"/>
  <c r="Q11" i="29"/>
  <c r="Q27" i="29"/>
  <c r="Q43" i="29"/>
  <c r="H58" i="29"/>
  <c r="G84" i="24" s="1"/>
  <c r="Q8" i="29"/>
  <c r="Q24" i="29"/>
  <c r="Q40" i="29"/>
  <c r="Q56" i="29"/>
  <c r="L76" i="24"/>
  <c r="Q21" i="29"/>
  <c r="Q37" i="29"/>
  <c r="Q53" i="29"/>
  <c r="Q15" i="29"/>
  <c r="Q31" i="29"/>
  <c r="Q47" i="29"/>
  <c r="Q12" i="29"/>
  <c r="Q28" i="29"/>
  <c r="Q44" i="29"/>
  <c r="P51" i="33"/>
  <c r="P25" i="33"/>
  <c r="P22" i="33"/>
  <c r="E162" i="34"/>
  <c r="M55" i="34"/>
  <c r="P16" i="33"/>
  <c r="P32" i="33"/>
  <c r="P48" i="33"/>
  <c r="I57" i="33"/>
  <c r="P41" i="33"/>
  <c r="P38" i="33"/>
  <c r="G57" i="33"/>
  <c r="P35" i="33"/>
  <c r="P13" i="33"/>
  <c r="P29" i="33"/>
  <c r="P45" i="33"/>
  <c r="F162" i="34"/>
  <c r="N55" i="34"/>
  <c r="P10" i="33"/>
  <c r="P26" i="33"/>
  <c r="P42" i="33"/>
  <c r="P7" i="33"/>
  <c r="P23" i="33"/>
  <c r="P39" i="33"/>
  <c r="P55" i="33"/>
  <c r="P9" i="33"/>
  <c r="Q57" i="33"/>
  <c r="P20" i="33"/>
  <c r="P36" i="33"/>
  <c r="P52" i="33"/>
  <c r="P14" i="33"/>
  <c r="P30" i="33"/>
  <c r="P46" i="33"/>
  <c r="P54" i="33"/>
  <c r="P19" i="33"/>
  <c r="P8" i="33"/>
  <c r="P24" i="33"/>
  <c r="P40" i="33"/>
  <c r="P56" i="33"/>
  <c r="P18" i="33"/>
  <c r="P34" i="33"/>
  <c r="P50" i="33"/>
  <c r="L85" i="24"/>
  <c r="L84" i="24"/>
  <c r="J67" i="24"/>
  <c r="Q44" i="23"/>
  <c r="AQ15" i="34"/>
  <c r="G423" i="34" s="1"/>
  <c r="AR21" i="34"/>
  <c r="H429" i="34" s="1"/>
  <c r="AR7" i="34"/>
  <c r="H415" i="34" s="1"/>
  <c r="Q18" i="23"/>
  <c r="Q24" i="23"/>
  <c r="AR44" i="34"/>
  <c r="H452" i="34" s="1"/>
  <c r="AQ50" i="34"/>
  <c r="G458" i="34" s="1"/>
  <c r="AR53" i="34"/>
  <c r="H461" i="34" s="1"/>
  <c r="Q7" i="23"/>
  <c r="Q10" i="23"/>
  <c r="AQ10" i="34"/>
  <c r="G418" i="34" s="1"/>
  <c r="Q21" i="23"/>
  <c r="Q47" i="23"/>
  <c r="Q56" i="23"/>
  <c r="AR27" i="34"/>
  <c r="H435" i="34" s="1"/>
  <c r="AQ30" i="34"/>
  <c r="G438" i="34" s="1"/>
  <c r="AR47" i="34"/>
  <c r="H455" i="34" s="1"/>
  <c r="AR50" i="34"/>
  <c r="H458" i="34" s="1"/>
  <c r="AR10" i="34"/>
  <c r="H418" i="34" s="1"/>
  <c r="AQ33" i="34"/>
  <c r="G441" i="34" s="1"/>
  <c r="Q50" i="23"/>
  <c r="Q53" i="23"/>
  <c r="AR19" i="34"/>
  <c r="H427" i="34" s="1"/>
  <c r="AQ25" i="34"/>
  <c r="G433" i="34" s="1"/>
  <c r="AQ40" i="34"/>
  <c r="G448" i="34" s="1"/>
  <c r="Q28" i="23"/>
  <c r="AQ37" i="34"/>
  <c r="G445" i="34" s="1"/>
  <c r="Q11" i="23"/>
  <c r="AQ14" i="34"/>
  <c r="G422" i="34" s="1"/>
  <c r="AR40" i="34"/>
  <c r="H448" i="34" s="1"/>
  <c r="AQ43" i="34"/>
  <c r="G451" i="34" s="1"/>
  <c r="AR28" i="34"/>
  <c r="H436" i="34" s="1"/>
  <c r="AQ34" i="34"/>
  <c r="G442" i="34" s="1"/>
  <c r="AR37" i="34"/>
  <c r="H445" i="34" s="1"/>
  <c r="Q43" i="23"/>
  <c r="Q14" i="23"/>
  <c r="Q17" i="23"/>
  <c r="AR31" i="34"/>
  <c r="H439" i="34" s="1"/>
  <c r="AR34" i="34"/>
  <c r="H442" i="34" s="1"/>
  <c r="Q46" i="23"/>
  <c r="AQ46" i="34"/>
  <c r="G454" i="34" s="1"/>
  <c r="O57" i="23"/>
  <c r="R21" i="23"/>
  <c r="R37" i="23"/>
  <c r="R7" i="23"/>
  <c r="R17" i="23"/>
  <c r="R24" i="23"/>
  <c r="R40" i="23"/>
  <c r="Q13" i="23"/>
  <c r="R27" i="23"/>
  <c r="Q30" i="23"/>
  <c r="AR30" i="34"/>
  <c r="H438" i="34" s="1"/>
  <c r="AR46" i="34"/>
  <c r="H454" i="34" s="1"/>
  <c r="R13" i="23"/>
  <c r="AR17" i="34"/>
  <c r="H425" i="34" s="1"/>
  <c r="R30" i="23"/>
  <c r="Q33" i="23"/>
  <c r="AR33" i="34"/>
  <c r="H441" i="34" s="1"/>
  <c r="Q49" i="23"/>
  <c r="AR49" i="34"/>
  <c r="H457" i="34" s="1"/>
  <c r="AR13" i="34"/>
  <c r="H421" i="34" s="1"/>
  <c r="Q20" i="23"/>
  <c r="AR20" i="34"/>
  <c r="H428" i="34" s="1"/>
  <c r="Q36" i="23"/>
  <c r="AR36" i="34"/>
  <c r="H444" i="34" s="1"/>
  <c r="Q52" i="23"/>
  <c r="AR52" i="34"/>
  <c r="H460" i="34" s="1"/>
  <c r="AR6" i="34"/>
  <c r="H414" i="34" s="1"/>
  <c r="Q16" i="23"/>
  <c r="Q23" i="23"/>
  <c r="AR23" i="34"/>
  <c r="H431" i="34" s="1"/>
  <c r="Q39" i="23"/>
  <c r="AR39" i="34"/>
  <c r="H447" i="34" s="1"/>
  <c r="R52" i="23"/>
  <c r="Q55" i="23"/>
  <c r="Q9" i="23"/>
  <c r="AR9" i="34"/>
  <c r="H417" i="34" s="1"/>
  <c r="Q26" i="23"/>
  <c r="AR26" i="34"/>
  <c r="H434" i="34" s="1"/>
  <c r="Q42" i="23"/>
  <c r="AR42" i="34"/>
  <c r="H450" i="34" s="1"/>
  <c r="Q12" i="23"/>
  <c r="AR16" i="34"/>
  <c r="H424" i="34" s="1"/>
  <c r="Q29" i="23"/>
  <c r="AR29" i="34"/>
  <c r="H437" i="34" s="1"/>
  <c r="Q45" i="23"/>
  <c r="AR45" i="34"/>
  <c r="H453" i="34" s="1"/>
  <c r="H57" i="23"/>
  <c r="AR12" i="34"/>
  <c r="H420" i="34" s="1"/>
  <c r="Q19" i="23"/>
  <c r="Q32" i="23"/>
  <c r="AR32" i="34"/>
  <c r="H440" i="34" s="1"/>
  <c r="Q48" i="23"/>
  <c r="AR48" i="34"/>
  <c r="H456" i="34" s="1"/>
  <c r="I57" i="23"/>
  <c r="I58" i="23" s="1"/>
  <c r="AP55" i="34"/>
  <c r="Q15" i="23"/>
  <c r="Q35" i="23"/>
  <c r="AR35" i="34"/>
  <c r="H443" i="34" s="1"/>
  <c r="Q51" i="23"/>
  <c r="AR51" i="34"/>
  <c r="H459" i="34" s="1"/>
  <c r="J57" i="23"/>
  <c r="AR5" i="34"/>
  <c r="H413" i="34" s="1"/>
  <c r="Q22" i="23"/>
  <c r="AR22" i="34"/>
  <c r="H430" i="34" s="1"/>
  <c r="Q38" i="23"/>
  <c r="AR38" i="34"/>
  <c r="H446" i="34" s="1"/>
  <c r="Q54" i="23"/>
  <c r="AO55" i="34"/>
  <c r="Q8" i="23"/>
  <c r="Q25" i="23"/>
  <c r="Q41" i="23"/>
  <c r="AR41" i="34"/>
  <c r="H449" i="34" s="1"/>
  <c r="E62" i="34"/>
  <c r="F62" i="34"/>
  <c r="G20" i="34"/>
  <c r="G78" i="34" s="1"/>
  <c r="G10" i="34"/>
  <c r="G68" i="34" s="1"/>
  <c r="G47" i="34"/>
  <c r="G105" i="34" s="1"/>
  <c r="G52" i="34"/>
  <c r="G110" i="34" s="1"/>
  <c r="G4" i="34"/>
  <c r="H15" i="34"/>
  <c r="H73" i="34" s="1"/>
  <c r="G50" i="34"/>
  <c r="G108" i="34" s="1"/>
  <c r="H4" i="34"/>
  <c r="G34" i="34"/>
  <c r="G92" i="34" s="1"/>
  <c r="O7" i="24"/>
  <c r="H39" i="34"/>
  <c r="H97" i="34" s="1"/>
  <c r="G44" i="34"/>
  <c r="G102" i="34" s="1"/>
  <c r="G45" i="34"/>
  <c r="G103" i="34" s="1"/>
  <c r="H51" i="34"/>
  <c r="H109" i="34" s="1"/>
  <c r="G26" i="34"/>
  <c r="G84" i="34" s="1"/>
  <c r="H31" i="34"/>
  <c r="H89" i="34" s="1"/>
  <c r="O19" i="24"/>
  <c r="O47" i="24"/>
  <c r="H20" i="34"/>
  <c r="H78" i="34" s="1"/>
  <c r="G9" i="34"/>
  <c r="G67" i="34" s="1"/>
  <c r="O43" i="24"/>
  <c r="G5" i="34"/>
  <c r="G63" i="34" s="1"/>
  <c r="P28" i="24"/>
  <c r="G49" i="34"/>
  <c r="G107" i="34" s="1"/>
  <c r="H12" i="34"/>
  <c r="H70" i="34" s="1"/>
  <c r="H36" i="34"/>
  <c r="H94" i="34" s="1"/>
  <c r="H10" i="34"/>
  <c r="H68" i="34" s="1"/>
  <c r="H25" i="34"/>
  <c r="H83" i="34" s="1"/>
  <c r="G31" i="34"/>
  <c r="G89" i="34" s="1"/>
  <c r="H49" i="34"/>
  <c r="H107" i="34" s="1"/>
  <c r="O15" i="24"/>
  <c r="O29" i="24"/>
  <c r="O39" i="24"/>
  <c r="G21" i="34"/>
  <c r="G79" i="34" s="1"/>
  <c r="H44" i="34"/>
  <c r="H102" i="34" s="1"/>
  <c r="G15" i="34"/>
  <c r="G73" i="34" s="1"/>
  <c r="O23" i="24"/>
  <c r="G39" i="34"/>
  <c r="G97" i="34" s="1"/>
  <c r="G53" i="34"/>
  <c r="G111" i="34" s="1"/>
  <c r="H30" i="34"/>
  <c r="H88" i="34" s="1"/>
  <c r="H43" i="34"/>
  <c r="H101" i="34" s="1"/>
  <c r="H14" i="34"/>
  <c r="H72" i="34" s="1"/>
  <c r="H19" i="34"/>
  <c r="H77" i="34" s="1"/>
  <c r="O27" i="24"/>
  <c r="G28" i="34"/>
  <c r="G86" i="34" s="1"/>
  <c r="H38" i="34"/>
  <c r="H96" i="34" s="1"/>
  <c r="O51" i="24"/>
  <c r="H35" i="34"/>
  <c r="H93" i="34" s="1"/>
  <c r="G33" i="34"/>
  <c r="G91" i="34" s="1"/>
  <c r="G8" i="34"/>
  <c r="G66" i="34" s="1"/>
  <c r="G7" i="34"/>
  <c r="G65" i="34" s="1"/>
  <c r="O11" i="24"/>
  <c r="O13" i="24"/>
  <c r="G17" i="34"/>
  <c r="G75" i="34" s="1"/>
  <c r="G23" i="34"/>
  <c r="G81" i="34" s="1"/>
  <c r="G29" i="34"/>
  <c r="G87" i="34" s="1"/>
  <c r="H33" i="34"/>
  <c r="H91" i="34" s="1"/>
  <c r="G41" i="34"/>
  <c r="G99" i="34" s="1"/>
  <c r="H52" i="34"/>
  <c r="H110" i="34" s="1"/>
  <c r="G12" i="34"/>
  <c r="G70" i="34" s="1"/>
  <c r="G18" i="34"/>
  <c r="G76" i="34" s="1"/>
  <c r="H28" i="34"/>
  <c r="H86" i="34" s="1"/>
  <c r="G36" i="34"/>
  <c r="G94" i="34" s="1"/>
  <c r="G42" i="34"/>
  <c r="G100" i="34" s="1"/>
  <c r="H46" i="34"/>
  <c r="H104" i="34" s="1"/>
  <c r="O55" i="24"/>
  <c r="O21" i="24"/>
  <c r="H11" i="34"/>
  <c r="H69" i="34" s="1"/>
  <c r="H9" i="34"/>
  <c r="H67" i="34" s="1"/>
  <c r="H6" i="34"/>
  <c r="H64" i="34" s="1"/>
  <c r="H7" i="34"/>
  <c r="H65" i="34" s="1"/>
  <c r="G13" i="34"/>
  <c r="G71" i="34" s="1"/>
  <c r="H17" i="34"/>
  <c r="H75" i="34" s="1"/>
  <c r="H22" i="34"/>
  <c r="H80" i="34" s="1"/>
  <c r="H23" i="34"/>
  <c r="H81" i="34" s="1"/>
  <c r="H27" i="34"/>
  <c r="H85" i="34" s="1"/>
  <c r="O31" i="24"/>
  <c r="O35" i="24"/>
  <c r="G37" i="34"/>
  <c r="G95" i="34" s="1"/>
  <c r="H41" i="34"/>
  <c r="H99" i="34" s="1"/>
  <c r="H47" i="34"/>
  <c r="H105" i="34" s="1"/>
  <c r="F13" i="34"/>
  <c r="F71" i="34" s="1"/>
  <c r="F5" i="34"/>
  <c r="F63" i="34" s="1"/>
  <c r="H57" i="24"/>
  <c r="E11" i="34"/>
  <c r="E69" i="34" s="1"/>
  <c r="O14" i="24"/>
  <c r="E27" i="34"/>
  <c r="E85" i="34" s="1"/>
  <c r="O30" i="24"/>
  <c r="F37" i="34"/>
  <c r="F95" i="34" s="1"/>
  <c r="O40" i="24"/>
  <c r="F21" i="34"/>
  <c r="F79" i="34" s="1"/>
  <c r="G57" i="24"/>
  <c r="G58" i="24" s="1"/>
  <c r="F29" i="34"/>
  <c r="F87" i="34" s="1"/>
  <c r="E35" i="34"/>
  <c r="E93" i="34" s="1"/>
  <c r="O38" i="24"/>
  <c r="E19" i="34"/>
  <c r="E77" i="34" s="1"/>
  <c r="O22" i="24"/>
  <c r="G25" i="34"/>
  <c r="G83" i="34" s="1"/>
  <c r="O46" i="24"/>
  <c r="O9" i="24"/>
  <c r="O25" i="24"/>
  <c r="O33" i="24"/>
  <c r="O41" i="24"/>
  <c r="O49" i="24"/>
  <c r="O12" i="24"/>
  <c r="O20" i="24"/>
  <c r="O28" i="24"/>
  <c r="O36" i="24"/>
  <c r="O44" i="24"/>
  <c r="O52" i="24"/>
  <c r="O54" i="24"/>
  <c r="O10" i="24"/>
  <c r="O18" i="24"/>
  <c r="H18" i="34"/>
  <c r="H76" i="34" s="1"/>
  <c r="O26" i="24"/>
  <c r="H26" i="34"/>
  <c r="H84" i="34" s="1"/>
  <c r="O34" i="24"/>
  <c r="H34" i="34"/>
  <c r="H92" i="34" s="1"/>
  <c r="O42" i="24"/>
  <c r="H42" i="34"/>
  <c r="H100" i="34" s="1"/>
  <c r="O50" i="24"/>
  <c r="H50" i="34"/>
  <c r="H108" i="34" s="1"/>
  <c r="O37" i="24"/>
  <c r="O45" i="24"/>
  <c r="O53" i="24"/>
  <c r="F57" i="24"/>
  <c r="O17" i="24"/>
  <c r="O8" i="24"/>
  <c r="O16" i="24"/>
  <c r="H16" i="34"/>
  <c r="H74" i="34" s="1"/>
  <c r="O24" i="24"/>
  <c r="H24" i="34"/>
  <c r="H82" i="34" s="1"/>
  <c r="O32" i="24"/>
  <c r="H32" i="34"/>
  <c r="H90" i="34" s="1"/>
  <c r="H40" i="34"/>
  <c r="H98" i="34" s="1"/>
  <c r="O48" i="24"/>
  <c r="H48" i="34"/>
  <c r="H106" i="34" s="1"/>
  <c r="O56" i="24"/>
  <c r="AH13" i="34"/>
  <c r="F321" i="34" s="1"/>
  <c r="R16" i="31"/>
  <c r="AH29" i="34"/>
  <c r="F337" i="34" s="1"/>
  <c r="R32" i="31"/>
  <c r="AH45" i="34"/>
  <c r="F353" i="34" s="1"/>
  <c r="R48" i="31"/>
  <c r="AJ19" i="34"/>
  <c r="H327" i="34" s="1"/>
  <c r="S22" i="31"/>
  <c r="AJ51" i="34"/>
  <c r="H359" i="34" s="1"/>
  <c r="J57" i="31"/>
  <c r="J58" i="31" s="1"/>
  <c r="AH5" i="34"/>
  <c r="F313" i="34" s="1"/>
  <c r="R8" i="31"/>
  <c r="K57" i="31"/>
  <c r="AH21" i="34"/>
  <c r="F329" i="34" s="1"/>
  <c r="R24" i="31"/>
  <c r="AH37" i="34"/>
  <c r="F345" i="34" s="1"/>
  <c r="R40" i="31"/>
  <c r="AH53" i="34"/>
  <c r="F361" i="34" s="1"/>
  <c r="R56" i="31"/>
  <c r="S9" i="31"/>
  <c r="R12" i="31"/>
  <c r="R20" i="31"/>
  <c r="R28" i="31"/>
  <c r="R36" i="31"/>
  <c r="R44" i="31"/>
  <c r="R52" i="31"/>
  <c r="R13" i="31"/>
  <c r="R21" i="31"/>
  <c r="R29" i="31"/>
  <c r="R37" i="31"/>
  <c r="R45" i="31"/>
  <c r="R53" i="31"/>
  <c r="S13" i="31"/>
  <c r="G74" i="24" l="1"/>
  <c r="H58" i="30"/>
  <c r="G91" i="24" s="1"/>
  <c r="Q57" i="30"/>
  <c r="Q58" i="30" s="1"/>
  <c r="J58" i="30"/>
  <c r="H91" i="24" s="1"/>
  <c r="K74" i="24"/>
  <c r="S33" i="31"/>
  <c r="S18" i="31"/>
  <c r="S14" i="31"/>
  <c r="S45" i="31"/>
  <c r="S25" i="31"/>
  <c r="S21" i="31"/>
  <c r="S37" i="31"/>
  <c r="S49" i="31"/>
  <c r="S30" i="31"/>
  <c r="S17" i="31"/>
  <c r="N57" i="31"/>
  <c r="N58" i="31" s="1"/>
  <c r="S10" i="31"/>
  <c r="S50" i="31"/>
  <c r="S42" i="31"/>
  <c r="S46" i="31"/>
  <c r="S26" i="31"/>
  <c r="S54" i="31"/>
  <c r="S53" i="31"/>
  <c r="L57" i="31"/>
  <c r="AI55" i="34"/>
  <c r="I58" i="31"/>
  <c r="G90" i="24" s="1"/>
  <c r="G73" i="24"/>
  <c r="R57" i="31"/>
  <c r="R58" i="31" s="1"/>
  <c r="S34" i="31"/>
  <c r="S38" i="31"/>
  <c r="S41" i="31"/>
  <c r="O57" i="31"/>
  <c r="AH55" i="34"/>
  <c r="S29" i="31"/>
  <c r="AE52" i="34"/>
  <c r="G310" i="34" s="1"/>
  <c r="Q55" i="28"/>
  <c r="AE14" i="34"/>
  <c r="G272" i="34" s="1"/>
  <c r="Q17" i="28"/>
  <c r="AE37" i="34"/>
  <c r="G295" i="34" s="1"/>
  <c r="Q40" i="28"/>
  <c r="AE15" i="34"/>
  <c r="G273" i="34" s="1"/>
  <c r="Q18" i="28"/>
  <c r="AE41" i="34"/>
  <c r="G299" i="34" s="1"/>
  <c r="Q44" i="28"/>
  <c r="K72" i="24"/>
  <c r="I58" i="28"/>
  <c r="H89" i="24" s="1"/>
  <c r="AE47" i="34"/>
  <c r="G305" i="34" s="1"/>
  <c r="Q50" i="28"/>
  <c r="AE17" i="34"/>
  <c r="G275" i="34" s="1"/>
  <c r="Q20" i="28"/>
  <c r="AE24" i="34"/>
  <c r="G282" i="34" s="1"/>
  <c r="Q27" i="28"/>
  <c r="AE28" i="34"/>
  <c r="G286" i="34" s="1"/>
  <c r="Q31" i="28"/>
  <c r="L57" i="28"/>
  <c r="O57" i="28"/>
  <c r="AE21" i="34"/>
  <c r="G279" i="34" s="1"/>
  <c r="Q24" i="28"/>
  <c r="AE34" i="34"/>
  <c r="G292" i="34" s="1"/>
  <c r="Q37" i="28"/>
  <c r="AE49" i="34"/>
  <c r="G307" i="34" s="1"/>
  <c r="Q52" i="28"/>
  <c r="AE8" i="34"/>
  <c r="G266" i="34" s="1"/>
  <c r="Q11" i="28"/>
  <c r="Q38" i="28"/>
  <c r="AE25" i="34"/>
  <c r="G283" i="34" s="1"/>
  <c r="Q28" i="28"/>
  <c r="AE43" i="34"/>
  <c r="G301" i="34" s="1"/>
  <c r="Q46" i="28"/>
  <c r="AE12" i="34"/>
  <c r="G270" i="34" s="1"/>
  <c r="Q15" i="28"/>
  <c r="Q25" i="28"/>
  <c r="AE31" i="34"/>
  <c r="G289" i="34" s="1"/>
  <c r="Q34" i="28"/>
  <c r="AE46" i="34"/>
  <c r="G304" i="34" s="1"/>
  <c r="Q49" i="28"/>
  <c r="AE53" i="34"/>
  <c r="G311" i="34" s="1"/>
  <c r="Q56" i="28"/>
  <c r="AE18" i="34"/>
  <c r="G276" i="34" s="1"/>
  <c r="Q21" i="28"/>
  <c r="AE44" i="34"/>
  <c r="G302" i="34" s="1"/>
  <c r="Q47" i="28"/>
  <c r="AE40" i="34"/>
  <c r="G298" i="34" s="1"/>
  <c r="Q43" i="28"/>
  <c r="AF55" i="34"/>
  <c r="J57" i="28"/>
  <c r="AE33" i="34"/>
  <c r="G291" i="34" s="1"/>
  <c r="Q36" i="28"/>
  <c r="AE5" i="34"/>
  <c r="Q8" i="28"/>
  <c r="AE30" i="34"/>
  <c r="G288" i="34" s="1"/>
  <c r="Q33" i="28"/>
  <c r="AE27" i="34"/>
  <c r="G285" i="34" s="1"/>
  <c r="Q30" i="28"/>
  <c r="M57" i="28"/>
  <c r="AE6" i="34"/>
  <c r="G264" i="34" s="1"/>
  <c r="Q9" i="28"/>
  <c r="Q22" i="28"/>
  <c r="AE9" i="34"/>
  <c r="G267" i="34" s="1"/>
  <c r="Q12" i="28"/>
  <c r="G58" i="28"/>
  <c r="G89" i="24" s="1"/>
  <c r="G72" i="24"/>
  <c r="N58" i="28"/>
  <c r="AE11" i="34"/>
  <c r="G269" i="34" s="1"/>
  <c r="Q14" i="28"/>
  <c r="AE50" i="34"/>
  <c r="G308" i="34" s="1"/>
  <c r="Q53" i="28"/>
  <c r="K71" i="24"/>
  <c r="J58" i="32"/>
  <c r="H88" i="24" s="1"/>
  <c r="Q57" i="32"/>
  <c r="Q58" i="32" s="1"/>
  <c r="G71" i="24"/>
  <c r="H58" i="32"/>
  <c r="G88" i="24" s="1"/>
  <c r="Q57" i="29"/>
  <c r="Q58" i="29" s="1"/>
  <c r="J58" i="29"/>
  <c r="H84" i="24" s="1"/>
  <c r="K67" i="24"/>
  <c r="I84" i="24"/>
  <c r="G58" i="33"/>
  <c r="G85" i="24" s="1"/>
  <c r="G68" i="24"/>
  <c r="I58" i="33"/>
  <c r="H85" i="24" s="1"/>
  <c r="K68" i="24"/>
  <c r="P57" i="33"/>
  <c r="P58" i="33" s="1"/>
  <c r="Q57" i="23"/>
  <c r="Q58" i="23" s="1"/>
  <c r="R46" i="23"/>
  <c r="M57" i="23"/>
  <c r="L57" i="23"/>
  <c r="L58" i="23" s="1"/>
  <c r="R20" i="23"/>
  <c r="R33" i="23"/>
  <c r="R10" i="23"/>
  <c r="R43" i="23"/>
  <c r="R56" i="23"/>
  <c r="R53" i="23"/>
  <c r="AR25" i="34"/>
  <c r="H433" i="34" s="1"/>
  <c r="R28" i="23"/>
  <c r="AQ6" i="34"/>
  <c r="G414" i="34" s="1"/>
  <c r="R9" i="23"/>
  <c r="AQ13" i="34"/>
  <c r="G421" i="34" s="1"/>
  <c r="R16" i="23"/>
  <c r="AQ28" i="34"/>
  <c r="G436" i="34" s="1"/>
  <c r="R31" i="23"/>
  <c r="AQ48" i="34"/>
  <c r="G456" i="34" s="1"/>
  <c r="R51" i="23"/>
  <c r="AQ52" i="34"/>
  <c r="G460" i="34" s="1"/>
  <c r="R55" i="23"/>
  <c r="P57" i="23"/>
  <c r="AQ35" i="34"/>
  <c r="G443" i="34" s="1"/>
  <c r="R38" i="23"/>
  <c r="AQ16" i="34"/>
  <c r="G424" i="34" s="1"/>
  <c r="R19" i="23"/>
  <c r="AQ39" i="34"/>
  <c r="G447" i="34" s="1"/>
  <c r="R42" i="23"/>
  <c r="AR15" i="34"/>
  <c r="H423" i="34" s="1"/>
  <c r="R18" i="23"/>
  <c r="AQ38" i="34"/>
  <c r="G446" i="34" s="1"/>
  <c r="R41" i="23"/>
  <c r="AR8" i="34"/>
  <c r="H416" i="34" s="1"/>
  <c r="R11" i="23"/>
  <c r="AQ45" i="34"/>
  <c r="G453" i="34" s="1"/>
  <c r="R48" i="23"/>
  <c r="AQ26" i="34"/>
  <c r="G434" i="34" s="1"/>
  <c r="R29" i="23"/>
  <c r="AQ11" i="34"/>
  <c r="G419" i="34" s="1"/>
  <c r="R14" i="23"/>
  <c r="AQ22" i="34"/>
  <c r="G430" i="34" s="1"/>
  <c r="R25" i="23"/>
  <c r="AQ32" i="34"/>
  <c r="G440" i="34" s="1"/>
  <c r="R35" i="23"/>
  <c r="AQ36" i="34"/>
  <c r="G444" i="34" s="1"/>
  <c r="R39" i="23"/>
  <c r="K57" i="23"/>
  <c r="AQ19" i="34"/>
  <c r="G427" i="34" s="1"/>
  <c r="R22" i="23"/>
  <c r="K75" i="24"/>
  <c r="J58" i="23"/>
  <c r="H92" i="24" s="1"/>
  <c r="AQ47" i="34"/>
  <c r="G455" i="34" s="1"/>
  <c r="R50" i="23"/>
  <c r="AQ5" i="34"/>
  <c r="R8" i="23"/>
  <c r="R36" i="23"/>
  <c r="AQ23" i="34"/>
  <c r="G431" i="34" s="1"/>
  <c r="R26" i="23"/>
  <c r="G75" i="24"/>
  <c r="H58" i="23"/>
  <c r="G92" i="24" s="1"/>
  <c r="N57" i="23"/>
  <c r="AQ44" i="34"/>
  <c r="G452" i="34" s="1"/>
  <c r="R47" i="23"/>
  <c r="AQ41" i="34"/>
  <c r="G449" i="34" s="1"/>
  <c r="R44" i="23"/>
  <c r="AQ51" i="34"/>
  <c r="G459" i="34" s="1"/>
  <c r="R54" i="23"/>
  <c r="AQ29" i="34"/>
  <c r="G437" i="34" s="1"/>
  <c r="R32" i="23"/>
  <c r="R49" i="23"/>
  <c r="AQ9" i="34"/>
  <c r="G417" i="34" s="1"/>
  <c r="R12" i="23"/>
  <c r="AQ12" i="34"/>
  <c r="G420" i="34" s="1"/>
  <c r="R15" i="23"/>
  <c r="O58" i="23"/>
  <c r="AQ42" i="34"/>
  <c r="G450" i="34" s="1"/>
  <c r="R45" i="23"/>
  <c r="AQ20" i="34"/>
  <c r="G428" i="34" s="1"/>
  <c r="R23" i="23"/>
  <c r="AQ31" i="34"/>
  <c r="G439" i="34" s="1"/>
  <c r="R34" i="23"/>
  <c r="H62" i="34"/>
  <c r="G62" i="34"/>
  <c r="F55" i="34"/>
  <c r="E55" i="34"/>
  <c r="P23" i="24"/>
  <c r="P47" i="24"/>
  <c r="P7" i="24"/>
  <c r="P50" i="24"/>
  <c r="P34" i="24"/>
  <c r="P39" i="24"/>
  <c r="P13" i="24"/>
  <c r="P15" i="24"/>
  <c r="P29" i="24"/>
  <c r="P52" i="24"/>
  <c r="P31" i="24"/>
  <c r="P12" i="24"/>
  <c r="P42" i="24"/>
  <c r="P18" i="24"/>
  <c r="P44" i="24"/>
  <c r="P20" i="24"/>
  <c r="J57" i="24"/>
  <c r="J58" i="24" s="1"/>
  <c r="P53" i="24"/>
  <c r="M57" i="24"/>
  <c r="M58" i="24" s="1"/>
  <c r="I57" i="24"/>
  <c r="P10" i="24"/>
  <c r="P26" i="24"/>
  <c r="P55" i="24"/>
  <c r="P36" i="24"/>
  <c r="P45" i="24"/>
  <c r="P21" i="24"/>
  <c r="G43" i="34"/>
  <c r="G101" i="34" s="1"/>
  <c r="P46" i="24"/>
  <c r="H21" i="34"/>
  <c r="H79" i="34" s="1"/>
  <c r="P24" i="24"/>
  <c r="G30" i="34"/>
  <c r="G88" i="34" s="1"/>
  <c r="P33" i="24"/>
  <c r="G51" i="34"/>
  <c r="G109" i="34" s="1"/>
  <c r="P54" i="24"/>
  <c r="G32" i="34"/>
  <c r="G90" i="34" s="1"/>
  <c r="P35" i="24"/>
  <c r="K57" i="24"/>
  <c r="G35" i="34"/>
  <c r="G93" i="34" s="1"/>
  <c r="P38" i="24"/>
  <c r="H29" i="34"/>
  <c r="H87" i="34" s="1"/>
  <c r="P32" i="24"/>
  <c r="H5" i="34"/>
  <c r="H63" i="34" s="1"/>
  <c r="N57" i="24"/>
  <c r="P8" i="24"/>
  <c r="K66" i="24"/>
  <c r="H58" i="24"/>
  <c r="H83" i="24" s="1"/>
  <c r="H8" i="34"/>
  <c r="H66" i="34" s="1"/>
  <c r="P11" i="24"/>
  <c r="G40" i="34"/>
  <c r="G98" i="34" s="1"/>
  <c r="P43" i="24"/>
  <c r="G38" i="34"/>
  <c r="G96" i="34" s="1"/>
  <c r="P41" i="24"/>
  <c r="O57" i="24"/>
  <c r="O58" i="24" s="1"/>
  <c r="G22" i="34"/>
  <c r="G80" i="34" s="1"/>
  <c r="P25" i="24"/>
  <c r="G27" i="34"/>
  <c r="G85" i="34" s="1"/>
  <c r="P30" i="24"/>
  <c r="L57" i="24"/>
  <c r="H37" i="34"/>
  <c r="H95" i="34" s="1"/>
  <c r="P40" i="24"/>
  <c r="P37" i="24"/>
  <c r="G14" i="34"/>
  <c r="G72" i="34" s="1"/>
  <c r="P17" i="24"/>
  <c r="H45" i="34"/>
  <c r="H103" i="34" s="1"/>
  <c r="P48" i="24"/>
  <c r="G48" i="34"/>
  <c r="G106" i="34" s="1"/>
  <c r="P51" i="24"/>
  <c r="G16" i="34"/>
  <c r="G74" i="34" s="1"/>
  <c r="P19" i="24"/>
  <c r="G11" i="34"/>
  <c r="G69" i="34" s="1"/>
  <c r="P14" i="24"/>
  <c r="H13" i="34"/>
  <c r="H71" i="34" s="1"/>
  <c r="P16" i="24"/>
  <c r="H53" i="34"/>
  <c r="H111" i="34" s="1"/>
  <c r="P56" i="24"/>
  <c r="G24" i="34"/>
  <c r="G82" i="34" s="1"/>
  <c r="P27" i="24"/>
  <c r="G6" i="34"/>
  <c r="G64" i="34" s="1"/>
  <c r="P9" i="24"/>
  <c r="G46" i="34"/>
  <c r="G104" i="34" s="1"/>
  <c r="P49" i="24"/>
  <c r="F58" i="24"/>
  <c r="G83" i="24" s="1"/>
  <c r="G66" i="24"/>
  <c r="G19" i="34"/>
  <c r="G77" i="34" s="1"/>
  <c r="P22" i="24"/>
  <c r="AJ52" i="34"/>
  <c r="H360" i="34" s="1"/>
  <c r="S55" i="31"/>
  <c r="K58" i="31"/>
  <c r="H90" i="24" s="1"/>
  <c r="K73" i="24"/>
  <c r="AJ32" i="34"/>
  <c r="H340" i="34" s="1"/>
  <c r="S35" i="31"/>
  <c r="AJ4" i="34"/>
  <c r="S7" i="31"/>
  <c r="Q57" i="31"/>
  <c r="AJ5" i="34"/>
  <c r="H313" i="34" s="1"/>
  <c r="S8" i="31"/>
  <c r="AJ8" i="34"/>
  <c r="H316" i="34" s="1"/>
  <c r="S11" i="31"/>
  <c r="AJ44" i="34"/>
  <c r="H352" i="34" s="1"/>
  <c r="S47" i="31"/>
  <c r="AJ21" i="34"/>
  <c r="H329" i="34" s="1"/>
  <c r="S24" i="31"/>
  <c r="AJ48" i="34"/>
  <c r="H356" i="34" s="1"/>
  <c r="S51" i="31"/>
  <c r="AJ49" i="34"/>
  <c r="H357" i="34" s="1"/>
  <c r="S52" i="31"/>
  <c r="AJ24" i="34"/>
  <c r="H332" i="34" s="1"/>
  <c r="S27" i="31"/>
  <c r="AJ41" i="34"/>
  <c r="H349" i="34" s="1"/>
  <c r="S44" i="31"/>
  <c r="AJ29" i="34"/>
  <c r="H337" i="34" s="1"/>
  <c r="S32" i="31"/>
  <c r="AJ16" i="34"/>
  <c r="H324" i="34" s="1"/>
  <c r="S19" i="31"/>
  <c r="AJ33" i="34"/>
  <c r="H341" i="34" s="1"/>
  <c r="S36" i="31"/>
  <c r="AJ45" i="34"/>
  <c r="H353" i="34" s="1"/>
  <c r="S48" i="31"/>
  <c r="AJ28" i="34"/>
  <c r="H336" i="34" s="1"/>
  <c r="S31" i="31"/>
  <c r="AJ53" i="34"/>
  <c r="H361" i="34" s="1"/>
  <c r="S56" i="31"/>
  <c r="AJ25" i="34"/>
  <c r="H333" i="34" s="1"/>
  <c r="S28" i="31"/>
  <c r="M57" i="31"/>
  <c r="M58" i="31" s="1"/>
  <c r="AJ20" i="34"/>
  <c r="H328" i="34" s="1"/>
  <c r="S23" i="31"/>
  <c r="AJ17" i="34"/>
  <c r="H325" i="34" s="1"/>
  <c r="S20" i="31"/>
  <c r="AJ13" i="34"/>
  <c r="H321" i="34" s="1"/>
  <c r="S16" i="31"/>
  <c r="AJ37" i="34"/>
  <c r="H345" i="34" s="1"/>
  <c r="S40" i="31"/>
  <c r="AJ36" i="34"/>
  <c r="H344" i="34" s="1"/>
  <c r="S39" i="31"/>
  <c r="AJ9" i="34"/>
  <c r="H317" i="34" s="1"/>
  <c r="S12" i="31"/>
  <c r="AJ40" i="34"/>
  <c r="H348" i="34" s="1"/>
  <c r="S43" i="31"/>
  <c r="AJ12" i="34"/>
  <c r="H320" i="34" s="1"/>
  <c r="S15" i="31"/>
  <c r="P57" i="31"/>
  <c r="M58" i="23" l="1"/>
  <c r="I91" i="24"/>
  <c r="I90" i="24"/>
  <c r="L58" i="31"/>
  <c r="H312" i="34"/>
  <c r="AJ55" i="34"/>
  <c r="O58" i="31"/>
  <c r="J90" i="24" s="1"/>
  <c r="J73" i="24"/>
  <c r="Q57" i="28"/>
  <c r="J72" i="24"/>
  <c r="M58" i="28"/>
  <c r="J89" i="24" s="1"/>
  <c r="G263" i="34"/>
  <c r="AE55" i="34"/>
  <c r="M72" i="24"/>
  <c r="O58" i="28"/>
  <c r="K89" i="24" s="1"/>
  <c r="J58" i="28"/>
  <c r="L58" i="28"/>
  <c r="I89" i="24"/>
  <c r="I88" i="24"/>
  <c r="G76" i="24"/>
  <c r="I85" i="24"/>
  <c r="R57" i="23"/>
  <c r="J75" i="24"/>
  <c r="N58" i="23"/>
  <c r="J92" i="24" s="1"/>
  <c r="K58" i="23"/>
  <c r="P58" i="23"/>
  <c r="K92" i="24" s="1"/>
  <c r="M75" i="24"/>
  <c r="AR55" i="34"/>
  <c r="I92" i="24"/>
  <c r="K76" i="24"/>
  <c r="G413" i="34"/>
  <c r="AQ55" i="34"/>
  <c r="G55" i="34"/>
  <c r="H55" i="34"/>
  <c r="I83" i="24"/>
  <c r="I58" i="24"/>
  <c r="P57" i="24"/>
  <c r="L58" i="24"/>
  <c r="J83" i="24" s="1"/>
  <c r="J66" i="24"/>
  <c r="M66" i="24"/>
  <c r="N58" i="24"/>
  <c r="K58" i="24"/>
  <c r="P58" i="31"/>
  <c r="M73" i="24"/>
  <c r="Q58" i="31"/>
  <c r="K90" i="24" s="1"/>
  <c r="L90" i="24" s="1"/>
  <c r="S57" i="31"/>
  <c r="L89" i="24" l="1"/>
  <c r="M76" i="24"/>
  <c r="J76" i="24"/>
  <c r="L92" i="24"/>
  <c r="K83" i="24"/>
  <c r="L83" i="24" s="1"/>
</calcChain>
</file>

<file path=xl/sharedStrings.xml><?xml version="1.0" encoding="utf-8"?>
<sst xmlns="http://schemas.openxmlformats.org/spreadsheetml/2006/main" count="1156" uniqueCount="698">
  <si>
    <t>Ekstazi</t>
    <phoneticPr fontId="1" type="noConversion"/>
  </si>
  <si>
    <t>mutant</t>
    <phoneticPr fontId="1" type="noConversion"/>
  </si>
  <si>
    <t>time</t>
    <phoneticPr fontId="1" type="noConversion"/>
  </si>
  <si>
    <t>number of TCs selected</t>
    <phoneticPr fontId="1" type="noConversion"/>
  </si>
  <si>
    <t>Selection result (#)</t>
    <phoneticPr fontId="1" type="noConversion"/>
  </si>
  <si>
    <t>smart
checksum</t>
    <phoneticPr fontId="1" type="noConversion"/>
  </si>
  <si>
    <t>selection</t>
    <phoneticPr fontId="1" type="noConversion"/>
  </si>
  <si>
    <t>retest-all:</t>
    <phoneticPr fontId="1" type="noConversion"/>
  </si>
  <si>
    <t>instrumented retest-all:</t>
    <phoneticPr fontId="1" type="noConversion"/>
  </si>
  <si>
    <t>instrumentation</t>
    <phoneticPr fontId="1" type="noConversion"/>
  </si>
  <si>
    <t>AEC time (second)</t>
    <phoneticPr fontId="1" type="noConversion"/>
  </si>
  <si>
    <t>AE time (second)</t>
    <phoneticPr fontId="1" type="noConversion"/>
  </si>
  <si>
    <t>AEC diff (my approach - Ekstazi)</t>
    <phoneticPr fontId="1" type="noConversion"/>
  </si>
  <si>
    <t>22,25,31, "TupleSerialBinding.&lt;init&gt;()", "StoredClassCatalog.getClassFormat()"</t>
    <phoneticPr fontId="1" type="noConversion"/>
  </si>
  <si>
    <t>3,16,17,19, "ByteArrayBinding.&lt;init&gt;()", "RecordNumberBinding.entryToRecordNumber()", "Generation.getNextGeneration()"</t>
    <phoneticPr fontId="1" type="noConversion"/>
  </si>
  <si>
    <t>22, "BasicLocker.setHandleLockOwner()", "BuddyLocker.addLock()"</t>
    <phoneticPr fontId="1" type="noConversion"/>
  </si>
  <si>
    <t>10,11,13,14, "Database.initExisting()", "DbCompat.&lt;init&gt;()", "DatabaseUtil.checkForNullDbt()", "DbInternal.getEnvironmentShell()", "LockStats.&lt;init&gt;()"</t>
    <phoneticPr fontId="1" type="noConversion"/>
  </si>
  <si>
    <t>"FileSummary.isEmpty()", "Sequence.get()", "TransactionConfig.&lt;init&gt;()", "Cursor.init()", "Environment.applyFileConfig()", "OperationStatus.&lt;init&gt;()", "PreloadStats.&lt;init&gt;()", "DbInternal.getEnvironmentShell()", "DeadlockException.&lt;init&gt;()", "TupleBase.getTupleBufferSize()"</t>
    <phoneticPr fontId="1" type="noConversion"/>
  </si>
  <si>
    <t>24,30, "ByteArrayBinding.&lt;init&gt;()", "RecordNumberBinding.objectToEntry()", "DummyLockManager", "PutMode.&lt;init&gt;()", "DbEnvState.checkState()", "IN.compareTo()", "Key.dumpString()"</t>
    <phoneticPr fontId="1" type="noConversion"/>
  </si>
  <si>
    <t>26, "TupleSerialBinding.&lt;init&gt;()", "StoredClassCatalog.&lt;init&gt;()", "PutMode.&lt;init&gt;()", "DbEnvState.checkState()", "IN.generateLevel()", "Key.getNoFormatString()"</t>
    <phoneticPr fontId="1" type="noConversion"/>
  </si>
  <si>
    <t>11,24,29, "PutMode.&lt;init&gt;()", "DbEnvState.checkState()", "IN.setEntryInternal()", "Key.getNoFormatString()"</t>
    <phoneticPr fontId="1" type="noConversion"/>
  </si>
  <si>
    <t>17,18,19, "CursorImpl.getTreeStatsAccumulator()", "DbEnvPool.getEnvironment()", "PutMode.&lt;init&gt;()", "DbEnvState.checkState()", "IN.getLsn()", "Key.&lt;init&gt;()"</t>
    <phoneticPr fontId="1" type="noConversion"/>
  </si>
  <si>
    <t>3,5, "ByteArrayBinding.entryToObject()", "RecordNumberBinding.recordNumberToEntry()", "DbSpace.printUsage()", "PropUtil.&lt;init&gt;()"</t>
    <phoneticPr fontId="1" type="noConversion"/>
  </si>
  <si>
    <t>15,20,21,22,27,29, "CheckpointFileReader.isTargetEntry()", "FileHandle.close()", "LogBuffer.&lt;init&gt;()", "SearchFileReader.&lt;init&gt;()", "DumpFileReader.isTargetEntry()", "LogUtils.getUnsignedInt()", "LNLogEntry.dumpEntry()"</t>
    <phoneticPr fontId="1" type="noConversion"/>
  </si>
  <si>
    <t>29, "SingleItemLogEntry.readEntry()", "RecoveryInfo.appendLsn()", "RecoveryManager.recover()", "BIN.&lt;init&gt;()", "Node.dumpString()"</t>
    <phoneticPr fontId="1" type="noConversion"/>
  </si>
  <si>
    <t>13,14, "DIN.incrementDuplicateCount()", "Tree.setDatabase()", "TreeStats.&lt;init&gt;()", "Generation.getNextGeneration()"</t>
    <phoneticPr fontId="1" type="noConversion"/>
  </si>
  <si>
    <t>6,8,15,20,27, "SearchResult.&lt;init&gt;()", "TrackingInfo.&lt;init&gt;()", "ChildReference.fetchTarget()", "TxnEnd.&lt;init&gt;()"</t>
    <phoneticPr fontId="1" type="noConversion"/>
  </si>
  <si>
    <t>21,29, "AutoTxn.operationEnd()", "Lock.addWaiterToHeadOfList()", "Locker.&lt;init&gt;()", "LockerFactory.getWritableLocker()", "ThreadLocker.checkState()", "DbRecover.&lt;init&gt;()"</t>
    <phoneticPr fontId="1" type="noConversion"/>
  </si>
  <si>
    <t>18,19, "UtfOps.getZeroTerminatedByteLength()", "FastInputStream.skip()", "ByteArrayBinding.entryToObject()", "RecordNumberBinding.&lt;init&gt;()", "SerialInput.readClassDescriptor()", "SerialOutput.&lt;init&gt;()"</t>
    <phoneticPr fontId="1" type="noConversion"/>
  </si>
  <si>
    <t>6,9,11,20,21,27,29, "TupleSerialBinding.&lt;init&gt;()", "StoredClassCatalog.close()", "TupleBase.&lt;init&gt;()", "DoubleBinding.&lt;init&gt;()", "LongBinding.sizedOutput()", "XAEnvironment.getXATransaction()", "LockMode.&lt;init&gt;()"</t>
    <phoneticPr fontId="1" type="noConversion"/>
  </si>
  <si>
    <t>13,21,22, "GetMode.&lt;init&gt;(), MemoryBudget.getRuntimeMaxMemory()", "DatabaseImpl.&lt;init&gt;()", "LogEntryType.findType()", "DumpFileReader.isTargetEntry()", "PrintFileReader.processEntry()", "FileReader.&lt;init&gt;()"</t>
    <phoneticPr fontId="1" type="noConversion"/>
  </si>
  <si>
    <t>31, "JEVersion.&lt;init&gt;()", "BasicLocker.operationEnd()", "BuddyLocker.removeLock()", "Generation.getNextGeneration()"</t>
    <phoneticPr fontId="1" type="noConversion"/>
  </si>
  <si>
    <t>22,25,26,27, "Database.validateConfigAgainstExistingDb()", "JEVersion.getVersionString()", "BasicLocker.operationEnd()", "BuddyLocker.removeLock()"</t>
    <phoneticPr fontId="1" type="noConversion"/>
  </si>
  <si>
    <t>5,6,29, "JEVersion.getVersionString()", "BasicLocker.addLock()", "BuddyLocker.addLock()", "Sequence.&lt;init&gt;()", "TransactionConfig.&lt;init&gt;()"</t>
    <phoneticPr fontId="1" type="noConversion"/>
  </si>
  <si>
    <t>7,17,19,27, "Cursor.init()", "JEVersion.getVersionString()", "BasicLocker.lockInternal()", "BuddyLocker.&lt;init&gt;()", "LockManager.lock()", "LockerFactory.getWritableLocker()"</t>
    <phoneticPr fontId="1" type="noConversion"/>
  </si>
  <si>
    <t>6,7,30,31, "TxnEnd.&lt;init&gt;()", "Database.get()", "INList.add()", "OffsetList.toArray()", "Generation.getNextGeneration()"</t>
    <phoneticPr fontId="1" type="noConversion"/>
  </si>
  <si>
    <t>6,10,11,14,18,20,21, "DbEnvPool.&lt;init&gt;()", "DbEnvState.checkState()", "INList.add()", "OffsetList.add()", "DbCompat.setWriteCursor()", "MapLN.makeDeleted()", "TreeLocation.toString()"</t>
    <phoneticPr fontId="1" type="noConversion"/>
  </si>
  <si>
    <t>1, "DatabaseUtil.checkForNullDbt()", "JoinConfig.cloneConfig()", "SecondaryTrigger.&lt;init&gt;()", "Sequence.readDataRequired()", "ShortConfigParam.validate()", "SortedLSNTreeWalker.walkInternal()", "DupCountLN.dumpString()", "Generation.getNextGeneration()", "Key.makeKey()", "Transaction.equals()"</t>
    <phoneticPr fontId="1" type="noConversion"/>
  </si>
  <si>
    <t>9, 11, "INDeleteInfo.countAsObsoleteWhenLogged()", "TreeIterator.hasNext()", "JarMain.usage()", "TinyHashSet.remove()", "LevelOrderedINMap.&lt;init&gt;()"</t>
    <phoneticPr fontId="1" type="noConversion"/>
  </si>
  <si>
    <t>13,15,"ExceptionUnwrapper.unwrap()", "SerialSerialBinding.&lt;init&gt;()", "UtilizationProfile.getCheapestFileToClean()", "RangeRestartException.&lt;init&gt;()", "FileSource.&lt;init&gt;()", "ScavengerFileReader.resyncReader()"</t>
    <phoneticPr fontId="1" type="noConversion"/>
  </si>
  <si>
    <t>11,23,26,27,28, "DummyLockManager.&lt;init&gt;()", "INList.dump()", "OffsetList.contains()", "DbSpace.print()", "PropUtil.validateProps()"</t>
    <phoneticPr fontId="1" type="noConversion"/>
  </si>
  <si>
    <t>21,25, "DbSpace.&lt;init&gt;()", "PropUtil.getBoolean()", "BasicLocker.&lt;init&gt;()", "BuddyLocker.removeLock()"</t>
    <phoneticPr fontId="1" type="noConversion"/>
  </si>
  <si>
    <t>9,10,14, "DummyLockManager.isWaiter()", "LockUpgrade.getIllegal()", "TxnCommit.&lt;init&gt;()", "WriteLockInfo.getAbortKnownDeleted()", "DbLsn.longToLsn()", "PropUtil.validateProps()", "Tracer.parseLevel()", "DatabaseEntry.DatabaseEntry()"</t>
    <phoneticPr fontId="1" type="noConversion"/>
  </si>
  <si>
    <t>3,6,18,20,21, "RootFlusher.doWork()", "SyncedLockManager.attemptLock()", "TxnPrepare.getLogType()", "DbRunAction.preload()", "HexFormatter.formatLong()", "EventTracer.&lt;init&gt;()", "Adler32.update()", "TupleTupleKeyCreator.createSecondaryKey()"</t>
    <phoneticPr fontId="1" type="noConversion"/>
  </si>
  <si>
    <t>16,23,24,25,26,30,31, "TupleSerialBinding.objectToData()", "TxnCommit.getLogType()", "BIN.descendOnParentSearch()", "AutoTxn.setHandleLockOwner()", "Lock.&lt;init&gt;()", "Locker.sharesLocksWith()", "ExceptionUnwrapper.unwrapAny()", "SerialSerialBinding.objectToKey()"</t>
    <phoneticPr fontId="1" type="noConversion"/>
  </si>
  <si>
    <t>10,13,16,24,25, "PutMode.&lt;init&gt;()", "DbEnvState.&lt;init&gt;()", "IN.equals()", "Key.compareKeys()", "UtfOps.getZeroTerminatedByteLength()", "FastInputStream.available()"</t>
    <phoneticPr fontId="1" type="noConversion"/>
  </si>
  <si>
    <t>18,19,20,23, "INList.removeLatchAlreadyHeld()", "OffsetList.merge()", "DIN.incrementDuplicateCount()", "Generation.getNextGeneration()"</t>
    <phoneticPr fontId="1" type="noConversion"/>
  </si>
  <si>
    <t>6,7, "INList.execute()", "OffsetList.merge()", "DIN.logInternal()", "Generation.getNextGeneration()", "DbSpace.&lt;init&gt;()", "PropUtil.validateProp()"</t>
    <phoneticPr fontId="1" type="noConversion"/>
  </si>
  <si>
    <t>13,15,22, "TxnPrepare.&lt;init&gt;()", "DbRunAction.hook841()", "HexFormatter.formatLong()", "TxnEnd.getLogSize()", "INList.clear()", "OffsetList.&lt;init&gt;()"</t>
    <phoneticPr fontId="1" type="noConversion"/>
  </si>
  <si>
    <t>17,21,22, "JarMain.&lt;init&gt;()", "TinyHashSet.add()", "LevelOrderedINMap.&lt;init&gt;()", "TupleSerialBinding.objectToData()", "StoredClassCatalog.close()"</t>
    <phoneticPr fontId="1" type="noConversion"/>
  </si>
  <si>
    <t>12,19,22, "Sequence.readData()", "TransactionConfig.&lt;init&gt;()", "DIN.matchLNByNodeId()", "LogUtils.writeUnsignedInt()", "LNLogEntry.readEntry()"</t>
    <phoneticPr fontId="1" type="noConversion"/>
  </si>
  <si>
    <t>22,23, "DummyLockManager.validateOwnership()", "Sequence.&lt;init&gt;()", "TransactionConfig.getNoSync()"</t>
    <phoneticPr fontId="1" type="noConversion"/>
  </si>
  <si>
    <t>14,15,18,20, "JoinConfig.setNoSort()", "JarMain.&lt;init&gt;()", "TinyHashSet.copy()", "LevelOrderedINMap.putIN()"</t>
    <phoneticPr fontId="1" type="noConversion"/>
  </si>
  <si>
    <t>24, "Sequence.get()", "TransactionConfig.&lt;init&gt;()", "UtfOps.getByteLength()", "FastInputStream.skip()"</t>
    <phoneticPr fontId="1" type="noConversion"/>
  </si>
  <si>
    <t>12,15,22, "DIN.getLogSize()", "Generation.getNextGeneration()", "LogUtils.getUnsignedInt()", "LNLogEntry.StringBuffer()"</t>
    <phoneticPr fontId="1" type="noConversion"/>
  </si>
  <si>
    <t>16,18,20, "UtfOps.&lt;init&gt;()", "FastInputStream.readFast()"</t>
    <phoneticPr fontId="1" type="noConversion"/>
  </si>
  <si>
    <t>25,27, "BasicLocker.addLock()", "BuddyLocker.setHandleLockOwner()", "LogUtils.writeShort()", "LNLogEntry.getLogSize()"</t>
    <phoneticPr fontId="1" type="noConversion"/>
  </si>
  <si>
    <t>30, "JoinConfig.cloneConfig()", "TransactionConfig.getReadUncommitted()", "Cursor.getNextNoDup()", "DbSpace.&lt;init&gt;()", "PropUtil.microsToMillis()"</t>
    <phoneticPr fontId="1" type="noConversion"/>
  </si>
  <si>
    <t>10,14,15,19,21,22,"DbDump.listDbs()", "DbSpace.parseArgs()", "PropUtil.validateProps()", "CmdUtil.readLongNumber()", "Tracer.parseLevel()", "BitMap.get()"</t>
    <phoneticPr fontId="1" type="noConversion"/>
  </si>
  <si>
    <t>our approach</t>
    <phoneticPr fontId="1" type="noConversion"/>
  </si>
  <si>
    <t>Our approach</t>
    <phoneticPr fontId="1" type="noConversion"/>
  </si>
  <si>
    <t>1,2,3,5,6,7,8,9, "Database.&lt;init&gt;()", "Database.initExisting()", "Transaction.setLockTimeout()", "Txn.undo()"</t>
    <phoneticPr fontId="1" type="noConversion"/>
  </si>
  <si>
    <t>instantiation</t>
    <phoneticPr fontId="1" type="noConversion"/>
  </si>
  <si>
    <t>8,23,24,27,29, "TransactionConfig.getSync()", "Cursor.close()", "TupleSerialBinding.&lt;init&gt;()", "StoredClassCatalog.&lt;init&gt;()"</t>
    <phoneticPr fontId="1" type="noConversion"/>
  </si>
  <si>
    <t>7,10,Wall,Tool</t>
    <phoneticPr fontId="1" type="noConversion"/>
  </si>
  <si>
    <t>2,Wall,Tool</t>
    <phoneticPr fontId="1" type="noConversion"/>
  </si>
  <si>
    <t>Missile</t>
    <phoneticPr fontId="1" type="noConversion"/>
  </si>
  <si>
    <t>5,10</t>
    <phoneticPr fontId="1" type="noConversion"/>
  </si>
  <si>
    <t>7,ExplodierenEffekt</t>
    <phoneticPr fontId="1" type="noConversion"/>
  </si>
  <si>
    <t>3,5,6,7,Menu</t>
    <phoneticPr fontId="1" type="noConversion"/>
  </si>
  <si>
    <t>8,MapInfo</t>
    <phoneticPr fontId="1" type="noConversion"/>
  </si>
  <si>
    <t>8,10,11,Maler</t>
    <phoneticPr fontId="1" type="noConversion"/>
  </si>
  <si>
    <t>5,6,8,11,ExplodierenEffekt</t>
    <phoneticPr fontId="1" type="noConversion"/>
  </si>
  <si>
    <t>1: Missile</t>
    <phoneticPr fontId="1" type="noConversion"/>
  </si>
  <si>
    <t>4: GameObject</t>
    <phoneticPr fontId="1" type="noConversion"/>
  </si>
  <si>
    <t>2,5,8,9,10: Tool</t>
    <phoneticPr fontId="1" type="noConversion"/>
  </si>
  <si>
    <t>1,</t>
    <phoneticPr fontId="1" type="noConversion"/>
  </si>
  <si>
    <t>3,6,7,11:Maler</t>
    <phoneticPr fontId="1" type="noConversion"/>
  </si>
  <si>
    <t>5,,KeyMonitor</t>
    <phoneticPr fontId="1" type="noConversion"/>
  </si>
  <si>
    <t>MalerZeit,MIDlet</t>
    <phoneticPr fontId="1" type="noConversion"/>
  </si>
  <si>
    <t>3,6, "Wall","Tool"</t>
    <phoneticPr fontId="1" type="noConversion"/>
  </si>
  <si>
    <t>"Menu"</t>
    <phoneticPr fontId="1" type="noConversion"/>
  </si>
  <si>
    <t>11,Maler,Missile</t>
    <phoneticPr fontId="1" type="noConversion"/>
  </si>
  <si>
    <t>6,7,10,Wall,Tool</t>
    <phoneticPr fontId="1" type="noConversion"/>
  </si>
  <si>
    <t>Partition</t>
    <phoneticPr fontId="1" type="noConversion"/>
  </si>
  <si>
    <t>Selection</t>
    <phoneticPr fontId="1" type="noConversion"/>
  </si>
  <si>
    <t>5,7,9,</t>
    <phoneticPr fontId="1" type="noConversion"/>
  </si>
  <si>
    <t>3,</t>
    <phoneticPr fontId="1" type="noConversion"/>
  </si>
  <si>
    <t>5,8,9,JDBCScalabilityConnection, Prevayler,</t>
    <phoneticPr fontId="1" type="noConversion"/>
  </si>
  <si>
    <t>2,JDBCScalabilityConnection, Prevayler,</t>
    <phoneticPr fontId="1" type="noConversion"/>
  </si>
  <si>
    <t>5,8,10,JDBCScalabilitySubject, Clock, JDBCQuerySubject</t>
    <phoneticPr fontId="1" type="noConversion"/>
  </si>
  <si>
    <t>4,CentralPublisher, JDBCQueryConnection, PrevaylerTransactionSubject</t>
    <phoneticPr fontId="1" type="noConversion"/>
  </si>
  <si>
    <t>QuerySystem, TransactionConnection, TransactionTestRun</t>
    <phoneticPr fontId="1" type="noConversion"/>
  </si>
  <si>
    <t>5,8,DeepCopier, DurableOutputStream, QueryTestRun</t>
    <phoneticPr fontId="1" type="noConversion"/>
  </si>
  <si>
    <t>4,7,8,Journal, Cool, TransactionWithQuery</t>
    <phoneticPr fontId="1" type="noConversion"/>
  </si>
  <si>
    <t>2,3,10,DurableOutputStream, QueryTestRun, NullSnapshotManager</t>
    <phoneticPr fontId="1" type="noConversion"/>
  </si>
  <si>
    <t>4,8,PrevaylerScalabilitySubject, TransactionPublisher, TransactionSystem</t>
    <phoneticPr fontId="1" type="noConversion"/>
  </si>
  <si>
    <t>4,7, ObjectInputStreamWithClassLoader, ScalabilitySystem, JDBCScalabilitySubject</t>
    <phoneticPr fontId="1" type="noConversion"/>
  </si>
  <si>
    <t>8,QueryConnection, AllRecordsReplacement, CentralPublisher</t>
    <phoneticPr fontId="1" type="noConversion"/>
  </si>
  <si>
    <t xml:space="preserve">4,5,8,Capsule, RecordIterator, Record, </t>
    <phoneticPr fontId="1" type="noConversion"/>
  </si>
  <si>
    <t>9,10,Clock, JDBCQuerySubject,CentralPublisher,JDBCScalabilityConnection</t>
    <phoneticPr fontId="1" type="noConversion"/>
  </si>
  <si>
    <t>2,Turn, FileLocker, Serializer, JDBCScalabilityConnection</t>
    <phoneticPr fontId="1" type="noConversion"/>
  </si>
  <si>
    <t>CentralPublisher, TransactionTestRun, ScalabilityTestSubject, MachineClock</t>
    <phoneticPr fontId="1" type="noConversion"/>
  </si>
  <si>
    <t>5,7,9,XStreamSerializer, Query, Cool, PrevaylerTransactionSubject</t>
    <phoneticPr fontId="1" type="noConversion"/>
  </si>
  <si>
    <t xml:space="preserve">3,5,JDBCTransactionSubject, PrevalentSystemGuard, TransactionPublisher, </t>
    <phoneticPr fontId="1" type="noConversion"/>
  </si>
  <si>
    <t xml:space="preserve">5,BrokenClock, PrevaylerQuerySubject, StopWatch, PausableClock, </t>
    <phoneticPr fontId="1" type="noConversion"/>
  </si>
  <si>
    <t>3,9,Turn, QueryTestRun, QueryConnection, AbstractPublisher</t>
    <phoneticPr fontId="1" type="noConversion"/>
  </si>
  <si>
    <t>2,7,PrevaylerQuerySubject, TransactionSubscriber, TransactionWithQuery</t>
    <phoneticPr fontId="1" type="noConversion"/>
  </si>
  <si>
    <t>PrevaylerDirectory</t>
    <phoneticPr fontId="1" type="noConversion"/>
  </si>
  <si>
    <t>2,3,DeepCopier, JDBCTransactionSubject, FileManager</t>
    <phoneticPr fontId="1" type="noConversion"/>
  </si>
  <si>
    <t>7,FileLocker, POBox, CentralPublisher</t>
    <phoneticPr fontId="1" type="noConversion"/>
  </si>
  <si>
    <t>2,AbstractPublisher, SureTransactionWithQuery, PausableClock</t>
    <phoneticPr fontId="1" type="noConversion"/>
  </si>
  <si>
    <t>5,8,XStreamSerializer, PrevaylerFactory, StopWatch, TransientJournal</t>
    <phoneticPr fontId="1" type="noConversion"/>
  </si>
  <si>
    <t>3,Chunk, PrevalenceTest, TransactionCapsule</t>
    <phoneticPr fontId="1" type="noConversion"/>
  </si>
  <si>
    <t>5,FileLocker, TransactionTimestamp, TransactionPublisher, NullSnapshotManager</t>
    <phoneticPr fontId="1" type="noConversion"/>
  </si>
  <si>
    <t>5,8,BrokenClock, Clock, SkaringaSerializer</t>
    <phoneticPr fontId="1" type="noConversion"/>
  </si>
  <si>
    <t>2,4,7</t>
    <phoneticPr fontId="1" type="noConversion"/>
  </si>
  <si>
    <t>7,PrevaylerQuerySubject, StopWatch</t>
    <phoneticPr fontId="1" type="noConversion"/>
  </si>
  <si>
    <t>4,QueryTestRun, TransactionSubscriber, Prevayler</t>
    <phoneticPr fontId="1" type="noConversion"/>
  </si>
  <si>
    <t>4,8,9,Transaction, FileManager, ObjectInputStreamWithClassLoader</t>
    <phoneticPr fontId="1" type="noConversion"/>
  </si>
  <si>
    <t>PrevalentSystemGuard, PrevaylerTransactionSubject, PrevaylerDirectory, Record</t>
    <phoneticPr fontId="1" type="noConversion"/>
  </si>
  <si>
    <t>4,8,PrevaylerDirectory, BrokenClock</t>
    <phoneticPr fontId="1" type="noConversion"/>
  </si>
  <si>
    <t>9,DeepCopier, DurableOutputStream</t>
    <phoneticPr fontId="1" type="noConversion"/>
  </si>
  <si>
    <t>4,7,TransientJournal, Query, Guided</t>
    <phoneticPr fontId="1" type="noConversion"/>
  </si>
  <si>
    <t>10,PrevalentSystemGuard, FileLocker, PrevaylerScalabilitySubject</t>
    <phoneticPr fontId="1" type="noConversion"/>
  </si>
  <si>
    <t xml:space="preserve">2,10,BrokenClock, PrevaylerTransactionConnection, ScalabilityTestRun, </t>
    <phoneticPr fontId="1" type="noConversion"/>
  </si>
  <si>
    <t>3,8,ScalabilitySystem, JDBCScalabilitySubject</t>
    <phoneticPr fontId="1" type="noConversion"/>
  </si>
  <si>
    <t>2,TransactionGuide</t>
    <phoneticPr fontId="1" type="noConversion"/>
  </si>
  <si>
    <t>3,5,ScalabilitySystem, GenericSnapshotManager</t>
    <phoneticPr fontId="1" type="noConversion"/>
  </si>
  <si>
    <t>3,5,JDBCTransactionSubject, GenericSnapshotManager, TestTransaction, POBox</t>
    <phoneticPr fontId="1" type="noConversion"/>
  </si>
  <si>
    <t>2,3,10,SkaringaSerializer, TransactionGuide, XStreamSerializer</t>
    <phoneticPr fontId="1" type="noConversion"/>
  </si>
  <si>
    <t xml:space="preserve">5,PrevaylerQueryConnection, JavaSerializer, JDBCTransactionSubject, </t>
    <phoneticPr fontId="1" type="noConversion"/>
  </si>
  <si>
    <t>3,4,ScalabilityTestRun,JDBCScalabilitySubject,TransactionWithQuery</t>
    <phoneticPr fontId="1" type="noConversion"/>
  </si>
  <si>
    <t>2,Chunk, FileLocker, DeepCopier</t>
    <phoneticPr fontId="1" type="noConversion"/>
  </si>
  <si>
    <t>Chunking</t>
    <phoneticPr fontId="1" type="noConversion"/>
  </si>
  <si>
    <t xml:space="preserve">9,BrokenClock, PrevaylerTransactionConnection </t>
    <phoneticPr fontId="1" type="noConversion"/>
  </si>
  <si>
    <t>3,5,8,9,InfTree, JZlib, StaticTree, Tree, ZInputStream</t>
    <phoneticPr fontId="1" type="noConversion"/>
  </si>
  <si>
    <t>3,6,11,12,RMSIndex, StderrConsumer, Utils, XMPPConsumer, Bprocessor</t>
    <phoneticPr fontId="1" type="noConversion"/>
  </si>
  <si>
    <t>4,16,UIPanel, CommandExecutor, Config, RMSIndex, StderrConsumer</t>
    <phoneticPr fontId="1" type="noConversion"/>
  </si>
  <si>
    <t>8,12,14,15,AlbumScreen, FTScreen, GatewayRegisterScreen, MUC</t>
    <phoneticPr fontId="1" type="noConversion"/>
  </si>
  <si>
    <t>6,7,11,Logger, ResourceManager,UILabel, UILayout, UIConfig, Initializer</t>
    <phoneticPr fontId="1" type="noConversion"/>
  </si>
  <si>
    <t>2,4,7,DeleteContactAlert, XMPPTestClient, Deflate, UITextField</t>
    <phoneticPr fontId="1" type="noConversion"/>
  </si>
  <si>
    <t>14,15,16,UIMenu, UIPanel, CommandExecutor, BaseChannel,Adler32</t>
    <phoneticPr fontId="1" type="noConversion"/>
  </si>
  <si>
    <t>6,7,8,SimpleDataFormExecutor,MemoryLogConsumer, MetaVector, SubscriptionConfirmAlert,RMSIndex</t>
    <phoneticPr fontId="1" type="noConversion"/>
  </si>
  <si>
    <t>3,5,6,7,Semaphore, Utils, GoogleToken, UIRadioButtons, Iq,  Message</t>
    <phoneticPr fontId="1" type="noConversion"/>
  </si>
  <si>
    <t>10,UIGauge, UIHLayout, UIIContainer</t>
    <phoneticPr fontId="1" type="noConversion"/>
  </si>
  <si>
    <t>11,12,14,16,UIItem, UILabel, UILayout, UIMenu, UIPanel</t>
    <phoneticPr fontId="1" type="noConversion"/>
  </si>
  <si>
    <t>2,6,8,10,11,ZOutputStream, ZStream, ZStreamException</t>
    <phoneticPr fontId="1" type="noConversion"/>
  </si>
  <si>
    <t>2,3,4,7,MetaVector, NetworkConsumer, ResourceIDs, BasicXmlStream</t>
    <phoneticPr fontId="1" type="noConversion"/>
  </si>
  <si>
    <t>7,8,10,16,CommandExecutor, Config, Contact, DataFormListener</t>
    <phoneticPr fontId="1" type="noConversion"/>
  </si>
  <si>
    <t>3,6,12,16,Semaphore, UIAccordion, UIButton</t>
    <phoneticPr fontId="1" type="noConversion"/>
  </si>
  <si>
    <t>3,4,6,8,9,PacketListener, SASLAuthenticator, SocketStream, StreamEventListener</t>
    <phoneticPr fontId="1" type="noConversion"/>
  </si>
  <si>
    <t>11,UICanvas, UIRadioButtons, UIScreen</t>
    <phoneticPr fontId="1" type="noConversion"/>
  </si>
  <si>
    <t>4,7,MUC, DataForm, Iq,  Task, XMPPClient, GroupsScreen</t>
    <phoneticPr fontId="1" type="noConversion"/>
  </si>
  <si>
    <t>3,7,9,FilterInputStream, InfBlocks, InfCodes, Inflate</t>
    <phoneticPr fontId="1" type="noConversion"/>
  </si>
  <si>
    <t>7,9,BasicXmlStream, EventQuery, EventQueryRegistration</t>
    <phoneticPr fontId="1" type="noConversion"/>
  </si>
  <si>
    <t>8,Message, Presence, Stanza, Roster, SimpleDataFormExecutor</t>
    <phoneticPr fontId="1" type="noConversion"/>
  </si>
  <si>
    <t>9,MemoryLogConsumer, MetaVector, NetworkConsumer, ResourceIDs</t>
    <phoneticPr fontId="1" type="noConversion"/>
  </si>
  <si>
    <t>3,5,15,RMSTestMidlet, TestMidlet, UITestMidlet</t>
    <phoneticPr fontId="1" type="noConversion"/>
  </si>
  <si>
    <t>4,UITextPanel, UIUtils, UIVLayout, GoogleToken</t>
    <phoneticPr fontId="1" type="noConversion"/>
  </si>
  <si>
    <t>4,5,IqManager,  KeyScreen, MMScreen</t>
    <phoneticPr fontId="1" type="noConversion"/>
  </si>
  <si>
    <t>6,InfCodes, Inflate, MUCComposer, MUCScreen, SendMMScreen</t>
    <phoneticPr fontId="1" type="noConversion"/>
  </si>
  <si>
    <t>12,14,15,Inflate, MUCComposer, MUCScreen, SendMMScreen, InfTree, Jzlib</t>
    <phoneticPr fontId="1" type="noConversion"/>
  </si>
  <si>
    <t>1,2,3,5,UIPanel, CommandExecutor, LogConsumer,  xmlstream.KXmlParser, NetworkConsumer</t>
    <phoneticPr fontId="1" type="noConversion"/>
  </si>
  <si>
    <t>2,3,6,7,9,xml.KXmlSerializer, AccountRegistration,  Initializer</t>
    <phoneticPr fontId="1" type="noConversion"/>
  </si>
  <si>
    <t>3,6,7,8,10,11,12,lampiro.screens.RosterScreen, XMLTestMidlet, SocketChannel, TransportListener, UISeparator</t>
    <phoneticPr fontId="1" type="noConversion"/>
  </si>
  <si>
    <t>1,ScreenSaver, lampiro.screens.SimpleComposerScreen,Utils, XMPPConsumer, Bprocessor</t>
    <phoneticPr fontId="1" type="noConversion"/>
  </si>
  <si>
    <t>4,7,9,10,Semaphore, it.yup.screens.CommandListScreen, IqManager,  xmlstream.Element,it.yup.screens.ChatScreen, it.yup.screens.SimpleComposerScreen</t>
    <phoneticPr fontId="1" type="noConversion"/>
  </si>
  <si>
    <t>5,7,11,12,Adler32, Deflate, UITextField,  lampiro.screens.StatusScreen, SubscriptionConfirmAlert</t>
    <phoneticPr fontId="1" type="noConversion"/>
  </si>
  <si>
    <t>10,15,16,it.yup.screens.TaskListScreen, it.yup.screens.RosterScreen, XMLTestMidlet,Stanza, Roster</t>
    <phoneticPr fontId="1" type="noConversion"/>
  </si>
  <si>
    <t>4,5,9,10,GrpMessageComposerScreen, InnerMMScreen,ZOutputStream, Zstream, it.yup.screens.TaskListScreen</t>
    <phoneticPr fontId="1" type="noConversion"/>
  </si>
  <si>
    <t>3,15,16,lampiro.screens.ChatScreen, lampiro.screens.CommandListScreen, it.yup.screens.ContactInfoScreen, InfBlocks, InfCodes, Inflate, InfTree</t>
    <phoneticPr fontId="1" type="noConversion"/>
  </si>
  <si>
    <t>3,6,8,10,BluendoXMLRPC, FTReceiver, FTSender, Group, InfBlocks, InfCodes, Inflate, InfTree</t>
    <phoneticPr fontId="1" type="noConversion"/>
  </si>
  <si>
    <t>11,16,RMSIndex, StderrConsumer, Utils,FTSender, Group, IqManager, Adler32, Deflate</t>
    <phoneticPr fontId="1" type="noConversion"/>
  </si>
  <si>
    <t>9,12,BasicXmlStream, EventQuery, Task, XMPPClient, XMLTestMidlet, UIConfig</t>
    <phoneticPr fontId="1" type="noConversion"/>
  </si>
  <si>
    <t>4,5,9,12,14,16,Logger, ResourceManager, , BSerializer, xml.Element, SocketStream, StreamEventListener, JZlib, Config, Contact</t>
    <phoneticPr fontId="1" type="noConversion"/>
  </si>
  <si>
    <t>1,8,10,12,15,ScreenSaver, lampiro.screens.SimpleComposerScreen,  lampiro.screens.TaskListScreen, Tree, ZInputStream, ZOutputStream, Group, IqManager, IQResultListener</t>
    <phoneticPr fontId="1" type="noConversion"/>
  </si>
  <si>
    <t>4,6,8,10,TestMidlet, UITestMidlet, XMLTestMidlet, FTSender, Group, IqManager, IQResultListener, MUC, DataForm, Iq</t>
    <phoneticPr fontId="1" type="noConversion"/>
  </si>
  <si>
    <t>2,4,5,8,lampiro.screens.DebugScreen, DeleteContactAlert, XMPPTestClient, BaseChannel, UIUtils, UIVLayout, GoogleToken, LogConsumer, Logger, MemoryLogConsumer, MetaVector</t>
    <phoneticPr fontId="1" type="noConversion"/>
  </si>
  <si>
    <t>14,FilterInputStream, InfBlocks, InfCodes, Inflate, InfTree, JZlib, StaticTree, Tree, ZInputStream, ZOutputStream, Zstream, SimpleDataFormExecutor, Task, XMPPClient</t>
    <phoneticPr fontId="1" type="noConversion"/>
  </si>
  <si>
    <t>2,15,16,RMSIndex, StderrConsumer, Utils, XMPPConsumer, Bprocessor, UIAccordion, UIButton, UICanvas, UICheckbox, PacketListener</t>
    <phoneticPr fontId="1" type="noConversion"/>
  </si>
  <si>
    <t>4,6,8,15,ZStreamException, ScreenSaver, RMSTestMidlet, AccountRegistration, BasicXmlStream, EventQuery, ResourceIDs, InfBlocks, InfCodes, Inflate, InfTree</t>
    <phoneticPr fontId="1" type="noConversion"/>
  </si>
  <si>
    <t>5,15,LogConsumer,  xml.KXmlParser, KXmlProcessor, BasicXmlStream, EventQuery, EventQueryRegistration,  FTReceiver, FTSender, Adler32, Deflate, FilterInputStream</t>
    <phoneticPr fontId="1" type="noConversion"/>
  </si>
  <si>
    <t>1,2,4,ResourceManager, RMSIndex, StderrConsumer, Utils, XMPPConsumer,BSerializer, xml.Element, UIButton,XMPPTestClient, BaseChannel</t>
    <phoneticPr fontId="1" type="noConversion"/>
  </si>
  <si>
    <t>9,JZlib, StaticTree, Tree, ZInputStream, xmlstream.KXmlSerializer, AccountRegistration, BasicXmlStream, Stanza, Roster</t>
    <phoneticPr fontId="1" type="noConversion"/>
  </si>
  <si>
    <t>3,6,7,10,UICheckbox, UICombobox, UIConfig, UIEmoLabel</t>
    <phoneticPr fontId="1" type="noConversion"/>
  </si>
  <si>
    <t>5,"Menu","GameManager"</t>
    <phoneticPr fontId="1" type="noConversion"/>
  </si>
  <si>
    <t>9,10,,"KeyMonitor"</t>
    <phoneticPr fontId="1" type="noConversion"/>
  </si>
  <si>
    <t>1,11,Menu,MIDlet</t>
    <phoneticPr fontId="1" type="noConversion"/>
  </si>
  <si>
    <t>9,10,Wall,Tool</t>
    <phoneticPr fontId="1" type="noConversion"/>
  </si>
  <si>
    <t>8,KeyMonitor,Menu</t>
    <phoneticPr fontId="1" type="noConversion"/>
  </si>
  <si>
    <t>6,8</t>
    <phoneticPr fontId="1" type="noConversion"/>
  </si>
  <si>
    <t>2,5,MapInfo,Tool</t>
    <phoneticPr fontId="1" type="noConversion"/>
  </si>
  <si>
    <t>3,6,Missile,Tank</t>
    <phoneticPr fontId="1" type="noConversion"/>
  </si>
  <si>
    <t>9,10,KeyMonitor</t>
    <phoneticPr fontId="1" type="noConversion"/>
  </si>
  <si>
    <t>3,5,6,Tool,ExplodierenEffekt</t>
    <phoneticPr fontId="1" type="noConversion"/>
  </si>
  <si>
    <t>2,MapInfo,TankManager,Tool</t>
    <phoneticPr fontId="1" type="noConversion"/>
  </si>
  <si>
    <t>10,MalerZeit,Tool</t>
    <phoneticPr fontId="1" type="noConversion"/>
  </si>
  <si>
    <t>2,Wall,Tool</t>
    <phoneticPr fontId="1" type="noConversion"/>
  </si>
  <si>
    <t>5,9,Wall,Tool,ExplodierenEffekt</t>
    <phoneticPr fontId="1" type="noConversion"/>
  </si>
  <si>
    <t>6,7,Maler</t>
    <phoneticPr fontId="1" type="noConversion"/>
  </si>
  <si>
    <t>6,11,MalerZeit</t>
    <phoneticPr fontId="1" type="noConversion"/>
  </si>
  <si>
    <t>8,Menu,MIDlet</t>
    <phoneticPr fontId="1" type="noConversion"/>
  </si>
  <si>
    <t>9,10</t>
    <phoneticPr fontId="1" type="noConversion"/>
  </si>
  <si>
    <t>10,Wall,Tool,MIDlet</t>
    <phoneticPr fontId="1" type="noConversion"/>
  </si>
  <si>
    <t>2,6,8,Missile,Tool</t>
    <phoneticPr fontId="1" type="noConversion"/>
  </si>
  <si>
    <t>10,11</t>
    <phoneticPr fontId="1" type="noConversion"/>
  </si>
  <si>
    <t>5,8,10</t>
    <phoneticPr fontId="1" type="noConversion"/>
  </si>
  <si>
    <t>2,5,8,Maler,Missile</t>
    <phoneticPr fontId="1" type="noConversion"/>
  </si>
  <si>
    <t>3,6,MalerZeit</t>
    <phoneticPr fontId="1" type="noConversion"/>
  </si>
  <si>
    <t>8,Option,GameManager</t>
    <phoneticPr fontId="1" type="noConversion"/>
  </si>
  <si>
    <t>1,Tank</t>
    <phoneticPr fontId="1" type="noConversion"/>
  </si>
  <si>
    <t>5,9,10,Wall,Tool</t>
    <phoneticPr fontId="1" type="noConversion"/>
  </si>
  <si>
    <t>6,7,KeyMonitor</t>
    <phoneticPr fontId="1" type="noConversion"/>
  </si>
  <si>
    <t>2,8,10,Tool,ExplodierenEffekt</t>
    <phoneticPr fontId="1" type="noConversion"/>
  </si>
  <si>
    <t>6,7,8,Tool,Maler</t>
    <phoneticPr fontId="1" type="noConversion"/>
  </si>
  <si>
    <t>7,8,9,10</t>
    <phoneticPr fontId="1" type="noConversion"/>
  </si>
  <si>
    <t>1,,InfoPanel,KeyMonitor</t>
    <phoneticPr fontId="1" type="noConversion"/>
  </si>
  <si>
    <t>7,8,9,Tool, Maler</t>
    <phoneticPr fontId="1" type="noConversion"/>
  </si>
  <si>
    <t>11,Menu</t>
    <phoneticPr fontId="1" type="noConversion"/>
  </si>
  <si>
    <t>No partition</t>
    <phoneticPr fontId="1" type="noConversion"/>
  </si>
  <si>
    <t>#Sel</t>
    <phoneticPr fontId="1" type="noConversion"/>
  </si>
  <si>
    <t>A(s)</t>
    <phoneticPr fontId="1" type="noConversion"/>
  </si>
  <si>
    <t>(E+C)(s)</t>
    <phoneticPr fontId="1" type="noConversion"/>
  </si>
  <si>
    <t>Our method</t>
    <phoneticPr fontId="1" type="noConversion"/>
  </si>
  <si>
    <t>Ekstazi_N</t>
    <phoneticPr fontId="1" type="noConversion"/>
  </si>
  <si>
    <t>Prevayler(5)</t>
    <phoneticPr fontId="1" type="noConversion"/>
  </si>
  <si>
    <t>Prevayler(3)</t>
    <phoneticPr fontId="1" type="noConversion"/>
  </si>
  <si>
    <t>BerkeleyDB(7)</t>
    <phoneticPr fontId="1" type="noConversion"/>
  </si>
  <si>
    <t>BerkeleyDB(5)</t>
    <phoneticPr fontId="1" type="noConversion"/>
  </si>
  <si>
    <t>2,16,25,31, "Database.close()", "DummyLockManager.isOwner()", "JEVersion.getVersionString()", "BasicLocker.getOwnerAbortLsn()", "BuddyLocker.BuddyLocker()"</t>
    <phoneticPr fontId="1" type="noConversion"/>
  </si>
  <si>
    <t>23,25,26, "JoinConfig.cloneConfig()", "JarMain.&lt;init&gt;()", "TinyHashSet.size()", "LevelOrderedINMap.putIN()"</t>
    <phoneticPr fontId="1" type="noConversion"/>
  </si>
  <si>
    <t>BerkeleyDB(3)</t>
    <phoneticPr fontId="1" type="noConversion"/>
  </si>
  <si>
    <t>TankWar(5)</t>
    <phoneticPr fontId="1" type="noConversion"/>
  </si>
  <si>
    <t>Lampiro(6)</t>
    <phoneticPr fontId="1" type="noConversion"/>
  </si>
  <si>
    <t>Our method</t>
    <phoneticPr fontId="1" type="noConversion"/>
  </si>
  <si>
    <t>Ekstazi_N</t>
    <phoneticPr fontId="1" type="noConversion"/>
  </si>
  <si>
    <t>#Sel</t>
    <phoneticPr fontId="1" type="noConversion"/>
  </si>
  <si>
    <t>AEC time</t>
    <phoneticPr fontId="1" type="noConversion"/>
  </si>
  <si>
    <t>Lampiro(4)</t>
    <phoneticPr fontId="1" type="noConversion"/>
  </si>
  <si>
    <t>Retest-all</t>
  </si>
  <si>
    <t>#Sel</t>
  </si>
  <si>
    <t>E(s)</t>
  </si>
  <si>
    <t>TankWar(5)</t>
    <phoneticPr fontId="1" type="noConversion"/>
  </si>
  <si>
    <t>AEC</t>
    <phoneticPr fontId="1" type="noConversion"/>
  </si>
  <si>
    <t>#Sel</t>
    <phoneticPr fontId="1" type="noConversion"/>
  </si>
  <si>
    <t>Prevayler(3)</t>
    <phoneticPr fontId="1" type="noConversion"/>
  </si>
  <si>
    <t>Prevayler(5)</t>
    <phoneticPr fontId="1" type="noConversion"/>
  </si>
  <si>
    <t>Lampiro(4)</t>
    <phoneticPr fontId="1" type="noConversion"/>
  </si>
  <si>
    <t>Lampiro(6)</t>
    <phoneticPr fontId="1" type="noConversion"/>
  </si>
  <si>
    <t>BerkeleyDB(3)</t>
    <phoneticPr fontId="1" type="noConversion"/>
  </si>
  <si>
    <t>BerkeleyDB(5)</t>
    <phoneticPr fontId="1" type="noConversion"/>
  </si>
  <si>
    <t>BerkeleyDB(7)</t>
    <phoneticPr fontId="1" type="noConversion"/>
  </si>
  <si>
    <t>p-value: &lt;0.001</t>
    <phoneticPr fontId="1" type="noConversion"/>
  </si>
  <si>
    <t>4,5,9,12,14,16,</t>
    <phoneticPr fontId="1" type="noConversion"/>
  </si>
  <si>
    <t>3,6,7,10,</t>
    <phoneticPr fontId="1" type="noConversion"/>
  </si>
  <si>
    <t>3,5,15,</t>
    <phoneticPr fontId="1" type="noConversion"/>
  </si>
  <si>
    <t>4,</t>
    <phoneticPr fontId="1" type="noConversion"/>
  </si>
  <si>
    <t>3,5,6,7,</t>
    <phoneticPr fontId="1" type="noConversion"/>
  </si>
  <si>
    <t>10,</t>
    <phoneticPr fontId="1" type="noConversion"/>
  </si>
  <si>
    <t>3,5,8,9, CompatibilityRssFeed1, CompatibilityRssFeed2, CompatibilityRssFeed3, CompatibilityRssItem1, CompatibilityRssItem2</t>
    <phoneticPr fontId="1" type="noConversion"/>
  </si>
  <si>
    <t>1,2,4,CompatibilityRssItem3, CompatibilityRssItunesFeed3, CompatibilityRssItunesItem3, RssFeed, RssFeedStore</t>
    <phoneticPr fontId="1" type="noConversion"/>
  </si>
  <si>
    <t>3,6,8,10,RssItem, RssItunesFeed, RssItunesItem, RssReaderSettings, RssShortItem, RssStoreInfo, AtomFormatParser</t>
    <phoneticPr fontId="1" type="noConversion"/>
  </si>
  <si>
    <t>11,16,Controller, ExtParser, FeedFormatParser, FeedListParser, LineByLineParser, OpmlParser, RssFeedParser, RssFormatParser</t>
    <phoneticPr fontId="1" type="noConversion"/>
  </si>
  <si>
    <t>5,7,11,12, RssReaderMIDlet</t>
    <phoneticPr fontId="1" type="noConversion"/>
  </si>
  <si>
    <t>11,12,14,16,SettingsForm, UiUtil, ChoiceGroup, Form, List</t>
    <phoneticPr fontId="1" type="noConversion"/>
  </si>
  <si>
    <t>4,16,StringItem, TextBox, TextField, EncodingList, TestingForm, TestOutput, Base64</t>
    <phoneticPr fontId="1" type="noConversion"/>
  </si>
  <si>
    <t>6, Base64, CauseException, CauseMemoryException, CauseRecStoreException</t>
    <phoneticPr fontId="1" type="noConversion"/>
  </si>
  <si>
    <t>3,6,11,12,CauseException, CauseMemoryException, CauseRecStoreException, CauseRuntimeException, CompatibilityBase64</t>
    <phoneticPr fontId="1" type="noConversion"/>
  </si>
  <si>
    <t>12,14,15,EncodingStreamReader, EncodingUtil, Settings, SortUtil, StringUtil, XmlParser, AbstractView, Common, HtmlView</t>
    <phoneticPr fontId="1" type="noConversion"/>
  </si>
  <si>
    <t>2,6,8,10,11,Page, PageCanvas, PageCustomItem, PageImpl, PageMgr, PositionForm</t>
    <phoneticPr fontId="1" type="noConversion"/>
  </si>
  <si>
    <t>2,3,4,7,EncodingStreamReader, EncodingUtil, Settings, SortUtil, StringUtil, XmlParser, AbstractView</t>
    <phoneticPr fontId="1" type="noConversion"/>
  </si>
  <si>
    <t>7,8,10,16,UTF8ISReader, ResourceProviderME, View, RenderedWord, BufferedHandler, ConsoleHandler</t>
    <phoneticPr fontId="1" type="noConversion"/>
  </si>
  <si>
    <t>8,12,14,15,Formatter, FormHandler, Handler, Level, Logger, LogManager, LogRecord, RecStoreHandler, SimpleFormatter</t>
    <phoneticPr fontId="1" type="noConversion"/>
  </si>
  <si>
    <t>9,FormLoggerMIDlet, RecStoreLoggerMIDlet, FileSelectorFactory, KFileSelector, KFileSelectorFactory</t>
    <phoneticPr fontId="1" type="noConversion"/>
  </si>
  <si>
    <t>9,12,KFileSelectorImpl, KFileSelectorKicker, KFileSelectorMgr, KViewChild, KViewParent</t>
    <phoneticPr fontId="1" type="noConversion"/>
  </si>
  <si>
    <t>3,6,12,16,RssItem, RssItunesFeed, RssItunesItem, RssReaderSettings, RssShortItem</t>
    <phoneticPr fontId="1" type="noConversion"/>
  </si>
  <si>
    <t>1,8,10,12,15,RssShortItem, RssStoreInfo, AtomFormatParser, Controller, ExtParser</t>
    <phoneticPr fontId="1" type="noConversion"/>
  </si>
  <si>
    <t>4,6,8,10,CompatibilityBase64, EncodingStreamReader, EncodingUtil</t>
    <phoneticPr fontId="1" type="noConversion"/>
  </si>
  <si>
    <t>2,4,5,8,PageCustomItem, PageImpl, PageMgr, CompatibilityRssItunesFeed3, CompatibilityRssItunesItem3, RssFeed</t>
    <phoneticPr fontId="1" type="noConversion"/>
  </si>
  <si>
    <t>3,4,6,8,9,ChoiceGroup, Form, ConsoleHandler, Formatter, FormHandler, Handler, Level</t>
    <phoneticPr fontId="1" type="noConversion"/>
  </si>
  <si>
    <t>11,CompatibilityRssItunesFeed3, CompatibilityRssItunesItem3, XmlParser, AbstractView, Common, HtmlView</t>
    <phoneticPr fontId="1" type="noConversion"/>
  </si>
  <si>
    <t>14,AllNewsList, HelpForm, RssFeedParser, RssFormatParser, URLHandler</t>
    <phoneticPr fontId="1" type="noConversion"/>
  </si>
  <si>
    <t>4,7,View, RenderedWord, BufferedHandler, ConsoleHandler, Formatter, FormHandler, Handler</t>
    <phoneticPr fontId="1" type="noConversion"/>
  </si>
  <si>
    <t>2,15,16,KFileSelectorKicker, KFileSelectorMgr, KViewChild</t>
    <phoneticPr fontId="1" type="noConversion"/>
  </si>
  <si>
    <t>1,XmlParser, AbstractView, Common, HtmlView, PageImpl, PageMgr, PositionForm, UTF8ISReader</t>
    <phoneticPr fontId="1" type="noConversion"/>
  </si>
  <si>
    <t>3,7,9,Page, PageCanvas, PageCustomItem, PageImpl</t>
    <phoneticPr fontId="1" type="noConversion"/>
  </si>
  <si>
    <t>1,2,3,5,LogManager, LogRecord, RecStoreHandler, Page, PageCanvas, PageCustomItem</t>
    <phoneticPr fontId="1" type="noConversion"/>
  </si>
  <si>
    <t>10,15,16,Formatter, FormHandler</t>
    <phoneticPr fontId="1" type="noConversion"/>
  </si>
  <si>
    <t>7,9,Page, PageCanvas, PageCustomItem, PageImpl, SortUtil, StringUtil, XmlParser, AbstractView, Common</t>
    <phoneticPr fontId="1" type="noConversion"/>
  </si>
  <si>
    <t>2,3,6,7,9,CompatibilityRssFeed3, CompatibilityRssItem1</t>
    <phoneticPr fontId="1" type="noConversion"/>
  </si>
  <si>
    <t>8,RssFeedParser, RssFormatParser, URLHandler, CompatibilityRssFeed3, CompatibilityRssItem1</t>
    <phoneticPr fontId="1" type="noConversion"/>
  </si>
  <si>
    <t>6,7,11,SortUtil, StringUtil, XmlParser, AbstractView, Common</t>
    <phoneticPr fontId="1" type="noConversion"/>
  </si>
  <si>
    <t>4,6,8,15,XmlParser, AbstractView, Common, HtmlView, AllNewsList, HelpForm</t>
    <phoneticPr fontId="1" type="noConversion"/>
  </si>
  <si>
    <t>5,15,FormLoggerMIDlet, RecStoreLoggerMIDlet, FileSelectorFactory</t>
    <phoneticPr fontId="1" type="noConversion"/>
  </si>
  <si>
    <t>2,4,7,Formatter, FormHandler, Handler, Level, AtomFormatParser, Controller</t>
    <phoneticPr fontId="1" type="noConversion"/>
  </si>
  <si>
    <t>9,LogManager, LogRecord, RecStoreHandler, PageCustomItem, PageImpl, PageMgr</t>
    <phoneticPr fontId="1" type="noConversion"/>
  </si>
  <si>
    <t>14,15,16,LineByLineParser, OpmlParser, RssFeedParser</t>
    <phoneticPr fontId="1" type="noConversion"/>
  </si>
  <si>
    <t>6,7,8,KFileSelectorKicker, KFileSelectorMgr, KViewChild</t>
    <phoneticPr fontId="1" type="noConversion"/>
  </si>
  <si>
    <t>3,6,7,8,10,11,12,LineByLineParser, OpmlParser, RssFeedParser</t>
    <phoneticPr fontId="1" type="noConversion"/>
  </si>
  <si>
    <t>4,5,Formatter, FormHandler, Handler, Level</t>
    <phoneticPr fontId="1" type="noConversion"/>
  </si>
  <si>
    <t>4,5,9,10,FormLoggerMIDlet, RecStoreLoggerMIDlet, FileSelectorFactory</t>
    <phoneticPr fontId="1" type="noConversion"/>
  </si>
  <si>
    <t>3,15,16,URLHandler, AllNewsList, HelpForm, ImportFeedsForm, PromptForm, PromptList, PromptMgr</t>
    <phoneticPr fontId="1" type="noConversion"/>
  </si>
  <si>
    <t>4,7,9,10,ChoiceGroup, Form, LogManager, LogRecord, RecStoreHandler</t>
    <phoneticPr fontId="1" type="noConversion"/>
  </si>
  <si>
    <t>Average</t>
    <phoneticPr fontId="1" type="noConversion"/>
  </si>
  <si>
    <t>MRR(3)</t>
    <phoneticPr fontId="1" type="noConversion"/>
  </si>
  <si>
    <t>MRR(5)</t>
    <phoneticPr fontId="1" type="noConversion"/>
  </si>
  <si>
    <t>(P+CI)(s)</t>
    <phoneticPr fontId="1" type="noConversion"/>
  </si>
  <si>
    <t>#space</t>
    <phoneticPr fontId="1" type="noConversion"/>
  </si>
  <si>
    <t>MobileRSSReader(3)</t>
    <phoneticPr fontId="1" type="noConversion"/>
  </si>
  <si>
    <t>MobileRSSReader(5)</t>
    <phoneticPr fontId="1" type="noConversion"/>
  </si>
  <si>
    <t>8,</t>
    <phoneticPr fontId="1" type="noConversion"/>
  </si>
  <si>
    <t>4,6,8,</t>
    <phoneticPr fontId="1" type="noConversion"/>
  </si>
  <si>
    <t>2,4,8,9, CoverageInfo, BaseMessaging, BaseThread, AbstractController, AlbumController</t>
    <phoneticPr fontId="1" type="noConversion"/>
  </si>
  <si>
    <t>4,9,11,AddMediaToAlbum, AlbumListScreen, MediaListScreen, NewLabelScreen</t>
    <phoneticPr fontId="1" type="noConversion"/>
  </si>
  <si>
    <t>2,4,11,ImageNotFoundException, ImagePathNotValidException, InvalidArrayFormatException</t>
    <phoneticPr fontId="1" type="noConversion"/>
  </si>
  <si>
    <t>InvalidImageDataException, InvalidImageFormatException, InvalidPhotoAlbumNameException, PersistenceMechanismException</t>
    <phoneticPr fontId="1" type="noConversion"/>
  </si>
  <si>
    <t>2,6,8,SmsReceiverThread, SmsSenderController, SmsSenderThread</t>
    <phoneticPr fontId="1" type="noConversion"/>
  </si>
  <si>
    <t>1,2,3,4,11,InvalidImageDataException, InvalidImageFormatException, InvalidPhotoAlbumNameException</t>
    <phoneticPr fontId="1" type="noConversion"/>
  </si>
  <si>
    <t>4,9,10,SmsReceiverController, SmsReceiverThread, SmsSenderController</t>
    <phoneticPr fontId="1" type="noConversion"/>
  </si>
  <si>
    <t>5,6,8,9,SmsReceiverController, SmsReceiverThread, SmsSenderController</t>
    <phoneticPr fontId="1" type="noConversion"/>
  </si>
  <si>
    <t>2,AlbumController, BaseController</t>
    <phoneticPr fontId="1" type="noConversion"/>
  </si>
  <si>
    <t>1,8,AlbumController, BaseController</t>
    <phoneticPr fontId="1" type="noConversion"/>
  </si>
  <si>
    <t>5,8,SelectMediaController, AlbumData, MediaAccessor</t>
    <phoneticPr fontId="1" type="noConversion"/>
  </si>
  <si>
    <t>4,5,8,9,SelectMediaController, AlbumData, MediaAccessor</t>
    <phoneticPr fontId="1" type="noConversion"/>
  </si>
  <si>
    <t>4,6,8,9,BaseController, ControllerInterface, MediaController</t>
    <phoneticPr fontId="1" type="noConversion"/>
  </si>
  <si>
    <t>BaseController, ControllerInterface, MediaController</t>
    <phoneticPr fontId="1" type="noConversion"/>
  </si>
  <si>
    <t>8,NetworkScreen, SmsMessaging, UnavailablePhotoAlbumException, NetworkScreen, SmsMessaging</t>
    <phoneticPr fontId="1" type="noConversion"/>
  </si>
  <si>
    <t>2,5,8,10,UnavailablePhotoAlbumException, NetworkScreen, SmsMessaging</t>
    <phoneticPr fontId="1" type="noConversion"/>
  </si>
  <si>
    <t>AlbumController, BaseController, MediaUtil, ImageNotFoundException</t>
    <phoneticPr fontId="1" type="noConversion"/>
  </si>
  <si>
    <t>6,NewLabelScreen, PasswordScreen, ScreenSingleton, SelectMediaController, AlbumData</t>
    <phoneticPr fontId="1" type="noConversion"/>
  </si>
  <si>
    <t>1,2,8,9,10,ScreenSingleton, SelectMediaController, AlbumData</t>
    <phoneticPr fontId="1" type="noConversion"/>
  </si>
  <si>
    <t>4,5,6,CoverageInfo, BaseMessaging, BaseThread, SelectTypeOfMedia, Constants</t>
    <phoneticPr fontId="1" type="noConversion"/>
  </si>
  <si>
    <t>SelectMediaController, AlbumData, MediaAccessor, SelectTypeOfMedia, Constants</t>
    <phoneticPr fontId="1" type="noConversion"/>
  </si>
  <si>
    <t>4,5,8,NetworkScreen, SmsMessaging, SmsSenderController, SmsSenderThread, PersistenceMechanismException, UnavailablePhotoAlbumException</t>
    <phoneticPr fontId="1" type="noConversion"/>
  </si>
  <si>
    <t>2,4,5,8,9,BaseController, ControllerInterface, MediaController, PersistenceMechanismException, UnavailablePhotoAlbumException</t>
    <phoneticPr fontId="1" type="noConversion"/>
  </si>
  <si>
    <t>2,9,MediaData, MusicAlbumData, NetworkScreen, SmsMessaging</t>
    <phoneticPr fontId="1" type="noConversion"/>
  </si>
  <si>
    <t>5,6,10,NetworkScreen, SmsMessaging</t>
    <phoneticPr fontId="1" type="noConversion"/>
  </si>
  <si>
    <t>4,SmsSenderController, SmsSenderThread, MusicPlayController, ScreenSingleton</t>
    <phoneticPr fontId="1" type="noConversion"/>
  </si>
  <si>
    <t>2,10,MusicPlayController, ScreenSingleton</t>
    <phoneticPr fontId="1" type="noConversion"/>
  </si>
  <si>
    <t>2,4,6,9,AlbumData, MediaAccessor, MediaData</t>
    <phoneticPr fontId="1" type="noConversion"/>
  </si>
  <si>
    <t>2,4,BaseController, ControllerInterface, MediaController, MediaListController</t>
    <phoneticPr fontId="1" type="noConversion"/>
  </si>
  <si>
    <t>1,9,MusicPlayController, ScreenSingleton, SelectMediaController, AlbumData, MediaAccessor</t>
    <phoneticPr fontId="1" type="noConversion"/>
  </si>
  <si>
    <t>4,5,MediaData, MusicAlbumData, MainUIMidlet</t>
    <phoneticPr fontId="1" type="noConversion"/>
  </si>
  <si>
    <t>1,PasswordScreen, PlayMediaScreen, SelectTypeOfMedia, Constants, MediaUtil</t>
    <phoneticPr fontId="1" type="noConversion"/>
  </si>
  <si>
    <t>4,5,10,MediaData, MusicAlbumData, NetworkScreen, SmsMessaging</t>
    <phoneticPr fontId="1" type="noConversion"/>
  </si>
  <si>
    <t>8,9,MediaUtil, ImageNotFoundException</t>
    <phoneticPr fontId="1" type="noConversion"/>
  </si>
  <si>
    <t>9,10,ScreenSingleton, SelectMediaController, AlbumData</t>
    <phoneticPr fontId="1" type="noConversion"/>
  </si>
  <si>
    <t>4,MediaData, MusicAlbumData</t>
    <phoneticPr fontId="1" type="noConversion"/>
  </si>
  <si>
    <t>2,4,BaseThread, AbstractController</t>
    <phoneticPr fontId="1" type="noConversion"/>
  </si>
  <si>
    <t>5,9,</t>
    <phoneticPr fontId="1" type="noConversion"/>
  </si>
  <si>
    <t>6,NewLabelScreen, PasswordScreen, BaseThread, AbstractController</t>
    <phoneticPr fontId="1" type="noConversion"/>
  </si>
  <si>
    <t>4,5,9,10,MusicPlayController, ScreenSingleton</t>
    <phoneticPr fontId="1" type="noConversion"/>
  </si>
  <si>
    <t>4,9,10,CoverageInfo, BaseMessaging, BaseThread, UnavailablePhotoAlbumException, NetworkScreen, SmsMessaging</t>
    <phoneticPr fontId="1" type="noConversion"/>
  </si>
  <si>
    <t>4,5,6,UnavailablePhotoAlbumException, NetworkScreen, SmsMessaging, SmsReceiverController</t>
    <phoneticPr fontId="1" type="noConversion"/>
  </si>
  <si>
    <t>1,5,8,InvalidImageDataException, InvalidImageFormatException, InvalidPhotoAlbumNameException</t>
    <phoneticPr fontId="1" type="noConversion"/>
  </si>
  <si>
    <t>NetworkScreen, SmsMessaging, PlayMediaScreen, SelectTypeOfMedia</t>
    <phoneticPr fontId="1" type="noConversion"/>
  </si>
  <si>
    <t>1,2,InvalidImageDataException, InvalidImageFormatException, InvalidPhotoAlbumNameException</t>
    <phoneticPr fontId="1" type="noConversion"/>
  </si>
  <si>
    <t>2,NewLabelScreen, PasswordScreen, BaseThread, AbstractController</t>
    <phoneticPr fontId="1" type="noConversion"/>
  </si>
  <si>
    <t>4,5,8,AlbumData, MediaAccessor, MediaData</t>
    <phoneticPr fontId="1" type="noConversion"/>
  </si>
  <si>
    <t>6,10,PlayMediaScreen, SelectTypeOfMedia</t>
    <phoneticPr fontId="1" type="noConversion"/>
  </si>
  <si>
    <t>MobileMedia(4)</t>
    <phoneticPr fontId="1" type="noConversion"/>
  </si>
  <si>
    <t>Savings</t>
    <phoneticPr fontId="1" type="noConversion"/>
  </si>
  <si>
    <t>MobileMedia(4)</t>
    <phoneticPr fontId="1" type="noConversion"/>
  </si>
  <si>
    <t>Ekstazi_SPL</t>
  </si>
  <si>
    <t>Ekstazi_SPL</t>
    <phoneticPr fontId="1" type="noConversion"/>
  </si>
  <si>
    <t>p-value: 0.275</t>
    <phoneticPr fontId="1" type="noConversion"/>
  </si>
  <si>
    <t>retest-all:</t>
    <phoneticPr fontId="1" type="noConversion"/>
  </si>
  <si>
    <t>782 TC/ non-insturmented</t>
    <phoneticPr fontId="1" type="noConversion"/>
  </si>
  <si>
    <t>782 TC/ insturmented</t>
    <phoneticPr fontId="1" type="noConversion"/>
  </si>
  <si>
    <t xml:space="preserve">782 TC/ non-insturmented </t>
    <phoneticPr fontId="1" type="noConversion"/>
  </si>
  <si>
    <t xml:space="preserve">1288 TC/ insturmented </t>
    <phoneticPr fontId="1" type="noConversion"/>
  </si>
  <si>
    <t xml:space="preserve">1288 TC/ non-insturmented </t>
    <phoneticPr fontId="1" type="noConversion"/>
  </si>
  <si>
    <t>2,4</t>
  </si>
  <si>
    <t>1,9</t>
  </si>
  <si>
    <t>4,5</t>
  </si>
  <si>
    <t>4,9,11</t>
  </si>
  <si>
    <t>2,4,11</t>
  </si>
  <si>
    <t>4,5,6</t>
  </si>
  <si>
    <t>2,6,8</t>
  </si>
  <si>
    <t>4,5,10</t>
  </si>
  <si>
    <t>8,9</t>
  </si>
  <si>
    <t>9,10</t>
  </si>
  <si>
    <t>2,9</t>
  </si>
  <si>
    <t>5,6,10</t>
  </si>
  <si>
    <t>1,8</t>
  </si>
  <si>
    <t>4,9,10</t>
  </si>
  <si>
    <t>4,6,8,9</t>
  </si>
  <si>
    <t>1,2</t>
  </si>
  <si>
    <t>5,8</t>
  </si>
  <si>
    <t>2,4,5,8,9</t>
  </si>
  <si>
    <t>4,6,8</t>
  </si>
  <si>
    <t>2,10</t>
  </si>
  <si>
    <t>5,6,8,9</t>
  </si>
  <si>
    <t>2,5,8,10</t>
  </si>
  <si>
    <t>1,5,8</t>
  </si>
  <si>
    <t>2,4,6,9</t>
  </si>
  <si>
    <t>5,9</t>
  </si>
  <si>
    <t>4,5,8</t>
  </si>
  <si>
    <t>6,10</t>
  </si>
  <si>
    <t>1,2,3,4,11</t>
  </si>
  <si>
    <t>4,5,9,10</t>
  </si>
  <si>
    <t>1,2,8,9,10</t>
  </si>
  <si>
    <t>4,5,8,9</t>
  </si>
  <si>
    <t>2,4,8,9</t>
    <phoneticPr fontId="1" type="noConversion"/>
  </si>
  <si>
    <t>CoverageInfo, BaseMessaging, BaseThread, AbstractController, AlbumController</t>
  </si>
  <si>
    <t>BaseController, ControllerInterface, MediaController, MediaListController</t>
  </si>
  <si>
    <t>MusicPlayController, ScreenSingleton, SelectMediaController, AlbumData, MediaAccessor</t>
  </si>
  <si>
    <t>MediaData, MusicAlbumData, MainUIMidlet</t>
  </si>
  <si>
    <t>AddMediaToAlbum, AlbumListScreen, MediaListScreen, NewLabelScreen</t>
  </si>
  <si>
    <t>PasswordScreen, PlayMediaScreen, SelectTypeOfMedia, Constants, MediaUtil</t>
  </si>
  <si>
    <t>ImageNotFoundException, ImagePathNotValidException, InvalidArrayFormatException</t>
  </si>
  <si>
    <t>InvalidImageDataException, InvalidImageFormatException, InvalidPhotoAlbumNameException, PersistenceMechanismException</t>
  </si>
  <si>
    <t>UnavailablePhotoAlbumException, NetworkScreen, SmsMessaging, SmsReceiverController</t>
  </si>
  <si>
    <t>SmsReceiverThread, SmsSenderController, SmsSenderThread</t>
  </si>
  <si>
    <t>MediaData, MusicAlbumData, NetworkScreen, SmsMessaging</t>
  </si>
  <si>
    <t>MediaUtil, ImageNotFoundException</t>
  </si>
  <si>
    <t>AlbumController, BaseController</t>
  </si>
  <si>
    <t>NewLabelScreen, PasswordScreen, ScreenSingleton, SelectMediaController, AlbumData</t>
  </si>
  <si>
    <t>ScreenSingleton, SelectMediaController, AlbumData</t>
  </si>
  <si>
    <t>NetworkScreen, SmsMessaging</t>
  </si>
  <si>
    <t>MediaData, MusicAlbumData</t>
  </si>
  <si>
    <t>SmsReceiverController, SmsReceiverThread, SmsSenderController</t>
  </si>
  <si>
    <t>NetworkScreen, SmsMessaging, PlayMediaScreen, SelectTypeOfMedia</t>
  </si>
  <si>
    <t>AlbumController, BaseController, MediaUtil, ImageNotFoundException</t>
  </si>
  <si>
    <t>BaseController, ControllerInterface, MediaController</t>
  </si>
  <si>
    <t>InvalidImageDataException, InvalidImageFormatException, InvalidPhotoAlbumNameException</t>
  </si>
  <si>
    <t>NetworkScreen, SmsMessaging, UnavailablePhotoAlbumException, NetworkScreen, SmsMessaging</t>
  </si>
  <si>
    <t>SelectMediaController, AlbumData, MediaAccessor</t>
  </si>
  <si>
    <t>SmsSenderController, SmsSenderThread, MusicPlayController, ScreenSingleton</t>
  </si>
  <si>
    <t>BaseController, ControllerInterface, MediaController, PersistenceMechanismException, UnavailablePhotoAlbumException</t>
  </si>
  <si>
    <t>NewLabelScreen, PasswordScreen, BaseThread, AbstractController</t>
  </si>
  <si>
    <t>BaseThread, AbstractController</t>
  </si>
  <si>
    <t>MusicPlayController, ScreenSingleton</t>
  </si>
  <si>
    <t>UnavailablePhotoAlbumException, NetworkScreen, SmsMessaging</t>
  </si>
  <si>
    <t>AlbumData, MediaAccessor, MediaData</t>
  </si>
  <si>
    <t>SelectMediaController, AlbumData, MediaAccessor, SelectTypeOfMedia, Constants</t>
  </si>
  <si>
    <t>CoverageInfo, BaseMessaging, BaseThread, SelectTypeOfMedia, Constants</t>
  </si>
  <si>
    <t>NetworkScreen, SmsMessaging, SmsSenderController, SmsSenderThread, PersistenceMechanismException, UnavailablePhotoAlbumException</t>
  </si>
  <si>
    <t>PlayMediaScreen, SelectTypeOfMedia</t>
  </si>
  <si>
    <t>CoverageInfo, BaseMessaging, BaseThread, UnavailablePhotoAlbumException, NetworkScreen, SmsMessaging</t>
  </si>
  <si>
    <t xml:space="preserve">782 TC/ insturmented </t>
    <phoneticPr fontId="1" type="noConversion"/>
  </si>
  <si>
    <t>5,3</t>
  </si>
  <si>
    <t>2,3</t>
  </si>
  <si>
    <t>5,2,3</t>
  </si>
  <si>
    <t>5,4</t>
  </si>
  <si>
    <t>2,4,5</t>
  </si>
  <si>
    <t>4,5,3</t>
  </si>
  <si>
    <t>3,4</t>
  </si>
  <si>
    <t>5,2,4</t>
  </si>
  <si>
    <t>2,3,4</t>
  </si>
  <si>
    <t>2,5,3</t>
  </si>
  <si>
    <t>3,5</t>
  </si>
  <si>
    <t>3,5,4</t>
  </si>
  <si>
    <t>3,2</t>
  </si>
  <si>
    <t>5,3,2</t>
  </si>
  <si>
    <t>5,2</t>
  </si>
  <si>
    <t>2,5</t>
  </si>
  <si>
    <t>5,2,3,4</t>
  </si>
  <si>
    <t>CompatibilityRssFeed1, CompatibilityRssFeed2, CompatibilityRssFeed3, CompatibilityRssItem1, CompatibilityRssItem2</t>
  </si>
  <si>
    <t>CompatibilityRssItem3, CompatibilityRssItunesFeed3, CompatibilityRssItunesItem3, RssFeed, RssFeedStore</t>
  </si>
  <si>
    <t>RssItem, RssItunesFeed, RssItunesItem, RssReaderSettings, RssShortItem, RssStoreInfo, AtomFormatParser</t>
  </si>
  <si>
    <t>Controller, ExtParser, FeedFormatParser, FeedListParser, LineByLineParser, OpmlParser, RssFeedParser, RssFormatParser</t>
  </si>
  <si>
    <t>URLHandler, AllNewsList, HelpForm, ImportFeedsForm, PromptForm, PromptList, PromptMgr</t>
  </si>
  <si>
    <t>RssReaderMIDlet</t>
  </si>
  <si>
    <t>SettingsForm, UiUtil, ChoiceGroup, Form, List</t>
  </si>
  <si>
    <t>StringItem, TextBox, TextField, EncodingList, TestingForm, TestOutput, Base64</t>
  </si>
  <si>
    <t>Base64, CauseException, CauseMemoryException, CauseRecStoreException</t>
  </si>
  <si>
    <t>CauseException, CauseMemoryException, CauseRecStoreException, CauseRuntimeException, CompatibilityBase64</t>
  </si>
  <si>
    <t>EncodingStreamReader, EncodingUtil, Settings, SortUtil, StringUtil, XmlParser, AbstractView, Common, HtmlView</t>
  </si>
  <si>
    <t>Page, PageCanvas, PageCustomItem, PageImpl, PageMgr, PositionForm</t>
  </si>
  <si>
    <t>EncodingStreamReader, EncodingUtil, Settings, SortUtil, StringUtil, XmlParser, AbstractView</t>
  </si>
  <si>
    <t>UTF8ISReader, ResourceProviderME, View, RenderedWord, BufferedHandler, ConsoleHandler</t>
  </si>
  <si>
    <t>Formatter, FormHandler, Handler, Level, Logger, LogManager, LogRecord, RecStoreHandler, SimpleFormatter</t>
  </si>
  <si>
    <t>FormLoggerMIDlet, RecStoreLoggerMIDlet, FileSelectorFactory, KFileSelector, KFileSelectorFactory</t>
  </si>
  <si>
    <t>KFileSelectorImpl, KFileSelectorKicker, KFileSelectorMgr, KViewChild, KViewParent</t>
  </si>
  <si>
    <t>RssItem, RssItunesFeed, RssItunesItem, RssReaderSettings, RssShortItem</t>
  </si>
  <si>
    <t>RssShortItem, RssStoreInfo, AtomFormatParser, Controller, ExtParser</t>
  </si>
  <si>
    <t>CompatibilityBase64, EncodingStreamReader, EncodingUtil</t>
  </si>
  <si>
    <t>PageCustomItem, PageImpl, PageMgr, CompatibilityRssItunesFeed3, CompatibilityRssItunesItem3, RssFeed</t>
  </si>
  <si>
    <t>ChoiceGroup, Form, ConsoleHandler, Formatter, FormHandler, Handler, Level</t>
  </si>
  <si>
    <t>CompatibilityRssItunesFeed3, CompatibilityRssItunesItem3, XmlParser, AbstractView, Common, HtmlView</t>
  </si>
  <si>
    <t>AllNewsList, HelpForm, RssFeedParser, RssFormatParser, URLHandler</t>
  </si>
  <si>
    <t>View, RenderedWord, BufferedHandler, ConsoleHandler, Formatter, FormHandler, Handler</t>
  </si>
  <si>
    <t>KFileSelectorKicker, KFileSelectorMgr, KViewChild</t>
  </si>
  <si>
    <t>XmlParser, AbstractView, Common, HtmlView, PageImpl, PageMgr, PositionForm, UTF8ISReader</t>
  </si>
  <si>
    <t>Page, PageCanvas, PageCustomItem, PageImpl</t>
  </si>
  <si>
    <t>LogManager, LogRecord, RecStoreHandler, Page, PageCanvas, PageCustomItem</t>
  </si>
  <si>
    <t>Formatter, FormHandler</t>
  </si>
  <si>
    <t>Page, PageCanvas, PageCustomItem, PageImpl, SortUtil, StringUtil, XmlParser, AbstractView, Common</t>
  </si>
  <si>
    <t>CompatibilityRssFeed3, CompatibilityRssItem1</t>
  </si>
  <si>
    <t>RssFeedParser, RssFormatParser, URLHandler, CompatibilityRssFeed3, CompatibilityRssItem1</t>
  </si>
  <si>
    <t>SortUtil, StringUtil, XmlParser, AbstractView, Common</t>
  </si>
  <si>
    <t>XmlParser, AbstractView, Common, HtmlView, AllNewsList, HelpForm</t>
  </si>
  <si>
    <t>FormLoggerMIDlet, RecStoreLoggerMIDlet, FileSelectorFactory</t>
  </si>
  <si>
    <t>Formatter, FormHandler, Handler, Level, AtomFormatParser, Controller</t>
  </si>
  <si>
    <t>LogManager, LogRecord, RecStoreHandler, PageCustomItem, PageImpl, PageMgr</t>
  </si>
  <si>
    <t>LineByLineParser, OpmlParser, RssFeedParser</t>
  </si>
  <si>
    <t>Formatter, FormHandler, Handler, Level</t>
  </si>
  <si>
    <t>ChoiceGroup, Form, LogManager, LogRecord, RecStoreHandler</t>
  </si>
  <si>
    <t xml:space="preserve">782 TC/ insturmented </t>
    <phoneticPr fontId="1" type="noConversion"/>
  </si>
  <si>
    <t xml:space="preserve">782 TC/ non-insturmented </t>
    <phoneticPr fontId="1" type="noConversion"/>
  </si>
  <si>
    <t xml:space="preserve">5383 TC/ insturmented </t>
    <phoneticPr fontId="1" type="noConversion"/>
  </si>
  <si>
    <t xml:space="preserve">5383 TC/ non-insturmented </t>
    <phoneticPr fontId="1" type="noConversion"/>
  </si>
  <si>
    <t xml:space="preserve">782 TC/insturmented </t>
    <phoneticPr fontId="1" type="noConversion"/>
  </si>
  <si>
    <t xml:space="preserve">782 TC/ non-insturmented </t>
    <phoneticPr fontId="1" type="noConversion"/>
  </si>
  <si>
    <t xml:space="preserve">782 TC/ non-insturmented </t>
    <phoneticPr fontId="1" type="noConversion"/>
  </si>
  <si>
    <t xml:space="preserve">10297 TC/ insturmented </t>
    <phoneticPr fontId="1" type="noConversion"/>
  </si>
  <si>
    <t xml:space="preserve">10297 TC/ non-insturmented </t>
    <phoneticPr fontId="1" type="noConversion"/>
  </si>
  <si>
    <t xml:space="preserve">18407 TC/ insturmented </t>
    <phoneticPr fontId="1" type="noConversion"/>
  </si>
  <si>
    <t xml:space="preserve">18407 TC/ non-insturmented </t>
    <phoneticPr fontId="1" type="noConversion"/>
  </si>
  <si>
    <t xml:space="preserve">26290 TC/ insturmented </t>
    <phoneticPr fontId="1" type="noConversion"/>
  </si>
  <si>
    <t xml:space="preserve">26290 TC/ non-insturmented </t>
    <phoneticPr fontId="1" type="noConversion"/>
  </si>
  <si>
    <t>1,3,5</t>
  </si>
  <si>
    <t>2,5,7</t>
  </si>
  <si>
    <t>1,4,3,8</t>
  </si>
  <si>
    <t>1,4</t>
  </si>
  <si>
    <t>1,9,8,10</t>
  </si>
  <si>
    <t>8,10,2</t>
  </si>
  <si>
    <t>1,7,8,10</t>
  </si>
  <si>
    <t>10,2,4</t>
  </si>
  <si>
    <t>5,7,3,8</t>
  </si>
  <si>
    <t>5,1,7,9</t>
  </si>
  <si>
    <t>9,3,8</t>
  </si>
  <si>
    <t>3,10,2,4</t>
  </si>
  <si>
    <t>5,10</t>
  </si>
  <si>
    <t>7,1,5,10,2</t>
  </si>
  <si>
    <t>1,4,10</t>
  </si>
  <si>
    <t>2,3,8,10,4</t>
  </si>
  <si>
    <t>7,4,3,8</t>
  </si>
  <si>
    <t>5,7,1,3</t>
  </si>
  <si>
    <t>1,7,4,3,5</t>
  </si>
  <si>
    <t>7,9</t>
  </si>
  <si>
    <t>1,4,9,8</t>
  </si>
  <si>
    <t>1,9,5</t>
  </si>
  <si>
    <t>2,5,1</t>
  </si>
  <si>
    <t>8,4</t>
  </si>
  <si>
    <t>9,5</t>
  </si>
  <si>
    <t>5,1,4,9,5</t>
  </si>
  <si>
    <t>4,9,8</t>
  </si>
  <si>
    <t>7,4,3</t>
  </si>
  <si>
    <t>5,7,9</t>
  </si>
  <si>
    <t>4,9,3</t>
  </si>
  <si>
    <t>1,4,9,3,8,8,10</t>
  </si>
  <si>
    <t>7,1</t>
  </si>
  <si>
    <t>7,1,5,8</t>
  </si>
  <si>
    <t>1,4,9</t>
  </si>
  <si>
    <t>7,9,5,8</t>
  </si>
  <si>
    <t>InfTree, JZlib, StaticTree, Tree, ZInputStream</t>
  </si>
  <si>
    <t>ResourceManager, RMSIndex, StderrConsumer, Utils, XMPPConsumer, BSerializer, xml.Element, UIButton, XMPPTestClient, BaseChannel</t>
  </si>
  <si>
    <t>BluendoXMLRPC, FTReceiver, FTSender, Group, InfBlocks, InfCodes, Inflate, InfTree</t>
  </si>
  <si>
    <t>RMSIndex, StderrConsumer, Utils, FTSender, Group, IqManager, Adler32, Deflate</t>
  </si>
  <si>
    <t>lampiro.screens.ChatScreen, lampiro.screens.CommandListScreen, it.yup.screens.ContactInfoScreen, InfBlocks, InfCodes, Inflate, InfTree</t>
  </si>
  <si>
    <t>Adler32, Deflate, UITextField, lampiro.screens.StatusScreen, SubscriptionConfirmAlert</t>
  </si>
  <si>
    <t>UIItem, UILabel, UILayout, UIMenu, UIPanel</t>
  </si>
  <si>
    <t>UIPanel, CommandExecutor, Config, RMSIndex, StderrConsumer</t>
  </si>
  <si>
    <t>InfCodes, Inflate, MUCComposer, MUCScreen, SendMMScreen</t>
  </si>
  <si>
    <t>RMSIndex, StderrConsumer, Utils, XMPPConsumer, Bprocessor</t>
  </si>
  <si>
    <t>Inflate, MUCComposer, MUCScreen, SendMMScreen, InfTree, Jzlib</t>
  </si>
  <si>
    <t>ZOutputStream, ZStream, ZStreamException</t>
  </si>
  <si>
    <t>MetaVector, NetworkConsumer, ResourceIDs, BasicXmlStream</t>
  </si>
  <si>
    <t>CommandExecutor, Config, Contact, DataFormListener</t>
  </si>
  <si>
    <t>AlbumScreen, FTScreen, GatewayRegisterScreen, MUC</t>
  </si>
  <si>
    <t>JZlib, StaticTree, Tree, ZInputStream, xmlstream.KXmlSerializer, AccountRegistration, BasicXmlStream, Stanza, Roster</t>
  </si>
  <si>
    <t>BasicXmlStream, EventQuery, Task, XMPPClient, XMLTestMidlet, UIConfig</t>
  </si>
  <si>
    <t>Logger, ResourceManager, BSerializer, xml.Element, SocketStream, StreamEventListener, JZlib, Config, Contact</t>
  </si>
  <si>
    <t>Semaphore, UIAccordion, UIButton</t>
  </si>
  <si>
    <t>ScreenSaver, lampiro.screens.SimpleComposerScreen, lampiro.screens.TaskListScreen, Tree,ZInputStream, ZOutputStream, Group, IqManager, IQResultListener</t>
  </si>
  <si>
    <t>TestMidlet, UITestMidlet, XMLTestMidlet, FTSender, Group, IqManager, IQResultListener, MUC, DataForm, Iq</t>
  </si>
  <si>
    <t>lampiro.screens.DebugScreen, DeleteContactAlert, XMPPTestClient, BaseChannel, UIUtils, UIVLayout, GoogleToken, LogConsumer, Logger, MemoryLogConsumer, MetaVector</t>
  </si>
  <si>
    <t>PacketListener, SASLAuthenticator, SocketStream, StreamEventListener</t>
  </si>
  <si>
    <t>UICanvas, UIRadioButtons, UIScreen</t>
  </si>
  <si>
    <t>FilterInputStream, InfBlocks, InfCodes, Inflate, InfTree, JZlib, StaticTree, Tree, ZInputStream, ZOutputStream, Zstream, SimpleDataFormExecutor, Task, XMPPClient</t>
  </si>
  <si>
    <t>MUC, DataForm, Iq, Task, XMPPClient, GroupsScreen</t>
  </si>
  <si>
    <t>RMSIndex, StderrConsumer, Utils, XMPPConsumer, Bprocessor, UIAccordion, UIButton, UICanvas, UICheckbox, PacketListener</t>
  </si>
  <si>
    <t>UICheckbox, UICombobox, UIConfig, UIEmoLabel</t>
  </si>
  <si>
    <t>ScreenSaver, lampiro.screens.SimpleComposerScreen,Utils, XMPPConsumer, Bprocessor</t>
  </si>
  <si>
    <t>FilterInputStream, InfBlocks, InfCodes, Inflate</t>
  </si>
  <si>
    <t>UIPanel, CommandExecutor, LogConsumer, xmlstream.KXmlParser, NetworkConsumer</t>
  </si>
  <si>
    <t>it.yup.screens.TaskListScreen, it.yup.screens.RosterScreen, XMLTestMidlet, Stanza, Roster</t>
  </si>
  <si>
    <t>BasicXmlStream, EventQuery, EventQueryRegistration</t>
  </si>
  <si>
    <t>xml.KXmlSerializer, AccountRegistration, Initializer</t>
  </si>
  <si>
    <t>Message, Presence, Stanza, Roster, SimpleDataFormExecutor</t>
  </si>
  <si>
    <t>Logger, ResourceManager, UILabel, UILayout, UIConfig, Initializer</t>
  </si>
  <si>
    <t>ZStreamException, ScreenSaver, RMSTestMidlet, AccountRegistration, BasicXmlStream, EventQuery, ResourceIDs, InfBlocks, InfCodes, Inflate, InfTree</t>
  </si>
  <si>
    <t>LogConsumer, xml.KXmlParser, KXmlProcessor, BasicXmlStream, EventQuery, EventQueryRegistration,  FTReceiver, FTSender, Adler32, Deflate, FilterInputStream</t>
  </si>
  <si>
    <t>DeleteContactAlert, XMPPTestClient, Deflate, UITextField</t>
  </si>
  <si>
    <t>MemoryLogConsumer, MetaVector, NetworkConsumer, ResourceIDs</t>
  </si>
  <si>
    <t>UIMenu, UIPanel, CommandExecutor, BaseChannel, Adler32</t>
  </si>
  <si>
    <t>RMSTestMidlet, TestMidlet, UITestMidlet</t>
  </si>
  <si>
    <t>SimpleDataFormExecutor, MemoryLogConsumer, MetaVector, SubscriptionConfirmAlert, RMSIndex</t>
  </si>
  <si>
    <t>lampiro.screens.RosterScreen, XMLTestMidlet, SocketChannel, TransportListener, UISeparator</t>
  </si>
  <si>
    <t>UITextPanel, UIUtils, UIVLayout, GoogleToken</t>
  </si>
  <si>
    <t>IqManager, KeyScreen, MMScreen</t>
  </si>
  <si>
    <t>GrpMessageComposerScreen, InnerMMScreen, ZOutputStream, Zstream, it.yup.screens.TaskListScreen</t>
  </si>
  <si>
    <t>Semaphore, Utils, GoogleToken, UIRadioButtons, Iq, Message</t>
  </si>
  <si>
    <t>Semaphore, it.yup.screens.CommandListScreen, IqManager, xmlstream.Element, it.yup.screens.ChatScreen, it.yup.screens.SimpleComposerScreen</t>
  </si>
  <si>
    <t>UIGauge, UIHLayout, UIIContainer</t>
  </si>
  <si>
    <t>3,2,1</t>
  </si>
  <si>
    <t>2,1,3</t>
  </si>
  <si>
    <t>1,3</t>
  </si>
  <si>
    <t>1,2,3</t>
  </si>
  <si>
    <t>3,1</t>
  </si>
  <si>
    <t>2,3,1</t>
  </si>
  <si>
    <t>2,1</t>
  </si>
  <si>
    <t>1,3,2</t>
  </si>
  <si>
    <t>Database, Transaction, Txn</t>
  </si>
  <si>
    <t>Database, DbCompat, DatabaseUtil, DbInternal, LockStats</t>
  </si>
  <si>
    <t>FileSummary, Sequence, TransactionConfig, Cursor, Environment, OperationStatus, PreloadStats, DbInternal, DeadlockException, TupleBase</t>
  </si>
  <si>
    <t>CursorImpl, DbEnvPool, PutMode, DbEnvState, IN, Key</t>
  </si>
  <si>
    <t>CheckpointFileReader, FileHandle, LogBuffer, SearchFileReader, DumpFileReader, LogUtils, LNLogEntry</t>
  </si>
  <si>
    <t>SingleItemLogEntry, RecoveryInfo, RecoveryManager, BIN, Node</t>
  </si>
  <si>
    <t>DIN, Tree, TreeStats, Generation</t>
  </si>
  <si>
    <t>SearchResult, TrackingInfo, ChildReference, TxnEnd</t>
  </si>
  <si>
    <t>AutoTxn, Lock, Locker, LockerFactory, ThreadLocker, DbRecover</t>
  </si>
  <si>
    <t>DbDump, DbSpace, PropUtil, CmdUtil, Tracer, BitMap, DeamonThread</t>
  </si>
  <si>
    <t>UtfOps, FastInputStream, ByteArrayBinding, RecordNumberBinding, SerialInput, SerialOutput</t>
  </si>
  <si>
    <t>TupleSerialBinding, StoredClassCatalog, TupleBase, DoubleBinding, LongBinding, XAEnvironment, LockMode</t>
  </si>
  <si>
    <t>GetMode, MemoryBudget, DatabaseImpl, LogEntryType, DumpFileReader, PrintFileReader, FileReader</t>
  </si>
  <si>
    <t>Cursor, JEVersion, BasicLocker, BuddyLocker, LockManager, LockerFactory</t>
  </si>
  <si>
    <t>DbEnvPool, DbEnvState, INList, OffsetList, DbCompat, MapLN, TreeLocation</t>
  </si>
  <si>
    <t>DatabaseUtil, JoinConfig, SecondaryTrigger, Sequence, ShortConfigParam, SortedLSNTreeWalker, DupCountLN, Generation, Key, Transaction</t>
  </si>
  <si>
    <t>INDeleteInfo, TreeIterator, JarMain, TinyHashSet, LevelOrderedINMap</t>
  </si>
  <si>
    <t>ExceptionUnwrapper, SerialSerialBinding, UtilizationProfile, RangeRestartException, FileSource, ScavengerFileReader</t>
  </si>
  <si>
    <t>DummyLockManager, LockUpgrade, TxnCommit, WriteLockInfo, DbLsn, PropUtil, Tracer, DatabaseEntry</t>
  </si>
  <si>
    <t>RootFlusher, SyncedLockManager, TxnPrepare, DbRunAction, HexFormatter, EventTracer, Adler32, TupleTupleKeyCreator</t>
  </si>
  <si>
    <t>TupleSerialBinding, TxnCommit, BIN, AutoTxn, Lock, Locker, ExceptionUnwrapper, SerialSerialBinding</t>
  </si>
  <si>
    <t>ByteArrayBinding, RecordNumberBinding, Generation</t>
  </si>
  <si>
    <t>TransactionConfig, Cursor, TupleSerialBinding, StoredClassCatalog</t>
  </si>
  <si>
    <t>Database, DummyLockManager, JEVersion, BasicLocker, BuddyLocker</t>
  </si>
  <si>
    <t>JoinConfig, JarMain, TinyHashSet, LevelOrderedINMap</t>
  </si>
  <si>
    <t>TxnEnd, Database, INList, OffsetList, Generation</t>
  </si>
  <si>
    <t>PutMode, DbEnvState, IN, Key, UtfOps, FastInputStream</t>
  </si>
  <si>
    <t>DummyLockManager, INList, OffsetList, DbSpace, PropUtil</t>
  </si>
  <si>
    <t>ByteArrayBinding, RecordNumberBinding, DummyLockManager, PutMode, DbEnvState, IN, Key</t>
  </si>
  <si>
    <t>JEVersion, BasicLocker, BuddyLocker, Generation</t>
  </si>
  <si>
    <t>TupleSerialBinding, StoredClassCatalog, PutMode, DbEnvState, IN, Key</t>
  </si>
  <si>
    <t>INList, OffsetList, DIN, Generation</t>
  </si>
  <si>
    <t>TxnPrepare, DbRunAction, HexFormatter, TxnEnd, INList, OffsetList</t>
  </si>
  <si>
    <t>JarMain, TinyHashSet, LevelOrderedINMap, TupleSerialBinding, StoredClassCatalog</t>
  </si>
  <si>
    <t>Sequence, TransactionConfig, DIN, LogUtils, LNLogEntry</t>
  </si>
  <si>
    <t>DbSpace, PropUtil, BasicLocker, BuddyLocker</t>
  </si>
  <si>
    <t>DummyLockManager, Sequence, TransactionConfig</t>
  </si>
  <si>
    <t>Database, JEVersion, BasicLocker, BuddyLocker</t>
  </si>
  <si>
    <t>BasicLocker, BuddyLocker</t>
  </si>
  <si>
    <t>ByteArrayBinding, RecordNumberBinding, DbSpace, PropUtil</t>
  </si>
  <si>
    <t>INList, OffsetList, DIN, Generation, DbSpace, PropUtil</t>
  </si>
  <si>
    <t>PutMode, DbEnvState, IN, Key</t>
  </si>
  <si>
    <t>Sequence, TransactionConfig, UtfOps, FastInputStream</t>
  </si>
  <si>
    <t>TupleSerialBinding, StoredClassCatalog</t>
  </si>
  <si>
    <t>JEVersion, BasicLocker, BuddyLocker, Sequence, TransactionConfig</t>
  </si>
  <si>
    <t>DIN, Generation, LogUtils, LNLogEntry</t>
  </si>
  <si>
    <t>UtfOps, FastInputStream</t>
  </si>
  <si>
    <t>BasicLocker, BuddyLocker, LogUtils, LNLogEntry</t>
  </si>
  <si>
    <t>JoinConfig, TransactionConfig, Cursor, DbSpace, PropUtil</t>
  </si>
  <si>
    <t>15,4,14,10,13</t>
  </si>
  <si>
    <t>14,10,13,12</t>
  </si>
  <si>
    <t>3,4,11</t>
  </si>
  <si>
    <t>8,3,2,10</t>
  </si>
  <si>
    <t>13,12</t>
  </si>
  <si>
    <t>10,8,3</t>
  </si>
  <si>
    <t>14,12,8,11,2,10</t>
  </si>
  <si>
    <t>4,11</t>
  </si>
  <si>
    <t>13,10,3,2,8</t>
  </si>
  <si>
    <t>13,2,10</t>
  </si>
  <si>
    <t>14,3,11,8</t>
  </si>
  <si>
    <t>14,10,12,4,3,2</t>
  </si>
  <si>
    <t>13,10</t>
  </si>
  <si>
    <t>13,8</t>
  </si>
  <si>
    <t>13,14,12</t>
  </si>
  <si>
    <t>14,4,3,2</t>
  </si>
  <si>
    <t>11,6,9,7,11,5,1</t>
  </si>
  <si>
    <t>14,11,3,11</t>
  </si>
  <si>
    <t>10,6,9,8,3</t>
  </si>
  <si>
    <t>4,11,7,1</t>
  </si>
  <si>
    <t>6,7,11</t>
  </si>
  <si>
    <t>14,5,1</t>
  </si>
  <si>
    <t>14,13,11,12,7</t>
  </si>
  <si>
    <t>10,6,11,8,4</t>
  </si>
  <si>
    <t>4,11,3,6</t>
  </si>
  <si>
    <t>13,8,10</t>
  </si>
  <si>
    <t>3,2,10</t>
  </si>
  <si>
    <t>10,11</t>
  </si>
  <si>
    <t>2,7</t>
  </si>
  <si>
    <t>10,6</t>
  </si>
  <si>
    <t>10,7,11,8</t>
  </si>
  <si>
    <t>10,9,3</t>
  </si>
  <si>
    <t>12,8,3,4</t>
  </si>
  <si>
    <t>10,7,1</t>
  </si>
  <si>
    <t>15,3</t>
  </si>
  <si>
    <t>10,8,10</t>
  </si>
  <si>
    <t>11,4,3</t>
  </si>
  <si>
    <t>7,8</t>
  </si>
  <si>
    <t>average</t>
    <phoneticPr fontId="1" type="noConversion"/>
  </si>
  <si>
    <t>rate</t>
    <phoneticPr fontId="1" type="noConversion"/>
  </si>
  <si>
    <t>rate</t>
    <phoneticPr fontId="1" type="noConversion"/>
  </si>
  <si>
    <t>average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</si>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</sst>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76" formatCode="0_);[Red]\(0\)"/>
    <numFmt numFmtId="177" formatCode="0.00_);[Red]\(0.00\)"/>
    <numFmt numFmtId="178" formatCode="0.0_ "/>
    <numFmt numFmtId="179" formatCode="0.0_);[Red]\(0.0\)"/>
    <numFmt numFmtId="180" formatCode="0_ "/>
    <numFmt numFmtId="181" formatCode="0_ ;[Red]\-0\ "/>
    <numFmt numFmtId="182" formatCode="0.00_ ;[Red]\-0.00\ "/>
    <numFmt numFmtId="183" formatCode="0.00_ "/>
    <numFmt numFmtId="184" formatCode="0.0%"/>
    <numFmt numFmtId="185" formatCode="0.0"/>
    <numFmt numFmtId="186" formatCode="0.000000_ "/>
    <numFmt numFmtId="187" formatCode="0.000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1"/>
      <color theme="1"/>
      <name val="맑은 고딕"/>
      <family val="2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28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>
      <alignment vertical="center"/>
    </xf>
    <xf numFmtId="10" fontId="0" fillId="0" borderId="0" xfId="0" applyNumberFormat="1">
      <alignment vertical="center"/>
    </xf>
    <xf numFmtId="0" fontId="0" fillId="0" borderId="6" xfId="0" applyBorder="1">
      <alignment vertical="center"/>
    </xf>
    <xf numFmtId="176" fontId="3" fillId="0" borderId="0" xfId="0" applyNumberFormat="1" applyFont="1" applyBorder="1" applyAlignment="1">
      <alignment horizontal="center" vertical="center" readingOrder="1"/>
    </xf>
    <xf numFmtId="176" fontId="0" fillId="0" borderId="0" xfId="0" applyNumberFormat="1">
      <alignment vertical="center"/>
    </xf>
    <xf numFmtId="0" fontId="0" fillId="0" borderId="0" xfId="0" applyFill="1" applyBorder="1">
      <alignment vertical="center"/>
    </xf>
    <xf numFmtId="0" fontId="0" fillId="0" borderId="0" xfId="0" applyFill="1">
      <alignment vertical="center"/>
    </xf>
    <xf numFmtId="10" fontId="0" fillId="0" borderId="0" xfId="0" applyNumberFormat="1" applyBorder="1" applyAlignment="1">
      <alignment horizontal="center" vertical="center" wrapText="1"/>
    </xf>
    <xf numFmtId="10" fontId="0" fillId="0" borderId="0" xfId="0" applyNumberFormat="1" applyBorder="1">
      <alignment vertical="center"/>
    </xf>
    <xf numFmtId="177" fontId="0" fillId="0" borderId="0" xfId="0" applyNumberFormat="1">
      <alignment vertical="center"/>
    </xf>
    <xf numFmtId="179" fontId="0" fillId="0" borderId="7" xfId="0" applyNumberFormat="1" applyBorder="1">
      <alignment vertical="center"/>
    </xf>
    <xf numFmtId="179" fontId="3" fillId="0" borderId="0" xfId="0" applyNumberFormat="1" applyFont="1" applyBorder="1" applyAlignment="1">
      <alignment horizontal="center" vertical="center" readingOrder="1"/>
    </xf>
    <xf numFmtId="177" fontId="3" fillId="0" borderId="0" xfId="0" applyNumberFormat="1" applyFont="1" applyBorder="1" applyAlignment="1">
      <alignment horizontal="right" vertical="center" readingOrder="1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180" fontId="0" fillId="0" borderId="8" xfId="0" applyNumberFormat="1" applyBorder="1" applyAlignment="1">
      <alignment horizontal="right" vertical="center"/>
    </xf>
    <xf numFmtId="176" fontId="0" fillId="0" borderId="8" xfId="0" applyNumberFormat="1" applyBorder="1" applyAlignment="1">
      <alignment horizontal="right" vertical="center"/>
    </xf>
    <xf numFmtId="181" fontId="0" fillId="0" borderId="0" xfId="0" applyNumberFormat="1" applyBorder="1">
      <alignment vertical="center"/>
    </xf>
    <xf numFmtId="183" fontId="0" fillId="0" borderId="0" xfId="0" applyNumberFormat="1" applyBorder="1">
      <alignment vertical="center"/>
    </xf>
    <xf numFmtId="182" fontId="0" fillId="0" borderId="0" xfId="0" applyNumberFormat="1" applyBorder="1">
      <alignment vertical="center"/>
    </xf>
    <xf numFmtId="176" fontId="0" fillId="0" borderId="0" xfId="0" applyNumberFormat="1" applyBorder="1">
      <alignment vertical="center"/>
    </xf>
    <xf numFmtId="180" fontId="0" fillId="0" borderId="0" xfId="0" applyNumberFormat="1" applyBorder="1" applyAlignment="1">
      <alignment horizontal="right" vertical="center"/>
    </xf>
    <xf numFmtId="177" fontId="0" fillId="0" borderId="0" xfId="0" applyNumberFormat="1" applyBorder="1" applyAlignment="1">
      <alignment horizontal="right" vertical="center"/>
    </xf>
    <xf numFmtId="0" fontId="0" fillId="0" borderId="9" xfId="0" applyBorder="1">
      <alignment vertical="center"/>
    </xf>
    <xf numFmtId="0" fontId="0" fillId="0" borderId="0" xfId="0" applyNumberFormat="1" applyBorder="1" applyAlignment="1">
      <alignment horizontal="center" vertical="center" wrapText="1"/>
    </xf>
    <xf numFmtId="17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184" fontId="0" fillId="0" borderId="0" xfId="0" applyNumberFormat="1" applyBorder="1">
      <alignment vertical="center"/>
    </xf>
    <xf numFmtId="184" fontId="0" fillId="0" borderId="0" xfId="0" applyNumberFormat="1">
      <alignment vertical="center"/>
    </xf>
    <xf numFmtId="2" fontId="0" fillId="0" borderId="0" xfId="0" applyNumberFormat="1">
      <alignment vertical="center"/>
    </xf>
    <xf numFmtId="185" fontId="0" fillId="0" borderId="0" xfId="0" applyNumberFormat="1" applyFill="1" applyBorder="1">
      <alignment vertical="center"/>
    </xf>
    <xf numFmtId="176" fontId="0" fillId="0" borderId="7" xfId="0" applyNumberFormat="1" applyBorder="1" applyAlignment="1">
      <alignment horizontal="right" vertical="center"/>
    </xf>
    <xf numFmtId="177" fontId="3" fillId="0" borderId="7" xfId="0" applyNumberFormat="1" applyFont="1" applyBorder="1" applyAlignment="1">
      <alignment horizontal="right" vertical="center" readingOrder="1"/>
    </xf>
    <xf numFmtId="176" fontId="0" fillId="0" borderId="3" xfId="0" applyNumberFormat="1" applyBorder="1" applyAlignment="1">
      <alignment horizontal="right" vertical="center"/>
    </xf>
    <xf numFmtId="177" fontId="0" fillId="0" borderId="0" xfId="0" applyNumberFormat="1" applyBorder="1">
      <alignment vertical="center"/>
    </xf>
    <xf numFmtId="10" fontId="0" fillId="0" borderId="0" xfId="0" applyNumberFormat="1" applyFill="1" applyBorder="1" applyAlignment="1">
      <alignment horizontal="right" vertical="center"/>
    </xf>
    <xf numFmtId="180" fontId="0" fillId="0" borderId="0" xfId="0" applyNumberFormat="1">
      <alignment vertical="center"/>
    </xf>
    <xf numFmtId="0" fontId="0" fillId="0" borderId="5" xfId="0" applyBorder="1">
      <alignment vertical="center"/>
    </xf>
    <xf numFmtId="176" fontId="0" fillId="0" borderId="10" xfId="0" applyNumberFormat="1" applyBorder="1" applyAlignment="1">
      <alignment horizontal="right" vertical="center"/>
    </xf>
    <xf numFmtId="2" fontId="0" fillId="0" borderId="0" xfId="0" applyNumberFormat="1" applyFill="1" applyBorder="1">
      <alignment vertical="center"/>
    </xf>
    <xf numFmtId="185" fontId="0" fillId="0" borderId="0" xfId="0" applyNumberFormat="1" applyBorder="1">
      <alignment vertical="center"/>
    </xf>
    <xf numFmtId="0" fontId="0" fillId="0" borderId="4" xfId="0" applyFill="1" applyBorder="1" applyAlignment="1">
      <alignment horizontal="center" vertical="center"/>
    </xf>
    <xf numFmtId="176" fontId="0" fillId="0" borderId="0" xfId="0" applyNumberFormat="1" applyFill="1" applyBorder="1">
      <alignment vertical="center"/>
    </xf>
    <xf numFmtId="180" fontId="0" fillId="0" borderId="8" xfId="0" applyNumberFormat="1" applyFill="1" applyBorder="1" applyAlignment="1">
      <alignment horizontal="right" vertical="center"/>
    </xf>
    <xf numFmtId="180" fontId="0" fillId="0" borderId="0" xfId="0" applyNumberFormat="1" applyFill="1" applyBorder="1" applyAlignment="1">
      <alignment horizontal="right" vertical="center"/>
    </xf>
    <xf numFmtId="176" fontId="0" fillId="0" borderId="0" xfId="0" applyNumberFormat="1" applyFill="1" applyBorder="1" applyAlignment="1">
      <alignment horizontal="right" vertical="center"/>
    </xf>
    <xf numFmtId="176" fontId="0" fillId="0" borderId="4" xfId="0" applyNumberFormat="1" applyFill="1" applyBorder="1" applyAlignment="1">
      <alignment horizontal="right" vertical="center"/>
    </xf>
    <xf numFmtId="183" fontId="0" fillId="0" borderId="13" xfId="0" applyNumberFormat="1" applyFill="1" applyBorder="1" applyAlignment="1">
      <alignment horizontal="right" vertical="center"/>
    </xf>
    <xf numFmtId="177" fontId="0" fillId="0" borderId="14" xfId="0" applyNumberFormat="1" applyFill="1" applyBorder="1" applyAlignment="1">
      <alignment horizontal="right" vertical="center"/>
    </xf>
    <xf numFmtId="183" fontId="0" fillId="0" borderId="0" xfId="0" applyNumberFormat="1" applyFill="1" applyBorder="1">
      <alignment vertical="center"/>
    </xf>
    <xf numFmtId="177" fontId="3" fillId="0" borderId="0" xfId="0" applyNumberFormat="1" applyFont="1" applyFill="1" applyBorder="1" applyAlignment="1">
      <alignment horizontal="right" vertical="center" readingOrder="1"/>
    </xf>
    <xf numFmtId="2" fontId="0" fillId="0" borderId="0" xfId="0" applyNumberFormat="1" applyFill="1">
      <alignment vertical="center"/>
    </xf>
    <xf numFmtId="176" fontId="3" fillId="0" borderId="4" xfId="0" applyNumberFormat="1" applyFont="1" applyFill="1" applyBorder="1" applyAlignment="1">
      <alignment horizontal="right" vertical="center" readingOrder="1"/>
    </xf>
    <xf numFmtId="180" fontId="0" fillId="0" borderId="13" xfId="0" applyNumberFormat="1" applyFill="1" applyBorder="1" applyAlignment="1">
      <alignment horizontal="right" vertical="center"/>
    </xf>
    <xf numFmtId="180" fontId="0" fillId="0" borderId="3" xfId="0" applyNumberFormat="1" applyFill="1" applyBorder="1" applyAlignment="1">
      <alignment horizontal="right" vertical="center"/>
    </xf>
    <xf numFmtId="0" fontId="0" fillId="0" borderId="4" xfId="0" applyFill="1" applyBorder="1">
      <alignment vertical="center"/>
    </xf>
    <xf numFmtId="0" fontId="0" fillId="0" borderId="0" xfId="0" applyAlignment="1">
      <alignment vertical="center" wrapText="1"/>
    </xf>
    <xf numFmtId="179" fontId="0" fillId="0" borderId="0" xfId="0" applyNumberFormat="1" applyBorder="1" applyAlignment="1">
      <alignment horizontal="right" vertical="center"/>
    </xf>
    <xf numFmtId="179" fontId="3" fillId="0" borderId="0" xfId="0" applyNumberFormat="1" applyFont="1" applyBorder="1" applyAlignment="1">
      <alignment horizontal="right" vertical="center" readingOrder="1"/>
    </xf>
    <xf numFmtId="0" fontId="0" fillId="0" borderId="13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0" xfId="0" applyBorder="1">
      <alignment vertical="center"/>
    </xf>
    <xf numFmtId="176" fontId="0" fillId="0" borderId="13" xfId="0" applyNumberFormat="1" applyFill="1" applyBorder="1" applyAlignment="1">
      <alignment horizontal="right" vertical="center"/>
    </xf>
    <xf numFmtId="176" fontId="0" fillId="0" borderId="8" xfId="0" applyNumberFormat="1" applyFill="1" applyBorder="1" applyAlignment="1">
      <alignment horizontal="right" vertical="center"/>
    </xf>
    <xf numFmtId="177" fontId="0" fillId="0" borderId="13" xfId="0" applyNumberFormat="1" applyFill="1" applyBorder="1" applyAlignment="1">
      <alignment horizontal="right" vertical="center"/>
    </xf>
    <xf numFmtId="183" fontId="0" fillId="0" borderId="5" xfId="0" applyNumberFormat="1" applyFill="1" applyBorder="1" applyAlignment="1">
      <alignment horizontal="right" vertical="center"/>
    </xf>
    <xf numFmtId="183" fontId="0" fillId="0" borderId="4" xfId="0" applyNumberFormat="1" applyFill="1" applyBorder="1" applyAlignment="1">
      <alignment horizontal="right" vertical="center"/>
    </xf>
    <xf numFmtId="183" fontId="0" fillId="0" borderId="10" xfId="0" applyNumberFormat="1" applyFill="1" applyBorder="1" applyAlignment="1">
      <alignment horizontal="right" vertical="center"/>
    </xf>
    <xf numFmtId="177" fontId="0" fillId="0" borderId="8" xfId="0" applyNumberFormat="1" applyFill="1" applyBorder="1" applyAlignment="1">
      <alignment horizontal="right" vertical="center"/>
    </xf>
    <xf numFmtId="177" fontId="0" fillId="0" borderId="3" xfId="0" applyNumberFormat="1" applyFill="1" applyBorder="1" applyAlignment="1">
      <alignment horizontal="right" vertical="center"/>
    </xf>
    <xf numFmtId="0" fontId="0" fillId="0" borderId="5" xfId="0" applyBorder="1" applyAlignment="1">
      <alignment horizontal="center" vertical="center" wrapText="1"/>
    </xf>
    <xf numFmtId="177" fontId="0" fillId="0" borderId="5" xfId="0" applyNumberFormat="1" applyFill="1" applyBorder="1" applyAlignment="1">
      <alignment horizontal="right" vertical="center"/>
    </xf>
    <xf numFmtId="177" fontId="0" fillId="0" borderId="4" xfId="0" applyNumberFormat="1" applyFill="1" applyBorder="1" applyAlignment="1">
      <alignment horizontal="right" vertical="center"/>
    </xf>
    <xf numFmtId="177" fontId="0" fillId="0" borderId="10" xfId="0" applyNumberFormat="1" applyFill="1" applyBorder="1" applyAlignment="1">
      <alignment horizontal="right" vertical="center"/>
    </xf>
    <xf numFmtId="1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4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9" fontId="0" fillId="0" borderId="9" xfId="0" applyNumberFormat="1" applyBorder="1" applyAlignment="1">
      <alignment horizontal="center" vertical="center"/>
    </xf>
    <xf numFmtId="179" fontId="0" fillId="0" borderId="9" xfId="0" applyNumberFormat="1" applyBorder="1" applyAlignment="1">
      <alignment horizontal="right" vertical="center"/>
    </xf>
    <xf numFmtId="176" fontId="3" fillId="0" borderId="9" xfId="0" applyNumberFormat="1" applyFont="1" applyBorder="1" applyAlignment="1">
      <alignment horizontal="center" vertical="center" readingOrder="1"/>
    </xf>
    <xf numFmtId="0" fontId="0" fillId="0" borderId="7" xfId="0" applyFill="1" applyBorder="1">
      <alignment vertical="center"/>
    </xf>
    <xf numFmtId="183" fontId="0" fillId="0" borderId="8" xfId="0" applyNumberFormat="1" applyFill="1" applyBorder="1" applyAlignment="1">
      <alignment horizontal="right" vertical="center"/>
    </xf>
    <xf numFmtId="183" fontId="0" fillId="0" borderId="3" xfId="0" applyNumberFormat="1" applyFill="1" applyBorder="1" applyAlignment="1">
      <alignment horizontal="right" vertical="center"/>
    </xf>
    <xf numFmtId="176" fontId="0" fillId="0" borderId="13" xfId="0" applyNumberFormat="1" applyBorder="1" applyAlignment="1">
      <alignment horizontal="center" vertical="center"/>
    </xf>
    <xf numFmtId="10" fontId="0" fillId="0" borderId="0" xfId="1" applyNumberFormat="1" applyFont="1">
      <alignment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76" fontId="3" fillId="0" borderId="0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10" fontId="0" fillId="0" borderId="20" xfId="0" applyNumberFormat="1" applyFill="1" applyBorder="1" applyAlignment="1">
      <alignment horizontal="center" vertical="center"/>
    </xf>
    <xf numFmtId="182" fontId="0" fillId="0" borderId="13" xfId="0" applyNumberFormat="1" applyBorder="1">
      <alignment vertical="center"/>
    </xf>
    <xf numFmtId="182" fontId="0" fillId="0" borderId="8" xfId="0" applyNumberFormat="1" applyBorder="1">
      <alignment vertical="center"/>
    </xf>
    <xf numFmtId="182" fontId="0" fillId="0" borderId="3" xfId="0" applyNumberFormat="1" applyBorder="1">
      <alignment vertical="center"/>
    </xf>
    <xf numFmtId="182" fontId="0" fillId="0" borderId="0" xfId="0" applyNumberFormat="1">
      <alignment vertical="center"/>
    </xf>
    <xf numFmtId="181" fontId="0" fillId="0" borderId="0" xfId="0" applyNumberFormat="1" applyFill="1" applyBorder="1">
      <alignment vertical="center"/>
    </xf>
    <xf numFmtId="10" fontId="0" fillId="0" borderId="0" xfId="1" applyNumberFormat="1" applyFont="1" applyFill="1" applyBorder="1">
      <alignment vertical="center"/>
    </xf>
    <xf numFmtId="10" fontId="0" fillId="0" borderId="0" xfId="1" applyNumberFormat="1" applyFont="1" applyFill="1" applyBorder="1" applyAlignment="1">
      <alignment horizontal="right" vertical="center"/>
    </xf>
    <xf numFmtId="180" fontId="0" fillId="0" borderId="5" xfId="0" applyNumberFormat="1" applyFill="1" applyBorder="1" applyAlignment="1">
      <alignment horizontal="right" vertical="center"/>
    </xf>
    <xf numFmtId="180" fontId="0" fillId="0" borderId="4" xfId="0" applyNumberFormat="1" applyFill="1" applyBorder="1" applyAlignment="1">
      <alignment horizontal="right" vertical="center"/>
    </xf>
    <xf numFmtId="180" fontId="0" fillId="0" borderId="10" xfId="0" applyNumberFormat="1" applyFill="1" applyBorder="1" applyAlignment="1">
      <alignment horizontal="right" vertical="center"/>
    </xf>
    <xf numFmtId="183" fontId="0" fillId="0" borderId="6" xfId="0" applyNumberFormat="1" applyFill="1" applyBorder="1" applyAlignment="1">
      <alignment horizontal="right" vertical="center"/>
    </xf>
    <xf numFmtId="183" fontId="0" fillId="0" borderId="0" xfId="0" applyNumberFormat="1" applyFill="1" applyBorder="1" applyAlignment="1">
      <alignment horizontal="right" vertical="center"/>
    </xf>
    <xf numFmtId="183" fontId="0" fillId="0" borderId="7" xfId="0" applyNumberFormat="1" applyFill="1" applyBorder="1" applyAlignment="1">
      <alignment horizontal="right" vertical="center"/>
    </xf>
    <xf numFmtId="180" fontId="0" fillId="0" borderId="6" xfId="0" applyNumberFormat="1" applyFill="1" applyBorder="1" applyAlignment="1">
      <alignment horizontal="right" vertical="center"/>
    </xf>
    <xf numFmtId="180" fontId="0" fillId="0" borderId="7" xfId="0" applyNumberFormat="1" applyFill="1" applyBorder="1" applyAlignment="1">
      <alignment horizontal="right" vertical="center"/>
    </xf>
    <xf numFmtId="182" fontId="0" fillId="0" borderId="13" xfId="0" applyNumberFormat="1" applyFill="1" applyBorder="1" applyAlignment="1">
      <alignment horizontal="right" vertical="center"/>
    </xf>
    <xf numFmtId="182" fontId="0" fillId="0" borderId="8" xfId="0" applyNumberFormat="1" applyFill="1" applyBorder="1" applyAlignment="1">
      <alignment horizontal="right" vertical="center"/>
    </xf>
    <xf numFmtId="182" fontId="0" fillId="0" borderId="3" xfId="0" applyNumberFormat="1" applyFill="1" applyBorder="1" applyAlignment="1">
      <alignment horizontal="right" vertical="center"/>
    </xf>
    <xf numFmtId="177" fontId="0" fillId="0" borderId="1" xfId="0" applyNumberFormat="1" applyFill="1" applyBorder="1" applyAlignment="1">
      <alignment horizontal="right" vertical="center"/>
    </xf>
    <xf numFmtId="177" fontId="0" fillId="0" borderId="2" xfId="0" applyNumberFormat="1" applyFill="1" applyBorder="1" applyAlignment="1">
      <alignment horizontal="right" vertical="center"/>
    </xf>
    <xf numFmtId="181" fontId="0" fillId="0" borderId="6" xfId="0" applyNumberFormat="1" applyFill="1" applyBorder="1">
      <alignment vertical="center"/>
    </xf>
    <xf numFmtId="181" fontId="0" fillId="0" borderId="7" xfId="0" applyNumberFormat="1" applyFill="1" applyBorder="1">
      <alignment vertical="center"/>
    </xf>
    <xf numFmtId="181" fontId="0" fillId="0" borderId="6" xfId="0" applyNumberFormat="1" applyBorder="1">
      <alignment vertical="center"/>
    </xf>
    <xf numFmtId="181" fontId="0" fillId="0" borderId="7" xfId="0" applyNumberFormat="1" applyBorder="1">
      <alignment vertical="center"/>
    </xf>
    <xf numFmtId="1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82" fontId="0" fillId="0" borderId="8" xfId="0" applyNumberFormat="1" applyFill="1" applyBorder="1">
      <alignment vertical="center"/>
    </xf>
    <xf numFmtId="0" fontId="0" fillId="0" borderId="11" xfId="0" applyBorder="1" applyAlignment="1">
      <alignment horizontal="center" vertical="center"/>
    </xf>
    <xf numFmtId="183" fontId="0" fillId="0" borderId="0" xfId="0" applyNumberFormat="1">
      <alignment vertical="center"/>
    </xf>
    <xf numFmtId="185" fontId="0" fillId="0" borderId="0" xfId="0" applyNumberFormat="1">
      <alignment vertical="center"/>
    </xf>
    <xf numFmtId="1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4" xfId="0" applyNumberFormat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0" xfId="0" applyNumberFormat="1" applyFill="1" applyBorder="1">
      <alignment vertical="center"/>
    </xf>
    <xf numFmtId="1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6" fontId="0" fillId="0" borderId="10" xfId="0" applyNumberFormat="1" applyFill="1" applyBorder="1">
      <alignment vertical="center"/>
    </xf>
    <xf numFmtId="176" fontId="0" fillId="0" borderId="2" xfId="0" applyNumberFormat="1" applyFill="1" applyBorder="1">
      <alignment vertical="center"/>
    </xf>
    <xf numFmtId="2" fontId="0" fillId="0" borderId="1" xfId="0" applyNumberFormat="1" applyBorder="1">
      <alignment vertical="center"/>
    </xf>
    <xf numFmtId="184" fontId="0" fillId="0" borderId="1" xfId="0" applyNumberFormat="1" applyBorder="1">
      <alignment vertical="center"/>
    </xf>
    <xf numFmtId="2" fontId="0" fillId="0" borderId="0" xfId="0" applyNumberFormat="1" applyBorder="1">
      <alignment vertical="center"/>
    </xf>
    <xf numFmtId="179" fontId="0" fillId="0" borderId="0" xfId="0" applyNumberFormat="1" applyBorder="1">
      <alignment vertical="center"/>
    </xf>
    <xf numFmtId="177" fontId="0" fillId="0" borderId="1" xfId="0" applyNumberFormat="1" applyBorder="1">
      <alignment vertical="center"/>
    </xf>
    <xf numFmtId="183" fontId="0" fillId="0" borderId="1" xfId="0" applyNumberFormat="1" applyBorder="1">
      <alignment vertical="center"/>
    </xf>
    <xf numFmtId="2" fontId="0" fillId="0" borderId="7" xfId="0" applyNumberFormat="1" applyBorder="1">
      <alignment vertical="center"/>
    </xf>
    <xf numFmtId="184" fontId="0" fillId="0" borderId="7" xfId="0" applyNumberFormat="1" applyBorder="1">
      <alignment vertical="center"/>
    </xf>
    <xf numFmtId="1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6" fontId="0" fillId="0" borderId="0" xfId="0" applyNumberFormat="1" applyBorder="1" applyAlignment="1">
      <alignment horizontal="right" vertical="center"/>
    </xf>
    <xf numFmtId="183" fontId="0" fillId="0" borderId="14" xfId="0" applyNumberFormat="1" applyFill="1" applyBorder="1" applyAlignment="1">
      <alignment horizontal="right" vertical="center"/>
    </xf>
    <xf numFmtId="183" fontId="0" fillId="0" borderId="1" xfId="0" applyNumberFormat="1" applyFill="1" applyBorder="1" applyAlignment="1">
      <alignment horizontal="right" vertical="center"/>
    </xf>
    <xf numFmtId="183" fontId="0" fillId="0" borderId="2" xfId="0" applyNumberFormat="1" applyFill="1" applyBorder="1" applyAlignment="1">
      <alignment horizontal="right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vertical="center" wrapText="1"/>
    </xf>
    <xf numFmtId="3" fontId="3" fillId="0" borderId="0" xfId="0" applyNumberFormat="1" applyFont="1" applyBorder="1" applyAlignment="1">
      <alignment horizontal="right" vertical="center" wrapText="1"/>
    </xf>
    <xf numFmtId="0" fontId="0" fillId="0" borderId="0" xfId="0" applyBorder="1" applyAlignment="1">
      <alignment horizontal="center" vertical="center"/>
    </xf>
    <xf numFmtId="186" fontId="0" fillId="0" borderId="0" xfId="0" applyNumberFormat="1" applyFill="1" applyBorder="1" applyAlignment="1">
      <alignment horizontal="right" vertical="center"/>
    </xf>
    <xf numFmtId="1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1" xfId="0" applyFont="1" applyBorder="1">
      <alignment vertical="center"/>
    </xf>
    <xf numFmtId="0" fontId="6" fillId="0" borderId="4" xfId="0" applyFont="1" applyBorder="1">
      <alignment vertical="center"/>
    </xf>
    <xf numFmtId="2" fontId="6" fillId="0" borderId="0" xfId="0" applyNumberFormat="1" applyFont="1">
      <alignment vertical="center"/>
    </xf>
    <xf numFmtId="185" fontId="6" fillId="0" borderId="0" xfId="0" applyNumberFormat="1" applyFont="1" applyBorder="1">
      <alignment vertical="center"/>
    </xf>
    <xf numFmtId="185" fontId="6" fillId="0" borderId="1" xfId="0" applyNumberFormat="1" applyFont="1" applyBorder="1">
      <alignment vertical="center"/>
    </xf>
    <xf numFmtId="2" fontId="6" fillId="0" borderId="4" xfId="0" applyNumberFormat="1" applyFont="1" applyBorder="1">
      <alignment vertical="center"/>
    </xf>
    <xf numFmtId="2" fontId="6" fillId="0" borderId="1" xfId="0" applyNumberFormat="1" applyFont="1" applyBorder="1">
      <alignment vertical="center"/>
    </xf>
    <xf numFmtId="185" fontId="6" fillId="0" borderId="0" xfId="0" applyNumberFormat="1" applyFont="1">
      <alignment vertical="center"/>
    </xf>
    <xf numFmtId="184" fontId="6" fillId="0" borderId="0" xfId="0" applyNumberFormat="1" applyFont="1" applyBorder="1">
      <alignment vertical="center"/>
    </xf>
    <xf numFmtId="184" fontId="6" fillId="0" borderId="1" xfId="0" applyNumberFormat="1" applyFont="1" applyBorder="1">
      <alignment vertical="center"/>
    </xf>
    <xf numFmtId="184" fontId="6" fillId="0" borderId="0" xfId="0" applyNumberFormat="1" applyFont="1">
      <alignment vertical="center"/>
    </xf>
    <xf numFmtId="184" fontId="6" fillId="0" borderId="7" xfId="0" applyNumberFormat="1" applyFont="1" applyBorder="1">
      <alignment vertical="center"/>
    </xf>
    <xf numFmtId="184" fontId="6" fillId="0" borderId="2" xfId="0" applyNumberFormat="1" applyFont="1" applyBorder="1">
      <alignment vertical="center"/>
    </xf>
    <xf numFmtId="184" fontId="6" fillId="0" borderId="14" xfId="0" applyNumberFormat="1" applyFon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6" fillId="0" borderId="7" xfId="0" applyNumberFormat="1" applyFont="1" applyBorder="1">
      <alignment vertical="center"/>
    </xf>
    <xf numFmtId="177" fontId="0" fillId="0" borderId="7" xfId="0" applyNumberFormat="1" applyBorder="1">
      <alignment vertical="center"/>
    </xf>
    <xf numFmtId="177" fontId="0" fillId="0" borderId="2" xfId="0" applyNumberFormat="1" applyBorder="1">
      <alignment vertical="center"/>
    </xf>
    <xf numFmtId="185" fontId="0" fillId="0" borderId="7" xfId="0" applyNumberFormat="1" applyBorder="1">
      <alignment vertical="center"/>
    </xf>
    <xf numFmtId="3" fontId="3" fillId="0" borderId="7" xfId="0" applyNumberFormat="1" applyFont="1" applyBorder="1" applyAlignment="1">
      <alignment horizontal="right" vertical="center" wrapText="1"/>
    </xf>
    <xf numFmtId="0" fontId="3" fillId="0" borderId="7" xfId="0" applyFont="1" applyBorder="1" applyAlignment="1">
      <alignment horizontal="right" vertical="center" wrapText="1"/>
    </xf>
    <xf numFmtId="2" fontId="2" fillId="0" borderId="0" xfId="0" applyNumberFormat="1" applyFont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79" fontId="2" fillId="0" borderId="0" xfId="0" applyNumberFormat="1" applyFont="1">
      <alignment vertical="center"/>
    </xf>
    <xf numFmtId="184" fontId="2" fillId="0" borderId="0" xfId="0" applyNumberFormat="1" applyFont="1">
      <alignment vertical="center"/>
    </xf>
    <xf numFmtId="178" fontId="0" fillId="0" borderId="0" xfId="0" applyNumberFormat="1">
      <alignment vertical="center"/>
    </xf>
    <xf numFmtId="177" fontId="2" fillId="0" borderId="0" xfId="0" applyNumberFormat="1" applyFont="1">
      <alignment vertical="center"/>
    </xf>
    <xf numFmtId="0" fontId="0" fillId="0" borderId="5" xfId="0" applyFill="1" applyBorder="1">
      <alignment vertical="center"/>
    </xf>
    <xf numFmtId="0" fontId="0" fillId="0" borderId="10" xfId="0" applyFill="1" applyBorder="1">
      <alignment vertical="center"/>
    </xf>
    <xf numFmtId="0" fontId="3" fillId="0" borderId="0" xfId="0" applyFont="1" applyBorder="1" applyAlignment="1">
      <alignment vertical="center" wrapText="1"/>
    </xf>
    <xf numFmtId="2" fontId="0" fillId="0" borderId="2" xfId="0" applyNumberFormat="1" applyBorder="1">
      <alignment vertical="center"/>
    </xf>
    <xf numFmtId="0" fontId="0" fillId="0" borderId="13" xfId="0" applyBorder="1" applyAlignment="1">
      <alignment horizontal="center" vertical="center"/>
    </xf>
    <xf numFmtId="187" fontId="0" fillId="0" borderId="0" xfId="0" applyNumberFormat="1">
      <alignment vertical="center"/>
    </xf>
    <xf numFmtId="187" fontId="0" fillId="0" borderId="0" xfId="1" applyNumberFormat="1" applyFont="1">
      <alignment vertical="center"/>
    </xf>
    <xf numFmtId="10" fontId="0" fillId="0" borderId="0" xfId="1" applyNumberFormat="1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 wrapText="1"/>
    </xf>
    <xf numFmtId="10" fontId="0" fillId="0" borderId="3" xfId="0" applyNumberFormat="1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 wrapText="1"/>
    </xf>
    <xf numFmtId="10" fontId="0" fillId="0" borderId="15" xfId="0" applyNumberFormat="1" applyBorder="1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10" fontId="0" fillId="0" borderId="19" xfId="0" applyNumberFormat="1" applyBorder="1" applyAlignment="1">
      <alignment horizontal="center" vertical="center"/>
    </xf>
    <xf numFmtId="10" fontId="0" fillId="0" borderId="17" xfId="0" applyNumberFormat="1" applyBorder="1" applyAlignment="1">
      <alignment horizontal="center" vertical="center"/>
    </xf>
    <xf numFmtId="176" fontId="0" fillId="0" borderId="16" xfId="0" applyNumberFormat="1" applyBorder="1" applyAlignment="1">
      <alignment horizontal="center" vertical="center"/>
    </xf>
    <xf numFmtId="176" fontId="0" fillId="0" borderId="19" xfId="0" applyNumberFormat="1" applyBorder="1" applyAlignment="1">
      <alignment horizontal="center" vertical="center"/>
    </xf>
    <xf numFmtId="176" fontId="0" fillId="0" borderId="18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176" fontId="0" fillId="0" borderId="0" xfId="0" applyNumberFormat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 wrapText="1"/>
    </xf>
    <xf numFmtId="176" fontId="0" fillId="0" borderId="12" xfId="0" applyNumberForma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177" fontId="0" fillId="0" borderId="1" xfId="0" applyNumberFormat="1" applyFill="1" applyBorder="1">
      <alignment vertical="center"/>
    </xf>
    <xf numFmtId="0" fontId="0" fillId="0" borderId="6" xfId="0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r>
              <a:rPr lang="en-US" altLang="ko-KR" sz="12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TankWar(5)</a:t>
            </a:r>
            <a:endParaRPr lang="ko-KR" altLang="ko-KR" sz="1200" b="0" i="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x:rich>
      </cx:tx>
    </cx:title>
    <cx:plotArea>
      <cx:plotAreaRegion>
        <cx:series layoutId="boxWhisker" uniqueId="{58126728-C7D7-494B-8615-71C1516A3712}">
          <cx:tx>
            <cx:txData>
              <cx:f>_xlchart.v1.4</cx:f>
              <cx:v>Our approach</cx:v>
            </cx:txData>
          </cx:tx>
          <cx:dataId val="0"/>
          <cx:layoutPr>
            <cx:visibility meanMarker="0" nonoutliers="0"/>
            <cx:statistics quartileMethod="exclusive"/>
          </cx:layoutPr>
        </cx:series>
        <cx:series layoutId="boxWhisker" uniqueId="{D55936EA-97E3-49F2-8AE2-328FAA676D47}">
          <cx:tx>
            <cx:txData>
              <cx:f>_xlchart.v1.6</cx:f>
              <cx:v>Ekstazi_SPL</cx:v>
            </cx:txData>
          </cx:tx>
          <cx:dataId val="1"/>
          <cx:layoutPr>
            <cx:visibility meanMarker="0" nonoutliers="0"/>
            <cx:statistics quartileMethod="exclusive"/>
          </cx:layoutPr>
        </cx:series>
      </cx:plotAreaRegion>
      <cx:axis id="0" hidden="1">
        <cx:catScaling gapWidth="1.10000002"/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altLang="ko-KR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맑은 고딕" panose="020B0503020000020004" pitchFamily="50" charset="-127"/>
                  </a:rPr>
                  <a:t>#Sel</a:t>
                </a:r>
                <a:r>
                  <a:rPr lang="en-US" altLang="ko-KR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 panose="020F0502020204030204"/>
                    <a:ea typeface="맑은 고딕" panose="020B0503020000020004" pitchFamily="50" charset="-127"/>
                  </a:rPr>
                  <a:t>/#total</a:t>
                </a:r>
                <a:endParaRPr lang="ko-KR" altLang="ko-K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맑은 고딕" panose="020B0503020000020004" pitchFamily="50" charset="-127"/>
                </a:endParaRPr>
              </a:p>
            </cx:rich>
          </cx:tx>
        </cx:title>
        <cx:majorGridlines/>
        <cx:tickLabels/>
        <cx:numFmt formatCode="G/표준" sourceLinked="0"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_xlchart.v1.49</cx:f>
      </cx:numDim>
    </cx:data>
    <cx:data id="1">
      <cx:numDim type="val">
        <cx:f>_xlchart.v1.51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r>
              <a:rPr lang="en-US" altLang="ko-KR" sz="12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Prevayler(3)</a:t>
            </a:r>
            <a:endParaRPr lang="ko-KR" altLang="ko-KR" sz="1200" b="0" i="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x:rich>
      </cx:tx>
    </cx:title>
    <cx:plotArea>
      <cx:plotAreaRegion>
        <cx:series layoutId="boxWhisker" uniqueId="{8F9392A1-6E46-4249-9FE3-001798AE1E9C}">
          <cx:tx>
            <cx:txData>
              <cx:f>_xlchart.v1.48</cx:f>
              <cx:v>Our approach</cx:v>
            </cx:txData>
          </cx:tx>
          <cx:dataId val="0"/>
          <cx:layoutPr>
            <cx:visibility meanMarker="0" nonoutliers="0"/>
            <cx:statistics quartileMethod="exclusive"/>
          </cx:layoutPr>
        </cx:series>
        <cx:series layoutId="boxWhisker" uniqueId="{4E4761CB-C4B4-4324-83BB-688023EB6868}">
          <cx:tx>
            <cx:txData>
              <cx:f>_xlchart.v1.50</cx:f>
              <cx:v>Ekstazi_SPL</cx:v>
            </cx:txData>
          </cx:tx>
          <cx:dataId val="1"/>
          <cx:layoutPr>
            <cx:visibility meanMarker="0" nonoutliers="0"/>
            <cx:statistics quartileMethod="exclusive"/>
          </cx:layoutPr>
        </cx:series>
      </cx:plotAreaRegion>
      <cx:axis id="0" hidden="1">
        <cx:catScaling gapWidth="1.10000002"/>
        <cx:tickLabels/>
      </cx:axis>
      <cx:axis id="1">
        <cx:valScaling max="1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altLang="ko-KR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맑은 고딕" panose="020B0503020000020004" pitchFamily="50" charset="-127"/>
                  </a:rPr>
                  <a:t>End-to-end time</a:t>
                </a:r>
                <a:r>
                  <a:rPr lang="en-US" altLang="ko-KR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 panose="020F0502020204030204"/>
                    <a:ea typeface="맑은 고딕" panose="020B0503020000020004" pitchFamily="50" charset="-127"/>
                  </a:rPr>
                  <a:t>/retest-all</a:t>
                </a:r>
                <a:endParaRPr lang="ko-KR" altLang="ko-K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맑은 고딕" panose="020B0503020000020004" pitchFamily="50" charset="-127"/>
                </a:endParaRPr>
              </a:p>
            </cx:rich>
          </cx:tx>
        </cx:title>
        <cx:majorGridlines/>
        <cx:tickLabels/>
        <cx:numFmt formatCode="G/표준" sourceLinked="0"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_xlchart.v1.57</cx:f>
      </cx:numDim>
    </cx:data>
    <cx:data id="1">
      <cx:numDim type="val">
        <cx:f>_xlchart.v1.59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r>
              <a:rPr lang="en-US" altLang="ko-KR" sz="12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Prevayler(5)</a:t>
            </a:r>
            <a:endParaRPr lang="ko-KR" altLang="ko-KR" sz="1200" b="0" i="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x:rich>
      </cx:tx>
    </cx:title>
    <cx:plotArea>
      <cx:plotAreaRegion>
        <cx:series layoutId="boxWhisker" uniqueId="{45A396DF-8365-4EC3-9167-950750416420}">
          <cx:tx>
            <cx:txData>
              <cx:f>_xlchart.v1.56</cx:f>
              <cx:v>Our approach</cx:v>
            </cx:txData>
          </cx:tx>
          <cx:dataId val="0"/>
          <cx:layoutPr>
            <cx:visibility meanMarker="0" nonoutliers="0"/>
            <cx:statistics quartileMethod="exclusive"/>
          </cx:layoutPr>
        </cx:series>
        <cx:series layoutId="boxWhisker" uniqueId="{A3FFC6F5-643E-4233-8BB8-592E172585F7}">
          <cx:tx>
            <cx:txData>
              <cx:f>_xlchart.v1.58</cx:f>
              <cx:v>Ekstazi_SPL</cx:v>
            </cx:txData>
          </cx:tx>
          <cx:dataId val="1"/>
          <cx:layoutPr>
            <cx:visibility meanMarker="0" nonoutliers="0"/>
            <cx:statistics quartileMethod="exclusive"/>
          </cx:layoutPr>
        </cx:series>
      </cx:plotAreaRegion>
      <cx:axis id="0" hidden="1">
        <cx:catScaling gapWidth="1.10000002"/>
        <cx:tickLabels/>
      </cx:axis>
      <cx:axis id="1">
        <cx:valScaling max="1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altLang="ko-KR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맑은 고딕" panose="020B0503020000020004" pitchFamily="50" charset="-127"/>
                  </a:rPr>
                  <a:t>End-to-end time</a:t>
                </a:r>
                <a:r>
                  <a:rPr lang="en-US" altLang="ko-KR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 panose="020F0502020204030204"/>
                    <a:ea typeface="맑은 고딕" panose="020B0503020000020004" pitchFamily="50" charset="-127"/>
                  </a:rPr>
                  <a:t>/retest-all</a:t>
                </a:r>
                <a:endParaRPr lang="ko-KR" altLang="ko-K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맑은 고딕" panose="020B0503020000020004" pitchFamily="50" charset="-127"/>
                </a:endParaRPr>
              </a:p>
            </cx:rich>
          </cx:tx>
        </cx:title>
        <cx:majorGridlines/>
        <cx:tickLabels/>
        <cx:numFmt formatCode="G/표준" sourceLinked="0"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_xlchart.v1.61</cx:f>
      </cx:numDim>
    </cx:data>
    <cx:data id="1">
      <cx:numDim type="val">
        <cx:f>_xlchart.v1.63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r>
              <a:rPr lang="en-US" altLang="ko-KR" sz="12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Lampiro(4)</a:t>
            </a:r>
            <a:endParaRPr lang="ko-KR" altLang="ko-KR" sz="1200" b="0" i="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x:rich>
      </cx:tx>
    </cx:title>
    <cx:plotArea>
      <cx:plotAreaRegion>
        <cx:series layoutId="boxWhisker" uniqueId="{0BF9EB9E-8F3B-43A5-A775-FE59CE2DB719}">
          <cx:tx>
            <cx:txData>
              <cx:f>_xlchart.v1.60</cx:f>
              <cx:v>Our approach</cx:v>
            </cx:txData>
          </cx:tx>
          <cx:dataId val="0"/>
          <cx:layoutPr>
            <cx:visibility meanMarker="0" nonoutliers="0"/>
            <cx:statistics quartileMethod="exclusive"/>
          </cx:layoutPr>
        </cx:series>
        <cx:series layoutId="boxWhisker" uniqueId="{535B405C-4971-4343-989F-3A6055C0447C}">
          <cx:tx>
            <cx:txData>
              <cx:f>_xlchart.v1.62</cx:f>
              <cx:v>Ekstazi_SPL</cx:v>
            </cx:txData>
          </cx:tx>
          <cx:dataId val="1"/>
          <cx:layoutPr>
            <cx:visibility meanMarker="0" nonoutliers="0"/>
            <cx:statistics quartileMethod="exclusive"/>
          </cx:layoutPr>
        </cx:series>
      </cx:plotAreaRegion>
      <cx:axis id="0" hidden="1">
        <cx:catScaling gapWidth="1.10000002"/>
        <cx:tickLabels/>
      </cx:axis>
      <cx:axis id="1">
        <cx:valScaling max="1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altLang="ko-KR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맑은 고딕" panose="020B0503020000020004" pitchFamily="50" charset="-127"/>
                  </a:rPr>
                  <a:t>End-to-end time</a:t>
                </a:r>
                <a:r>
                  <a:rPr lang="en-US" altLang="ko-KR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 panose="020F0502020204030204"/>
                    <a:ea typeface="맑은 고딕" panose="020B0503020000020004" pitchFamily="50" charset="-127"/>
                  </a:rPr>
                  <a:t>/retest-all</a:t>
                </a:r>
                <a:endParaRPr lang="ko-KR" altLang="ko-K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맑은 고딕" panose="020B0503020000020004" pitchFamily="50" charset="-127"/>
                </a:endParaRPr>
              </a:p>
            </cx:rich>
          </cx:tx>
        </cx:title>
        <cx:majorGridlines/>
        <cx:tickLabels/>
        <cx:numFmt formatCode="G/표준" sourceLinked="0"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_xlchart.v1.41</cx:f>
      </cx:numDim>
    </cx:data>
    <cx:data id="1">
      <cx:numDim type="val">
        <cx:f>_xlchart.v1.43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r>
              <a:rPr lang="en-US" altLang="ko-KR" sz="12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Lampiro(6)</a:t>
            </a:r>
            <a:endParaRPr lang="ko-KR" altLang="ko-KR" sz="1200" b="0" i="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x:rich>
      </cx:tx>
    </cx:title>
    <cx:plotArea>
      <cx:plotAreaRegion>
        <cx:series layoutId="boxWhisker" uniqueId="{1C330328-459A-48A8-B39C-09610196166B}">
          <cx:tx>
            <cx:txData>
              <cx:f>_xlchart.v1.40</cx:f>
              <cx:v>Our approach</cx:v>
            </cx:txData>
          </cx:tx>
          <cx:dataId val="0"/>
          <cx:layoutPr>
            <cx:visibility meanMarker="0" nonoutliers="0"/>
            <cx:statistics quartileMethod="exclusive"/>
          </cx:layoutPr>
        </cx:series>
        <cx:series layoutId="boxWhisker" uniqueId="{AA0974F1-AA03-4A05-A0DB-0C01219606FC}">
          <cx:tx>
            <cx:txData>
              <cx:f>_xlchart.v1.42</cx:f>
              <cx:v>Ekstazi_SPL</cx:v>
            </cx:txData>
          </cx:tx>
          <cx:dataId val="1"/>
          <cx:layoutPr>
            <cx:visibility meanMarker="0" nonoutliers="0"/>
            <cx:statistics quartileMethod="exclusive"/>
          </cx:layoutPr>
        </cx:series>
      </cx:plotAreaRegion>
      <cx:axis id="0" hidden="1">
        <cx:catScaling gapWidth="1.10000002"/>
        <cx:tickLabels/>
      </cx:axis>
      <cx:axis id="1">
        <cx:valScaling max="1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altLang="ko-KR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맑은 고딕" panose="020B0503020000020004" pitchFamily="50" charset="-127"/>
                  </a:rPr>
                  <a:t>End-to-end time</a:t>
                </a:r>
                <a:r>
                  <a:rPr lang="en-US" altLang="ko-KR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 panose="020F0502020204030204"/>
                    <a:ea typeface="맑은 고딕" panose="020B0503020000020004" pitchFamily="50" charset="-127"/>
                  </a:rPr>
                  <a:t>/retest-all</a:t>
                </a:r>
                <a:endParaRPr lang="ko-KR" altLang="ko-K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맑은 고딕" panose="020B0503020000020004" pitchFamily="50" charset="-127"/>
                </a:endParaRPr>
              </a:p>
            </cx:rich>
          </cx:tx>
        </cx:title>
        <cx:majorGridlines/>
        <cx:tickLabels/>
        <cx:numFmt formatCode="G/표준" sourceLinked="0"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_xlchart.v1.45</cx:f>
      </cx:numDim>
    </cx:data>
    <cx:data id="1">
      <cx:numDim type="val">
        <cx:f>_xlchart.v1.47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r>
              <a:rPr lang="en-US" altLang="ko-KR" sz="12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BerkeleyDB(3)</a:t>
            </a:r>
            <a:endParaRPr lang="ko-KR" altLang="ko-KR" sz="1200" b="0" i="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x:rich>
      </cx:tx>
    </cx:title>
    <cx:plotArea>
      <cx:plotAreaRegion>
        <cx:series layoutId="boxWhisker" uniqueId="{B849A175-A1C0-4186-9489-BCB239C43991}">
          <cx:tx>
            <cx:txData>
              <cx:f>_xlchart.v1.44</cx:f>
              <cx:v>Our approach</cx:v>
            </cx:txData>
          </cx:tx>
          <cx:dataId val="0"/>
          <cx:layoutPr>
            <cx:visibility meanMarker="0" nonoutliers="0"/>
            <cx:statistics quartileMethod="exclusive"/>
          </cx:layoutPr>
        </cx:series>
        <cx:series layoutId="boxWhisker" uniqueId="{B9580B88-E2C0-4630-B131-E0A7D5578FA9}">
          <cx:tx>
            <cx:txData>
              <cx:f>_xlchart.v1.46</cx:f>
              <cx:v>Ekstazi_SPL</cx:v>
            </cx:txData>
          </cx:tx>
          <cx:dataId val="1"/>
          <cx:layoutPr>
            <cx:visibility meanMarker="0" nonoutliers="0"/>
            <cx:statistics quartileMethod="exclusive"/>
          </cx:layoutPr>
        </cx:series>
      </cx:plotAreaRegion>
      <cx:axis id="0" hidden="1">
        <cx:catScaling gapWidth="1.10000002"/>
        <cx:tickLabels/>
      </cx:axis>
      <cx:axis id="1">
        <cx:valScaling max="1.2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altLang="ko-KR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맑은 고딕" panose="020B0503020000020004" pitchFamily="50" charset="-127"/>
                  </a:rPr>
                  <a:t>End-to-end time</a:t>
                </a:r>
                <a:r>
                  <a:rPr lang="en-US" altLang="ko-KR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 panose="020F0502020204030204"/>
                    <a:ea typeface="맑은 고딕" panose="020B0503020000020004" pitchFamily="50" charset="-127"/>
                  </a:rPr>
                  <a:t>/retest-all</a:t>
                </a:r>
                <a:endParaRPr lang="ko-KR" altLang="ko-K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맑은 고딕" panose="020B0503020000020004" pitchFamily="50" charset="-127"/>
                </a:endParaRPr>
              </a:p>
            </cx:rich>
          </cx:tx>
        </cx:title>
        <cx:majorGridlines/>
        <cx:tickLabels/>
        <cx:numFmt formatCode="G/표준" sourceLinked="0"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_xlchart.v1.37</cx:f>
      </cx:numDim>
    </cx:data>
    <cx:data id="1">
      <cx:numDim type="val">
        <cx:f>_xlchart.v1.39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r>
              <a:rPr lang="en-US" altLang="ko-KR" sz="12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BerkeleyDB(7)</a:t>
            </a:r>
            <a:endParaRPr lang="ko-KR" altLang="ko-KR" sz="1200" b="0" i="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x:rich>
      </cx:tx>
    </cx:title>
    <cx:plotArea>
      <cx:plotAreaRegion>
        <cx:series layoutId="boxWhisker" uniqueId="{B29C96D3-D4BA-4501-94FE-2FFC2DEC8D6B}">
          <cx:tx>
            <cx:txData>
              <cx:f>_xlchart.v1.36</cx:f>
              <cx:v>Our approach</cx:v>
            </cx:txData>
          </cx:tx>
          <cx:dataId val="0"/>
          <cx:layoutPr>
            <cx:visibility meanMarker="0" nonoutliers="0"/>
            <cx:statistics quartileMethod="exclusive"/>
          </cx:layoutPr>
        </cx:series>
        <cx:series layoutId="boxWhisker" uniqueId="{F05883B9-FDD8-4ADD-BBE1-70EA570EDBDA}">
          <cx:tx>
            <cx:txData>
              <cx:f>_xlchart.v1.38</cx:f>
              <cx:v>Ekstazi_SPL</cx:v>
            </cx:txData>
          </cx:tx>
          <cx:dataId val="1"/>
          <cx:layoutPr>
            <cx:visibility meanMarker="0" nonoutliers="0"/>
            <cx:statistics quartileMethod="exclusive"/>
          </cx:layoutPr>
        </cx:series>
      </cx:plotAreaRegion>
      <cx:axis id="0" hidden="1">
        <cx:catScaling gapWidth="1.10000002"/>
        <cx:tickLabels/>
      </cx:axis>
      <cx:axis id="1">
        <cx:valScaling max="1.2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altLang="ko-KR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맑은 고딕" panose="020B0503020000020004" pitchFamily="50" charset="-127"/>
                  </a:rPr>
                  <a:t>End-to-end time</a:t>
                </a:r>
                <a:r>
                  <a:rPr lang="en-US" altLang="ko-KR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 panose="020F0502020204030204"/>
                    <a:ea typeface="맑은 고딕" panose="020B0503020000020004" pitchFamily="50" charset="-127"/>
                  </a:rPr>
                  <a:t>/retest-all</a:t>
                </a:r>
                <a:endParaRPr lang="ko-KR" altLang="ko-K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맑은 고딕" panose="020B0503020000020004" pitchFamily="50" charset="-127"/>
                </a:endParaRPr>
              </a:p>
            </cx:rich>
          </cx:tx>
        </cx:title>
        <cx:majorGridlines/>
        <cx:tickLabels/>
        <cx:numFmt formatCode="G/표준" sourceLinked="0"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_xlchart.v1.53</cx:f>
      </cx:numDim>
    </cx:data>
    <cx:data id="1">
      <cx:numDim type="val">
        <cx:f>_xlchart.v1.55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r>
              <a:rPr lang="en-US" altLang="ko-KR" sz="12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BerkeleyDB(5)</a:t>
            </a:r>
            <a:endParaRPr lang="ko-KR" altLang="ko-KR" sz="1200" b="0" i="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x:rich>
      </cx:tx>
    </cx:title>
    <cx:plotArea>
      <cx:plotAreaRegion>
        <cx:series layoutId="boxWhisker" uniqueId="{B827DCE4-4F88-4C13-9843-EB2558A2E041}">
          <cx:tx>
            <cx:txData>
              <cx:f>_xlchart.v1.52</cx:f>
              <cx:v>Our approach</cx:v>
            </cx:txData>
          </cx:tx>
          <cx:dataId val="0"/>
          <cx:layoutPr>
            <cx:visibility meanMarker="0" nonoutliers="0"/>
            <cx:statistics quartileMethod="exclusive"/>
          </cx:layoutPr>
        </cx:series>
        <cx:series layoutId="boxWhisker" uniqueId="{494931E2-28A8-4727-9A7C-9276C392E861}">
          <cx:tx>
            <cx:txData>
              <cx:f>_xlchart.v1.54</cx:f>
              <cx:v>Ekstazi_SPL</cx:v>
            </cx:txData>
          </cx:tx>
          <cx:dataId val="1"/>
          <cx:layoutPr>
            <cx:visibility meanMarker="0" nonoutliers="0"/>
            <cx:statistics quartileMethod="exclusive"/>
          </cx:layoutPr>
        </cx:series>
      </cx:plotAreaRegion>
      <cx:axis id="0" hidden="1">
        <cx:catScaling gapWidth="1.10000002"/>
        <cx:tickLabels/>
      </cx:axis>
      <cx:axis id="1">
        <cx:valScaling max="1.2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altLang="ko-KR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맑은 고딕" panose="020B0503020000020004" pitchFamily="50" charset="-127"/>
                  </a:rPr>
                  <a:t>End-to-end time</a:t>
                </a:r>
                <a:r>
                  <a:rPr lang="en-US" altLang="ko-KR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 panose="020F0502020204030204"/>
                    <a:ea typeface="맑은 고딕" panose="020B0503020000020004" pitchFamily="50" charset="-127"/>
                  </a:rPr>
                  <a:t>/retest-all</a:t>
                </a:r>
                <a:endParaRPr lang="ko-KR" altLang="ko-K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맑은 고딕" panose="020B0503020000020004" pitchFamily="50" charset="-127"/>
                </a:endParaRPr>
              </a:p>
            </cx:rich>
          </cx:tx>
        </cx:title>
        <cx:majorGridlines/>
        <cx:tickLabels/>
        <cx:numFmt formatCode="G/표준" sourceLinked="0"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_xlchart.v1.81</cx:f>
      </cx:numDim>
    </cx:data>
    <cx:data id="1">
      <cx:numDim type="val">
        <cx:f>_xlchart.v1.83</cx:f>
      </cx:numDim>
    </cx:data>
  </cx:chartData>
  <cx:chart>
    <cx:plotArea>
      <cx:plotAreaRegion>
        <cx:series layoutId="boxWhisker" uniqueId="{4A0D1D4D-13FC-47B6-BF05-05CFCA02BC9C}">
          <cx:tx>
            <cx:txData>
              <cx:f>_xlchart.v1.80</cx:f>
              <cx:v>Our approach</cx:v>
            </cx:txData>
          </cx:tx>
          <cx:dataId val="0"/>
          <cx:layoutPr>
            <cx:visibility meanMarker="0" nonoutliers="0"/>
            <cx:statistics quartileMethod="exclusive"/>
          </cx:layoutPr>
        </cx:series>
        <cx:series layoutId="boxWhisker" uniqueId="{CFD83865-5F7B-4328-9ED6-B4F32CE50E22}">
          <cx:tx>
            <cx:txData>
              <cx:f>_xlchart.v1.82</cx:f>
              <cx:v>Ekstazi_SPL</cx:v>
            </cx:txData>
          </cx:tx>
          <cx:dataId val="1"/>
          <cx:layoutPr>
            <cx:visibility meanMarker="0" nonoutliers="0"/>
            <cx:statistics quartileMethod="exclusive"/>
          </cx:layoutPr>
        </cx:series>
      </cx:plotAreaRegion>
      <cx:axis id="0" hidden="1">
        <cx:catScaling gapWidth="1.10000002"/>
        <cx:tickLabels/>
      </cx:axis>
      <cx:axis id="1">
        <cx:valScaling max="2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altLang="ko-KR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맑은 고딕" panose="020B0503020000020004" pitchFamily="50" charset="-127"/>
                  </a:rPr>
                  <a:t>The end-to-end time</a:t>
                </a:r>
                <a:endParaRPr lang="ko-KR" altLang="ko-K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맑은 고딕" panose="020B0503020000020004" pitchFamily="50" charset="-127"/>
                </a:endParaRPr>
              </a:p>
            </cx:rich>
          </cx:tx>
        </cx:title>
        <cx:majorGridlines/>
        <cx:tickLabels/>
        <cx:numFmt formatCode="0%" sourceLinked="0"/>
      </cx:axis>
    </cx:plotArea>
    <cx:legend pos="b" align="ctr" overlay="0"/>
  </cx:chart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_xlchart.v1.73</cx:f>
      </cx:numDim>
    </cx:data>
    <cx:data id="1">
      <cx:numDim type="val">
        <cx:f>_xlchart.v1.75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r>
              <a:rPr lang="en-US" altLang="ko-KR" sz="12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MobileRSSReader(3)</a:t>
            </a:r>
            <a:endParaRPr lang="ko-KR" altLang="ko-KR" sz="1200" b="0" i="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x:rich>
      </cx:tx>
    </cx:title>
    <cx:plotArea>
      <cx:plotAreaRegion>
        <cx:series layoutId="boxWhisker" uniqueId="{2E338902-3568-46CD-9913-A4182A1A4BBC}">
          <cx:tx>
            <cx:txData>
              <cx:f>_xlchart.v1.72</cx:f>
              <cx:v>Our approach</cx:v>
            </cx:txData>
          </cx:tx>
          <cx:dataId val="0"/>
          <cx:layoutPr>
            <cx:visibility meanMarker="0" nonoutliers="0"/>
            <cx:statistics quartileMethod="exclusive"/>
          </cx:layoutPr>
        </cx:series>
        <cx:series layoutId="boxWhisker" uniqueId="{5CCC8415-0F86-41D5-806B-273109C20BE5}">
          <cx:tx>
            <cx:txData>
              <cx:f>_xlchart.v1.74</cx:f>
              <cx:v>Ekstazi_SPL</cx:v>
            </cx:txData>
          </cx:tx>
          <cx:dataId val="1"/>
          <cx:layoutPr>
            <cx:visibility meanMarker="0" nonoutliers="0"/>
            <cx:statistics quartileMethod="exclusive"/>
          </cx:layoutPr>
        </cx:series>
      </cx:plotAreaRegion>
      <cx:axis id="0" hidden="1">
        <cx:catScaling gapWidth="1.10000002"/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altLang="ko-KR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맑은 고딕" panose="020B0503020000020004" pitchFamily="50" charset="-127"/>
                  </a:rPr>
                  <a:t>#Sel</a:t>
                </a:r>
                <a:r>
                  <a:rPr lang="en-US" altLang="ko-KR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 panose="020F0502020204030204"/>
                    <a:ea typeface="맑은 고딕" panose="020B0503020000020004" pitchFamily="50" charset="-127"/>
                  </a:rPr>
                  <a:t>/#total</a:t>
                </a:r>
                <a:endParaRPr lang="ko-KR" altLang="ko-K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맑은 고딕" panose="020B0503020000020004" pitchFamily="50" charset="-127"/>
                </a:endParaRPr>
              </a:p>
            </cx:rich>
          </cx:tx>
        </cx:title>
        <cx:majorGridlines/>
        <cx:tickLabels/>
        <cx:numFmt formatCode="G/표준" sourceLinked="0"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_xlchart.v1.85</cx:f>
      </cx:numDim>
    </cx:data>
    <cx:data id="1">
      <cx:numDim type="val">
        <cx:f>_xlchart.v1.87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r>
              <a:rPr lang="en-US" altLang="ko-KR" sz="12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MobileRSSReader(5)</a:t>
            </a:r>
            <a:endParaRPr lang="ko-KR" altLang="ko-KR" sz="1200" b="0" i="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x:rich>
      </cx:tx>
    </cx:title>
    <cx:plotArea>
      <cx:plotAreaRegion>
        <cx:series layoutId="boxWhisker" uniqueId="{0167D0EF-E63B-453C-85D4-11341D3381C8}">
          <cx:tx>
            <cx:txData>
              <cx:f>_xlchart.v1.84</cx:f>
              <cx:v>Our approach</cx:v>
            </cx:txData>
          </cx:tx>
          <cx:dataId val="0"/>
          <cx:layoutPr>
            <cx:visibility meanMarker="0" nonoutliers="0"/>
            <cx:statistics quartileMethod="exclusive"/>
          </cx:layoutPr>
        </cx:series>
        <cx:series layoutId="boxWhisker" uniqueId="{C48532A1-85EF-4E6E-9E19-06BC32DCFE66}">
          <cx:tx>
            <cx:txData>
              <cx:f>_xlchart.v1.86</cx:f>
              <cx:v>Ekstazi_SPL</cx:v>
            </cx:txData>
          </cx:tx>
          <cx:dataId val="1"/>
          <cx:layoutPr>
            <cx:visibility meanMarker="0" nonoutliers="0"/>
            <cx:statistics quartileMethod="exclusive"/>
          </cx:layoutPr>
        </cx:series>
      </cx:plotAreaRegion>
      <cx:axis id="0" hidden="1">
        <cx:catScaling gapWidth="1.10000002"/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altLang="ko-KR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맑은 고딕" panose="020B0503020000020004" pitchFamily="50" charset="-127"/>
                  </a:rPr>
                  <a:t>#Sel</a:t>
                </a:r>
                <a:r>
                  <a:rPr lang="en-US" altLang="ko-KR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 panose="020F0502020204030204"/>
                    <a:ea typeface="맑은 고딕" panose="020B0503020000020004" pitchFamily="50" charset="-127"/>
                  </a:rPr>
                  <a:t>/#total</a:t>
                </a:r>
                <a:endParaRPr lang="ko-KR" altLang="ko-K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맑은 고딕" panose="020B0503020000020004" pitchFamily="50" charset="-127"/>
                </a:endParaRPr>
              </a:p>
            </cx:rich>
          </cx:tx>
        </cx:title>
        <cx:majorGridlines/>
        <cx:tickLabels/>
        <cx:numFmt formatCode="G/표준" sourceLinked="0"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r>
              <a:rPr lang="en-US" altLang="ko-KR" sz="12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Prevayler(3)</a:t>
            </a:r>
            <a:endParaRPr lang="ko-KR" altLang="ko-KR" sz="1200" b="0" i="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x:rich>
      </cx:tx>
    </cx:title>
    <cx:plotArea>
      <cx:plotAreaRegion>
        <cx:series layoutId="boxWhisker" uniqueId="{2B3E4D1E-FBAE-4210-81B9-886E65A680A3}">
          <cx:tx>
            <cx:txData>
              <cx:f>_xlchart.v1.0</cx:f>
              <cx:v>Our approach</cx:v>
            </cx:txData>
          </cx:tx>
          <cx:dataId val="0"/>
          <cx:layoutPr>
            <cx:visibility meanMarker="0" nonoutliers="0"/>
            <cx:statistics quartileMethod="exclusive"/>
          </cx:layoutPr>
        </cx:series>
        <cx:series layoutId="boxWhisker" uniqueId="{53721EB5-2D56-4868-9FA5-A697DE5800B6}">
          <cx:tx>
            <cx:txData>
              <cx:f>_xlchart.v1.2</cx:f>
              <cx:v>Ekstazi_SPL</cx:v>
            </cx:txData>
          </cx:tx>
          <cx:dataId val="1"/>
          <cx:layoutPr>
            <cx:visibility meanMarker="0" nonoutliers="0"/>
            <cx:statistics quartileMethod="exclusive"/>
          </cx:layoutPr>
        </cx:series>
      </cx:plotAreaRegion>
      <cx:axis id="0" hidden="1">
        <cx:catScaling gapWidth="1.10000002"/>
        <cx:tickLabels/>
      </cx:axis>
      <cx:axis id="1">
        <cx:valScaling max="1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altLang="ko-KR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맑은 고딕" panose="020B0503020000020004" pitchFamily="50" charset="-127"/>
                  </a:rPr>
                  <a:t>#Sel/</a:t>
                </a:r>
                <a:r>
                  <a:rPr lang="en-US" altLang="ko-KR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 panose="020F0502020204030204"/>
                    <a:ea typeface="맑은 고딕" panose="020B0503020000020004" pitchFamily="50" charset="-127"/>
                  </a:rPr>
                  <a:t>#total</a:t>
                </a:r>
                <a:endParaRPr lang="ko-KR" altLang="ko-K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맑은 고딕" panose="020B0503020000020004" pitchFamily="50" charset="-127"/>
                </a:endParaRPr>
              </a:p>
            </cx:rich>
          </cx:tx>
        </cx:title>
        <cx:majorGridlines/>
        <cx:tickLabels/>
        <cx:numFmt formatCode="G/표준" sourceLinked="0"/>
      </cx:axis>
    </cx:plotArea>
    <cx:legend pos="b" align="ctr" overlay="0"/>
  </cx:chart>
</cx:chartSpace>
</file>

<file path=xl/charts/chartEx2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_xlchart.v1.69</cx:f>
      </cx:numDim>
    </cx:data>
    <cx:data id="1">
      <cx:numDim type="val">
        <cx:f>_xlchart.v1.71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r>
              <a:rPr lang="en-US" altLang="ko-KR" sz="12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MobileRSSReader(3)</a:t>
            </a:r>
            <a:endParaRPr lang="ko-KR" altLang="ko-KR" sz="1200" b="0" i="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x:rich>
      </cx:tx>
    </cx:title>
    <cx:plotArea>
      <cx:plotAreaRegion>
        <cx:series layoutId="boxWhisker" uniqueId="{C19A997F-5858-4602-AA4D-FF8DCDDE1D70}">
          <cx:tx>
            <cx:txData>
              <cx:f>_xlchart.v1.68</cx:f>
              <cx:v>Our approach</cx:v>
            </cx:txData>
          </cx:tx>
          <cx:dataId val="0"/>
          <cx:layoutPr>
            <cx:visibility meanMarker="0" nonoutliers="0"/>
            <cx:statistics quartileMethod="exclusive"/>
          </cx:layoutPr>
        </cx:series>
        <cx:series layoutId="boxWhisker" uniqueId="{1A0D69BB-44B6-46F6-951D-D03A345DA935}">
          <cx:tx>
            <cx:txData>
              <cx:f>_xlchart.v1.70</cx:f>
              <cx:v>Ekstazi_SPL</cx:v>
            </cx:txData>
          </cx:tx>
          <cx:dataId val="1"/>
          <cx:layoutPr>
            <cx:visibility meanMarker="0" nonoutliers="0"/>
            <cx:statistics quartileMethod="exclusive"/>
          </cx:layoutPr>
        </cx:series>
      </cx:plotAreaRegion>
      <cx:axis id="0" hidden="1">
        <cx:catScaling gapWidth="1.10000002"/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altLang="ko-KR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맑은 고딕" panose="020B0503020000020004" pitchFamily="50" charset="-127"/>
                  </a:rPr>
                  <a:t>End-to-end time</a:t>
                </a:r>
                <a:r>
                  <a:rPr lang="en-US" altLang="ko-KR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 panose="020F0502020204030204"/>
                    <a:ea typeface="맑은 고딕" panose="020B0503020000020004" pitchFamily="50" charset="-127"/>
                  </a:rPr>
                  <a:t>/retest-all</a:t>
                </a:r>
                <a:endParaRPr lang="ko-KR" altLang="ko-K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맑은 고딕" panose="020B0503020000020004" pitchFamily="50" charset="-127"/>
                </a:endParaRPr>
              </a:p>
            </cx:rich>
          </cx:tx>
        </cx:title>
        <cx:majorGridlines/>
        <cx:tickLabels/>
        <cx:numFmt formatCode="G/표준" sourceLinked="0"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2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_xlchart.v1.89</cx:f>
      </cx:numDim>
    </cx:data>
    <cx:data id="1">
      <cx:numDim type="val">
        <cx:f>_xlchart.v1.91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r>
              <a:rPr lang="en-US" altLang="ko-KR" sz="12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MobileRSSReader(5)</a:t>
            </a:r>
            <a:endParaRPr lang="ko-KR" altLang="ko-KR" sz="1200" b="0" i="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x:rich>
      </cx:tx>
    </cx:title>
    <cx:plotArea>
      <cx:plotAreaRegion>
        <cx:series layoutId="boxWhisker" uniqueId="{51675AE6-FEA7-4B10-8F00-F9BF0F60A362}">
          <cx:tx>
            <cx:txData>
              <cx:f>_xlchart.v1.88</cx:f>
              <cx:v>Our approach</cx:v>
            </cx:txData>
          </cx:tx>
          <cx:dataId val="0"/>
          <cx:layoutPr>
            <cx:visibility meanMarker="0" nonoutliers="0"/>
            <cx:statistics quartileMethod="exclusive"/>
          </cx:layoutPr>
        </cx:series>
        <cx:series layoutId="boxWhisker" uniqueId="{E5AFC2A6-F64C-495F-899F-224C785859B1}">
          <cx:tx>
            <cx:txData>
              <cx:f>_xlchart.v1.90</cx:f>
              <cx:v>Ekstazi_SPL</cx:v>
            </cx:txData>
          </cx:tx>
          <cx:dataId val="1"/>
          <cx:layoutPr>
            <cx:visibility meanMarker="0" nonoutliers="0"/>
            <cx:statistics quartileMethod="exclusive"/>
          </cx:layoutPr>
        </cx:series>
      </cx:plotAreaRegion>
      <cx:axis id="0" hidden="1">
        <cx:catScaling gapWidth="1.10000002"/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altLang="ko-KR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맑은 고딕" panose="020B0503020000020004" pitchFamily="50" charset="-127"/>
                  </a:rPr>
                  <a:t>End-to-end time</a:t>
                </a:r>
                <a:r>
                  <a:rPr lang="en-US" altLang="ko-KR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 panose="020F0502020204030204"/>
                    <a:ea typeface="맑은 고딕" panose="020B0503020000020004" pitchFamily="50" charset="-127"/>
                  </a:rPr>
                  <a:t>/retest-all</a:t>
                </a:r>
                <a:endParaRPr lang="ko-KR" altLang="ko-K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맑은 고딕" panose="020B0503020000020004" pitchFamily="50" charset="-127"/>
                </a:endParaRPr>
              </a:p>
            </cx:rich>
          </cx:tx>
        </cx:title>
        <cx:majorGridlines/>
        <cx:tickLabels/>
        <cx:numFmt formatCode="G/표준" sourceLinked="0"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2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_xlchart.v1.77</cx:f>
      </cx:numDim>
    </cx:data>
    <cx:data id="1">
      <cx:numDim type="val">
        <cx:f>_xlchart.v1.79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r>
              <a:rPr lang="en-US" altLang="ko-KR" sz="12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MobileMedia(4)</a:t>
            </a:r>
            <a:endParaRPr lang="ko-KR" altLang="ko-KR" sz="1200" b="0" i="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x:rich>
      </cx:tx>
    </cx:title>
    <cx:plotArea>
      <cx:plotAreaRegion>
        <cx:series layoutId="boxWhisker" uniqueId="{A9C07253-0CA6-4037-9D01-AE12BAD13568}">
          <cx:tx>
            <cx:txData>
              <cx:f>_xlchart.v1.76</cx:f>
              <cx:v>Our approach</cx:v>
            </cx:txData>
          </cx:tx>
          <cx:dataId val="0"/>
          <cx:layoutPr>
            <cx:visibility meanLine="0" meanMarker="0" nonoutliers="0"/>
            <cx:statistics quartileMethod="inclusive"/>
          </cx:layoutPr>
        </cx:series>
        <cx:series layoutId="boxWhisker" uniqueId="{09F88B4C-2E2E-436F-8013-946F3E956D4C}">
          <cx:tx>
            <cx:txData>
              <cx:f>_xlchart.v1.78</cx:f>
              <cx:v>Ekstazi_SPL</cx:v>
            </cx:txData>
          </cx:tx>
          <cx:dataId val="1"/>
          <cx:layoutPr>
            <cx:visibility meanMarker="0" nonoutliers="0"/>
            <cx:statistics quartileMethod="exclusive"/>
          </cx:layoutPr>
        </cx:series>
      </cx:plotAreaRegion>
      <cx:axis id="0" hidden="1">
        <cx:catScaling gapWidth="1.10000002"/>
        <cx:tickLabels/>
      </cx:axis>
      <cx:axis id="1">
        <cx:valScaling max="1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altLang="ko-KR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맑은 고딕" panose="020B0503020000020004" pitchFamily="50" charset="-127"/>
                  </a:rPr>
                  <a:t>#Sel/#total</a:t>
                </a:r>
                <a:endParaRPr lang="ko-KR" altLang="ko-K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맑은 고딕" panose="020B0503020000020004" pitchFamily="50" charset="-127"/>
                </a:endParaRPr>
              </a:p>
            </cx:rich>
          </cx:tx>
        </cx:title>
        <cx:majorGridlines/>
        <cx:tickLabels/>
        <cx:numFmt formatCode="G/표준" sourceLinked="0"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2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_xlchart.v1.65</cx:f>
      </cx:numDim>
    </cx:data>
    <cx:data id="1">
      <cx:numDim type="val">
        <cx:f>_xlchart.v1.67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r>
              <a:rPr lang="en-US" altLang="ko-KR" sz="12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MobileMedia(4)</a:t>
            </a:r>
            <a:endParaRPr lang="ko-KR" altLang="ko-KR" sz="1200" b="0" i="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x:rich>
      </cx:tx>
    </cx:title>
    <cx:plotArea>
      <cx:plotAreaRegion>
        <cx:series layoutId="boxWhisker" uniqueId="{1E977EF0-30BA-49AC-B106-54EDE06D8EFF}">
          <cx:tx>
            <cx:txData>
              <cx:f>_xlchart.v1.64</cx:f>
              <cx:v>Our approach</cx:v>
            </cx:txData>
          </cx:tx>
          <cx:dataId val="0"/>
          <cx:layoutPr>
            <cx:visibility meanMarker="0" nonoutliers="0"/>
            <cx:statistics quartileMethod="exclusive"/>
          </cx:layoutPr>
        </cx:series>
        <cx:series layoutId="boxWhisker" uniqueId="{D7D79B4D-7DE2-422B-AA46-60A15BA0ED98}">
          <cx:tx>
            <cx:txData>
              <cx:f>_xlchart.v1.66</cx:f>
              <cx:v>Ekstazi_SPL</cx:v>
            </cx:txData>
          </cx:tx>
          <cx:dataId val="1"/>
          <cx:layoutPr>
            <cx:visibility meanLine="0" meanMarker="0" nonoutliers="0" outliers="1"/>
            <cx:statistics quartileMethod="exclusive"/>
          </cx:layoutPr>
        </cx:series>
      </cx:plotAreaRegion>
      <cx:axis id="0" hidden="1">
        <cx:catScaling gapWidth="1.10000002"/>
        <cx:tickLabels/>
      </cx:axis>
      <cx:axis id="1">
        <cx:valScaling max="1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altLang="ko-KR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맑은 고딕" panose="020B0503020000020004" pitchFamily="50" charset="-127"/>
                  </a:rPr>
                  <a:t>End-to-end time/retest-all</a:t>
                </a:r>
                <a:endParaRPr lang="ko-KR" altLang="ko-K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맑은 고딕" panose="020B0503020000020004" pitchFamily="50" charset="-127"/>
                </a:endParaRPr>
              </a:p>
            </cx:rich>
          </cx:tx>
        </cx:title>
        <cx:majorGridlines/>
        <cx:tickLabels/>
        <cx:numFmt formatCode="G/표준" sourceLinked="0"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  <cx:data id="1">
      <cx:numDim type="val">
        <cx:f>_xlchart.v1.27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r>
              <a:rPr lang="en-US" altLang="ko-KR" sz="12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Prevayler(5)</a:t>
            </a:r>
            <a:endParaRPr lang="ko-KR" altLang="ko-KR" sz="1200" b="0" i="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x:rich>
      </cx:tx>
    </cx:title>
    <cx:plotArea>
      <cx:plotAreaRegion>
        <cx:series layoutId="boxWhisker" uniqueId="{DD6CC8B3-7A8A-442F-97C5-3F1E669CAC4F}">
          <cx:tx>
            <cx:txData>
              <cx:f>_xlchart.v1.24</cx:f>
              <cx:v>Our approach</cx:v>
            </cx:txData>
          </cx:tx>
          <cx:dataId val="0"/>
          <cx:layoutPr>
            <cx:visibility meanMarker="0" nonoutliers="0"/>
            <cx:statistics quartileMethod="exclusive"/>
          </cx:layoutPr>
        </cx:series>
        <cx:series layoutId="boxWhisker" uniqueId="{70A921C9-FD4B-4E68-BC5F-BB3A36F6AAF0}">
          <cx:tx>
            <cx:txData>
              <cx:f>_xlchart.v1.26</cx:f>
              <cx:v>Ekstazi_SPL</cx:v>
            </cx:txData>
          </cx:tx>
          <cx:dataId val="1"/>
          <cx:layoutPr>
            <cx:visibility meanMarker="0" nonoutliers="0"/>
            <cx:statistics quartileMethod="exclusive"/>
          </cx:layoutPr>
        </cx:series>
      </cx:plotAreaRegion>
      <cx:axis id="0" hidden="1">
        <cx:catScaling gapWidth="1.10000002"/>
        <cx:tickLabels/>
      </cx:axis>
      <cx:axis id="1">
        <cx:valScaling max="1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altLang="ko-KR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맑은 고딕" panose="020B0503020000020004" pitchFamily="50" charset="-127"/>
                  </a:rPr>
                  <a:t>#Sel</a:t>
                </a:r>
                <a:r>
                  <a:rPr lang="en-US" altLang="ko-KR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 panose="020F0502020204030204"/>
                    <a:ea typeface="맑은 고딕" panose="020B0503020000020004" pitchFamily="50" charset="-127"/>
                  </a:rPr>
                  <a:t>/#total</a:t>
                </a:r>
                <a:endParaRPr lang="ko-KR" altLang="ko-K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맑은 고딕" panose="020B0503020000020004" pitchFamily="50" charset="-127"/>
                </a:endParaRPr>
              </a:p>
            </cx:rich>
          </cx:tx>
        </cx:title>
        <cx:majorGridlines/>
        <cx:tickLabels/>
        <cx:numFmt formatCode="G/표준" sourceLinked="0"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_xlchart.v1.15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r>
              <a:rPr lang="en-US" altLang="ko-KR" sz="12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Lampiro(4)</a:t>
            </a:r>
            <a:endParaRPr lang="ko-KR" altLang="ko-KR" sz="1200" b="0" i="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x:rich>
      </cx:tx>
    </cx:title>
    <cx:plotArea>
      <cx:plotAreaRegion>
        <cx:series layoutId="boxWhisker" uniqueId="{84B2EDFC-72A1-4CBB-91F9-6A38EF1C8033}">
          <cx:tx>
            <cx:txData>
              <cx:f>_xlchart.v1.12</cx:f>
              <cx:v>Our approach</cx:v>
            </cx:txData>
          </cx:tx>
          <cx:dataId val="0"/>
          <cx:layoutPr>
            <cx:visibility meanMarker="0" nonoutliers="0"/>
            <cx:statistics quartileMethod="exclusive"/>
          </cx:layoutPr>
        </cx:series>
        <cx:series layoutId="boxWhisker" uniqueId="{2273448C-DFAF-4C66-B09F-C832064BE40C}">
          <cx:tx>
            <cx:txData>
              <cx:f>_xlchart.v1.14</cx:f>
              <cx:v>Ekstazi_SPL</cx:v>
            </cx:txData>
          </cx:tx>
          <cx:dataId val="1"/>
          <cx:layoutPr>
            <cx:visibility meanMarker="0" nonoutliers="0"/>
            <cx:statistics quartileMethod="exclusive"/>
          </cx:layoutPr>
        </cx:series>
      </cx:plotAreaRegion>
      <cx:axis id="0" hidden="1">
        <cx:catScaling gapWidth="1.10000002"/>
        <cx:tickLabels/>
      </cx:axis>
      <cx:axis id="1">
        <cx:valScaling max="1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altLang="ko-KR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맑은 고딕" panose="020B0503020000020004" pitchFamily="50" charset="-127"/>
                  </a:rPr>
                  <a:t>#Sel</a:t>
                </a:r>
                <a:r>
                  <a:rPr lang="en-US" altLang="ko-KR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 panose="020F0502020204030204"/>
                    <a:ea typeface="맑은 고딕" panose="020B0503020000020004" pitchFamily="50" charset="-127"/>
                  </a:rPr>
                  <a:t>/#total</a:t>
                </a:r>
                <a:endParaRPr lang="ko-KR" altLang="ko-K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맑은 고딕" panose="020B0503020000020004" pitchFamily="50" charset="-127"/>
                </a:endParaRPr>
              </a:p>
            </cx:rich>
          </cx:tx>
        </cx:title>
        <cx:majorGridlines/>
        <cx:tickLabels/>
        <cx:numFmt formatCode="G/표준" sourceLinked="0"/>
      </cx:axis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r>
              <a:rPr lang="en-US" altLang="ko-KR" sz="12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Lampiro(6)</a:t>
            </a:r>
            <a:endParaRPr lang="ko-KR" altLang="ko-KR" sz="1200" b="0" i="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x:rich>
      </cx:tx>
    </cx:title>
    <cx:plotArea>
      <cx:plotAreaRegion>
        <cx:series layoutId="boxWhisker" uniqueId="{76CD6239-B9C2-4665-869A-51961396B29D}">
          <cx:tx>
            <cx:txData>
              <cx:f>_xlchart.v1.8</cx:f>
              <cx:v>Our approach</cx:v>
            </cx:txData>
          </cx:tx>
          <cx:dataId val="0"/>
          <cx:layoutPr>
            <cx:visibility meanMarker="0" nonoutliers="0"/>
            <cx:statistics quartileMethod="exclusive"/>
          </cx:layoutPr>
        </cx:series>
        <cx:series layoutId="boxWhisker" uniqueId="{7A97F00A-8451-4D51-90B9-EA976BD87E00}">
          <cx:tx>
            <cx:txData>
              <cx:f>_xlchart.v1.10</cx:f>
              <cx:v>Ekstazi_SPL</cx:v>
            </cx:txData>
          </cx:tx>
          <cx:dataId val="1"/>
          <cx:layoutPr>
            <cx:visibility meanMarker="0" nonoutliers="0"/>
            <cx:statistics quartileMethod="exclusive"/>
          </cx:layoutPr>
        </cx:series>
      </cx:plotAreaRegion>
      <cx:axis id="0" hidden="1">
        <cx:catScaling gapWidth="1.10000002"/>
        <cx:tickLabels/>
      </cx:axis>
      <cx:axis id="1">
        <cx:valScaling max="1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altLang="ko-KR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맑은 고딕" panose="020B0503020000020004" pitchFamily="50" charset="-127"/>
                  </a:rPr>
                  <a:t>#Sel</a:t>
                </a:r>
                <a:r>
                  <a:rPr lang="en-US" altLang="ko-KR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 panose="020F0502020204030204"/>
                    <a:ea typeface="맑은 고딕" panose="020B0503020000020004" pitchFamily="50" charset="-127"/>
                  </a:rPr>
                  <a:t>/#total</a:t>
                </a:r>
                <a:endParaRPr lang="ko-KR" altLang="ko-K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맑은 고딕" panose="020B0503020000020004" pitchFamily="50" charset="-127"/>
                </a:endParaRPr>
              </a:p>
            </cx:rich>
          </cx:tx>
        </cx:title>
        <cx:majorGridlines/>
        <cx:tickLabels/>
        <cx:numFmt formatCode="G/표준" sourceLinked="0"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_xlchart.v1.29</cx:f>
      </cx:numDim>
    </cx:data>
    <cx:data id="1">
      <cx:numDim type="val">
        <cx:f>_xlchart.v1.31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r>
              <a:rPr lang="en-US" altLang="ko-KR" sz="12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BerkeleyDB(3)</a:t>
            </a:r>
            <a:endParaRPr lang="ko-KR" altLang="ko-KR" sz="1200" b="0" i="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x:rich>
      </cx:tx>
    </cx:title>
    <cx:plotArea>
      <cx:plotAreaRegion>
        <cx:series layoutId="boxWhisker" uniqueId="{CBCE1322-2BCB-4D21-AFA6-3437DD4A9009}">
          <cx:tx>
            <cx:txData>
              <cx:f>_xlchart.v1.28</cx:f>
              <cx:v>Our approach</cx:v>
            </cx:txData>
          </cx:tx>
          <cx:dataId val="0"/>
          <cx:layoutPr>
            <cx:visibility meanMarker="0" nonoutliers="0"/>
            <cx:statistics quartileMethod="exclusive"/>
          </cx:layoutPr>
        </cx:series>
        <cx:series layoutId="boxWhisker" uniqueId="{ABE969CA-BF10-4233-B240-382CD1C21AC1}">
          <cx:tx>
            <cx:txData>
              <cx:f>_xlchart.v1.30</cx:f>
              <cx:v>Ekstazi_SPL</cx:v>
            </cx:txData>
          </cx:tx>
          <cx:dataId val="1"/>
          <cx:layoutPr>
            <cx:visibility meanMarker="0" nonoutliers="0"/>
            <cx:statistics quartileMethod="exclusive"/>
          </cx:layoutPr>
        </cx:series>
      </cx:plotAreaRegion>
      <cx:axis id="0" hidden="1">
        <cx:catScaling gapWidth="1.10000002"/>
        <cx:tickLabels/>
      </cx:axis>
      <cx:axis id="1">
        <cx:valScaling max="1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altLang="ko-KR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맑은 고딕" panose="020B0503020000020004" pitchFamily="50" charset="-127"/>
                  </a:rPr>
                  <a:t>#Sel</a:t>
                </a:r>
                <a:r>
                  <a:rPr lang="en-US" altLang="ko-KR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 panose="020F0502020204030204"/>
                    <a:ea typeface="맑은 고딕" panose="020B0503020000020004" pitchFamily="50" charset="-127"/>
                  </a:rPr>
                  <a:t>/#total</a:t>
                </a:r>
                <a:endParaRPr lang="ko-KR" altLang="ko-K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맑은 고딕" panose="020B0503020000020004" pitchFamily="50" charset="-127"/>
                </a:endParaRPr>
              </a:p>
            </cx:rich>
          </cx:tx>
        </cx:title>
        <cx:majorGridlines/>
        <cx:tickLabels/>
        <cx:numFmt formatCode="G/표준" sourceLinked="0"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_xlchart.v1.33</cx:f>
      </cx:numDim>
    </cx:data>
    <cx:data id="1">
      <cx:numDim type="val">
        <cx:f>_xlchart.v1.35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r>
              <a:rPr lang="en-US" altLang="ko-KR" sz="12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BerkeleyDB(5)</a:t>
            </a:r>
            <a:endParaRPr lang="ko-KR" altLang="ko-KR" sz="1000" b="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x:rich>
      </cx:tx>
    </cx:title>
    <cx:plotArea>
      <cx:plotAreaRegion>
        <cx:series layoutId="boxWhisker" uniqueId="{26F4BBE0-86F4-4866-8531-CD69F5D0D162}">
          <cx:tx>
            <cx:txData>
              <cx:f>_xlchart.v1.32</cx:f>
              <cx:v>Our approach</cx:v>
            </cx:txData>
          </cx:tx>
          <cx:dataId val="0"/>
          <cx:layoutPr>
            <cx:visibility meanMarker="0" nonoutliers="0"/>
            <cx:statistics quartileMethod="exclusive"/>
          </cx:layoutPr>
        </cx:series>
        <cx:series layoutId="boxWhisker" uniqueId="{DBF2D703-35F1-47E5-99FA-6E684C4DE2A0}">
          <cx:tx>
            <cx:txData>
              <cx:f>_xlchart.v1.34</cx:f>
              <cx:v>Ekstazi_SPL</cx:v>
            </cx:txData>
          </cx:tx>
          <cx:dataId val="1"/>
          <cx:layoutPr>
            <cx:visibility meanMarker="0" nonoutliers="0"/>
            <cx:statistics quartileMethod="exclusive"/>
          </cx:layoutPr>
        </cx:series>
      </cx:plotAreaRegion>
      <cx:axis id="0" hidden="1">
        <cx:catScaling gapWidth="1.10000002"/>
        <cx:tickLabels/>
      </cx:axis>
      <cx:axis id="1">
        <cx:valScaling max="1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altLang="ko-KR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맑은 고딕" panose="020B0503020000020004" pitchFamily="50" charset="-127"/>
                  </a:rPr>
                  <a:t>#Sel</a:t>
                </a:r>
                <a:r>
                  <a:rPr lang="en-US" altLang="ko-KR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 panose="020F0502020204030204"/>
                    <a:ea typeface="맑은 고딕" panose="020B0503020000020004" pitchFamily="50" charset="-127"/>
                  </a:rPr>
                  <a:t>/#total</a:t>
                </a:r>
                <a:endParaRPr lang="ko-KR" altLang="ko-K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맑은 고딕" panose="020B0503020000020004" pitchFamily="50" charset="-127"/>
                </a:endParaRPr>
              </a:p>
            </cx:rich>
          </cx:tx>
        </cx:title>
        <cx:majorGridlines/>
        <cx:tickLabels/>
        <cx:numFmt formatCode="G/표준" sourceLinked="0"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  <cx:data id="1">
      <cx:numDim type="val">
        <cx:f>_xlchart.v1.19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r>
              <a:rPr lang="en-US" altLang="ko-KR" sz="12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BerkeleyDB(7)</a:t>
            </a:r>
            <a:endParaRPr lang="ko-KR" altLang="ko-KR" sz="1200" b="0" i="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x:rich>
      </cx:tx>
    </cx:title>
    <cx:plotArea>
      <cx:plotAreaRegion>
        <cx:series layoutId="boxWhisker" uniqueId="{D15E4466-9DF4-4FA2-9EFE-033CF7AFBA2C}">
          <cx:tx>
            <cx:txData>
              <cx:f>_xlchart.v1.16</cx:f>
              <cx:v>Our approach</cx:v>
            </cx:txData>
          </cx:tx>
          <cx:dataId val="0"/>
          <cx:layoutPr>
            <cx:visibility meanMarker="0" nonoutliers="0"/>
            <cx:statistics quartileMethod="exclusive"/>
          </cx:layoutPr>
        </cx:series>
        <cx:series layoutId="boxWhisker" uniqueId="{52BC62BB-1C96-4B0F-ACF7-8B52B38540B7}">
          <cx:tx>
            <cx:txData>
              <cx:f>_xlchart.v1.18</cx:f>
              <cx:v>Ekstazi_SPL</cx:v>
            </cx:txData>
          </cx:tx>
          <cx:dataId val="1"/>
          <cx:layoutPr>
            <cx:visibility meanMarker="0" nonoutliers="0"/>
            <cx:statistics quartileMethod="exclusive"/>
          </cx:layoutPr>
        </cx:series>
      </cx:plotAreaRegion>
      <cx:axis id="0" hidden="1">
        <cx:catScaling gapWidth="1.10000002"/>
        <cx:tickLabels/>
      </cx:axis>
      <cx:axis id="1">
        <cx:valScaling max="1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altLang="ko-KR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맑은 고딕" panose="020B0503020000020004" pitchFamily="50" charset="-127"/>
                  </a:rPr>
                  <a:t>#Sel</a:t>
                </a:r>
                <a:r>
                  <a:rPr lang="en-US" altLang="ko-KR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 panose="020F0502020204030204"/>
                    <a:ea typeface="맑은 고딕" panose="020B0503020000020004" pitchFamily="50" charset="-127"/>
                  </a:rPr>
                  <a:t>/#total</a:t>
                </a:r>
                <a:endParaRPr lang="ko-KR" altLang="ko-K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맑은 고딕" panose="020B0503020000020004" pitchFamily="50" charset="-127"/>
                </a:endParaRPr>
              </a:p>
            </cx:rich>
          </cx:tx>
        </cx:title>
        <cx:majorGridlines/>
        <cx:tickLabels/>
        <cx:numFmt formatCode="G/표준" sourceLinked="0"/>
      </cx:axis>
    </cx:plotArea>
    <cx:legend pos="b" align="ctr" overlay="0"/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_xlchart.v1.23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r>
              <a:rPr lang="en-US" altLang="ko-KR" sz="12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TankWar(5)</a:t>
            </a:r>
            <a:endParaRPr lang="ko-KR" altLang="ko-KR" sz="1200" b="0" i="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x:rich>
      </cx:tx>
    </cx:title>
    <cx:plotArea>
      <cx:plotAreaRegion>
        <cx:series layoutId="boxWhisker" uniqueId="{5C7EF5F9-0D6A-48CA-883C-5576D2C9BC7F}">
          <cx:tx>
            <cx:txData>
              <cx:f>_xlchart.v1.20</cx:f>
              <cx:v>Our approach</cx:v>
            </cx:txData>
          </cx:tx>
          <cx:dataId val="0"/>
          <cx:layoutPr>
            <cx:visibility meanMarker="0" nonoutliers="0"/>
            <cx:statistics quartileMethod="exclusive"/>
          </cx:layoutPr>
        </cx:series>
        <cx:series layoutId="boxWhisker" uniqueId="{4A7B4C5A-3FD4-48BF-B14A-BE7F916E6839}">
          <cx:tx>
            <cx:txData>
              <cx:f>_xlchart.v1.22</cx:f>
              <cx:v>Ekstazi_SPL</cx:v>
            </cx:txData>
          </cx:tx>
          <cx:dataId val="1"/>
          <cx:layoutPr>
            <cx:visibility meanMarker="0" nonoutliers="0"/>
            <cx:statistics quartileMethod="exclusive"/>
          </cx:layoutPr>
        </cx:series>
      </cx:plotAreaRegion>
      <cx:axis id="0" hidden="1">
        <cx:catScaling gapWidth="1.10000002"/>
        <cx:tickLabels/>
      </cx:axis>
      <cx:axis id="1">
        <cx:valScaling max="3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altLang="ko-KR"/>
                  <a:t>Eend-to-end time</a:t>
                </a:r>
                <a:r>
                  <a:rPr lang="en-US" altLang="ko-KR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 panose="020F0502020204030204"/>
                    <a:ea typeface="맑은 고딕" panose="020B0503020000020004" pitchFamily="50" charset="-127"/>
                  </a:rPr>
                  <a:t>/retest-all</a:t>
                </a:r>
                <a:endParaRPr lang="ko-KR"/>
              </a:p>
            </cx:rich>
          </cx:tx>
        </cx:title>
        <cx:majorGridlines/>
        <cx:tickLabels/>
        <cx:numFmt formatCode="G/표준" sourceLinked="0"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drawings/_rels/drawing4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13" Type="http://schemas.microsoft.com/office/2014/relationships/chartEx" Target="../charts/chartEx13.xml"/><Relationship Id="rId18" Type="http://schemas.microsoft.com/office/2014/relationships/chartEx" Target="../charts/chartEx18.xml"/><Relationship Id="rId3" Type="http://schemas.microsoft.com/office/2014/relationships/chartEx" Target="../charts/chartEx3.xml"/><Relationship Id="rId21" Type="http://schemas.microsoft.com/office/2014/relationships/chartEx" Target="../charts/chartEx21.xml"/><Relationship Id="rId7" Type="http://schemas.microsoft.com/office/2014/relationships/chartEx" Target="../charts/chartEx7.xml"/><Relationship Id="rId12" Type="http://schemas.microsoft.com/office/2014/relationships/chartEx" Target="../charts/chartEx12.xml"/><Relationship Id="rId17" Type="http://schemas.microsoft.com/office/2014/relationships/chartEx" Target="../charts/chartEx17.xml"/><Relationship Id="rId2" Type="http://schemas.microsoft.com/office/2014/relationships/chartEx" Target="../charts/chartEx2.xml"/><Relationship Id="rId16" Type="http://schemas.microsoft.com/office/2014/relationships/chartEx" Target="../charts/chartEx16.xml"/><Relationship Id="rId20" Type="http://schemas.microsoft.com/office/2014/relationships/chartEx" Target="../charts/chartEx20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11" Type="http://schemas.microsoft.com/office/2014/relationships/chartEx" Target="../charts/chartEx11.xml"/><Relationship Id="rId5" Type="http://schemas.microsoft.com/office/2014/relationships/chartEx" Target="../charts/chartEx5.xml"/><Relationship Id="rId15" Type="http://schemas.microsoft.com/office/2014/relationships/chartEx" Target="../charts/chartEx15.xml"/><Relationship Id="rId23" Type="http://schemas.microsoft.com/office/2014/relationships/chartEx" Target="../charts/chartEx23.xml"/><Relationship Id="rId10" Type="http://schemas.microsoft.com/office/2014/relationships/chartEx" Target="../charts/chartEx10.xml"/><Relationship Id="rId19" Type="http://schemas.microsoft.com/office/2014/relationships/chartEx" Target="../charts/chartEx19.xml"/><Relationship Id="rId4" Type="http://schemas.microsoft.com/office/2014/relationships/chartEx" Target="../charts/chartEx4.xml"/><Relationship Id="rId9" Type="http://schemas.microsoft.com/office/2014/relationships/chartEx" Target="../charts/chartEx9.xml"/><Relationship Id="rId14" Type="http://schemas.microsoft.com/office/2014/relationships/chartEx" Target="../charts/chartEx14.xml"/><Relationship Id="rId22" Type="http://schemas.microsoft.com/office/2014/relationships/chartEx" Target="../charts/chartEx2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895350</xdr:colOff>
      <xdr:row>48</xdr:row>
      <xdr:rowOff>133350</xdr:rowOff>
    </xdr:from>
    <xdr:ext cx="65" cy="172227"/>
    <xdr:sp macro="" textlink="">
      <xdr:nvSpPr>
        <xdr:cNvPr id="2" name="TextBox 1"/>
        <xdr:cNvSpPr txBox="1"/>
      </xdr:nvSpPr>
      <xdr:spPr>
        <a:xfrm>
          <a:off x="19392900" y="10591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895350</xdr:colOff>
      <xdr:row>48</xdr:row>
      <xdr:rowOff>133350</xdr:rowOff>
    </xdr:from>
    <xdr:ext cx="65" cy="172227"/>
    <xdr:sp macro="" textlink="">
      <xdr:nvSpPr>
        <xdr:cNvPr id="2" name="TextBox 1"/>
        <xdr:cNvSpPr txBox="1"/>
      </xdr:nvSpPr>
      <xdr:spPr>
        <a:xfrm>
          <a:off x="19392900" y="10591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895350</xdr:colOff>
      <xdr:row>48</xdr:row>
      <xdr:rowOff>133350</xdr:rowOff>
    </xdr:from>
    <xdr:ext cx="65" cy="172227"/>
    <xdr:sp macro="" textlink="">
      <xdr:nvSpPr>
        <xdr:cNvPr id="2" name="TextBox 1"/>
        <xdr:cNvSpPr txBox="1"/>
      </xdr:nvSpPr>
      <xdr:spPr>
        <a:xfrm>
          <a:off x="19973925" y="10820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538370</xdr:colOff>
      <xdr:row>6</xdr:row>
      <xdr:rowOff>100854</xdr:rowOff>
    </xdr:from>
    <xdr:to>
      <xdr:col>51</xdr:col>
      <xdr:colOff>428625</xdr:colOff>
      <xdr:row>20</xdr:row>
      <xdr:rowOff>38102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차트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51</xdr:col>
      <xdr:colOff>421584</xdr:colOff>
      <xdr:row>6</xdr:row>
      <xdr:rowOff>100853</xdr:rowOff>
    </xdr:from>
    <xdr:to>
      <xdr:col>54</xdr:col>
      <xdr:colOff>298174</xdr:colOff>
      <xdr:row>20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차트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54</xdr:col>
      <xdr:colOff>289890</xdr:colOff>
      <xdr:row>6</xdr:row>
      <xdr:rowOff>100854</xdr:rowOff>
    </xdr:from>
    <xdr:to>
      <xdr:col>57</xdr:col>
      <xdr:colOff>190500</xdr:colOff>
      <xdr:row>20</xdr:row>
      <xdr:rowOff>47626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차트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46</xdr:col>
      <xdr:colOff>4969</xdr:colOff>
      <xdr:row>20</xdr:row>
      <xdr:rowOff>34593</xdr:rowOff>
    </xdr:from>
    <xdr:to>
      <xdr:col>48</xdr:col>
      <xdr:colOff>554935</xdr:colOff>
      <xdr:row>33</xdr:row>
      <xdr:rowOff>188430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차트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48</xdr:col>
      <xdr:colOff>550794</xdr:colOff>
      <xdr:row>20</xdr:row>
      <xdr:rowOff>35615</xdr:rowOff>
    </xdr:from>
    <xdr:to>
      <xdr:col>51</xdr:col>
      <xdr:colOff>414131</xdr:colOff>
      <xdr:row>33</xdr:row>
      <xdr:rowOff>198783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차트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47</xdr:col>
      <xdr:colOff>287822</xdr:colOff>
      <xdr:row>33</xdr:row>
      <xdr:rowOff>182217</xdr:rowOff>
    </xdr:from>
    <xdr:to>
      <xdr:col>50</xdr:col>
      <xdr:colOff>157370</xdr:colOff>
      <xdr:row>48</xdr:row>
      <xdr:rowOff>3727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차트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50</xdr:col>
      <xdr:colOff>149087</xdr:colOff>
      <xdr:row>33</xdr:row>
      <xdr:rowOff>185945</xdr:rowOff>
    </xdr:from>
    <xdr:to>
      <xdr:col>53</xdr:col>
      <xdr:colOff>16565</xdr:colOff>
      <xdr:row>48</xdr:row>
      <xdr:rowOff>8283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차트 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53</xdr:col>
      <xdr:colOff>22778</xdr:colOff>
      <xdr:row>33</xdr:row>
      <xdr:rowOff>178905</xdr:rowOff>
    </xdr:from>
    <xdr:to>
      <xdr:col>55</xdr:col>
      <xdr:colOff>579783</xdr:colOff>
      <xdr:row>47</xdr:row>
      <xdr:rowOff>198783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차트 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62</xdr:col>
      <xdr:colOff>657225</xdr:colOff>
      <xdr:row>6</xdr:row>
      <xdr:rowOff>114300</xdr:rowOff>
    </xdr:from>
    <xdr:to>
      <xdr:col>65</xdr:col>
      <xdr:colOff>530087</xdr:colOff>
      <xdr:row>20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차트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65</xdr:col>
      <xdr:colOff>522222</xdr:colOff>
      <xdr:row>6</xdr:row>
      <xdr:rowOff>114299</xdr:rowOff>
    </xdr:from>
    <xdr:to>
      <xdr:col>68</xdr:col>
      <xdr:colOff>389283</xdr:colOff>
      <xdr:row>20</xdr:row>
      <xdr:rowOff>100852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차트 1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68</xdr:col>
      <xdr:colOff>389283</xdr:colOff>
      <xdr:row>6</xdr:row>
      <xdr:rowOff>115541</xdr:rowOff>
    </xdr:from>
    <xdr:to>
      <xdr:col>71</xdr:col>
      <xdr:colOff>257175</xdr:colOff>
      <xdr:row>20</xdr:row>
      <xdr:rowOff>78440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차트 1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60</xdr:col>
      <xdr:colOff>77028</xdr:colOff>
      <xdr:row>20</xdr:row>
      <xdr:rowOff>57564</xdr:rowOff>
    </xdr:from>
    <xdr:to>
      <xdr:col>62</xdr:col>
      <xdr:colOff>654326</xdr:colOff>
      <xdr:row>34</xdr:row>
      <xdr:rowOff>414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차트 1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62</xdr:col>
      <xdr:colOff>662609</xdr:colOff>
      <xdr:row>20</xdr:row>
      <xdr:rowOff>57149</xdr:rowOff>
    </xdr:from>
    <xdr:to>
      <xdr:col>65</xdr:col>
      <xdr:colOff>530087</xdr:colOff>
      <xdr:row>34</xdr:row>
      <xdr:rowOff>33618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차트 1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61</xdr:col>
      <xdr:colOff>447673</xdr:colOff>
      <xdr:row>33</xdr:row>
      <xdr:rowOff>197954</xdr:rowOff>
    </xdr:from>
    <xdr:to>
      <xdr:col>64</xdr:col>
      <xdr:colOff>323022</xdr:colOff>
      <xdr:row>47</xdr:row>
      <xdr:rowOff>169379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차트 1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67</xdr:col>
      <xdr:colOff>191736</xdr:colOff>
      <xdr:row>34</xdr:row>
      <xdr:rowOff>415</xdr:rowOff>
    </xdr:from>
    <xdr:to>
      <xdr:col>70</xdr:col>
      <xdr:colOff>57979</xdr:colOff>
      <xdr:row>47</xdr:row>
      <xdr:rowOff>168088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차트 1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64</xdr:col>
      <xdr:colOff>321780</xdr:colOff>
      <xdr:row>34</xdr:row>
      <xdr:rowOff>414</xdr:rowOff>
    </xdr:from>
    <xdr:to>
      <xdr:col>67</xdr:col>
      <xdr:colOff>190500</xdr:colOff>
      <xdr:row>47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차트 1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17</xdr:col>
      <xdr:colOff>98561</xdr:colOff>
      <xdr:row>72</xdr:row>
      <xdr:rowOff>718</xdr:rowOff>
    </xdr:from>
    <xdr:to>
      <xdr:col>19</xdr:col>
      <xdr:colOff>644768</xdr:colOff>
      <xdr:row>85</xdr:row>
      <xdr:rowOff>132523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1" name="차트 2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51</xdr:col>
      <xdr:colOff>413303</xdr:colOff>
      <xdr:row>20</xdr:row>
      <xdr:rowOff>16371</xdr:rowOff>
    </xdr:from>
    <xdr:to>
      <xdr:col>54</xdr:col>
      <xdr:colOff>289890</xdr:colOff>
      <xdr:row>33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2" name="차트 2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54</xdr:col>
      <xdr:colOff>292378</xdr:colOff>
      <xdr:row>20</xdr:row>
      <xdr:rowOff>27967</xdr:rowOff>
    </xdr:from>
    <xdr:to>
      <xdr:col>57</xdr:col>
      <xdr:colOff>190500</xdr:colOff>
      <xdr:row>33</xdr:row>
      <xdr:rowOff>198783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3" name="차트 2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65</xdr:col>
      <xdr:colOff>530086</xdr:colOff>
      <xdr:row>20</xdr:row>
      <xdr:rowOff>57980</xdr:rowOff>
    </xdr:from>
    <xdr:to>
      <xdr:col>68</xdr:col>
      <xdr:colOff>400050</xdr:colOff>
      <xdr:row>34</xdr:row>
      <xdr:rowOff>24848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4" name="차트 2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68</xdr:col>
      <xdr:colOff>384314</xdr:colOff>
      <xdr:row>20</xdr:row>
      <xdr:rowOff>61293</xdr:rowOff>
    </xdr:from>
    <xdr:to>
      <xdr:col>71</xdr:col>
      <xdr:colOff>248478</xdr:colOff>
      <xdr:row>34</xdr:row>
      <xdr:rowOff>16566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5" name="차트 2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46</xdr:col>
      <xdr:colOff>8282</xdr:colOff>
      <xdr:row>6</xdr:row>
      <xdr:rowOff>97541</xdr:rowOff>
    </xdr:from>
    <xdr:to>
      <xdr:col>48</xdr:col>
      <xdr:colOff>568603</xdr:colOff>
      <xdr:row>20</xdr:row>
      <xdr:rowOff>34789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6" name="차트 2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60</xdr:col>
      <xdr:colOff>78443</xdr:colOff>
      <xdr:row>6</xdr:row>
      <xdr:rowOff>115178</xdr:rowOff>
    </xdr:from>
    <xdr:to>
      <xdr:col>62</xdr:col>
      <xdr:colOff>660637</xdr:colOff>
      <xdr:row>20</xdr:row>
      <xdr:rowOff>52426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7" name="차트 2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6"/>
  <sheetViews>
    <sheetView tabSelected="1" topLeftCell="A37" zoomScaleNormal="100" workbookViewId="0">
      <selection activeCell="G64" sqref="G64"/>
    </sheetView>
  </sheetViews>
  <sheetFormatPr defaultRowHeight="16.5" x14ac:dyDescent="0.3"/>
  <cols>
    <col min="1" max="1" width="3.5" bestFit="1" customWidth="1"/>
    <col min="2" max="2" width="79.375" customWidth="1"/>
    <col min="3" max="3" width="14.625" customWidth="1"/>
    <col min="4" max="4" width="15.25" customWidth="1"/>
    <col min="5" max="5" width="12.375" customWidth="1"/>
    <col min="6" max="6" width="15.625" customWidth="1"/>
    <col min="7" max="7" width="13.75" bestFit="1" customWidth="1"/>
    <col min="8" max="8" width="12.875" bestFit="1" customWidth="1"/>
    <col min="9" max="9" width="13.5" customWidth="1"/>
    <col min="10" max="10" width="13.125" bestFit="1" customWidth="1"/>
    <col min="11" max="11" width="12.875" bestFit="1" customWidth="1"/>
    <col min="12" max="12" width="11" bestFit="1" customWidth="1"/>
    <col min="13" max="13" width="13.125" bestFit="1" customWidth="1"/>
    <col min="14" max="14" width="13.125" customWidth="1"/>
    <col min="15" max="15" width="12.125" bestFit="1" customWidth="1"/>
    <col min="16" max="16" width="23.125" bestFit="1" customWidth="1"/>
    <col min="17" max="17" width="8.25" bestFit="1" customWidth="1"/>
    <col min="19" max="19" width="14.5" customWidth="1"/>
    <col min="20" max="20" width="41.625" customWidth="1"/>
    <col min="21" max="21" width="7.875" bestFit="1" customWidth="1"/>
  </cols>
  <sheetData>
    <row r="1" spans="1:31" x14ac:dyDescent="0.3">
      <c r="C1" s="238" t="s">
        <v>60</v>
      </c>
      <c r="D1" s="238"/>
      <c r="E1" s="238"/>
      <c r="F1" s="238"/>
      <c r="G1" s="99"/>
      <c r="H1" s="99"/>
      <c r="I1" s="238" t="s">
        <v>0</v>
      </c>
      <c r="J1" s="238"/>
      <c r="K1" s="238"/>
      <c r="N1" s="96"/>
      <c r="O1" s="99"/>
      <c r="P1" s="99"/>
      <c r="R1" s="238"/>
      <c r="S1" s="238"/>
      <c r="T1" s="238"/>
      <c r="V1" s="195"/>
    </row>
    <row r="2" spans="1:31" ht="33" x14ac:dyDescent="0.3">
      <c r="C2" s="10" t="s">
        <v>84</v>
      </c>
      <c r="D2" s="29" t="s">
        <v>5</v>
      </c>
      <c r="E2" s="27" t="s">
        <v>85</v>
      </c>
      <c r="F2" t="s">
        <v>9</v>
      </c>
      <c r="G2" s="59"/>
      <c r="I2" s="29" t="s">
        <v>5</v>
      </c>
      <c r="J2" s="17" t="s">
        <v>6</v>
      </c>
      <c r="K2" t="s">
        <v>9</v>
      </c>
      <c r="N2" s="97"/>
      <c r="O2" s="17"/>
      <c r="R2" s="10"/>
      <c r="S2" s="17"/>
      <c r="T2" s="8"/>
    </row>
    <row r="3" spans="1:31" x14ac:dyDescent="0.3">
      <c r="A3" s="194"/>
      <c r="B3" s="17"/>
      <c r="C3" s="17">
        <v>0.11</v>
      </c>
      <c r="D3" s="17">
        <v>0.18</v>
      </c>
      <c r="E3" s="42">
        <v>0.08</v>
      </c>
      <c r="F3" s="8">
        <v>0.23</v>
      </c>
      <c r="G3" s="8"/>
      <c r="I3" s="8">
        <v>0.23</v>
      </c>
      <c r="J3" s="8">
        <v>0.08</v>
      </c>
      <c r="K3" s="8">
        <v>0.31</v>
      </c>
      <c r="N3" s="98"/>
      <c r="O3" s="17"/>
      <c r="P3" s="17"/>
      <c r="Q3" s="10"/>
      <c r="R3" s="8"/>
      <c r="S3" s="17"/>
      <c r="T3" s="14"/>
      <c r="AE3" s="17"/>
    </row>
    <row r="4" spans="1:31" ht="17.25" thickBot="1" x14ac:dyDescent="0.35">
      <c r="A4" s="87"/>
      <c r="B4" s="26"/>
      <c r="C4" s="26"/>
      <c r="D4" s="26"/>
      <c r="E4" s="88"/>
      <c r="F4" s="88"/>
      <c r="G4" s="88"/>
      <c r="H4" s="88"/>
      <c r="I4" s="88"/>
      <c r="J4" s="28"/>
      <c r="K4" s="60"/>
      <c r="L4" s="28"/>
      <c r="M4" s="28"/>
      <c r="N4" s="98"/>
      <c r="O4" s="28"/>
      <c r="P4" s="60"/>
      <c r="Q4" s="193"/>
      <c r="R4" s="6"/>
      <c r="S4" s="61"/>
      <c r="T4" s="6"/>
      <c r="U4" s="6"/>
      <c r="V4" s="6"/>
      <c r="Y4" s="17"/>
      <c r="Z4" s="238"/>
      <c r="AA4" s="238"/>
      <c r="AE4" s="17"/>
    </row>
    <row r="5" spans="1:31" x14ac:dyDescent="0.3">
      <c r="A5" s="239"/>
      <c r="B5" s="241" t="s">
        <v>1</v>
      </c>
      <c r="C5" s="243"/>
      <c r="D5" s="243"/>
      <c r="E5" s="243" t="s">
        <v>365</v>
      </c>
      <c r="F5" s="245" t="s">
        <v>60</v>
      </c>
      <c r="G5" s="247" t="s">
        <v>4</v>
      </c>
      <c r="H5" s="248"/>
      <c r="I5" s="249"/>
      <c r="J5" s="250" t="s">
        <v>11</v>
      </c>
      <c r="K5" s="250"/>
      <c r="L5" s="251"/>
      <c r="M5" s="252" t="s">
        <v>10</v>
      </c>
      <c r="N5" s="253"/>
      <c r="O5" s="253"/>
      <c r="P5" s="252" t="s">
        <v>12</v>
      </c>
      <c r="Q5" s="254"/>
    </row>
    <row r="6" spans="1:31" ht="31.5" customHeight="1" x14ac:dyDescent="0.3">
      <c r="A6" s="240"/>
      <c r="B6" s="242"/>
      <c r="C6" s="244"/>
      <c r="D6" s="244"/>
      <c r="E6" s="244"/>
      <c r="F6" s="246"/>
      <c r="G6" s="197" t="s">
        <v>60</v>
      </c>
      <c r="H6" s="73" t="s">
        <v>220</v>
      </c>
      <c r="I6" s="234" t="s">
        <v>365</v>
      </c>
      <c r="J6" s="197" t="s">
        <v>60</v>
      </c>
      <c r="K6" s="73" t="s">
        <v>220</v>
      </c>
      <c r="L6" s="234" t="s">
        <v>365</v>
      </c>
      <c r="M6" s="197" t="s">
        <v>60</v>
      </c>
      <c r="N6" s="73" t="s">
        <v>220</v>
      </c>
      <c r="O6" s="234" t="s">
        <v>365</v>
      </c>
      <c r="P6" s="197" t="s">
        <v>3</v>
      </c>
      <c r="Q6" s="100" t="s">
        <v>2</v>
      </c>
    </row>
    <row r="7" spans="1:31" x14ac:dyDescent="0.3">
      <c r="A7" s="62">
        <v>1</v>
      </c>
      <c r="B7" s="40" t="s">
        <v>313</v>
      </c>
      <c r="C7" s="5"/>
      <c r="D7" s="5"/>
      <c r="E7" s="5">
        <v>474</v>
      </c>
      <c r="F7" s="230">
        <v>453</v>
      </c>
      <c r="G7" s="40">
        <f t="shared" ref="G7:G56" si="0">F7</f>
        <v>453</v>
      </c>
      <c r="H7" s="40">
        <f t="shared" ref="H7:H56" si="1">E7</f>
        <v>474</v>
      </c>
      <c r="I7" s="40">
        <f t="shared" ref="I7:I56" si="2">E7</f>
        <v>474</v>
      </c>
      <c r="J7" s="50">
        <v>1.24255620316403</v>
      </c>
      <c r="K7" s="67">
        <v>1.2230058284762699</v>
      </c>
      <c r="L7" s="50">
        <v>1.2230058284762699</v>
      </c>
      <c r="M7" s="50">
        <v>2.1433300749375519</v>
      </c>
      <c r="N7" s="67">
        <v>1.5098001665278935</v>
      </c>
      <c r="O7" s="67">
        <v>2.7498001665278933</v>
      </c>
      <c r="P7" s="123">
        <f>G7-I7</f>
        <v>-21</v>
      </c>
      <c r="Q7" s="101">
        <f>M7-O7</f>
        <v>-0.60647009159034138</v>
      </c>
    </row>
    <row r="8" spans="1:31" s="9" customFormat="1" x14ac:dyDescent="0.3">
      <c r="A8" s="63">
        <v>2</v>
      </c>
      <c r="B8" s="58" t="s">
        <v>341</v>
      </c>
      <c r="C8" s="8"/>
      <c r="D8" s="8"/>
      <c r="E8" s="8">
        <v>237</v>
      </c>
      <c r="F8" s="58">
        <v>264</v>
      </c>
      <c r="G8" s="58">
        <f t="shared" si="0"/>
        <v>264</v>
      </c>
      <c r="H8" s="58">
        <f t="shared" si="1"/>
        <v>237</v>
      </c>
      <c r="I8" s="58">
        <f t="shared" si="2"/>
        <v>237</v>
      </c>
      <c r="J8" s="92">
        <v>0.87850957535387175</v>
      </c>
      <c r="K8" s="71">
        <v>0.76650291423813488</v>
      </c>
      <c r="L8" s="92">
        <v>0.76650291423813488</v>
      </c>
      <c r="M8" s="92">
        <v>1.6913446794338052</v>
      </c>
      <c r="N8" s="71">
        <v>0.90990008326394667</v>
      </c>
      <c r="O8" s="71">
        <v>2.1499000832639465</v>
      </c>
      <c r="P8" s="105">
        <f t="shared" ref="P8:P56" si="3">G8-I8</f>
        <v>27</v>
      </c>
      <c r="Q8" s="131">
        <f t="shared" ref="Q8:Q56" si="4">M8-O8</f>
        <v>-0.45855540383014137</v>
      </c>
    </row>
    <row r="9" spans="1:31" s="9" customFormat="1" x14ac:dyDescent="0.3">
      <c r="A9" s="63">
        <v>3</v>
      </c>
      <c r="B9" s="58" t="s">
        <v>342</v>
      </c>
      <c r="E9" s="8">
        <v>585</v>
      </c>
      <c r="F9" s="58">
        <v>581</v>
      </c>
      <c r="G9" s="58">
        <f t="shared" si="0"/>
        <v>581</v>
      </c>
      <c r="H9" s="58">
        <f t="shared" si="1"/>
        <v>585</v>
      </c>
      <c r="I9" s="58">
        <f t="shared" si="2"/>
        <v>585</v>
      </c>
      <c r="J9" s="92">
        <v>1.4891063003053011</v>
      </c>
      <c r="K9" s="71">
        <v>1.4368109908409661</v>
      </c>
      <c r="L9" s="92">
        <v>1.4368109908409661</v>
      </c>
      <c r="M9" s="92">
        <v>2.449436586178185</v>
      </c>
      <c r="N9" s="71">
        <v>1.790766028309742</v>
      </c>
      <c r="O9" s="71">
        <v>3.030766028309742</v>
      </c>
      <c r="P9" s="105">
        <f t="shared" si="3"/>
        <v>-4</v>
      </c>
      <c r="Q9" s="131">
        <f t="shared" si="4"/>
        <v>-0.58132944213155691</v>
      </c>
    </row>
    <row r="10" spans="1:31" s="9" customFormat="1" x14ac:dyDescent="0.3">
      <c r="A10" s="63">
        <v>4</v>
      </c>
      <c r="B10" s="58" t="s">
        <v>343</v>
      </c>
      <c r="E10" s="8">
        <v>720</v>
      </c>
      <c r="F10" s="58">
        <v>719</v>
      </c>
      <c r="G10" s="58">
        <f t="shared" si="0"/>
        <v>719</v>
      </c>
      <c r="H10" s="58">
        <f t="shared" si="1"/>
        <v>720</v>
      </c>
      <c r="I10" s="58">
        <f t="shared" si="2"/>
        <v>720</v>
      </c>
      <c r="J10" s="92">
        <v>1.7549181237857343</v>
      </c>
      <c r="K10" s="71">
        <v>1.6968442964196504</v>
      </c>
      <c r="L10" s="92">
        <v>1.6968442964196504</v>
      </c>
      <c r="M10" s="92">
        <v>2.7794576686094921</v>
      </c>
      <c r="N10" s="71">
        <v>2.13248126561199</v>
      </c>
      <c r="O10" s="71">
        <v>3.3724812656119898</v>
      </c>
      <c r="P10" s="105">
        <f t="shared" si="3"/>
        <v>-1</v>
      </c>
      <c r="Q10" s="131">
        <f t="shared" si="4"/>
        <v>-0.59302359700249774</v>
      </c>
    </row>
    <row r="11" spans="1:31" s="9" customFormat="1" x14ac:dyDescent="0.3">
      <c r="A11" s="63">
        <v>5</v>
      </c>
      <c r="B11" s="58" t="s">
        <v>314</v>
      </c>
      <c r="E11" s="8">
        <v>390</v>
      </c>
      <c r="F11" s="58">
        <v>536</v>
      </c>
      <c r="G11" s="58">
        <f t="shared" si="0"/>
        <v>536</v>
      </c>
      <c r="H11" s="58">
        <f t="shared" si="1"/>
        <v>390</v>
      </c>
      <c r="I11" s="58">
        <f t="shared" si="2"/>
        <v>390</v>
      </c>
      <c r="J11" s="92">
        <v>1.402428531779073</v>
      </c>
      <c r="K11" s="71">
        <v>1.0612073272273106</v>
      </c>
      <c r="L11" s="92">
        <v>1.0612073272273106</v>
      </c>
      <c r="M11" s="92">
        <v>2.34182101582015</v>
      </c>
      <c r="N11" s="71">
        <v>1.2971773522064947</v>
      </c>
      <c r="O11" s="71">
        <v>2.5371773522064944</v>
      </c>
      <c r="P11" s="105">
        <f t="shared" si="3"/>
        <v>146</v>
      </c>
      <c r="Q11" s="131">
        <f t="shared" si="4"/>
        <v>-0.19535633638634442</v>
      </c>
    </row>
    <row r="12" spans="1:31" x14ac:dyDescent="0.3">
      <c r="A12" s="63">
        <v>6</v>
      </c>
      <c r="B12" s="3" t="s">
        <v>344</v>
      </c>
      <c r="C12" s="9"/>
      <c r="E12" s="17">
        <v>674</v>
      </c>
      <c r="F12" s="58">
        <v>674</v>
      </c>
      <c r="G12" s="3">
        <f t="shared" si="0"/>
        <v>674</v>
      </c>
      <c r="H12" s="3">
        <f t="shared" si="1"/>
        <v>674</v>
      </c>
      <c r="I12" s="3">
        <f t="shared" si="2"/>
        <v>674</v>
      </c>
      <c r="J12" s="92">
        <v>1.6682403552595062</v>
      </c>
      <c r="K12" s="71">
        <v>1.6082403552595061</v>
      </c>
      <c r="L12" s="92">
        <v>1.6082403552595061</v>
      </c>
      <c r="M12" s="92">
        <v>2.671842098251457</v>
      </c>
      <c r="N12" s="71">
        <v>2.0160449625312236</v>
      </c>
      <c r="O12" s="71">
        <v>3.2560449625312238</v>
      </c>
      <c r="P12" s="20">
        <f t="shared" si="3"/>
        <v>0</v>
      </c>
      <c r="Q12" s="102">
        <f t="shared" si="4"/>
        <v>-0.58420286427976675</v>
      </c>
    </row>
    <row r="13" spans="1:31" x14ac:dyDescent="0.3">
      <c r="A13" s="63">
        <v>7</v>
      </c>
      <c r="B13" s="3" t="s">
        <v>315</v>
      </c>
      <c r="C13" s="9"/>
      <c r="E13" s="17">
        <v>238</v>
      </c>
      <c r="F13" s="58">
        <v>418</v>
      </c>
      <c r="G13" s="3">
        <f t="shared" si="0"/>
        <v>418</v>
      </c>
      <c r="H13" s="3">
        <f t="shared" si="1"/>
        <v>238</v>
      </c>
      <c r="I13" s="3">
        <f t="shared" si="2"/>
        <v>238</v>
      </c>
      <c r="J13" s="92">
        <v>1.1751401609769638</v>
      </c>
      <c r="K13" s="71">
        <v>0.76842908687205103</v>
      </c>
      <c r="L13" s="92">
        <v>0.76842908687205103</v>
      </c>
      <c r="M13" s="92">
        <v>2.0596290757701916</v>
      </c>
      <c r="N13" s="71">
        <v>0.91243130724396326</v>
      </c>
      <c r="O13" s="71">
        <v>2.1524313072439631</v>
      </c>
      <c r="P13" s="20">
        <f t="shared" si="3"/>
        <v>180</v>
      </c>
      <c r="Q13" s="102">
        <f t="shared" si="4"/>
        <v>-9.2802231473771535E-2</v>
      </c>
      <c r="T13" s="8" t="s">
        <v>367</v>
      </c>
      <c r="U13" s="8">
        <v>22.11</v>
      </c>
      <c r="V13" s="8"/>
    </row>
    <row r="14" spans="1:31" x14ac:dyDescent="0.3">
      <c r="A14" s="63">
        <v>8</v>
      </c>
      <c r="B14" s="3" t="s">
        <v>316</v>
      </c>
      <c r="C14" s="9"/>
      <c r="E14" s="8">
        <v>369</v>
      </c>
      <c r="F14" s="58">
        <v>369</v>
      </c>
      <c r="G14" s="3">
        <f t="shared" si="0"/>
        <v>369</v>
      </c>
      <c r="H14" s="3">
        <f t="shared" si="1"/>
        <v>369</v>
      </c>
      <c r="I14" s="3">
        <f t="shared" si="2"/>
        <v>369</v>
      </c>
      <c r="J14" s="92">
        <v>1.0807577019150709</v>
      </c>
      <c r="K14" s="71">
        <v>1.0207577019150709</v>
      </c>
      <c r="L14" s="92">
        <v>1.0207577019150709</v>
      </c>
      <c r="M14" s="92">
        <v>1.9424476769358869</v>
      </c>
      <c r="N14" s="71">
        <v>1.2440216486261451</v>
      </c>
      <c r="O14" s="71">
        <v>2.4840216486261451</v>
      </c>
      <c r="P14" s="20">
        <f t="shared" si="3"/>
        <v>0</v>
      </c>
      <c r="Q14" s="102">
        <f t="shared" si="4"/>
        <v>-0.54157397169025812</v>
      </c>
      <c r="T14" s="8" t="s">
        <v>8</v>
      </c>
      <c r="U14" s="32">
        <v>29.63</v>
      </c>
    </row>
    <row r="15" spans="1:31" x14ac:dyDescent="0.3">
      <c r="A15" s="198">
        <v>9</v>
      </c>
      <c r="B15" s="3" t="s">
        <v>354</v>
      </c>
      <c r="C15" s="9"/>
      <c r="E15" s="17">
        <v>318</v>
      </c>
      <c r="F15" s="58">
        <v>221</v>
      </c>
      <c r="G15" s="3">
        <f t="shared" si="0"/>
        <v>221</v>
      </c>
      <c r="H15" s="3">
        <f t="shared" si="1"/>
        <v>318</v>
      </c>
      <c r="I15" s="3">
        <f t="shared" si="2"/>
        <v>318</v>
      </c>
      <c r="J15" s="92">
        <v>0.79568415209547594</v>
      </c>
      <c r="K15" s="71">
        <v>0.92252289758534545</v>
      </c>
      <c r="L15" s="92">
        <v>0.92252289758534545</v>
      </c>
      <c r="M15" s="92">
        <v>1.358512023313905</v>
      </c>
      <c r="N15" s="71">
        <v>1.1149292256452956</v>
      </c>
      <c r="O15" s="71">
        <v>2.3549292256452956</v>
      </c>
      <c r="P15" s="20">
        <f t="shared" si="3"/>
        <v>-97</v>
      </c>
      <c r="Q15" s="102">
        <f t="shared" si="4"/>
        <v>-0.99641720233139064</v>
      </c>
    </row>
    <row r="16" spans="1:31" s="9" customFormat="1" x14ac:dyDescent="0.3">
      <c r="A16" s="63">
        <v>10</v>
      </c>
      <c r="B16" s="58" t="s">
        <v>317</v>
      </c>
      <c r="E16" s="8">
        <v>632</v>
      </c>
      <c r="F16" s="58">
        <v>188</v>
      </c>
      <c r="G16" s="58">
        <f t="shared" si="0"/>
        <v>188</v>
      </c>
      <c r="H16" s="58">
        <f t="shared" si="1"/>
        <v>632</v>
      </c>
      <c r="I16" s="58">
        <f t="shared" si="2"/>
        <v>632</v>
      </c>
      <c r="J16" s="92">
        <v>0.73212045517624202</v>
      </c>
      <c r="K16" s="71">
        <v>1.5273411046350265</v>
      </c>
      <c r="L16" s="92">
        <v>1.5273411046350265</v>
      </c>
      <c r="M16" s="92">
        <v>1.5095939383846795</v>
      </c>
      <c r="N16" s="71">
        <v>1.9097335553705244</v>
      </c>
      <c r="O16" s="71">
        <v>3.1497335553705241</v>
      </c>
      <c r="P16" s="105">
        <f t="shared" si="3"/>
        <v>-444</v>
      </c>
      <c r="Q16" s="131">
        <f t="shared" si="4"/>
        <v>-1.6401396169858447</v>
      </c>
    </row>
    <row r="17" spans="1:22" x14ac:dyDescent="0.3">
      <c r="A17" s="198">
        <v>11</v>
      </c>
      <c r="B17" s="3" t="s">
        <v>345</v>
      </c>
      <c r="C17" s="9"/>
      <c r="E17" s="17">
        <v>784</v>
      </c>
      <c r="F17" s="58">
        <v>779</v>
      </c>
      <c r="G17" s="3">
        <f t="shared" si="0"/>
        <v>779</v>
      </c>
      <c r="H17" s="3">
        <f t="shared" si="1"/>
        <v>784</v>
      </c>
      <c r="I17" s="3">
        <f t="shared" si="2"/>
        <v>784</v>
      </c>
      <c r="J17" s="92">
        <v>1.8704884818207053</v>
      </c>
      <c r="K17" s="71">
        <v>1.8201193449902859</v>
      </c>
      <c r="L17" s="92">
        <v>1.8201193449902859</v>
      </c>
      <c r="M17" s="92">
        <v>2.9229450957535388</v>
      </c>
      <c r="N17" s="71">
        <v>2.2944796003330556</v>
      </c>
      <c r="O17" s="71">
        <v>3.5344796003330554</v>
      </c>
      <c r="P17" s="20">
        <f t="shared" si="3"/>
        <v>-5</v>
      </c>
      <c r="Q17" s="102">
        <f t="shared" si="4"/>
        <v>-0.61153450457951664</v>
      </c>
      <c r="T17" s="12" t="s">
        <v>369</v>
      </c>
      <c r="U17">
        <v>9.1199999999999992</v>
      </c>
    </row>
    <row r="18" spans="1:22" x14ac:dyDescent="0.3">
      <c r="A18" s="198">
        <v>12</v>
      </c>
      <c r="B18" s="3" t="s">
        <v>346</v>
      </c>
      <c r="C18" s="8"/>
      <c r="D18" s="8"/>
      <c r="E18" s="17">
        <v>695</v>
      </c>
      <c r="F18" s="58">
        <v>654</v>
      </c>
      <c r="G18" s="3">
        <f t="shared" si="0"/>
        <v>654</v>
      </c>
      <c r="H18" s="3">
        <f t="shared" si="1"/>
        <v>695</v>
      </c>
      <c r="I18" s="3">
        <f t="shared" si="2"/>
        <v>695</v>
      </c>
      <c r="J18" s="92">
        <v>1.6297169025811826</v>
      </c>
      <c r="K18" s="71">
        <v>1.6486899805717459</v>
      </c>
      <c r="L18" s="92">
        <v>1.6486899805717459</v>
      </c>
      <c r="M18" s="92">
        <v>2.6240129558701084</v>
      </c>
      <c r="N18" s="71">
        <v>2.0692006661115734</v>
      </c>
      <c r="O18" s="71">
        <v>3.3092006661115736</v>
      </c>
      <c r="P18" s="20">
        <f t="shared" si="3"/>
        <v>-41</v>
      </c>
      <c r="Q18" s="102">
        <f t="shared" si="4"/>
        <v>-0.68518771024146519</v>
      </c>
      <c r="T18" s="12" t="s">
        <v>368</v>
      </c>
      <c r="U18" s="42">
        <v>6.94</v>
      </c>
      <c r="V18" s="42"/>
    </row>
    <row r="19" spans="1:22" x14ac:dyDescent="0.3">
      <c r="A19" s="198">
        <v>13</v>
      </c>
      <c r="B19" s="3" t="s">
        <v>321</v>
      </c>
      <c r="C19" s="8"/>
      <c r="D19" s="8"/>
      <c r="E19" s="17">
        <v>169</v>
      </c>
      <c r="F19" s="58">
        <v>170</v>
      </c>
      <c r="G19" s="3">
        <f t="shared" si="0"/>
        <v>170</v>
      </c>
      <c r="H19" s="3">
        <f t="shared" si="1"/>
        <v>169</v>
      </c>
      <c r="I19" s="3">
        <f t="shared" si="2"/>
        <v>169</v>
      </c>
      <c r="J19" s="92">
        <v>0.69744934776575074</v>
      </c>
      <c r="K19" s="71">
        <v>0.63552317513183465</v>
      </c>
      <c r="L19" s="92">
        <v>0.63552317513183465</v>
      </c>
      <c r="M19" s="92">
        <v>1.4665477102414655</v>
      </c>
      <c r="N19" s="71">
        <v>0.73777685262281423</v>
      </c>
      <c r="O19" s="71">
        <v>1.9777768526228141</v>
      </c>
      <c r="P19" s="20">
        <f t="shared" si="3"/>
        <v>1</v>
      </c>
      <c r="Q19" s="102">
        <f t="shared" si="4"/>
        <v>-0.51122914238134864</v>
      </c>
    </row>
    <row r="20" spans="1:22" x14ac:dyDescent="0.3">
      <c r="A20" s="198">
        <v>14</v>
      </c>
      <c r="B20" s="3" t="s">
        <v>330</v>
      </c>
      <c r="C20" s="8"/>
      <c r="D20" s="8"/>
      <c r="E20" s="17">
        <v>615</v>
      </c>
      <c r="F20" s="58">
        <v>621</v>
      </c>
      <c r="G20" s="3">
        <f t="shared" si="0"/>
        <v>621</v>
      </c>
      <c r="H20" s="3">
        <f t="shared" si="1"/>
        <v>615</v>
      </c>
      <c r="I20" s="3">
        <f t="shared" si="2"/>
        <v>615</v>
      </c>
      <c r="J20" s="92">
        <v>1.5661532056619485</v>
      </c>
      <c r="K20" s="71">
        <v>1.4945961698584513</v>
      </c>
      <c r="L20" s="92">
        <v>1.4945961698584513</v>
      </c>
      <c r="M20" s="92">
        <v>2.5450948709408827</v>
      </c>
      <c r="N20" s="71">
        <v>1.8667027477102414</v>
      </c>
      <c r="O20" s="71">
        <v>3.1067027477102416</v>
      </c>
      <c r="P20" s="20">
        <f t="shared" si="3"/>
        <v>6</v>
      </c>
      <c r="Q20" s="102">
        <f t="shared" si="4"/>
        <v>-0.56160787676935886</v>
      </c>
    </row>
    <row r="21" spans="1:22" x14ac:dyDescent="0.3">
      <c r="A21" s="198">
        <v>15</v>
      </c>
      <c r="B21" s="3" t="s">
        <v>347</v>
      </c>
      <c r="C21" s="8"/>
      <c r="D21" s="8"/>
      <c r="E21" s="17">
        <v>583</v>
      </c>
      <c r="F21" s="58">
        <v>579</v>
      </c>
      <c r="G21" s="3">
        <f t="shared" si="0"/>
        <v>579</v>
      </c>
      <c r="H21" s="3">
        <f t="shared" si="1"/>
        <v>583</v>
      </c>
      <c r="I21" s="3">
        <f t="shared" si="2"/>
        <v>583</v>
      </c>
      <c r="J21" s="92">
        <v>1.4852539550374688</v>
      </c>
      <c r="K21" s="71">
        <v>1.4329586455731338</v>
      </c>
      <c r="L21" s="92">
        <v>1.4329586455731338</v>
      </c>
      <c r="M21" s="92">
        <v>2.44465367194005</v>
      </c>
      <c r="N21" s="71">
        <v>1.7857035803497086</v>
      </c>
      <c r="O21" s="71">
        <v>3.0257035803497088</v>
      </c>
      <c r="P21" s="20">
        <f t="shared" si="3"/>
        <v>-4</v>
      </c>
      <c r="Q21" s="102">
        <f t="shared" si="4"/>
        <v>-0.58104990840965876</v>
      </c>
    </row>
    <row r="22" spans="1:22" s="9" customFormat="1" x14ac:dyDescent="0.3">
      <c r="A22" s="63">
        <v>16</v>
      </c>
      <c r="B22" s="58" t="s">
        <v>336</v>
      </c>
      <c r="C22" s="8"/>
      <c r="D22" s="8"/>
      <c r="E22" s="8">
        <v>840</v>
      </c>
      <c r="F22" s="58">
        <v>779</v>
      </c>
      <c r="G22" s="58">
        <f t="shared" si="0"/>
        <v>779</v>
      </c>
      <c r="H22" s="58">
        <f t="shared" si="1"/>
        <v>840</v>
      </c>
      <c r="I22" s="58">
        <f t="shared" si="2"/>
        <v>840</v>
      </c>
      <c r="J22" s="92">
        <v>1.8704884818207053</v>
      </c>
      <c r="K22" s="71">
        <v>1.9279850124895921</v>
      </c>
      <c r="L22" s="92">
        <v>1.9279850124895921</v>
      </c>
      <c r="M22" s="92">
        <v>2.9229450957535388</v>
      </c>
      <c r="N22" s="71">
        <v>2.4362281432139881</v>
      </c>
      <c r="O22" s="71">
        <v>3.6762281432139883</v>
      </c>
      <c r="P22" s="105">
        <f t="shared" si="3"/>
        <v>-61</v>
      </c>
      <c r="Q22" s="131">
        <f t="shared" si="4"/>
        <v>-0.7532830474604495</v>
      </c>
    </row>
    <row r="23" spans="1:22" s="9" customFormat="1" x14ac:dyDescent="0.3">
      <c r="A23" s="63">
        <v>17</v>
      </c>
      <c r="B23" s="58" t="s">
        <v>337</v>
      </c>
      <c r="C23" s="8"/>
      <c r="D23" s="8"/>
      <c r="E23" s="8">
        <v>197</v>
      </c>
      <c r="F23" s="58">
        <v>148</v>
      </c>
      <c r="G23" s="58">
        <f t="shared" si="0"/>
        <v>148</v>
      </c>
      <c r="H23" s="58">
        <f t="shared" si="1"/>
        <v>197</v>
      </c>
      <c r="I23" s="58">
        <f t="shared" si="2"/>
        <v>197</v>
      </c>
      <c r="J23" s="92">
        <v>0.65507354981959476</v>
      </c>
      <c r="K23" s="71">
        <v>0.68945600888148773</v>
      </c>
      <c r="L23" s="92">
        <v>0.68945600888148773</v>
      </c>
      <c r="M23" s="92">
        <v>1.4139356536219818</v>
      </c>
      <c r="N23" s="71">
        <v>0.80865112406328055</v>
      </c>
      <c r="O23" s="71">
        <v>2.0486511240632805</v>
      </c>
      <c r="P23" s="105">
        <f t="shared" si="3"/>
        <v>-49</v>
      </c>
      <c r="Q23" s="131">
        <f t="shared" si="4"/>
        <v>-0.63471547044129872</v>
      </c>
    </row>
    <row r="24" spans="1:22" s="9" customFormat="1" x14ac:dyDescent="0.3">
      <c r="A24" s="63">
        <v>18</v>
      </c>
      <c r="B24" s="58" t="s">
        <v>311</v>
      </c>
      <c r="C24" s="8"/>
      <c r="D24" s="8"/>
      <c r="E24" s="8">
        <v>47</v>
      </c>
      <c r="F24" s="58">
        <v>65</v>
      </c>
      <c r="G24" s="58">
        <f t="shared" si="0"/>
        <v>65</v>
      </c>
      <c r="H24" s="58">
        <f t="shared" si="1"/>
        <v>47</v>
      </c>
      <c r="I24" s="58">
        <f t="shared" si="2"/>
        <v>47</v>
      </c>
      <c r="J24" s="92">
        <v>0.49520122120455173</v>
      </c>
      <c r="K24" s="71">
        <v>0.40053011379406056</v>
      </c>
      <c r="L24" s="92">
        <v>0.40053011379406056</v>
      </c>
      <c r="M24" s="92">
        <v>1.2154447127393839</v>
      </c>
      <c r="N24" s="71">
        <v>0.42896752706078273</v>
      </c>
      <c r="O24" s="71">
        <v>1.6689675270607827</v>
      </c>
      <c r="P24" s="105">
        <f t="shared" si="3"/>
        <v>18</v>
      </c>
      <c r="Q24" s="131">
        <f t="shared" si="4"/>
        <v>-0.45352281432139874</v>
      </c>
    </row>
    <row r="25" spans="1:22" x14ac:dyDescent="0.3">
      <c r="A25" s="198">
        <v>19</v>
      </c>
      <c r="B25" s="3" t="s">
        <v>348</v>
      </c>
      <c r="C25" s="8"/>
      <c r="D25" s="8"/>
      <c r="E25" s="17">
        <v>691</v>
      </c>
      <c r="F25" s="58">
        <v>682</v>
      </c>
      <c r="G25" s="3">
        <f t="shared" si="0"/>
        <v>682</v>
      </c>
      <c r="H25" s="3">
        <f t="shared" si="1"/>
        <v>691</v>
      </c>
      <c r="I25" s="3">
        <f t="shared" si="2"/>
        <v>691</v>
      </c>
      <c r="J25" s="92">
        <v>1.6836497363308356</v>
      </c>
      <c r="K25" s="71">
        <v>1.6409852900360811</v>
      </c>
      <c r="L25" s="92">
        <v>1.6409852900360811</v>
      </c>
      <c r="M25" s="92">
        <v>2.6909737552039967</v>
      </c>
      <c r="N25" s="71">
        <v>2.059075770191507</v>
      </c>
      <c r="O25" s="71">
        <v>3.2990757701915072</v>
      </c>
      <c r="P25" s="20">
        <f t="shared" si="3"/>
        <v>-9</v>
      </c>
      <c r="Q25" s="102">
        <f t="shared" si="4"/>
        <v>-0.60810201498751049</v>
      </c>
    </row>
    <row r="26" spans="1:22" s="9" customFormat="1" x14ac:dyDescent="0.3">
      <c r="A26" s="63">
        <v>20</v>
      </c>
      <c r="B26" s="58" t="s">
        <v>322</v>
      </c>
      <c r="C26" s="8"/>
      <c r="D26" s="8"/>
      <c r="E26" s="8">
        <v>182</v>
      </c>
      <c r="F26" s="58">
        <v>183</v>
      </c>
      <c r="G26" s="58">
        <f t="shared" si="0"/>
        <v>183</v>
      </c>
      <c r="H26" s="58">
        <f t="shared" si="1"/>
        <v>182</v>
      </c>
      <c r="I26" s="58">
        <f t="shared" si="2"/>
        <v>182</v>
      </c>
      <c r="J26" s="92">
        <v>0.72248959200666107</v>
      </c>
      <c r="K26" s="71">
        <v>0.66056341937274499</v>
      </c>
      <c r="L26" s="92">
        <v>0.66056341937274499</v>
      </c>
      <c r="M26" s="92">
        <v>1.4976366527893421</v>
      </c>
      <c r="N26" s="71">
        <v>0.77068276436303074</v>
      </c>
      <c r="O26" s="71">
        <v>2.0106827643630307</v>
      </c>
      <c r="P26" s="105">
        <f t="shared" si="3"/>
        <v>1</v>
      </c>
      <c r="Q26" s="131">
        <f t="shared" si="4"/>
        <v>-0.51304611157368862</v>
      </c>
    </row>
    <row r="27" spans="1:22" s="9" customFormat="1" x14ac:dyDescent="0.3">
      <c r="A27" s="63">
        <v>21</v>
      </c>
      <c r="B27" s="58" t="s">
        <v>319</v>
      </c>
      <c r="C27" s="8"/>
      <c r="D27" s="8"/>
      <c r="E27" s="8">
        <v>330</v>
      </c>
      <c r="F27" s="58">
        <v>157</v>
      </c>
      <c r="G27" s="58">
        <f t="shared" si="0"/>
        <v>157</v>
      </c>
      <c r="H27" s="58">
        <f t="shared" si="1"/>
        <v>330</v>
      </c>
      <c r="I27" s="58">
        <f t="shared" si="2"/>
        <v>330</v>
      </c>
      <c r="J27" s="92">
        <v>0.6724091035248404</v>
      </c>
      <c r="K27" s="71">
        <v>0.94563696919233964</v>
      </c>
      <c r="L27" s="92">
        <v>0.94563696919233964</v>
      </c>
      <c r="M27" s="92">
        <v>1.4354587676935888</v>
      </c>
      <c r="N27" s="71">
        <v>1.1453039134054954</v>
      </c>
      <c r="O27" s="71">
        <v>2.3853039134054956</v>
      </c>
      <c r="P27" s="105">
        <f t="shared" si="3"/>
        <v>-173</v>
      </c>
      <c r="Q27" s="131">
        <f t="shared" si="4"/>
        <v>-0.94984514571190681</v>
      </c>
    </row>
    <row r="28" spans="1:22" s="9" customFormat="1" x14ac:dyDescent="0.3">
      <c r="A28" s="63">
        <v>22</v>
      </c>
      <c r="B28" s="58" t="s">
        <v>356</v>
      </c>
      <c r="C28" s="8"/>
      <c r="D28" s="8"/>
      <c r="E28" s="8">
        <v>276</v>
      </c>
      <c r="F28" s="58">
        <v>201</v>
      </c>
      <c r="G28" s="58">
        <f t="shared" si="0"/>
        <v>201</v>
      </c>
      <c r="H28" s="58">
        <f t="shared" si="1"/>
        <v>276</v>
      </c>
      <c r="I28" s="58">
        <f t="shared" si="2"/>
        <v>276</v>
      </c>
      <c r="J28" s="92">
        <v>0.75716069941715236</v>
      </c>
      <c r="K28" s="71">
        <v>0.84162364696086589</v>
      </c>
      <c r="L28" s="92">
        <v>0.84162364696086589</v>
      </c>
      <c r="M28" s="92">
        <v>1.0806828809325562</v>
      </c>
      <c r="N28" s="71">
        <v>1.008617818484596</v>
      </c>
      <c r="O28" s="71">
        <v>2.248617818484596</v>
      </c>
      <c r="P28" s="105">
        <f t="shared" si="3"/>
        <v>-75</v>
      </c>
      <c r="Q28" s="131">
        <f t="shared" si="4"/>
        <v>-1.1679349375520398</v>
      </c>
    </row>
    <row r="29" spans="1:22" s="9" customFormat="1" x14ac:dyDescent="0.3">
      <c r="A29" s="63">
        <v>23</v>
      </c>
      <c r="B29" s="58" t="s">
        <v>329</v>
      </c>
      <c r="C29" s="8"/>
      <c r="D29" s="8"/>
      <c r="E29" s="8">
        <v>628</v>
      </c>
      <c r="F29" s="58">
        <v>628</v>
      </c>
      <c r="G29" s="58">
        <f t="shared" si="0"/>
        <v>628</v>
      </c>
      <c r="H29" s="58">
        <f t="shared" si="1"/>
        <v>628</v>
      </c>
      <c r="I29" s="58">
        <f t="shared" si="2"/>
        <v>628</v>
      </c>
      <c r="J29" s="92">
        <v>1.579636414099362</v>
      </c>
      <c r="K29" s="71">
        <v>1.5196364140993619</v>
      </c>
      <c r="L29" s="92">
        <v>1.5196364140993619</v>
      </c>
      <c r="M29" s="92">
        <v>2.5618350707743547</v>
      </c>
      <c r="N29" s="71">
        <v>1.899608659450458</v>
      </c>
      <c r="O29" s="71">
        <v>3.1396086594504578</v>
      </c>
      <c r="P29" s="105">
        <f t="shared" si="3"/>
        <v>0</v>
      </c>
      <c r="Q29" s="131">
        <f t="shared" si="4"/>
        <v>-0.57777358867610307</v>
      </c>
    </row>
    <row r="30" spans="1:22" s="9" customFormat="1" x14ac:dyDescent="0.3">
      <c r="A30" s="63">
        <v>24</v>
      </c>
      <c r="B30" s="58" t="s">
        <v>325</v>
      </c>
      <c r="C30" s="8"/>
      <c r="D30" s="8"/>
      <c r="E30" s="8">
        <v>614</v>
      </c>
      <c r="F30" s="58">
        <v>259</v>
      </c>
      <c r="G30" s="58">
        <f t="shared" si="0"/>
        <v>259</v>
      </c>
      <c r="H30" s="58">
        <f t="shared" si="1"/>
        <v>614</v>
      </c>
      <c r="I30" s="58">
        <f t="shared" si="2"/>
        <v>614</v>
      </c>
      <c r="J30" s="92">
        <v>0.8688787121842908</v>
      </c>
      <c r="K30" s="71">
        <v>1.4926699972245352</v>
      </c>
      <c r="L30" s="92">
        <v>1.4926699972245352</v>
      </c>
      <c r="M30" s="92">
        <v>1.679387393838468</v>
      </c>
      <c r="N30" s="71">
        <v>1.8641715237302248</v>
      </c>
      <c r="O30" s="71">
        <v>3.1041715237302245</v>
      </c>
      <c r="P30" s="105">
        <f t="shared" si="3"/>
        <v>-355</v>
      </c>
      <c r="Q30" s="131">
        <f t="shared" si="4"/>
        <v>-1.4247841298917565</v>
      </c>
    </row>
    <row r="31" spans="1:22" s="9" customFormat="1" x14ac:dyDescent="0.3">
      <c r="A31" s="63">
        <v>25</v>
      </c>
      <c r="B31" s="58" t="s">
        <v>357</v>
      </c>
      <c r="C31" s="8"/>
      <c r="D31" s="8"/>
      <c r="E31" s="8">
        <v>379</v>
      </c>
      <c r="F31" s="58">
        <v>396</v>
      </c>
      <c r="G31" s="58">
        <f t="shared" si="0"/>
        <v>396</v>
      </c>
      <c r="H31" s="58">
        <f t="shared" si="1"/>
        <v>379</v>
      </c>
      <c r="I31" s="58">
        <f t="shared" si="2"/>
        <v>379</v>
      </c>
      <c r="J31" s="92">
        <v>1.1327643630308077</v>
      </c>
      <c r="K31" s="71">
        <v>1.0400194282542325</v>
      </c>
      <c r="L31" s="92">
        <v>1.0400194282542325</v>
      </c>
      <c r="M31" s="92">
        <v>2.007017019150708</v>
      </c>
      <c r="N31" s="71">
        <v>1.2693338884263115</v>
      </c>
      <c r="O31" s="71">
        <v>2.509333888426311</v>
      </c>
      <c r="P31" s="105">
        <f t="shared" si="3"/>
        <v>17</v>
      </c>
      <c r="Q31" s="131">
        <f t="shared" si="4"/>
        <v>-0.50231686927560304</v>
      </c>
    </row>
    <row r="32" spans="1:22" x14ac:dyDescent="0.3">
      <c r="A32" s="198">
        <v>26</v>
      </c>
      <c r="B32" s="3" t="s">
        <v>327</v>
      </c>
      <c r="C32" s="8"/>
      <c r="D32" s="8"/>
      <c r="E32" s="17">
        <v>168</v>
      </c>
      <c r="F32" s="58">
        <v>186</v>
      </c>
      <c r="G32" s="3">
        <f t="shared" si="0"/>
        <v>186</v>
      </c>
      <c r="H32" s="3">
        <f t="shared" si="1"/>
        <v>168</v>
      </c>
      <c r="I32" s="3">
        <f t="shared" si="2"/>
        <v>168</v>
      </c>
      <c r="J32" s="92">
        <v>0.72826810990840973</v>
      </c>
      <c r="K32" s="71">
        <v>0.63359700249791839</v>
      </c>
      <c r="L32" s="92">
        <v>0.63359700249791839</v>
      </c>
      <c r="M32" s="92">
        <v>1.5048110241465447</v>
      </c>
      <c r="N32" s="71">
        <v>0.73524562864279763</v>
      </c>
      <c r="O32" s="71">
        <v>1.9752456286427975</v>
      </c>
      <c r="P32" s="20">
        <f t="shared" si="3"/>
        <v>18</v>
      </c>
      <c r="Q32" s="102">
        <f t="shared" si="4"/>
        <v>-0.47043460449625285</v>
      </c>
    </row>
    <row r="33" spans="1:17" s="9" customFormat="1" x14ac:dyDescent="0.3">
      <c r="A33" s="63">
        <v>27</v>
      </c>
      <c r="B33" s="58" t="s">
        <v>323</v>
      </c>
      <c r="C33" s="8"/>
      <c r="E33" s="8">
        <v>591</v>
      </c>
      <c r="F33" s="58">
        <v>572</v>
      </c>
      <c r="G33" s="58">
        <f t="shared" si="0"/>
        <v>572</v>
      </c>
      <c r="H33" s="58">
        <f t="shared" si="1"/>
        <v>591</v>
      </c>
      <c r="I33" s="58">
        <f t="shared" si="2"/>
        <v>591</v>
      </c>
      <c r="J33" s="92">
        <v>1.4717707466000558</v>
      </c>
      <c r="K33" s="71">
        <v>1.448368026644463</v>
      </c>
      <c r="L33" s="92">
        <v>1.448368026644463</v>
      </c>
      <c r="M33" s="92">
        <v>2.427913472106578</v>
      </c>
      <c r="N33" s="71">
        <v>1.8059533721898418</v>
      </c>
      <c r="O33" s="71">
        <v>3.0459533721898415</v>
      </c>
      <c r="P33" s="105">
        <f t="shared" si="3"/>
        <v>-19</v>
      </c>
      <c r="Q33" s="131">
        <f t="shared" si="4"/>
        <v>-0.61803990008326348</v>
      </c>
    </row>
    <row r="34" spans="1:17" x14ac:dyDescent="0.3">
      <c r="A34" s="198">
        <v>28</v>
      </c>
      <c r="B34" s="3" t="s">
        <v>338</v>
      </c>
      <c r="C34" s="8"/>
      <c r="E34" s="17">
        <v>235</v>
      </c>
      <c r="F34" s="58">
        <v>222</v>
      </c>
      <c r="G34" s="3">
        <f t="shared" si="0"/>
        <v>222</v>
      </c>
      <c r="H34" s="3">
        <f t="shared" si="1"/>
        <v>235</v>
      </c>
      <c r="I34" s="3">
        <f t="shared" si="2"/>
        <v>235</v>
      </c>
      <c r="J34" s="92">
        <v>0.79761032472939208</v>
      </c>
      <c r="K34" s="71">
        <v>0.76265056897030259</v>
      </c>
      <c r="L34" s="92">
        <v>0.76265056897030259</v>
      </c>
      <c r="M34" s="92">
        <v>1.3609034804329725</v>
      </c>
      <c r="N34" s="71">
        <v>0.90483763530391337</v>
      </c>
      <c r="O34" s="71">
        <v>2.1448376353039134</v>
      </c>
      <c r="P34" s="20">
        <f t="shared" si="3"/>
        <v>-13</v>
      </c>
      <c r="Q34" s="102">
        <f t="shared" si="4"/>
        <v>-0.78393415487094087</v>
      </c>
    </row>
    <row r="35" spans="1:17" x14ac:dyDescent="0.3">
      <c r="A35" s="198">
        <v>29</v>
      </c>
      <c r="B35" s="3" t="s">
        <v>335</v>
      </c>
      <c r="C35" s="8"/>
      <c r="E35" s="17">
        <v>608</v>
      </c>
      <c r="F35" s="58">
        <v>282</v>
      </c>
      <c r="G35" s="3">
        <f t="shared" si="0"/>
        <v>282</v>
      </c>
      <c r="H35" s="3">
        <f t="shared" si="1"/>
        <v>608</v>
      </c>
      <c r="I35" s="3">
        <f t="shared" si="2"/>
        <v>608</v>
      </c>
      <c r="J35" s="92">
        <v>0.91318068276436304</v>
      </c>
      <c r="K35" s="71">
        <v>1.4811129614210381</v>
      </c>
      <c r="L35" s="92">
        <v>1.4811129614210381</v>
      </c>
      <c r="M35" s="92">
        <v>1.7343909075770192</v>
      </c>
      <c r="N35" s="71">
        <v>1.8489841798501248</v>
      </c>
      <c r="O35" s="71">
        <v>3.088984179850125</v>
      </c>
      <c r="P35" s="20">
        <f t="shared" si="3"/>
        <v>-326</v>
      </c>
      <c r="Q35" s="102">
        <f t="shared" si="4"/>
        <v>-1.3545932722731058</v>
      </c>
    </row>
    <row r="36" spans="1:17" x14ac:dyDescent="0.3">
      <c r="A36" s="198">
        <v>30</v>
      </c>
      <c r="B36" s="3" t="s">
        <v>312</v>
      </c>
      <c r="C36" s="8"/>
      <c r="E36" s="17">
        <v>193</v>
      </c>
      <c r="F36" s="58">
        <v>65</v>
      </c>
      <c r="G36" s="3">
        <f t="shared" si="0"/>
        <v>65</v>
      </c>
      <c r="H36" s="3">
        <f t="shared" si="1"/>
        <v>193</v>
      </c>
      <c r="I36" s="3">
        <f t="shared" si="2"/>
        <v>193</v>
      </c>
      <c r="J36" s="92">
        <v>0.49520122120455173</v>
      </c>
      <c r="K36" s="71">
        <v>0.68175131834582292</v>
      </c>
      <c r="L36" s="92">
        <v>0.68175131834582292</v>
      </c>
      <c r="M36" s="92">
        <v>1.2154447127393839</v>
      </c>
      <c r="N36" s="71">
        <v>0.79852622814321395</v>
      </c>
      <c r="O36" s="71">
        <v>2.0385262281432137</v>
      </c>
      <c r="P36" s="20">
        <f t="shared" si="3"/>
        <v>-128</v>
      </c>
      <c r="Q36" s="102">
        <f t="shared" si="4"/>
        <v>-0.82308151540382979</v>
      </c>
    </row>
    <row r="37" spans="1:17" x14ac:dyDescent="0.3">
      <c r="A37" s="198">
        <v>31</v>
      </c>
      <c r="B37" s="3" t="s">
        <v>358</v>
      </c>
      <c r="C37" s="8"/>
      <c r="E37" s="17">
        <v>346</v>
      </c>
      <c r="F37" s="58">
        <v>377</v>
      </c>
      <c r="G37" s="3">
        <f t="shared" si="0"/>
        <v>377</v>
      </c>
      <c r="H37" s="3">
        <f t="shared" si="1"/>
        <v>346</v>
      </c>
      <c r="I37" s="3">
        <f t="shared" si="2"/>
        <v>346</v>
      </c>
      <c r="J37" s="92">
        <v>1.0961670829864003</v>
      </c>
      <c r="K37" s="71">
        <v>0.97645573133499852</v>
      </c>
      <c r="L37" s="92">
        <v>0.97645573133499852</v>
      </c>
      <c r="M37" s="92">
        <v>1.9615793338884262</v>
      </c>
      <c r="N37" s="71">
        <v>1.1858034970857618</v>
      </c>
      <c r="O37" s="71">
        <v>2.425803497085762</v>
      </c>
      <c r="P37" s="20">
        <f t="shared" si="3"/>
        <v>31</v>
      </c>
      <c r="Q37" s="102">
        <f t="shared" si="4"/>
        <v>-0.46422416319733584</v>
      </c>
    </row>
    <row r="38" spans="1:17" x14ac:dyDescent="0.3">
      <c r="A38" s="198">
        <v>32</v>
      </c>
      <c r="B38" s="3" t="s">
        <v>349</v>
      </c>
      <c r="C38" s="8"/>
      <c r="E38" s="17">
        <v>305</v>
      </c>
      <c r="F38" s="58">
        <v>324</v>
      </c>
      <c r="G38" s="3">
        <f t="shared" si="0"/>
        <v>324</v>
      </c>
      <c r="H38" s="3">
        <f t="shared" si="1"/>
        <v>305</v>
      </c>
      <c r="I38" s="3">
        <f t="shared" si="2"/>
        <v>305</v>
      </c>
      <c r="J38" s="92">
        <v>0.99407993338884248</v>
      </c>
      <c r="K38" s="71">
        <v>0.89748265334443522</v>
      </c>
      <c r="L38" s="92">
        <v>0.89748265334443522</v>
      </c>
      <c r="M38" s="92">
        <v>1.8348321065778519</v>
      </c>
      <c r="N38" s="71">
        <v>1.0820233139050792</v>
      </c>
      <c r="O38" s="71">
        <v>2.322023313905079</v>
      </c>
      <c r="P38" s="20">
        <f t="shared" si="3"/>
        <v>19</v>
      </c>
      <c r="Q38" s="102">
        <f t="shared" si="4"/>
        <v>-0.48719120732722709</v>
      </c>
    </row>
    <row r="39" spans="1:17" x14ac:dyDescent="0.3">
      <c r="A39" s="198">
        <v>33</v>
      </c>
      <c r="B39" s="3" t="s">
        <v>339</v>
      </c>
      <c r="C39" s="8"/>
      <c r="E39" s="17">
        <v>232</v>
      </c>
      <c r="F39" s="58">
        <v>195</v>
      </c>
      <c r="G39" s="3">
        <f t="shared" si="0"/>
        <v>195</v>
      </c>
      <c r="H39" s="3">
        <f t="shared" si="1"/>
        <v>232</v>
      </c>
      <c r="I39" s="3">
        <f t="shared" si="2"/>
        <v>232</v>
      </c>
      <c r="J39" s="92">
        <v>0.74560366361365527</v>
      </c>
      <c r="K39" s="71">
        <v>0.75687205106855393</v>
      </c>
      <c r="L39" s="92">
        <v>0.75687205106855393</v>
      </c>
      <c r="M39" s="92">
        <v>1.5263341382181517</v>
      </c>
      <c r="N39" s="71">
        <v>0.89724396336386336</v>
      </c>
      <c r="O39" s="71">
        <v>2.1372439633638631</v>
      </c>
      <c r="P39" s="20">
        <f t="shared" si="3"/>
        <v>-37</v>
      </c>
      <c r="Q39" s="102">
        <f t="shared" si="4"/>
        <v>-0.61090982514571146</v>
      </c>
    </row>
    <row r="40" spans="1:17" x14ac:dyDescent="0.3">
      <c r="A40" s="198">
        <v>34</v>
      </c>
      <c r="B40" s="3" t="s">
        <v>320</v>
      </c>
      <c r="C40" s="8"/>
      <c r="E40" s="17">
        <v>583</v>
      </c>
      <c r="F40" s="58">
        <v>179</v>
      </c>
      <c r="G40" s="3">
        <f t="shared" si="0"/>
        <v>179</v>
      </c>
      <c r="H40" s="3">
        <f t="shared" si="1"/>
        <v>583</v>
      </c>
      <c r="I40" s="3">
        <f t="shared" si="2"/>
        <v>583</v>
      </c>
      <c r="J40" s="92">
        <v>0.71478490147099638</v>
      </c>
      <c r="K40" s="71">
        <v>1.4329586455731338</v>
      </c>
      <c r="L40" s="92">
        <v>1.4329586455731338</v>
      </c>
      <c r="M40" s="92">
        <v>1.4880708243130725</v>
      </c>
      <c r="N40" s="71">
        <v>1.7857035803497086</v>
      </c>
      <c r="O40" s="71">
        <v>3.0257035803497088</v>
      </c>
      <c r="P40" s="20">
        <f t="shared" si="3"/>
        <v>-404</v>
      </c>
      <c r="Q40" s="102">
        <f t="shared" si="4"/>
        <v>-1.5376327560366363</v>
      </c>
    </row>
    <row r="41" spans="1:17" x14ac:dyDescent="0.3">
      <c r="A41" s="198">
        <v>35</v>
      </c>
      <c r="B41" s="3" t="s">
        <v>328</v>
      </c>
      <c r="C41" s="8"/>
      <c r="E41" s="17">
        <v>252</v>
      </c>
      <c r="F41" s="58">
        <v>186</v>
      </c>
      <c r="G41" s="3">
        <f t="shared" si="0"/>
        <v>186</v>
      </c>
      <c r="H41" s="3">
        <f t="shared" si="1"/>
        <v>252</v>
      </c>
      <c r="I41" s="3">
        <f t="shared" si="2"/>
        <v>252</v>
      </c>
      <c r="J41" s="92">
        <v>0.72826810990840973</v>
      </c>
      <c r="K41" s="71">
        <v>0.79539550374687762</v>
      </c>
      <c r="L41" s="92">
        <v>0.79539550374687762</v>
      </c>
      <c r="M41" s="92">
        <v>1.5048110241465447</v>
      </c>
      <c r="N41" s="71">
        <v>0.94786844296419637</v>
      </c>
      <c r="O41" s="71">
        <v>2.1878684429641964</v>
      </c>
      <c r="P41" s="20">
        <f t="shared" si="3"/>
        <v>-66</v>
      </c>
      <c r="Q41" s="102">
        <f t="shared" si="4"/>
        <v>-0.6830574188176517</v>
      </c>
    </row>
    <row r="42" spans="1:17" x14ac:dyDescent="0.3">
      <c r="A42" s="198">
        <v>36</v>
      </c>
      <c r="B42" s="3" t="s">
        <v>355</v>
      </c>
      <c r="C42" s="8"/>
      <c r="D42" s="8"/>
      <c r="E42" s="17">
        <v>406</v>
      </c>
      <c r="F42" s="58">
        <v>405</v>
      </c>
      <c r="G42" s="3">
        <f t="shared" si="0"/>
        <v>405</v>
      </c>
      <c r="H42" s="3">
        <f t="shared" si="1"/>
        <v>406</v>
      </c>
      <c r="I42" s="3">
        <f t="shared" si="2"/>
        <v>406</v>
      </c>
      <c r="J42" s="92">
        <v>1.1500999167360535</v>
      </c>
      <c r="K42" s="71">
        <v>1.0920260893699696</v>
      </c>
      <c r="L42" s="92">
        <v>1.0920260893699696</v>
      </c>
      <c r="M42" s="92">
        <v>2.028540133222315</v>
      </c>
      <c r="N42" s="71">
        <v>1.3376769358867611</v>
      </c>
      <c r="O42" s="71">
        <v>2.5776769358867613</v>
      </c>
      <c r="P42" s="20">
        <f t="shared" si="3"/>
        <v>-1</v>
      </c>
      <c r="Q42" s="102">
        <f t="shared" si="4"/>
        <v>-0.54913680266444631</v>
      </c>
    </row>
    <row r="43" spans="1:17" s="9" customFormat="1" x14ac:dyDescent="0.3">
      <c r="A43" s="63">
        <v>37</v>
      </c>
      <c r="B43" s="58" t="s">
        <v>340</v>
      </c>
      <c r="C43" s="8"/>
      <c r="D43" s="8"/>
      <c r="E43" s="8">
        <v>756</v>
      </c>
      <c r="F43" s="58">
        <v>721</v>
      </c>
      <c r="G43" s="58">
        <f t="shared" si="0"/>
        <v>721</v>
      </c>
      <c r="H43" s="58">
        <f t="shared" si="1"/>
        <v>756</v>
      </c>
      <c r="I43" s="58">
        <f t="shared" si="2"/>
        <v>756</v>
      </c>
      <c r="J43" s="92">
        <v>1.7587704690535666</v>
      </c>
      <c r="K43" s="71">
        <v>1.766186511240633</v>
      </c>
      <c r="L43" s="92">
        <v>1.766186511240633</v>
      </c>
      <c r="M43" s="92">
        <v>2.7842405828476271</v>
      </c>
      <c r="N43" s="71">
        <v>2.2236053288925897</v>
      </c>
      <c r="O43" s="71">
        <v>3.4636053288925899</v>
      </c>
      <c r="P43" s="105">
        <f t="shared" si="3"/>
        <v>-35</v>
      </c>
      <c r="Q43" s="131">
        <f t="shared" si="4"/>
        <v>-0.67936474604496278</v>
      </c>
    </row>
    <row r="44" spans="1:17" s="9" customFormat="1" x14ac:dyDescent="0.3">
      <c r="A44" s="63">
        <v>38</v>
      </c>
      <c r="B44" s="58" t="s">
        <v>350</v>
      </c>
      <c r="C44" s="8"/>
      <c r="D44" s="8"/>
      <c r="E44" s="8">
        <v>303</v>
      </c>
      <c r="F44" s="58">
        <v>25</v>
      </c>
      <c r="G44" s="58">
        <f t="shared" si="0"/>
        <v>25</v>
      </c>
      <c r="H44" s="58">
        <f t="shared" si="1"/>
        <v>303</v>
      </c>
      <c r="I44" s="58">
        <f t="shared" si="2"/>
        <v>303</v>
      </c>
      <c r="J44" s="92">
        <v>0.41815431584790452</v>
      </c>
      <c r="K44" s="71">
        <v>0.89363030807660282</v>
      </c>
      <c r="L44" s="92">
        <v>0.89363030807660282</v>
      </c>
      <c r="M44" s="92">
        <v>0.65978642797668607</v>
      </c>
      <c r="N44" s="71">
        <v>1.0769608659450458</v>
      </c>
      <c r="O44" s="71">
        <v>2.3169608659450458</v>
      </c>
      <c r="P44" s="105">
        <f t="shared" si="3"/>
        <v>-278</v>
      </c>
      <c r="Q44" s="131">
        <f t="shared" si="4"/>
        <v>-1.6571744379683597</v>
      </c>
    </row>
    <row r="45" spans="1:17" x14ac:dyDescent="0.3">
      <c r="A45" s="198">
        <v>39</v>
      </c>
      <c r="B45" s="3" t="s">
        <v>333</v>
      </c>
      <c r="C45" s="8"/>
      <c r="D45" s="8"/>
      <c r="E45" s="17">
        <v>568</v>
      </c>
      <c r="F45" s="58">
        <v>568</v>
      </c>
      <c r="G45" s="3">
        <f t="shared" si="0"/>
        <v>568</v>
      </c>
      <c r="H45" s="3">
        <f t="shared" si="1"/>
        <v>568</v>
      </c>
      <c r="I45" s="3">
        <f t="shared" si="2"/>
        <v>568</v>
      </c>
      <c r="J45" s="92">
        <v>1.464066056064391</v>
      </c>
      <c r="K45" s="71">
        <v>1.4040660560643909</v>
      </c>
      <c r="L45" s="92">
        <v>1.4040660560643909</v>
      </c>
      <c r="M45" s="92">
        <v>2.4183476436303084</v>
      </c>
      <c r="N45" s="71">
        <v>1.7477352206494587</v>
      </c>
      <c r="O45" s="71">
        <v>2.9877352206494585</v>
      </c>
      <c r="P45" s="20">
        <f t="shared" si="3"/>
        <v>0</v>
      </c>
      <c r="Q45" s="102">
        <f t="shared" si="4"/>
        <v>-0.5693875770191501</v>
      </c>
    </row>
    <row r="46" spans="1:17" x14ac:dyDescent="0.3">
      <c r="A46" s="198">
        <v>40</v>
      </c>
      <c r="B46" s="3" t="s">
        <v>332</v>
      </c>
      <c r="C46" s="8"/>
      <c r="D46" s="8"/>
      <c r="E46" s="17">
        <v>602</v>
      </c>
      <c r="F46" s="58">
        <v>208</v>
      </c>
      <c r="G46" s="3">
        <f t="shared" si="0"/>
        <v>208</v>
      </c>
      <c r="H46" s="3">
        <f t="shared" si="1"/>
        <v>602</v>
      </c>
      <c r="I46" s="3">
        <f t="shared" si="2"/>
        <v>602</v>
      </c>
      <c r="J46" s="92">
        <v>0.7706439078545656</v>
      </c>
      <c r="K46" s="71">
        <v>1.469555925617541</v>
      </c>
      <c r="L46" s="92">
        <v>1.469555925617541</v>
      </c>
      <c r="M46" s="92">
        <v>1.3274230807660283</v>
      </c>
      <c r="N46" s="71">
        <v>1.833796835970025</v>
      </c>
      <c r="O46" s="71">
        <v>3.073796835970025</v>
      </c>
      <c r="P46" s="20">
        <f t="shared" si="3"/>
        <v>-394</v>
      </c>
      <c r="Q46" s="102">
        <f t="shared" si="4"/>
        <v>-1.7463737552039966</v>
      </c>
    </row>
    <row r="47" spans="1:17" x14ac:dyDescent="0.3">
      <c r="A47" s="198">
        <v>41</v>
      </c>
      <c r="B47" s="3" t="s">
        <v>334</v>
      </c>
      <c r="C47" s="8"/>
      <c r="D47" s="8"/>
      <c r="E47" s="17">
        <v>285</v>
      </c>
      <c r="F47" s="58">
        <v>288</v>
      </c>
      <c r="G47" s="3">
        <f t="shared" si="0"/>
        <v>288</v>
      </c>
      <c r="H47" s="3">
        <f t="shared" si="1"/>
        <v>285</v>
      </c>
      <c r="I47" s="3">
        <f t="shared" si="2"/>
        <v>285</v>
      </c>
      <c r="J47" s="92">
        <v>0.92473771856786013</v>
      </c>
      <c r="K47" s="71">
        <v>0.85895920066611153</v>
      </c>
      <c r="L47" s="92">
        <v>0.85895920066611153</v>
      </c>
      <c r="M47" s="92">
        <v>1.7487396502914239</v>
      </c>
      <c r="N47" s="71">
        <v>1.031398834304746</v>
      </c>
      <c r="O47" s="71">
        <v>2.2713988343047458</v>
      </c>
      <c r="P47" s="20">
        <f t="shared" si="3"/>
        <v>3</v>
      </c>
      <c r="Q47" s="102">
        <f t="shared" si="4"/>
        <v>-0.5226591840133219</v>
      </c>
    </row>
    <row r="48" spans="1:17" s="9" customFormat="1" x14ac:dyDescent="0.3">
      <c r="A48" s="63">
        <v>42</v>
      </c>
      <c r="B48" s="58" t="s">
        <v>359</v>
      </c>
      <c r="C48" s="8"/>
      <c r="D48" s="8"/>
      <c r="E48" s="8">
        <v>770</v>
      </c>
      <c r="F48" s="58">
        <v>732</v>
      </c>
      <c r="G48" s="58">
        <f t="shared" si="0"/>
        <v>732</v>
      </c>
      <c r="H48" s="58">
        <f t="shared" si="1"/>
        <v>770</v>
      </c>
      <c r="I48" s="58">
        <f t="shared" si="2"/>
        <v>770</v>
      </c>
      <c r="J48" s="92">
        <v>1.7799583680266446</v>
      </c>
      <c r="K48" s="71">
        <v>1.7931529281154595</v>
      </c>
      <c r="L48" s="92">
        <v>1.7931529281154595</v>
      </c>
      <c r="M48" s="92">
        <v>2.8105466111573687</v>
      </c>
      <c r="N48" s="71">
        <v>2.2590424646128229</v>
      </c>
      <c r="O48" s="71">
        <v>3.4990424646128222</v>
      </c>
      <c r="P48" s="105">
        <f t="shared" si="3"/>
        <v>-38</v>
      </c>
      <c r="Q48" s="131">
        <f t="shared" si="4"/>
        <v>-0.6884958534554535</v>
      </c>
    </row>
    <row r="49" spans="1:17" x14ac:dyDescent="0.3">
      <c r="A49" s="198">
        <v>43</v>
      </c>
      <c r="B49" s="3" t="s">
        <v>360</v>
      </c>
      <c r="C49" s="8"/>
      <c r="D49" s="8"/>
      <c r="E49" s="17">
        <v>498</v>
      </c>
      <c r="F49" s="58">
        <v>141</v>
      </c>
      <c r="G49" s="3">
        <f t="shared" si="0"/>
        <v>141</v>
      </c>
      <c r="H49" s="3">
        <f t="shared" si="1"/>
        <v>498</v>
      </c>
      <c r="I49" s="3">
        <f t="shared" si="2"/>
        <v>498</v>
      </c>
      <c r="J49" s="92">
        <v>0.64159034138218152</v>
      </c>
      <c r="K49" s="71">
        <v>1.2692339716902583</v>
      </c>
      <c r="L49" s="92">
        <v>1.2692339716902583</v>
      </c>
      <c r="M49" s="92">
        <v>1.3971954537885096</v>
      </c>
      <c r="N49" s="71">
        <v>1.5705495420482931</v>
      </c>
      <c r="O49" s="71">
        <v>2.8105495420482933</v>
      </c>
      <c r="P49" s="20">
        <f t="shared" si="3"/>
        <v>-357</v>
      </c>
      <c r="Q49" s="102">
        <f t="shared" si="4"/>
        <v>-1.4133540882597837</v>
      </c>
    </row>
    <row r="50" spans="1:17" x14ac:dyDescent="0.3">
      <c r="A50" s="198">
        <v>44</v>
      </c>
      <c r="B50" s="3" t="s">
        <v>351</v>
      </c>
      <c r="C50" s="8"/>
      <c r="D50" s="8"/>
      <c r="E50" s="17">
        <v>604</v>
      </c>
      <c r="F50" s="58">
        <v>366</v>
      </c>
      <c r="G50" s="3">
        <f t="shared" si="0"/>
        <v>366</v>
      </c>
      <c r="H50" s="3">
        <f t="shared" si="1"/>
        <v>604</v>
      </c>
      <c r="I50" s="3">
        <f t="shared" si="2"/>
        <v>604</v>
      </c>
      <c r="J50" s="92">
        <v>1.0749791840133223</v>
      </c>
      <c r="K50" s="71">
        <v>1.4734082708853733</v>
      </c>
      <c r="L50" s="92">
        <v>1.4734082708853733</v>
      </c>
      <c r="M50" s="92">
        <v>1.9352733055786844</v>
      </c>
      <c r="N50" s="71">
        <v>1.8388592839300582</v>
      </c>
      <c r="O50" s="71">
        <v>3.0788592839300581</v>
      </c>
      <c r="P50" s="20">
        <f t="shared" si="3"/>
        <v>-238</v>
      </c>
      <c r="Q50" s="102">
        <f t="shared" si="4"/>
        <v>-1.1435859783513738</v>
      </c>
    </row>
    <row r="51" spans="1:17" x14ac:dyDescent="0.3">
      <c r="A51" s="198">
        <v>45</v>
      </c>
      <c r="B51" s="3" t="s">
        <v>318</v>
      </c>
      <c r="C51" s="8"/>
      <c r="D51" s="8"/>
      <c r="E51" s="17">
        <v>519</v>
      </c>
      <c r="F51" s="58">
        <v>682</v>
      </c>
      <c r="G51" s="3">
        <f t="shared" si="0"/>
        <v>682</v>
      </c>
      <c r="H51" s="3">
        <f t="shared" si="1"/>
        <v>519</v>
      </c>
      <c r="I51" s="3">
        <f t="shared" si="2"/>
        <v>519</v>
      </c>
      <c r="J51" s="92">
        <v>1.6836497363308356</v>
      </c>
      <c r="K51" s="71">
        <v>1.309683597002498</v>
      </c>
      <c r="L51" s="92">
        <v>1.309683597002498</v>
      </c>
      <c r="M51" s="92">
        <v>2.6909737552039967</v>
      </c>
      <c r="N51" s="71">
        <v>1.6237052456286427</v>
      </c>
      <c r="O51" s="71">
        <v>2.8637052456286427</v>
      </c>
      <c r="P51" s="20">
        <f t="shared" si="3"/>
        <v>163</v>
      </c>
      <c r="Q51" s="102">
        <f t="shared" si="4"/>
        <v>-0.17273149042464597</v>
      </c>
    </row>
    <row r="52" spans="1:17" x14ac:dyDescent="0.3">
      <c r="A52" s="198">
        <v>46</v>
      </c>
      <c r="B52" s="3" t="s">
        <v>352</v>
      </c>
      <c r="C52" s="8"/>
      <c r="D52" s="8"/>
      <c r="E52" s="8">
        <v>336</v>
      </c>
      <c r="F52" s="58">
        <v>196</v>
      </c>
      <c r="G52" s="3">
        <f t="shared" si="0"/>
        <v>196</v>
      </c>
      <c r="H52" s="3">
        <f t="shared" si="1"/>
        <v>336</v>
      </c>
      <c r="I52" s="3">
        <f t="shared" si="2"/>
        <v>336</v>
      </c>
      <c r="J52" s="92">
        <v>0.74752983624757141</v>
      </c>
      <c r="K52" s="71">
        <v>0.95719400499583673</v>
      </c>
      <c r="L52" s="92">
        <v>0.95719400499583673</v>
      </c>
      <c r="M52" s="92">
        <v>1.5287255953372192</v>
      </c>
      <c r="N52" s="71">
        <v>1.1604912572855954</v>
      </c>
      <c r="O52" s="71">
        <v>2.4004912572855952</v>
      </c>
      <c r="P52" s="20">
        <f t="shared" si="3"/>
        <v>-140</v>
      </c>
      <c r="Q52" s="102">
        <f t="shared" si="4"/>
        <v>-0.87176566194837601</v>
      </c>
    </row>
    <row r="53" spans="1:17" x14ac:dyDescent="0.3">
      <c r="A53" s="198">
        <v>47</v>
      </c>
      <c r="B53" s="3" t="s">
        <v>326</v>
      </c>
      <c r="C53" s="8"/>
      <c r="D53" s="8"/>
      <c r="E53" s="17">
        <v>211</v>
      </c>
      <c r="F53" s="58">
        <v>211</v>
      </c>
      <c r="G53" s="3">
        <f t="shared" si="0"/>
        <v>211</v>
      </c>
      <c r="H53" s="3">
        <f t="shared" si="1"/>
        <v>211</v>
      </c>
      <c r="I53" s="3">
        <f t="shared" si="2"/>
        <v>211</v>
      </c>
      <c r="J53" s="92">
        <v>0.77642242575631426</v>
      </c>
      <c r="K53" s="71">
        <v>0.71642242575631421</v>
      </c>
      <c r="L53" s="92">
        <v>0.71642242575631421</v>
      </c>
      <c r="M53" s="92">
        <v>1.3345974521232307</v>
      </c>
      <c r="N53" s="71">
        <v>0.84408825978351365</v>
      </c>
      <c r="O53" s="71">
        <v>2.0840882597835138</v>
      </c>
      <c r="P53" s="20">
        <f t="shared" si="3"/>
        <v>0</v>
      </c>
      <c r="Q53" s="102">
        <f t="shared" si="4"/>
        <v>-0.74949080766028309</v>
      </c>
    </row>
    <row r="54" spans="1:17" x14ac:dyDescent="0.3">
      <c r="A54" s="198">
        <v>48</v>
      </c>
      <c r="B54" s="3" t="s">
        <v>353</v>
      </c>
      <c r="C54" s="8"/>
      <c r="D54" s="8"/>
      <c r="E54" s="8">
        <v>471</v>
      </c>
      <c r="F54" s="58">
        <v>213</v>
      </c>
      <c r="G54" s="3">
        <f t="shared" si="0"/>
        <v>213</v>
      </c>
      <c r="H54" s="3">
        <f t="shared" si="1"/>
        <v>471</v>
      </c>
      <c r="I54" s="3">
        <f t="shared" si="2"/>
        <v>471</v>
      </c>
      <c r="J54" s="92">
        <v>0.78027477102414655</v>
      </c>
      <c r="K54" s="71">
        <v>1.2172273105745213</v>
      </c>
      <c r="L54" s="92">
        <v>1.2172273105745213</v>
      </c>
      <c r="M54" s="92">
        <v>1.5693803663613655</v>
      </c>
      <c r="N54" s="71">
        <v>1.5022064945878435</v>
      </c>
      <c r="O54" s="71">
        <v>2.7422064945878435</v>
      </c>
      <c r="P54" s="20">
        <f t="shared" si="3"/>
        <v>-258</v>
      </c>
      <c r="Q54" s="102">
        <f t="shared" si="4"/>
        <v>-1.172826128226478</v>
      </c>
    </row>
    <row r="55" spans="1:17" x14ac:dyDescent="0.3">
      <c r="A55" s="198">
        <v>49</v>
      </c>
      <c r="B55" s="3" t="s">
        <v>331</v>
      </c>
      <c r="C55" s="8"/>
      <c r="D55" s="8"/>
      <c r="E55" s="8">
        <v>658</v>
      </c>
      <c r="F55" s="58">
        <v>590</v>
      </c>
      <c r="G55" s="3">
        <f t="shared" si="0"/>
        <v>590</v>
      </c>
      <c r="H55" s="3">
        <f t="shared" si="1"/>
        <v>658</v>
      </c>
      <c r="I55" s="3">
        <f t="shared" si="2"/>
        <v>658</v>
      </c>
      <c r="J55" s="92">
        <v>1.5064418540105469</v>
      </c>
      <c r="K55" s="71">
        <v>1.5774215931168472</v>
      </c>
      <c r="L55" s="92">
        <v>1.5774215931168472</v>
      </c>
      <c r="M55" s="92">
        <v>2.4709597002497921</v>
      </c>
      <c r="N55" s="71">
        <v>1.9755453788509574</v>
      </c>
      <c r="O55" s="71">
        <v>3.2155453788509574</v>
      </c>
      <c r="P55" s="20">
        <f t="shared" si="3"/>
        <v>-68</v>
      </c>
      <c r="Q55" s="102">
        <f t="shared" si="4"/>
        <v>-0.74458567860116531</v>
      </c>
    </row>
    <row r="56" spans="1:17" x14ac:dyDescent="0.3">
      <c r="A56" s="196">
        <v>50</v>
      </c>
      <c r="B56" s="64" t="s">
        <v>324</v>
      </c>
      <c r="C56" s="16"/>
      <c r="D56" s="91"/>
      <c r="E56" s="16">
        <v>626</v>
      </c>
      <c r="F56" s="231">
        <v>572</v>
      </c>
      <c r="G56" s="64">
        <f t="shared" si="0"/>
        <v>572</v>
      </c>
      <c r="H56" s="64">
        <f t="shared" si="1"/>
        <v>626</v>
      </c>
      <c r="I56" s="64">
        <f t="shared" si="2"/>
        <v>626</v>
      </c>
      <c r="J56" s="93">
        <v>1.4717707466000558</v>
      </c>
      <c r="K56" s="72">
        <v>1.5157840688315294</v>
      </c>
      <c r="L56" s="93">
        <v>1.5157840688315294</v>
      </c>
      <c r="M56" s="93">
        <v>2.427913472106578</v>
      </c>
      <c r="N56" s="72">
        <v>1.8945462114904246</v>
      </c>
      <c r="O56" s="72">
        <v>3.1345462114904246</v>
      </c>
      <c r="P56" s="124">
        <f t="shared" si="3"/>
        <v>-54</v>
      </c>
      <c r="Q56" s="103">
        <f t="shared" si="4"/>
        <v>-0.70663273938384652</v>
      </c>
    </row>
    <row r="57" spans="1:17" x14ac:dyDescent="0.3">
      <c r="A57" s="279" t="s">
        <v>693</v>
      </c>
      <c r="B57" s="279"/>
      <c r="C57" s="279"/>
      <c r="D57" s="279"/>
      <c r="E57">
        <f>AVERAGE(E7:E56)</f>
        <v>455.86</v>
      </c>
      <c r="F57">
        <f>AVERAGE(F7:F56)</f>
        <v>384.6</v>
      </c>
      <c r="G57">
        <f t="shared" ref="G57:O57" si="5">AVERAGE(G7:G56)</f>
        <v>384.6</v>
      </c>
      <c r="H57">
        <f t="shared" si="5"/>
        <v>455.86</v>
      </c>
      <c r="I57" s="32">
        <f t="shared" si="5"/>
        <v>455.86</v>
      </c>
      <c r="J57" s="32">
        <f t="shared" si="5"/>
        <v>1.1108059950041633</v>
      </c>
      <c r="K57" s="32">
        <f t="shared" si="5"/>
        <v>1.1880650568970301</v>
      </c>
      <c r="L57" s="32">
        <f t="shared" si="5"/>
        <v>1.1880650568970301</v>
      </c>
      <c r="M57" s="32">
        <f t="shared" si="5"/>
        <v>1.9429544079933396</v>
      </c>
      <c r="N57" s="32">
        <f t="shared" si="5"/>
        <v>1.4638837635303918</v>
      </c>
      <c r="O57" s="32">
        <f t="shared" si="5"/>
        <v>2.7038837635303912</v>
      </c>
      <c r="P57" s="104">
        <f>AVERAGE(P7:P56)</f>
        <v>-71.260000000000005</v>
      </c>
      <c r="Q57" s="104">
        <f>AVERAGE(Q7:Q56)</f>
        <v>-0.76092935553705221</v>
      </c>
    </row>
    <row r="58" spans="1:17" x14ac:dyDescent="0.3">
      <c r="A58" s="238" t="s">
        <v>694</v>
      </c>
      <c r="B58" s="238"/>
      <c r="C58" s="238"/>
      <c r="D58" s="238"/>
      <c r="G58" s="95">
        <f>G57/3603</f>
        <v>0.10674437968359701</v>
      </c>
      <c r="H58" s="95">
        <f>H57/3603</f>
        <v>0.12652234249236746</v>
      </c>
      <c r="I58" s="95">
        <f>I57/3603</f>
        <v>0.12652234249236746</v>
      </c>
      <c r="J58" s="95">
        <f t="shared" ref="J58:O58" si="6">J57/$U$18</f>
        <v>0.16005850072106098</v>
      </c>
      <c r="K58" s="95">
        <f t="shared" si="6"/>
        <v>0.17119093038862104</v>
      </c>
      <c r="L58" s="95">
        <f t="shared" si="6"/>
        <v>0.17119093038862104</v>
      </c>
      <c r="M58" s="95">
        <f t="shared" si="6"/>
        <v>0.27996461210278667</v>
      </c>
      <c r="N58" s="95">
        <f t="shared" si="6"/>
        <v>0.21093425987469622</v>
      </c>
      <c r="O58" s="95">
        <f t="shared" si="6"/>
        <v>0.38960861145971054</v>
      </c>
      <c r="P58" s="106">
        <f>P57/3603</f>
        <v>-1.977796280877047E-2</v>
      </c>
      <c r="Q58" s="106"/>
    </row>
    <row r="59" spans="1:17" x14ac:dyDescent="0.3">
      <c r="G59" s="31"/>
      <c r="H59" s="95"/>
      <c r="I59" s="95"/>
      <c r="J59" s="31"/>
      <c r="K59" s="31"/>
      <c r="L59" s="95"/>
      <c r="M59" s="31"/>
      <c r="N59" s="31"/>
      <c r="O59" s="95"/>
    </row>
    <row r="60" spans="1:17" x14ac:dyDescent="0.3">
      <c r="F60" s="9"/>
      <c r="G60" s="32"/>
      <c r="H60" s="32"/>
      <c r="I60" s="32"/>
      <c r="J60" s="32"/>
      <c r="K60" s="32"/>
      <c r="L60" s="32"/>
      <c r="M60" s="32"/>
      <c r="N60" s="32"/>
      <c r="O60" s="32"/>
    </row>
    <row r="61" spans="1:17" x14ac:dyDescent="0.3">
      <c r="G61" s="32"/>
      <c r="H61" s="32"/>
      <c r="I61" s="32"/>
      <c r="J61" s="32"/>
      <c r="K61" s="32"/>
      <c r="L61" s="32"/>
      <c r="M61" s="32"/>
      <c r="N61" s="32"/>
      <c r="O61" s="32"/>
    </row>
    <row r="62" spans="1:17" x14ac:dyDescent="0.3">
      <c r="G62" s="32"/>
      <c r="H62" s="32"/>
      <c r="I62" s="32"/>
      <c r="J62" s="32"/>
      <c r="K62" s="32"/>
      <c r="L62" s="32"/>
      <c r="M62" s="32"/>
      <c r="N62" s="32"/>
      <c r="O62" s="32"/>
    </row>
    <row r="63" spans="1:17" x14ac:dyDescent="0.3">
      <c r="G63" s="32"/>
      <c r="H63" s="32"/>
      <c r="I63" s="32"/>
      <c r="J63" s="32"/>
      <c r="K63" s="32"/>
      <c r="L63" s="32"/>
      <c r="M63" s="32"/>
      <c r="N63" s="32"/>
      <c r="O63" s="32"/>
    </row>
    <row r="64" spans="1:17" x14ac:dyDescent="0.3">
      <c r="G64" s="32"/>
      <c r="H64" s="32"/>
      <c r="I64" s="32"/>
      <c r="J64" s="32"/>
      <c r="K64" s="32"/>
      <c r="L64" s="32"/>
      <c r="M64" s="32"/>
      <c r="N64" s="32"/>
      <c r="O64" s="32"/>
    </row>
    <row r="65" spans="7:15" x14ac:dyDescent="0.3">
      <c r="G65" s="32"/>
      <c r="H65" s="32"/>
      <c r="I65" s="32"/>
      <c r="J65" s="32"/>
      <c r="K65" s="32"/>
      <c r="L65" s="32"/>
      <c r="M65" s="32"/>
      <c r="N65" s="32"/>
      <c r="O65" s="32"/>
    </row>
    <row r="66" spans="7:15" x14ac:dyDescent="0.3">
      <c r="G66" s="32"/>
      <c r="H66" s="32"/>
      <c r="I66" s="32"/>
      <c r="J66" s="32"/>
      <c r="K66" s="32"/>
      <c r="L66" s="32"/>
      <c r="M66" s="32"/>
      <c r="N66" s="32"/>
      <c r="O66" s="32"/>
    </row>
  </sheetData>
  <mergeCells count="16">
    <mergeCell ref="A57:D57"/>
    <mergeCell ref="A58:D58"/>
    <mergeCell ref="C1:F1"/>
    <mergeCell ref="I1:K1"/>
    <mergeCell ref="R1:T1"/>
    <mergeCell ref="Z4:AA4"/>
    <mergeCell ref="A5:A6"/>
    <mergeCell ref="B5:B6"/>
    <mergeCell ref="C5:C6"/>
    <mergeCell ref="D5:D6"/>
    <mergeCell ref="E5:E6"/>
    <mergeCell ref="F5:F6"/>
    <mergeCell ref="G5:I5"/>
    <mergeCell ref="J5:L5"/>
    <mergeCell ref="M5:O5"/>
    <mergeCell ref="P5:Q5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4"/>
  <sheetViews>
    <sheetView topLeftCell="D28" zoomScaleNormal="100" workbookViewId="0">
      <selection activeCell="M48" sqref="M48"/>
    </sheetView>
  </sheetViews>
  <sheetFormatPr defaultRowHeight="16.5" x14ac:dyDescent="0.3"/>
  <cols>
    <col min="1" max="1" width="3.5" bestFit="1" customWidth="1"/>
    <col min="2" max="2" width="13.75" bestFit="1" customWidth="1"/>
    <col min="3" max="3" width="64.125" customWidth="1"/>
    <col min="4" max="4" width="13.375" customWidth="1"/>
    <col min="5" max="5" width="14.75" customWidth="1"/>
    <col min="6" max="6" width="10.5" bestFit="1" customWidth="1"/>
    <col min="7" max="7" width="14.625" bestFit="1" customWidth="1"/>
    <col min="8" max="8" width="12.875" bestFit="1" customWidth="1"/>
    <col min="9" max="9" width="12.875" customWidth="1"/>
    <col min="10" max="10" width="10.25" bestFit="1" customWidth="1"/>
    <col min="11" max="11" width="13" bestFit="1" customWidth="1"/>
    <col min="12" max="12" width="13" customWidth="1"/>
    <col min="13" max="13" width="9.75" bestFit="1" customWidth="1"/>
    <col min="14" max="14" width="13" bestFit="1" customWidth="1"/>
    <col min="15" max="15" width="13" customWidth="1"/>
    <col min="16" max="16" width="9.75" bestFit="1" customWidth="1"/>
    <col min="17" max="17" width="23.125" bestFit="1" customWidth="1"/>
    <col min="18" max="18" width="8.25" bestFit="1" customWidth="1"/>
    <col min="20" max="20" width="13" bestFit="1" customWidth="1"/>
    <col min="21" max="21" width="13.625" bestFit="1" customWidth="1"/>
    <col min="22" max="22" width="34.375" customWidth="1"/>
    <col min="23" max="23" width="13" customWidth="1"/>
    <col min="24" max="24" width="12.5" customWidth="1"/>
    <col min="25" max="25" width="9.125" bestFit="1" customWidth="1"/>
    <col min="27" max="27" width="11" customWidth="1"/>
    <col min="28" max="28" width="15.625" bestFit="1" customWidth="1"/>
  </cols>
  <sheetData>
    <row r="1" spans="1:26" x14ac:dyDescent="0.3">
      <c r="C1" s="238"/>
      <c r="D1" s="238"/>
      <c r="E1" s="238"/>
      <c r="F1" s="238"/>
      <c r="G1" s="238"/>
      <c r="H1" s="238"/>
      <c r="I1" s="238" t="s">
        <v>0</v>
      </c>
      <c r="J1" s="238"/>
      <c r="K1" s="238"/>
      <c r="L1" s="143"/>
      <c r="M1" s="96"/>
      <c r="R1" s="238"/>
      <c r="S1" s="238"/>
    </row>
    <row r="2" spans="1:26" ht="33" x14ac:dyDescent="0.3">
      <c r="C2" s="10" t="s">
        <v>84</v>
      </c>
      <c r="D2" s="29" t="s">
        <v>5</v>
      </c>
      <c r="E2" s="27" t="s">
        <v>85</v>
      </c>
      <c r="F2" t="s">
        <v>9</v>
      </c>
      <c r="G2" s="59"/>
      <c r="I2" s="29" t="s">
        <v>5</v>
      </c>
      <c r="J2" s="17" t="s">
        <v>6</v>
      </c>
      <c r="K2" t="s">
        <v>9</v>
      </c>
      <c r="M2" s="97"/>
      <c r="R2" s="10"/>
    </row>
    <row r="3" spans="1:26" x14ac:dyDescent="0.3">
      <c r="A3" s="142"/>
      <c r="B3" s="17"/>
      <c r="C3" s="17">
        <v>0.31</v>
      </c>
      <c r="D3" s="17">
        <v>1.7</v>
      </c>
      <c r="E3" s="17">
        <v>0.24</v>
      </c>
      <c r="F3" s="8">
        <v>1.9</v>
      </c>
      <c r="G3" s="17"/>
      <c r="H3" s="8"/>
      <c r="I3" s="8">
        <v>2.1</v>
      </c>
      <c r="J3" s="8">
        <v>0.28999999999999998</v>
      </c>
      <c r="K3" s="8">
        <v>2.4</v>
      </c>
      <c r="M3" s="98"/>
      <c r="Y3" s="17"/>
    </row>
    <row r="4" spans="1:26" ht="17.25" thickBot="1" x14ac:dyDescent="0.35">
      <c r="A4" s="87"/>
      <c r="B4" s="26"/>
      <c r="C4" s="88"/>
      <c r="D4" s="88"/>
      <c r="E4" s="88"/>
      <c r="F4" s="88"/>
      <c r="G4" s="88"/>
      <c r="H4" s="89"/>
      <c r="I4" s="89"/>
      <c r="J4" s="90"/>
      <c r="M4" s="98"/>
      <c r="O4" s="6"/>
      <c r="P4" s="25"/>
      <c r="S4" s="17"/>
      <c r="T4" s="238"/>
      <c r="U4" s="238"/>
      <c r="Y4" s="17"/>
    </row>
    <row r="5" spans="1:26" ht="16.5" customHeight="1" x14ac:dyDescent="0.3">
      <c r="A5" s="239"/>
      <c r="B5" s="272" t="s">
        <v>1</v>
      </c>
      <c r="C5" s="273"/>
      <c r="D5" s="243" t="s">
        <v>365</v>
      </c>
      <c r="E5" s="243" t="s">
        <v>60</v>
      </c>
      <c r="F5" s="245"/>
      <c r="G5" s="266"/>
      <c r="H5" s="247" t="s">
        <v>4</v>
      </c>
      <c r="I5" s="248"/>
      <c r="J5" s="249"/>
      <c r="K5" s="250" t="s">
        <v>11</v>
      </c>
      <c r="L5" s="250"/>
      <c r="M5" s="251"/>
      <c r="N5" s="252" t="s">
        <v>10</v>
      </c>
      <c r="O5" s="253"/>
      <c r="P5" s="253"/>
      <c r="Q5" s="252" t="s">
        <v>12</v>
      </c>
      <c r="R5" s="254"/>
      <c r="S5" s="17"/>
      <c r="T5" s="265"/>
      <c r="U5" s="265"/>
      <c r="V5" s="17"/>
      <c r="W5" s="17"/>
      <c r="X5" s="17"/>
      <c r="Y5" s="17"/>
      <c r="Z5" s="17"/>
    </row>
    <row r="6" spans="1:26" ht="30.75" customHeight="1" x14ac:dyDescent="0.3">
      <c r="A6" s="240"/>
      <c r="B6" s="240"/>
      <c r="C6" s="274"/>
      <c r="D6" s="244"/>
      <c r="E6" s="244"/>
      <c r="F6" s="246"/>
      <c r="G6" s="267"/>
      <c r="H6" s="145" t="s">
        <v>60</v>
      </c>
      <c r="I6" s="73" t="s">
        <v>220</v>
      </c>
      <c r="J6" s="234" t="s">
        <v>364</v>
      </c>
      <c r="K6" s="145" t="s">
        <v>60</v>
      </c>
      <c r="L6" s="73" t="s">
        <v>220</v>
      </c>
      <c r="M6" s="94" t="s">
        <v>364</v>
      </c>
      <c r="N6" s="145" t="s">
        <v>60</v>
      </c>
      <c r="O6" s="73" t="s">
        <v>220</v>
      </c>
      <c r="P6" s="94" t="s">
        <v>364</v>
      </c>
      <c r="Q6" s="145" t="s">
        <v>3</v>
      </c>
      <c r="R6" s="100" t="s">
        <v>2</v>
      </c>
      <c r="S6" s="17"/>
      <c r="T6" s="141"/>
      <c r="U6" s="23"/>
      <c r="V6" s="17"/>
      <c r="W6" s="17"/>
      <c r="X6" s="17"/>
      <c r="Y6" s="17"/>
      <c r="Z6" s="17"/>
    </row>
    <row r="7" spans="1:26" s="9" customFormat="1" x14ac:dyDescent="0.3">
      <c r="A7" s="44">
        <v>1</v>
      </c>
      <c r="B7" s="270" t="s">
        <v>655</v>
      </c>
      <c r="C7" s="45" t="s">
        <v>606</v>
      </c>
      <c r="D7" s="46">
        <v>8705</v>
      </c>
      <c r="E7" s="47">
        <v>7490</v>
      </c>
      <c r="F7" s="65"/>
      <c r="G7" s="49"/>
      <c r="H7" s="56">
        <f>E7</f>
        <v>7490</v>
      </c>
      <c r="I7" s="114">
        <f>D7</f>
        <v>8705</v>
      </c>
      <c r="J7" s="108">
        <f>D7</f>
        <v>8705</v>
      </c>
      <c r="K7" s="68">
        <v>21.285269191068615</v>
      </c>
      <c r="L7" s="74">
        <v>24.513099907643831</v>
      </c>
      <c r="M7" s="68">
        <v>24.513099907643831</v>
      </c>
      <c r="N7" s="68">
        <v>36.519857662845659</v>
      </c>
      <c r="O7" s="74">
        <v>44.552704405932523</v>
      </c>
      <c r="P7" s="67">
        <v>44.552704405932523</v>
      </c>
      <c r="Q7" s="121">
        <f t="shared" ref="Q7:Q56" si="0">H7-J7</f>
        <v>-1215</v>
      </c>
      <c r="R7" s="116">
        <f>N7-P7</f>
        <v>-8.0328467430868642</v>
      </c>
      <c r="S7" s="52"/>
      <c r="T7" s="53"/>
      <c r="U7" s="54"/>
      <c r="V7" s="8"/>
      <c r="W7" s="8"/>
      <c r="X7" s="8"/>
      <c r="Y7" s="8"/>
      <c r="Z7" s="8"/>
    </row>
    <row r="8" spans="1:26" s="9" customFormat="1" x14ac:dyDescent="0.3">
      <c r="A8" s="44">
        <v>2</v>
      </c>
      <c r="B8" s="270" t="s">
        <v>656</v>
      </c>
      <c r="C8" s="45" t="s">
        <v>607</v>
      </c>
      <c r="D8" s="46">
        <v>6096</v>
      </c>
      <c r="E8" s="47">
        <v>2758</v>
      </c>
      <c r="F8" s="66"/>
      <c r="G8" s="49"/>
      <c r="H8" s="46">
        <f t="shared" ref="H8:H56" si="1">E8</f>
        <v>2758</v>
      </c>
      <c r="I8" s="47">
        <f t="shared" ref="I8:I56" si="2">D8</f>
        <v>6096</v>
      </c>
      <c r="J8" s="109">
        <f t="shared" ref="J8:J56" si="3">D8</f>
        <v>6096</v>
      </c>
      <c r="K8" s="69">
        <v>9.2592486554028373</v>
      </c>
      <c r="L8" s="75">
        <v>17.882523496495896</v>
      </c>
      <c r="M8" s="69">
        <v>17.882523496495896</v>
      </c>
      <c r="N8" s="69">
        <v>20.870863475851579</v>
      </c>
      <c r="O8" s="75">
        <v>35.512555549519199</v>
      </c>
      <c r="P8" s="71">
        <v>35.512555549519206</v>
      </c>
      <c r="Q8" s="105">
        <f t="shared" si="0"/>
        <v>-3338</v>
      </c>
      <c r="R8" s="117">
        <f t="shared" ref="R8:R56" si="4">N8-P8</f>
        <v>-14.641692073667627</v>
      </c>
      <c r="S8" s="52"/>
      <c r="T8" s="53"/>
      <c r="U8" s="54"/>
      <c r="V8" s="8"/>
      <c r="W8" s="8"/>
      <c r="X8" s="8"/>
      <c r="Y8" s="8"/>
      <c r="Z8" s="8"/>
    </row>
    <row r="9" spans="1:26" s="9" customFormat="1" x14ac:dyDescent="0.3">
      <c r="A9" s="44">
        <v>3</v>
      </c>
      <c r="B9" s="270"/>
      <c r="C9" s="45" t="s">
        <v>608</v>
      </c>
      <c r="D9" s="46">
        <v>7014</v>
      </c>
      <c r="E9" s="47">
        <v>7014</v>
      </c>
      <c r="F9" s="66"/>
      <c r="G9" s="55"/>
      <c r="H9" s="46">
        <f t="shared" si="1"/>
        <v>7014</v>
      </c>
      <c r="I9" s="47">
        <f t="shared" si="2"/>
        <v>7014</v>
      </c>
      <c r="J9" s="109">
        <f t="shared" si="3"/>
        <v>7014</v>
      </c>
      <c r="K9" s="69">
        <v>20.075551149019393</v>
      </c>
      <c r="L9" s="75">
        <v>20.215551149019397</v>
      </c>
      <c r="M9" s="69">
        <v>20.215551149019397</v>
      </c>
      <c r="N9" s="69">
        <v>34.945698484272292</v>
      </c>
      <c r="O9" s="75">
        <v>38.693412832074756</v>
      </c>
      <c r="P9" s="71">
        <v>38.693412832074756</v>
      </c>
      <c r="Q9" s="105">
        <f t="shared" si="0"/>
        <v>0</v>
      </c>
      <c r="R9" s="117">
        <f t="shared" si="4"/>
        <v>-3.7477143478024644</v>
      </c>
      <c r="S9" s="52"/>
      <c r="T9" s="53"/>
      <c r="U9" s="54"/>
      <c r="V9" s="8"/>
      <c r="W9" s="8"/>
      <c r="X9" s="8"/>
      <c r="Y9" s="8"/>
      <c r="Z9" s="8"/>
    </row>
    <row r="10" spans="1:26" s="9" customFormat="1" x14ac:dyDescent="0.3">
      <c r="A10" s="44">
        <v>4</v>
      </c>
      <c r="B10" s="270" t="s">
        <v>657</v>
      </c>
      <c r="C10" s="45" t="s">
        <v>609</v>
      </c>
      <c r="D10" s="46">
        <v>5708</v>
      </c>
      <c r="E10" s="47">
        <v>5904</v>
      </c>
      <c r="F10" s="66"/>
      <c r="G10" s="55"/>
      <c r="H10" s="46">
        <f t="shared" si="1"/>
        <v>5904</v>
      </c>
      <c r="I10" s="47">
        <f t="shared" si="2"/>
        <v>5708</v>
      </c>
      <c r="J10" s="109">
        <f t="shared" si="3"/>
        <v>5708</v>
      </c>
      <c r="K10" s="69">
        <v>17.254570000543271</v>
      </c>
      <c r="L10" s="75">
        <v>16.896450806758299</v>
      </c>
      <c r="M10" s="69">
        <v>16.896450806758299</v>
      </c>
      <c r="N10" s="69">
        <v>31.274865105666318</v>
      </c>
      <c r="O10" s="75">
        <v>34.168140924648235</v>
      </c>
      <c r="P10" s="71">
        <v>34.168140924648227</v>
      </c>
      <c r="Q10" s="105">
        <f t="shared" si="0"/>
        <v>196</v>
      </c>
      <c r="R10" s="117">
        <f t="shared" si="4"/>
        <v>-2.893275818981909</v>
      </c>
      <c r="S10" s="52"/>
      <c r="T10" s="53"/>
      <c r="U10" s="54"/>
      <c r="V10" s="8"/>
      <c r="W10" s="8"/>
      <c r="X10" s="8"/>
      <c r="Y10" s="8"/>
      <c r="Z10" s="8"/>
    </row>
    <row r="11" spans="1:26" s="9" customFormat="1" x14ac:dyDescent="0.3">
      <c r="A11" s="44">
        <v>5</v>
      </c>
      <c r="B11" s="270" t="s">
        <v>658</v>
      </c>
      <c r="C11" s="45" t="s">
        <v>610</v>
      </c>
      <c r="D11" s="46">
        <v>5701</v>
      </c>
      <c r="E11" s="47">
        <v>4058</v>
      </c>
      <c r="F11" s="66"/>
      <c r="G11" s="55"/>
      <c r="H11" s="46">
        <f t="shared" si="1"/>
        <v>4058</v>
      </c>
      <c r="I11" s="47">
        <f t="shared" si="2"/>
        <v>5701</v>
      </c>
      <c r="J11" s="109">
        <f t="shared" si="3"/>
        <v>5701</v>
      </c>
      <c r="K11" s="69">
        <v>12.563100450915412</v>
      </c>
      <c r="L11" s="75">
        <v>16.878660835551692</v>
      </c>
      <c r="M11" s="69">
        <v>16.878660835551692</v>
      </c>
      <c r="N11" s="69">
        <v>23.270037703047748</v>
      </c>
      <c r="O11" s="75">
        <v>34.143886021622208</v>
      </c>
      <c r="P11" s="71">
        <v>34.143886021622208</v>
      </c>
      <c r="Q11" s="105">
        <f t="shared" si="0"/>
        <v>-1643</v>
      </c>
      <c r="R11" s="117">
        <f t="shared" si="4"/>
        <v>-10.87384831857446</v>
      </c>
      <c r="S11" s="52"/>
      <c r="T11" s="53"/>
      <c r="U11" s="54"/>
      <c r="V11" s="8" t="s">
        <v>7</v>
      </c>
      <c r="W11" s="8">
        <v>188.45699999999999</v>
      </c>
      <c r="X11" s="8"/>
      <c r="Y11" s="8"/>
      <c r="Z11" s="8"/>
    </row>
    <row r="12" spans="1:26" s="9" customFormat="1" x14ac:dyDescent="0.3">
      <c r="A12" s="44">
        <v>6</v>
      </c>
      <c r="B12" s="270">
        <v>3</v>
      </c>
      <c r="C12" s="45" t="s">
        <v>611</v>
      </c>
      <c r="D12" s="46">
        <v>6764</v>
      </c>
      <c r="E12" s="47">
        <v>6867</v>
      </c>
      <c r="F12" s="66"/>
      <c r="G12" s="49"/>
      <c r="H12" s="46">
        <f t="shared" si="1"/>
        <v>6867</v>
      </c>
      <c r="I12" s="47">
        <f t="shared" si="2"/>
        <v>6764</v>
      </c>
      <c r="J12" s="109">
        <f t="shared" si="3"/>
        <v>6764</v>
      </c>
      <c r="K12" s="69">
        <v>19.70196175368066</v>
      </c>
      <c r="L12" s="75">
        <v>19.580195034497748</v>
      </c>
      <c r="M12" s="69">
        <v>19.580195034497748</v>
      </c>
      <c r="N12" s="69">
        <v>34.459561090889338</v>
      </c>
      <c r="O12" s="75">
        <v>37.827166295431091</v>
      </c>
      <c r="P12" s="71">
        <v>37.827166295431084</v>
      </c>
      <c r="Q12" s="105">
        <f t="shared" si="0"/>
        <v>103</v>
      </c>
      <c r="R12" s="117">
        <f t="shared" si="4"/>
        <v>-3.3676052045417464</v>
      </c>
      <c r="S12" s="52"/>
      <c r="T12" s="53"/>
      <c r="U12" s="54"/>
      <c r="V12" s="8" t="s">
        <v>8</v>
      </c>
      <c r="W12" s="8">
        <v>238.34</v>
      </c>
      <c r="X12" s="8"/>
      <c r="Y12" s="8"/>
      <c r="Z12" s="8"/>
    </row>
    <row r="13" spans="1:26" s="9" customFormat="1" x14ac:dyDescent="0.3">
      <c r="A13" s="44">
        <v>7</v>
      </c>
      <c r="B13" s="270" t="s">
        <v>659</v>
      </c>
      <c r="C13" s="45" t="s">
        <v>612</v>
      </c>
      <c r="D13" s="46">
        <v>7178</v>
      </c>
      <c r="E13" s="47">
        <v>7706</v>
      </c>
      <c r="F13" s="66"/>
      <c r="G13" s="49"/>
      <c r="H13" s="46">
        <f t="shared" si="1"/>
        <v>7706</v>
      </c>
      <c r="I13" s="47">
        <f t="shared" si="2"/>
        <v>7178</v>
      </c>
      <c r="J13" s="109">
        <f t="shared" si="3"/>
        <v>7178</v>
      </c>
      <c r="K13" s="69">
        <v>21.834216874015318</v>
      </c>
      <c r="L13" s="75">
        <v>20.632344760145596</v>
      </c>
      <c r="M13" s="69">
        <v>20.632344760145596</v>
      </c>
      <c r="N13" s="69">
        <v>37.234181995979796</v>
      </c>
      <c r="O13" s="75">
        <v>39.261670560112996</v>
      </c>
      <c r="P13" s="71">
        <v>39.261670560113004</v>
      </c>
      <c r="Q13" s="105">
        <f t="shared" si="0"/>
        <v>528</v>
      </c>
      <c r="R13" s="117">
        <f t="shared" si="4"/>
        <v>-2.0274885641332077</v>
      </c>
      <c r="S13" s="52"/>
      <c r="T13" s="53"/>
      <c r="U13" s="54"/>
      <c r="V13" s="8"/>
      <c r="W13" s="8"/>
      <c r="X13" s="8"/>
      <c r="Y13" s="8"/>
      <c r="Z13" s="8"/>
    </row>
    <row r="14" spans="1:26" s="9" customFormat="1" x14ac:dyDescent="0.3">
      <c r="A14" s="44">
        <v>8</v>
      </c>
      <c r="B14" s="270" t="s">
        <v>660</v>
      </c>
      <c r="C14" s="45" t="s">
        <v>613</v>
      </c>
      <c r="D14" s="46">
        <v>6056</v>
      </c>
      <c r="E14" s="47">
        <v>5355</v>
      </c>
      <c r="F14" s="66"/>
      <c r="G14" s="49"/>
      <c r="H14" s="46">
        <f t="shared" si="1"/>
        <v>5355</v>
      </c>
      <c r="I14" s="47">
        <f t="shared" si="2"/>
        <v>6056</v>
      </c>
      <c r="J14" s="109">
        <f t="shared" si="3"/>
        <v>6056</v>
      </c>
      <c r="K14" s="69">
        <v>15.85932797305373</v>
      </c>
      <c r="L14" s="75">
        <v>17.780866518172434</v>
      </c>
      <c r="M14" s="69">
        <v>17.780866518172434</v>
      </c>
      <c r="N14" s="69">
        <v>29.459290758950395</v>
      </c>
      <c r="O14" s="75">
        <v>35.373956103656219</v>
      </c>
      <c r="P14" s="71">
        <v>35.373956103656219</v>
      </c>
      <c r="Q14" s="105">
        <f t="shared" si="0"/>
        <v>-701</v>
      </c>
      <c r="R14" s="117">
        <f t="shared" si="4"/>
        <v>-5.9146653447058242</v>
      </c>
      <c r="S14" s="52"/>
      <c r="T14" s="53"/>
      <c r="U14" s="54"/>
      <c r="V14" s="8"/>
      <c r="W14" s="33"/>
      <c r="X14" s="8"/>
      <c r="Y14" s="8"/>
      <c r="Z14" s="8"/>
    </row>
    <row r="15" spans="1:26" x14ac:dyDescent="0.3">
      <c r="A15" s="146">
        <v>9</v>
      </c>
      <c r="B15" s="270" t="s">
        <v>443</v>
      </c>
      <c r="C15" s="45" t="s">
        <v>614</v>
      </c>
      <c r="D15" s="18">
        <v>3499</v>
      </c>
      <c r="E15" s="24">
        <v>3671</v>
      </c>
      <c r="F15" s="19"/>
      <c r="G15" s="144"/>
      <c r="H15" s="46">
        <f t="shared" si="1"/>
        <v>3671</v>
      </c>
      <c r="I15" s="47">
        <f t="shared" si="2"/>
        <v>3499</v>
      </c>
      <c r="J15" s="109">
        <f t="shared" si="3"/>
        <v>3499</v>
      </c>
      <c r="K15" s="69">
        <v>11.579569185635899</v>
      </c>
      <c r="L15" s="75">
        <v>11.282444178845005</v>
      </c>
      <c r="M15" s="69">
        <v>11.282444178845005</v>
      </c>
      <c r="N15" s="69">
        <v>21.990206606182426</v>
      </c>
      <c r="O15" s="75">
        <v>24.113986526864778</v>
      </c>
      <c r="P15" s="71">
        <v>26.51398652686478</v>
      </c>
      <c r="Q15" s="105">
        <f t="shared" si="0"/>
        <v>172</v>
      </c>
      <c r="R15" s="117">
        <f t="shared" si="4"/>
        <v>-4.5237799206823546</v>
      </c>
      <c r="S15" s="21"/>
      <c r="T15" s="15"/>
      <c r="U15" s="32"/>
      <c r="V15" s="8"/>
      <c r="W15" s="43"/>
      <c r="X15" s="17"/>
      <c r="Y15" s="17"/>
      <c r="Z15" s="17"/>
    </row>
    <row r="16" spans="1:26" x14ac:dyDescent="0.3">
      <c r="A16" s="146">
        <v>10</v>
      </c>
      <c r="B16" s="270" t="s">
        <v>661</v>
      </c>
      <c r="C16" s="45" t="s">
        <v>615</v>
      </c>
      <c r="D16" s="18">
        <v>3300</v>
      </c>
      <c r="E16" s="24">
        <v>2033</v>
      </c>
      <c r="F16" s="19"/>
      <c r="G16" s="144"/>
      <c r="H16" s="46">
        <f t="shared" si="1"/>
        <v>2033</v>
      </c>
      <c r="I16" s="47">
        <f t="shared" si="2"/>
        <v>3300</v>
      </c>
      <c r="J16" s="109">
        <f t="shared" si="3"/>
        <v>3300</v>
      </c>
      <c r="K16" s="69">
        <v>7.4167159232900524</v>
      </c>
      <c r="L16" s="75">
        <v>10.77670071168577</v>
      </c>
      <c r="M16" s="69">
        <v>10.77670071168577</v>
      </c>
      <c r="N16" s="69">
        <v>18.473247079915247</v>
      </c>
      <c r="O16" s="75">
        <v>25.824454283696419</v>
      </c>
      <c r="P16" s="71">
        <v>25.824454283696419</v>
      </c>
      <c r="Q16" s="105">
        <f t="shared" si="0"/>
        <v>-1267</v>
      </c>
      <c r="R16" s="117">
        <f t="shared" si="4"/>
        <v>-7.351207203781172</v>
      </c>
      <c r="S16" s="21"/>
      <c r="T16" s="15"/>
      <c r="U16" s="32"/>
      <c r="V16" s="17"/>
      <c r="W16" s="8"/>
      <c r="X16" s="17"/>
      <c r="Y16" s="17"/>
      <c r="Z16" s="17"/>
    </row>
    <row r="17" spans="1:26" x14ac:dyDescent="0.3">
      <c r="A17" s="146">
        <v>11</v>
      </c>
      <c r="B17" s="270" t="s">
        <v>662</v>
      </c>
      <c r="C17" s="45" t="s">
        <v>616</v>
      </c>
      <c r="D17" s="18">
        <v>2195</v>
      </c>
      <c r="E17" s="24">
        <v>2651</v>
      </c>
      <c r="F17" s="19"/>
      <c r="G17" s="144"/>
      <c r="H17" s="46">
        <f t="shared" si="1"/>
        <v>2651</v>
      </c>
      <c r="I17" s="47">
        <f t="shared" si="2"/>
        <v>2195</v>
      </c>
      <c r="J17" s="109">
        <f t="shared" si="3"/>
        <v>2195</v>
      </c>
      <c r="K17" s="69">
        <v>8.9873162383875709</v>
      </c>
      <c r="L17" s="75">
        <v>7.9684266855000825</v>
      </c>
      <c r="M17" s="69">
        <v>7.9684266855000825</v>
      </c>
      <c r="N17" s="69">
        <v>18.61700836638235</v>
      </c>
      <c r="O17" s="75">
        <v>17.195644591731405</v>
      </c>
      <c r="P17" s="71">
        <v>21.995644591731406</v>
      </c>
      <c r="Q17" s="105">
        <f t="shared" si="0"/>
        <v>456</v>
      </c>
      <c r="R17" s="117">
        <f t="shared" si="4"/>
        <v>-3.3786362253490552</v>
      </c>
      <c r="S17" s="21"/>
      <c r="T17" s="15"/>
      <c r="U17" s="32"/>
      <c r="V17" s="8"/>
      <c r="W17" s="33"/>
      <c r="X17" s="17"/>
      <c r="Y17" s="17"/>
      <c r="Z17" s="17"/>
    </row>
    <row r="18" spans="1:26" x14ac:dyDescent="0.3">
      <c r="A18" s="146">
        <v>12</v>
      </c>
      <c r="B18" s="270" t="s">
        <v>663</v>
      </c>
      <c r="C18" s="45" t="s">
        <v>617</v>
      </c>
      <c r="D18" s="18">
        <v>4892</v>
      </c>
      <c r="E18" s="24">
        <v>3216</v>
      </c>
      <c r="F18" s="19"/>
      <c r="G18" s="144"/>
      <c r="H18" s="46">
        <f t="shared" si="1"/>
        <v>3216</v>
      </c>
      <c r="I18" s="47">
        <f t="shared" si="2"/>
        <v>4892</v>
      </c>
      <c r="J18" s="109">
        <f t="shared" si="3"/>
        <v>4892</v>
      </c>
      <c r="K18" s="69">
        <v>10.423221057206497</v>
      </c>
      <c r="L18" s="75">
        <v>14.822648448959633</v>
      </c>
      <c r="M18" s="69">
        <v>14.822648448959633</v>
      </c>
      <c r="N18" s="69">
        <v>22.385495626663769</v>
      </c>
      <c r="O18" s="75">
        <v>31.340712229043298</v>
      </c>
      <c r="P18" s="71">
        <v>31.340712229043298</v>
      </c>
      <c r="Q18" s="105">
        <f t="shared" si="0"/>
        <v>-1676</v>
      </c>
      <c r="R18" s="117">
        <f t="shared" si="4"/>
        <v>-8.9552166023795294</v>
      </c>
      <c r="S18" s="21"/>
      <c r="T18" s="15"/>
      <c r="U18" s="32"/>
      <c r="V18" s="8"/>
      <c r="W18" s="43"/>
      <c r="Y18" s="17"/>
      <c r="Z18" s="17"/>
    </row>
    <row r="19" spans="1:26" x14ac:dyDescent="0.3">
      <c r="A19" s="146">
        <v>13</v>
      </c>
      <c r="B19" s="270" t="s">
        <v>664</v>
      </c>
      <c r="C19" s="45" t="s">
        <v>618</v>
      </c>
      <c r="D19" s="18">
        <v>7626</v>
      </c>
      <c r="E19" s="24">
        <v>7921</v>
      </c>
      <c r="F19" s="19"/>
      <c r="G19" s="144"/>
      <c r="H19" s="46">
        <f t="shared" si="1"/>
        <v>7921</v>
      </c>
      <c r="I19" s="47">
        <f t="shared" si="2"/>
        <v>7626</v>
      </c>
      <c r="J19" s="109">
        <f t="shared" si="3"/>
        <v>7626</v>
      </c>
      <c r="K19" s="69">
        <v>22.380623132503938</v>
      </c>
      <c r="L19" s="75">
        <v>21.770902917368396</v>
      </c>
      <c r="M19" s="69">
        <v>21.770902917368396</v>
      </c>
      <c r="N19" s="69">
        <v>37.945199272016083</v>
      </c>
      <c r="O19" s="75">
        <v>40.813984353778459</v>
      </c>
      <c r="P19" s="71">
        <v>40.813984353778451</v>
      </c>
      <c r="Q19" s="105">
        <f t="shared" si="0"/>
        <v>295</v>
      </c>
      <c r="R19" s="117">
        <f t="shared" si="4"/>
        <v>-2.8687850817623683</v>
      </c>
      <c r="S19" s="21"/>
      <c r="T19" s="15"/>
      <c r="U19" s="32"/>
      <c r="V19" s="8"/>
      <c r="W19" s="43"/>
      <c r="Y19" s="17"/>
      <c r="Z19" s="17"/>
    </row>
    <row r="20" spans="1:26" x14ac:dyDescent="0.3">
      <c r="A20" s="146">
        <v>14</v>
      </c>
      <c r="B20" s="269" t="s">
        <v>665</v>
      </c>
      <c r="C20" s="45" t="s">
        <v>619</v>
      </c>
      <c r="D20" s="19">
        <v>1403</v>
      </c>
      <c r="E20" s="171">
        <v>2667</v>
      </c>
      <c r="F20" s="19"/>
      <c r="G20" s="144"/>
      <c r="H20" s="46">
        <f t="shared" si="1"/>
        <v>2667</v>
      </c>
      <c r="I20" s="47">
        <f t="shared" si="2"/>
        <v>1403</v>
      </c>
      <c r="J20" s="109">
        <f t="shared" si="3"/>
        <v>1403</v>
      </c>
      <c r="K20" s="69">
        <v>9.0279790297169562</v>
      </c>
      <c r="L20" s="75">
        <v>5.9556185146954963</v>
      </c>
      <c r="M20" s="69">
        <v>5.9556185146954963</v>
      </c>
      <c r="N20" s="69">
        <v>20.569921279947842</v>
      </c>
      <c r="O20" s="75">
        <v>16.851375563644265</v>
      </c>
      <c r="P20" s="71">
        <v>19.251375563644267</v>
      </c>
      <c r="Q20" s="105">
        <f t="shared" si="0"/>
        <v>1264</v>
      </c>
      <c r="R20" s="117">
        <f t="shared" si="4"/>
        <v>1.318545716303575</v>
      </c>
      <c r="S20" s="21"/>
      <c r="T20" s="15"/>
      <c r="U20" s="32"/>
      <c r="X20" s="17"/>
      <c r="Y20" s="17"/>
      <c r="Z20" s="17"/>
    </row>
    <row r="21" spans="1:26" x14ac:dyDescent="0.3">
      <c r="A21" s="146">
        <v>15</v>
      </c>
      <c r="B21" s="270" t="s">
        <v>666</v>
      </c>
      <c r="C21" s="45" t="s">
        <v>620</v>
      </c>
      <c r="D21" s="18">
        <v>6939</v>
      </c>
      <c r="E21" s="24">
        <v>6086</v>
      </c>
      <c r="F21" s="19"/>
      <c r="G21" s="144"/>
      <c r="H21" s="46">
        <f t="shared" si="1"/>
        <v>6086</v>
      </c>
      <c r="I21" s="47">
        <f t="shared" si="2"/>
        <v>6939</v>
      </c>
      <c r="J21" s="109">
        <f t="shared" si="3"/>
        <v>6939</v>
      </c>
      <c r="K21" s="69">
        <v>17.71710925191503</v>
      </c>
      <c r="L21" s="75">
        <v>20.0249443146629</v>
      </c>
      <c r="M21" s="69">
        <v>20.0249443146629</v>
      </c>
      <c r="N21" s="69">
        <v>31.876749497473782</v>
      </c>
      <c r="O21" s="75">
        <v>38.433538871081659</v>
      </c>
      <c r="P21" s="71">
        <v>38.433538871081652</v>
      </c>
      <c r="Q21" s="105">
        <f t="shared" si="0"/>
        <v>-853</v>
      </c>
      <c r="R21" s="117">
        <f t="shared" si="4"/>
        <v>-6.5567893736078702</v>
      </c>
      <c r="S21" s="21"/>
      <c r="T21" s="15"/>
      <c r="U21" s="32"/>
      <c r="X21" s="17"/>
      <c r="Y21" s="17"/>
      <c r="Z21" s="17"/>
    </row>
    <row r="22" spans="1:26" x14ac:dyDescent="0.3">
      <c r="A22" s="146">
        <v>16</v>
      </c>
      <c r="B22" s="269">
        <v>15</v>
      </c>
      <c r="C22" s="45" t="s">
        <v>621</v>
      </c>
      <c r="D22" s="19">
        <v>8459</v>
      </c>
      <c r="E22" s="171">
        <v>8504</v>
      </c>
      <c r="F22" s="19"/>
      <c r="G22" s="144"/>
      <c r="H22" s="46">
        <f t="shared" si="1"/>
        <v>8504</v>
      </c>
      <c r="I22" s="47">
        <f t="shared" si="2"/>
        <v>8459</v>
      </c>
      <c r="J22" s="109">
        <f t="shared" si="3"/>
        <v>8459</v>
      </c>
      <c r="K22" s="69">
        <v>23.862273591568425</v>
      </c>
      <c r="L22" s="75">
        <v>23.887909490954531</v>
      </c>
      <c r="M22" s="69">
        <v>23.887909490954531</v>
      </c>
      <c r="N22" s="69">
        <v>39.873213560058673</v>
      </c>
      <c r="O22" s="75">
        <v>43.700317813875159</v>
      </c>
      <c r="P22" s="71">
        <v>43.700317813875159</v>
      </c>
      <c r="Q22" s="105">
        <f t="shared" si="0"/>
        <v>45</v>
      </c>
      <c r="R22" s="117">
        <f t="shared" si="4"/>
        <v>-3.8271042538164863</v>
      </c>
      <c r="S22" s="21"/>
      <c r="T22" s="15"/>
      <c r="U22" s="32"/>
      <c r="X22" s="17"/>
    </row>
    <row r="23" spans="1:26" x14ac:dyDescent="0.3">
      <c r="A23" s="146">
        <v>17</v>
      </c>
      <c r="B23" s="269" t="s">
        <v>667</v>
      </c>
      <c r="C23" s="45" t="s">
        <v>622</v>
      </c>
      <c r="D23" s="19">
        <v>6306</v>
      </c>
      <c r="E23" s="171">
        <v>6300</v>
      </c>
      <c r="F23" s="19"/>
      <c r="G23" s="144"/>
      <c r="H23" s="46">
        <f t="shared" si="1"/>
        <v>6300</v>
      </c>
      <c r="I23" s="47">
        <f t="shared" si="2"/>
        <v>6306</v>
      </c>
      <c r="J23" s="109">
        <f t="shared" si="3"/>
        <v>6306</v>
      </c>
      <c r="K23" s="69">
        <v>18.260974085945559</v>
      </c>
      <c r="L23" s="75">
        <v>18.416222632694083</v>
      </c>
      <c r="M23" s="69">
        <v>18.416222632694083</v>
      </c>
      <c r="N23" s="69">
        <v>32.584459716412233</v>
      </c>
      <c r="O23" s="75">
        <v>36.240202640299891</v>
      </c>
      <c r="P23" s="71">
        <v>36.240202640299884</v>
      </c>
      <c r="Q23" s="105">
        <f t="shared" si="0"/>
        <v>-6</v>
      </c>
      <c r="R23" s="117">
        <f t="shared" si="4"/>
        <v>-3.6557429238876509</v>
      </c>
      <c r="S23" s="21"/>
      <c r="T23" s="15"/>
      <c r="U23" s="32"/>
      <c r="V23" s="12" t="s">
        <v>509</v>
      </c>
      <c r="W23" s="42">
        <v>63.78</v>
      </c>
    </row>
    <row r="24" spans="1:26" x14ac:dyDescent="0.3">
      <c r="A24" s="146">
        <v>18</v>
      </c>
      <c r="B24" s="269" t="s">
        <v>668</v>
      </c>
      <c r="C24" s="45" t="s">
        <v>623</v>
      </c>
      <c r="D24" s="19">
        <v>5515</v>
      </c>
      <c r="E24" s="171">
        <v>2368</v>
      </c>
      <c r="F24" s="19"/>
      <c r="G24" s="144"/>
      <c r="H24" s="46">
        <f t="shared" si="1"/>
        <v>2368</v>
      </c>
      <c r="I24" s="47">
        <f t="shared" si="2"/>
        <v>5515</v>
      </c>
      <c r="J24" s="109">
        <f t="shared" si="3"/>
        <v>5515</v>
      </c>
      <c r="K24" s="69">
        <v>8.2680931167490641</v>
      </c>
      <c r="L24" s="75">
        <v>16.405955886347584</v>
      </c>
      <c r="M24" s="69">
        <v>16.405955886347584</v>
      </c>
      <c r="N24" s="69">
        <v>19.581111207692722</v>
      </c>
      <c r="O24" s="75">
        <v>33.499398598359321</v>
      </c>
      <c r="P24" s="71">
        <v>33.499398598359321</v>
      </c>
      <c r="Q24" s="105">
        <f t="shared" si="0"/>
        <v>-3147</v>
      </c>
      <c r="R24" s="117">
        <f t="shared" si="4"/>
        <v>-13.918287390666599</v>
      </c>
      <c r="S24" s="21"/>
      <c r="T24" s="15"/>
      <c r="U24" s="32"/>
      <c r="V24" s="12" t="s">
        <v>510</v>
      </c>
      <c r="W24" s="9">
        <v>46.78</v>
      </c>
      <c r="X24" s="17"/>
    </row>
    <row r="25" spans="1:26" x14ac:dyDescent="0.3">
      <c r="A25" s="146">
        <v>19</v>
      </c>
      <c r="B25" s="269" t="s">
        <v>669</v>
      </c>
      <c r="C25" s="45" t="s">
        <v>624</v>
      </c>
      <c r="D25" s="19">
        <v>5603</v>
      </c>
      <c r="E25" s="171">
        <v>6978</v>
      </c>
      <c r="F25" s="19"/>
      <c r="G25" s="144"/>
      <c r="H25" s="46">
        <f t="shared" si="1"/>
        <v>6978</v>
      </c>
      <c r="I25" s="47">
        <f t="shared" si="2"/>
        <v>5603</v>
      </c>
      <c r="J25" s="109">
        <f t="shared" si="3"/>
        <v>5603</v>
      </c>
      <c r="K25" s="69">
        <v>19.984059868528274</v>
      </c>
      <c r="L25" s="75">
        <v>16.629601238659205</v>
      </c>
      <c r="M25" s="69">
        <v>16.629601238659205</v>
      </c>
      <c r="N25" s="69">
        <v>34.82664442874993</v>
      </c>
      <c r="O25" s="75">
        <v>33.804317379257888</v>
      </c>
      <c r="P25" s="71">
        <v>33.804317379257895</v>
      </c>
      <c r="Q25" s="105">
        <f t="shared" si="0"/>
        <v>1375</v>
      </c>
      <c r="R25" s="117">
        <f t="shared" si="4"/>
        <v>1.0223270494920342</v>
      </c>
      <c r="S25" s="21"/>
      <c r="T25" s="15"/>
      <c r="U25" s="32"/>
      <c r="V25" s="12"/>
      <c r="X25" s="17"/>
    </row>
    <row r="26" spans="1:26" x14ac:dyDescent="0.3">
      <c r="A26" s="146">
        <v>20</v>
      </c>
      <c r="B26" s="270" t="s">
        <v>670</v>
      </c>
      <c r="C26" s="45" t="s">
        <v>625</v>
      </c>
      <c r="D26" s="18">
        <v>4451</v>
      </c>
      <c r="E26" s="24">
        <v>2473</v>
      </c>
      <c r="F26" s="19"/>
      <c r="G26" s="144"/>
      <c r="H26" s="46">
        <f t="shared" si="1"/>
        <v>2473</v>
      </c>
      <c r="I26" s="47">
        <f t="shared" si="2"/>
        <v>4451</v>
      </c>
      <c r="J26" s="109">
        <f t="shared" si="3"/>
        <v>4451</v>
      </c>
      <c r="K26" s="69">
        <v>8.534942684848156</v>
      </c>
      <c r="L26" s="75">
        <v>13.701880262943444</v>
      </c>
      <c r="M26" s="69">
        <v>13.701880262943444</v>
      </c>
      <c r="N26" s="69">
        <v>19.928352202966259</v>
      </c>
      <c r="O26" s="75">
        <v>29.812653338403869</v>
      </c>
      <c r="P26" s="71">
        <v>29.812653338403869</v>
      </c>
      <c r="Q26" s="105">
        <f t="shared" si="0"/>
        <v>-1978</v>
      </c>
      <c r="R26" s="117">
        <f t="shared" si="4"/>
        <v>-9.8843011354376102</v>
      </c>
      <c r="S26" s="17"/>
      <c r="T26" s="15"/>
      <c r="U26" s="32"/>
      <c r="V26" s="12"/>
      <c r="W26" s="17"/>
      <c r="X26" s="17"/>
    </row>
    <row r="27" spans="1:26" x14ac:dyDescent="0.3">
      <c r="A27" s="147">
        <v>21</v>
      </c>
      <c r="B27" s="276" t="s">
        <v>671</v>
      </c>
      <c r="C27" s="45" t="s">
        <v>626</v>
      </c>
      <c r="D27" s="19">
        <v>9049</v>
      </c>
      <c r="E27" s="171">
        <v>7674</v>
      </c>
      <c r="F27" s="19"/>
      <c r="G27" s="144"/>
      <c r="H27" s="46">
        <f t="shared" si="1"/>
        <v>7674</v>
      </c>
      <c r="I27" s="47">
        <f t="shared" si="2"/>
        <v>9049</v>
      </c>
      <c r="J27" s="109">
        <f t="shared" si="3"/>
        <v>9049</v>
      </c>
      <c r="K27" s="69">
        <v>21.752891291356548</v>
      </c>
      <c r="L27" s="75">
        <v>25.387349921225624</v>
      </c>
      <c r="M27" s="69">
        <v>25.387349921225624</v>
      </c>
      <c r="N27" s="69">
        <v>37.128356168848811</v>
      </c>
      <c r="O27" s="75">
        <v>45.744659640354215</v>
      </c>
      <c r="P27" s="71">
        <v>45.744659640354215</v>
      </c>
      <c r="Q27" s="105">
        <f t="shared" si="0"/>
        <v>-1375</v>
      </c>
      <c r="R27" s="117">
        <f t="shared" si="4"/>
        <v>-8.6163034715054039</v>
      </c>
      <c r="S27" s="17"/>
      <c r="T27" s="15"/>
      <c r="U27" s="17"/>
      <c r="V27" s="17"/>
      <c r="W27" s="17"/>
      <c r="X27" s="17"/>
    </row>
    <row r="28" spans="1:26" x14ac:dyDescent="0.3">
      <c r="A28" s="147">
        <v>22</v>
      </c>
      <c r="B28" s="96" t="s">
        <v>672</v>
      </c>
      <c r="C28" s="45" t="s">
        <v>627</v>
      </c>
      <c r="D28" s="19">
        <v>6543</v>
      </c>
      <c r="E28" s="171">
        <v>1688</v>
      </c>
      <c r="F28" s="19"/>
      <c r="G28" s="144"/>
      <c r="H28" s="46">
        <f t="shared" si="1"/>
        <v>1688</v>
      </c>
      <c r="I28" s="47">
        <f t="shared" si="2"/>
        <v>6543</v>
      </c>
      <c r="J28" s="109">
        <f t="shared" si="3"/>
        <v>6543</v>
      </c>
      <c r="K28" s="69">
        <v>6.539924485250177</v>
      </c>
      <c r="L28" s="75">
        <v>19.018540229260608</v>
      </c>
      <c r="M28" s="69">
        <v>19.018540229260608</v>
      </c>
      <c r="N28" s="69">
        <v>15.43231238115934</v>
      </c>
      <c r="O28" s="75">
        <v>37.061404357038079</v>
      </c>
      <c r="P28" s="71">
        <v>37.061404357038086</v>
      </c>
      <c r="Q28" s="105">
        <f t="shared" si="0"/>
        <v>-4855</v>
      </c>
      <c r="R28" s="117">
        <f t="shared" si="4"/>
        <v>-21.629091975878744</v>
      </c>
      <c r="S28" s="17"/>
      <c r="T28" s="15"/>
      <c r="U28" s="17"/>
      <c r="V28" s="17"/>
      <c r="W28" s="17"/>
      <c r="X28" s="17"/>
    </row>
    <row r="29" spans="1:26" x14ac:dyDescent="0.3">
      <c r="A29" s="147">
        <v>23</v>
      </c>
      <c r="B29" s="96" t="s">
        <v>673</v>
      </c>
      <c r="C29" s="45" t="s">
        <v>628</v>
      </c>
      <c r="D29" s="19">
        <v>7428</v>
      </c>
      <c r="E29" s="171">
        <v>2991</v>
      </c>
      <c r="F29" s="19"/>
      <c r="G29" s="144"/>
      <c r="H29" s="46">
        <f t="shared" si="1"/>
        <v>2991</v>
      </c>
      <c r="I29" s="47">
        <f t="shared" si="2"/>
        <v>7428</v>
      </c>
      <c r="J29" s="109">
        <f t="shared" si="3"/>
        <v>7428</v>
      </c>
      <c r="K29" s="69">
        <v>9.8514005541370135</v>
      </c>
      <c r="L29" s="75">
        <v>21.267700874667245</v>
      </c>
      <c r="M29" s="69">
        <v>21.267700874667245</v>
      </c>
      <c r="N29" s="69">
        <v>21.641407779649043</v>
      </c>
      <c r="O29" s="75">
        <v>40.127917096756669</v>
      </c>
      <c r="P29" s="71">
        <v>40.127917096756669</v>
      </c>
      <c r="Q29" s="105">
        <f t="shared" si="0"/>
        <v>-4437</v>
      </c>
      <c r="R29" s="117">
        <f t="shared" si="4"/>
        <v>-18.486509317107625</v>
      </c>
      <c r="S29" s="17"/>
      <c r="T29" s="15"/>
      <c r="U29" s="17"/>
      <c r="V29" s="17"/>
    </row>
    <row r="30" spans="1:26" x14ac:dyDescent="0.3">
      <c r="A30" s="147">
        <v>24</v>
      </c>
      <c r="B30" s="96" t="s">
        <v>674</v>
      </c>
      <c r="C30" s="45" t="s">
        <v>629</v>
      </c>
      <c r="D30" s="19">
        <v>8224</v>
      </c>
      <c r="E30" s="171">
        <v>1326</v>
      </c>
      <c r="F30" s="19"/>
      <c r="G30" s="144"/>
      <c r="H30" s="46">
        <f t="shared" si="1"/>
        <v>1326</v>
      </c>
      <c r="I30" s="47">
        <f t="shared" si="2"/>
        <v>8224</v>
      </c>
      <c r="J30" s="109">
        <f t="shared" si="3"/>
        <v>8224</v>
      </c>
      <c r="K30" s="69">
        <v>5.6199288314228282</v>
      </c>
      <c r="L30" s="75">
        <v>23.29067474330418</v>
      </c>
      <c r="M30" s="69">
        <v>23.29067474330418</v>
      </c>
      <c r="N30" s="69">
        <v>16.135157711740099</v>
      </c>
      <c r="O30" s="75">
        <v>42.886046069430115</v>
      </c>
      <c r="P30" s="71">
        <v>42.886046069430108</v>
      </c>
      <c r="Q30" s="105">
        <f t="shared" si="0"/>
        <v>-6898</v>
      </c>
      <c r="R30" s="117">
        <f t="shared" si="4"/>
        <v>-26.750888357690009</v>
      </c>
      <c r="S30" s="17"/>
      <c r="T30" s="15"/>
      <c r="U30" s="17"/>
      <c r="V30" s="17"/>
    </row>
    <row r="31" spans="1:26" x14ac:dyDescent="0.3">
      <c r="A31" s="147">
        <v>25</v>
      </c>
      <c r="B31" s="96" t="s">
        <v>675</v>
      </c>
      <c r="C31" s="45" t="s">
        <v>630</v>
      </c>
      <c r="D31" s="19">
        <v>8252</v>
      </c>
      <c r="E31" s="171">
        <v>5473</v>
      </c>
      <c r="F31" s="19"/>
      <c r="G31" s="144"/>
      <c r="H31" s="46">
        <f t="shared" si="1"/>
        <v>5473</v>
      </c>
      <c r="I31" s="47">
        <f t="shared" si="2"/>
        <v>8252</v>
      </c>
      <c r="J31" s="109">
        <f t="shared" si="3"/>
        <v>8252</v>
      </c>
      <c r="K31" s="69">
        <v>16.159216059107948</v>
      </c>
      <c r="L31" s="75">
        <v>23.361834628130602</v>
      </c>
      <c r="M31" s="69">
        <v>23.361834628130602</v>
      </c>
      <c r="N31" s="69">
        <v>29.849523496495895</v>
      </c>
      <c r="O31" s="75">
        <v>42.9830656815342</v>
      </c>
      <c r="P31" s="71">
        <v>42.9830656815342</v>
      </c>
      <c r="Q31" s="105">
        <f t="shared" si="0"/>
        <v>-2779</v>
      </c>
      <c r="R31" s="117">
        <f t="shared" si="4"/>
        <v>-13.133542185038305</v>
      </c>
      <c r="S31" s="17"/>
      <c r="T31" s="15"/>
      <c r="U31" s="17"/>
      <c r="V31" s="17"/>
    </row>
    <row r="32" spans="1:26" x14ac:dyDescent="0.3">
      <c r="A32" s="147">
        <v>26</v>
      </c>
      <c r="B32" s="96" t="s">
        <v>676</v>
      </c>
      <c r="C32" s="45" t="s">
        <v>631</v>
      </c>
      <c r="D32" s="19">
        <v>7531</v>
      </c>
      <c r="E32" s="171">
        <v>2706</v>
      </c>
      <c r="F32" s="19"/>
      <c r="G32" s="144"/>
      <c r="H32" s="46">
        <f t="shared" si="1"/>
        <v>2706</v>
      </c>
      <c r="I32" s="47">
        <f t="shared" si="2"/>
        <v>7531</v>
      </c>
      <c r="J32" s="109">
        <f t="shared" si="3"/>
        <v>7531</v>
      </c>
      <c r="K32" s="69">
        <v>9.1270945835823341</v>
      </c>
      <c r="L32" s="75">
        <v>21.529467593850168</v>
      </c>
      <c r="M32" s="69">
        <v>21.529467593850168</v>
      </c>
      <c r="N32" s="69">
        <v>20.698896506763731</v>
      </c>
      <c r="O32" s="75">
        <v>40.484810669853864</v>
      </c>
      <c r="P32" s="71">
        <v>40.484810669853857</v>
      </c>
      <c r="Q32" s="105">
        <f t="shared" si="0"/>
        <v>-4825</v>
      </c>
      <c r="R32" s="117">
        <f t="shared" si="4"/>
        <v>-19.785914163090126</v>
      </c>
      <c r="S32" s="17"/>
      <c r="T32" s="15"/>
      <c r="U32" s="17"/>
      <c r="V32" s="17"/>
    </row>
    <row r="33" spans="1:24" x14ac:dyDescent="0.3">
      <c r="A33" s="147">
        <v>27</v>
      </c>
      <c r="B33" s="96" t="s">
        <v>677</v>
      </c>
      <c r="C33" s="45" t="s">
        <v>632</v>
      </c>
      <c r="D33" s="19">
        <v>10526</v>
      </c>
      <c r="E33" s="171">
        <v>8725</v>
      </c>
      <c r="F33" s="19"/>
      <c r="G33" s="144"/>
      <c r="H33" s="46">
        <f t="shared" si="1"/>
        <v>8725</v>
      </c>
      <c r="I33" s="47">
        <f t="shared" si="2"/>
        <v>10526</v>
      </c>
      <c r="J33" s="109">
        <f t="shared" si="3"/>
        <v>10526</v>
      </c>
      <c r="K33" s="69">
        <v>24.423928396805561</v>
      </c>
      <c r="L33" s="75">
        <v>29.141033845819525</v>
      </c>
      <c r="M33" s="69">
        <v>29.141033845819525</v>
      </c>
      <c r="N33" s="69">
        <v>40.604073178682029</v>
      </c>
      <c r="O33" s="75">
        <v>50.862444178845003</v>
      </c>
      <c r="P33" s="71">
        <v>50.862444178845003</v>
      </c>
      <c r="Q33" s="105">
        <f t="shared" si="0"/>
        <v>-1801</v>
      </c>
      <c r="R33" s="117">
        <f t="shared" si="4"/>
        <v>-10.258371000162974</v>
      </c>
      <c r="S33" s="17"/>
      <c r="T33" s="15"/>
      <c r="U33" s="17"/>
      <c r="V33" s="17"/>
    </row>
    <row r="34" spans="1:24" x14ac:dyDescent="0.3">
      <c r="A34" s="147">
        <v>28</v>
      </c>
      <c r="B34" s="96" t="s">
        <v>678</v>
      </c>
      <c r="C34" s="45" t="s">
        <v>633</v>
      </c>
      <c r="D34" s="19">
        <v>6081</v>
      </c>
      <c r="E34" s="171">
        <v>2636</v>
      </c>
      <c r="F34" s="19"/>
      <c r="G34" s="144"/>
      <c r="H34" s="46">
        <f t="shared" si="1"/>
        <v>2636</v>
      </c>
      <c r="I34" s="47">
        <f t="shared" si="2"/>
        <v>6081</v>
      </c>
      <c r="J34" s="109">
        <f t="shared" si="3"/>
        <v>6081</v>
      </c>
      <c r="K34" s="69">
        <v>8.9491948715162728</v>
      </c>
      <c r="L34" s="75">
        <v>17.844402129624598</v>
      </c>
      <c r="M34" s="69">
        <v>17.844402129624598</v>
      </c>
      <c r="N34" s="69">
        <v>20.467402509914706</v>
      </c>
      <c r="O34" s="75">
        <v>35.460580757320585</v>
      </c>
      <c r="P34" s="71">
        <v>35.460580757320585</v>
      </c>
      <c r="Q34" s="105">
        <f t="shared" si="0"/>
        <v>-3445</v>
      </c>
      <c r="R34" s="117">
        <f t="shared" si="4"/>
        <v>-14.993178247405879</v>
      </c>
      <c r="S34" s="17"/>
      <c r="T34" s="15"/>
      <c r="U34" s="17"/>
      <c r="V34" s="17"/>
    </row>
    <row r="35" spans="1:24" x14ac:dyDescent="0.3">
      <c r="A35" s="147">
        <v>29</v>
      </c>
      <c r="B35" s="96" t="s">
        <v>537</v>
      </c>
      <c r="C35" s="45" t="s">
        <v>634</v>
      </c>
      <c r="D35" s="19">
        <v>5743</v>
      </c>
      <c r="E35" s="171">
        <v>5530</v>
      </c>
      <c r="F35" s="19"/>
      <c r="G35" s="144"/>
      <c r="H35" s="46">
        <f t="shared" si="1"/>
        <v>5530</v>
      </c>
      <c r="I35" s="47">
        <f t="shared" si="2"/>
        <v>5743</v>
      </c>
      <c r="J35" s="109">
        <f t="shared" si="3"/>
        <v>5743</v>
      </c>
      <c r="K35" s="69">
        <v>16.304077253218885</v>
      </c>
      <c r="L35" s="75">
        <v>16.985400662791331</v>
      </c>
      <c r="M35" s="69">
        <v>16.985400662791331</v>
      </c>
      <c r="N35" s="69">
        <v>30.038025751072958</v>
      </c>
      <c r="O35" s="75">
        <v>34.289415439778345</v>
      </c>
      <c r="P35" s="71">
        <v>34.289415439778345</v>
      </c>
      <c r="Q35" s="105">
        <f t="shared" si="0"/>
        <v>-213</v>
      </c>
      <c r="R35" s="117">
        <f t="shared" si="4"/>
        <v>-4.2513896887053875</v>
      </c>
      <c r="S35" s="17"/>
      <c r="T35" s="15"/>
      <c r="U35" s="17"/>
      <c r="V35" s="17"/>
    </row>
    <row r="36" spans="1:24" x14ac:dyDescent="0.3">
      <c r="A36" s="147">
        <v>30</v>
      </c>
      <c r="B36" s="276">
        <v>1</v>
      </c>
      <c r="C36" s="45" t="s">
        <v>635</v>
      </c>
      <c r="D36" s="19">
        <v>5483</v>
      </c>
      <c r="E36" s="171">
        <v>719</v>
      </c>
      <c r="F36" s="19"/>
      <c r="G36" s="144"/>
      <c r="H36" s="46">
        <f t="shared" si="1"/>
        <v>719</v>
      </c>
      <c r="I36" s="47">
        <f t="shared" si="2"/>
        <v>5483</v>
      </c>
      <c r="J36" s="109">
        <f t="shared" si="3"/>
        <v>5483</v>
      </c>
      <c r="K36" s="69">
        <v>4.0772841853642632</v>
      </c>
      <c r="L36" s="75">
        <v>16.324630303688814</v>
      </c>
      <c r="M36" s="69">
        <v>16.324630303688814</v>
      </c>
      <c r="N36" s="69">
        <v>12.227774053349268</v>
      </c>
      <c r="O36" s="75">
        <v>33.388519041668928</v>
      </c>
      <c r="P36" s="71">
        <v>33.388519041668928</v>
      </c>
      <c r="Q36" s="105">
        <f t="shared" si="0"/>
        <v>-4764</v>
      </c>
      <c r="R36" s="117">
        <f t="shared" si="4"/>
        <v>-21.16074498831966</v>
      </c>
      <c r="S36" s="17"/>
      <c r="T36" s="15"/>
      <c r="U36" s="17"/>
      <c r="V36" s="17"/>
    </row>
    <row r="37" spans="1:24" x14ac:dyDescent="0.3">
      <c r="A37" s="147">
        <v>31</v>
      </c>
      <c r="B37" s="276">
        <v>11</v>
      </c>
      <c r="C37" s="45" t="s">
        <v>636</v>
      </c>
      <c r="D37" s="19">
        <v>7580</v>
      </c>
      <c r="E37" s="171">
        <v>5721</v>
      </c>
      <c r="F37" s="19"/>
      <c r="G37" s="144"/>
      <c r="H37" s="46">
        <f t="shared" si="1"/>
        <v>5721</v>
      </c>
      <c r="I37" s="47">
        <f t="shared" si="2"/>
        <v>7580</v>
      </c>
      <c r="J37" s="109">
        <f t="shared" si="3"/>
        <v>7580</v>
      </c>
      <c r="K37" s="69">
        <v>16.789489324713426</v>
      </c>
      <c r="L37" s="75">
        <v>21.653997392296407</v>
      </c>
      <c r="M37" s="69">
        <v>21.653997392296407</v>
      </c>
      <c r="N37" s="69">
        <v>30.66967365676101</v>
      </c>
      <c r="O37" s="75">
        <v>40.654594991036014</v>
      </c>
      <c r="P37" s="71">
        <v>40.654594991036021</v>
      </c>
      <c r="Q37" s="105">
        <f t="shared" si="0"/>
        <v>-1859</v>
      </c>
      <c r="R37" s="117">
        <f t="shared" si="4"/>
        <v>-9.9849213342750112</v>
      </c>
      <c r="S37" s="17"/>
      <c r="T37" s="15"/>
      <c r="U37" s="17"/>
      <c r="V37" s="17"/>
    </row>
    <row r="38" spans="1:24" x14ac:dyDescent="0.3">
      <c r="A38" s="147">
        <v>32</v>
      </c>
      <c r="B38" s="96" t="s">
        <v>679</v>
      </c>
      <c r="C38" s="45" t="s">
        <v>637</v>
      </c>
      <c r="D38" s="19">
        <v>5406</v>
      </c>
      <c r="E38" s="171">
        <v>4610</v>
      </c>
      <c r="F38" s="19"/>
      <c r="G38" s="144"/>
      <c r="H38" s="46">
        <f t="shared" si="1"/>
        <v>4610</v>
      </c>
      <c r="I38" s="47">
        <f t="shared" si="2"/>
        <v>5406</v>
      </c>
      <c r="J38" s="109">
        <f t="shared" si="3"/>
        <v>5406</v>
      </c>
      <c r="K38" s="69">
        <v>13.965966751779215</v>
      </c>
      <c r="L38" s="75">
        <v>16.128940620416145</v>
      </c>
      <c r="M38" s="69">
        <v>16.128940620416145</v>
      </c>
      <c r="N38" s="69">
        <v>26.995533221057205</v>
      </c>
      <c r="O38" s="75">
        <v>33.121715108382681</v>
      </c>
      <c r="P38" s="71">
        <v>33.121715108382681</v>
      </c>
      <c r="Q38" s="105">
        <f t="shared" si="0"/>
        <v>-796</v>
      </c>
      <c r="R38" s="117">
        <f t="shared" si="4"/>
        <v>-6.1261818873254761</v>
      </c>
      <c r="S38" s="17"/>
      <c r="T38" s="15"/>
      <c r="U38" s="17"/>
      <c r="V38" s="17"/>
    </row>
    <row r="39" spans="1:24" x14ac:dyDescent="0.3">
      <c r="A39" s="147">
        <v>33</v>
      </c>
      <c r="B39" s="96" t="s">
        <v>680</v>
      </c>
      <c r="C39" s="45" t="s">
        <v>638</v>
      </c>
      <c r="D39" s="19">
        <v>6185</v>
      </c>
      <c r="E39" s="171">
        <v>3127</v>
      </c>
      <c r="F39" s="19"/>
      <c r="G39" s="144"/>
      <c r="H39" s="46">
        <f t="shared" si="1"/>
        <v>3127</v>
      </c>
      <c r="I39" s="47">
        <f t="shared" si="2"/>
        <v>6185</v>
      </c>
      <c r="J39" s="109">
        <f t="shared" si="3"/>
        <v>6185</v>
      </c>
      <c r="K39" s="69">
        <v>10.197034280436789</v>
      </c>
      <c r="L39" s="75">
        <v>18.108710273265608</v>
      </c>
      <c r="M39" s="69">
        <v>18.108710273265608</v>
      </c>
      <c r="N39" s="69">
        <v>22.09116754495572</v>
      </c>
      <c r="O39" s="75">
        <v>35.820939316564349</v>
      </c>
      <c r="P39" s="71">
        <v>35.820939316564349</v>
      </c>
      <c r="Q39" s="105">
        <f t="shared" si="0"/>
        <v>-3058</v>
      </c>
      <c r="R39" s="117">
        <f t="shared" si="4"/>
        <v>-13.729771771608629</v>
      </c>
      <c r="S39" s="17"/>
      <c r="T39" s="15"/>
      <c r="U39" s="17"/>
      <c r="V39" s="17"/>
      <c r="W39" s="17"/>
      <c r="X39" s="17"/>
    </row>
    <row r="40" spans="1:24" x14ac:dyDescent="0.3">
      <c r="A40" s="147">
        <v>34</v>
      </c>
      <c r="B40" s="96" t="s">
        <v>681</v>
      </c>
      <c r="C40" s="45" t="s">
        <v>639</v>
      </c>
      <c r="D40" s="19">
        <v>5302</v>
      </c>
      <c r="E40" s="171">
        <v>5958</v>
      </c>
      <c r="F40" s="19"/>
      <c r="G40" s="144"/>
      <c r="H40" s="46">
        <f t="shared" si="1"/>
        <v>5958</v>
      </c>
      <c r="I40" s="47">
        <f t="shared" si="2"/>
        <v>5302</v>
      </c>
      <c r="J40" s="109">
        <f t="shared" si="3"/>
        <v>5302</v>
      </c>
      <c r="K40" s="69">
        <v>17.391806921279947</v>
      </c>
      <c r="L40" s="75">
        <v>15.864632476775141</v>
      </c>
      <c r="M40" s="69">
        <v>15.864632476775141</v>
      </c>
      <c r="N40" s="69">
        <v>31.453446188949851</v>
      </c>
      <c r="O40" s="75">
        <v>32.761356549138917</v>
      </c>
      <c r="P40" s="71">
        <v>32.761356549138917</v>
      </c>
      <c r="Q40" s="105">
        <f t="shared" si="0"/>
        <v>656</v>
      </c>
      <c r="R40" s="117">
        <f t="shared" si="4"/>
        <v>-1.3079103601890658</v>
      </c>
      <c r="S40" s="17"/>
      <c r="T40" s="15"/>
      <c r="U40" s="17"/>
      <c r="V40" s="17"/>
      <c r="W40" s="17"/>
      <c r="X40" s="17"/>
    </row>
    <row r="41" spans="1:24" x14ac:dyDescent="0.3">
      <c r="A41" s="147">
        <v>35</v>
      </c>
      <c r="B41" s="96" t="s">
        <v>682</v>
      </c>
      <c r="C41" s="45" t="s">
        <v>640</v>
      </c>
      <c r="D41" s="19">
        <v>8938</v>
      </c>
      <c r="E41" s="171">
        <v>7447</v>
      </c>
      <c r="F41" s="19"/>
      <c r="G41" s="144"/>
      <c r="H41" s="46">
        <f t="shared" si="1"/>
        <v>7447</v>
      </c>
      <c r="I41" s="47">
        <f t="shared" si="2"/>
        <v>8938</v>
      </c>
      <c r="J41" s="109">
        <f t="shared" si="3"/>
        <v>8938</v>
      </c>
      <c r="K41" s="69">
        <v>21.175987939370888</v>
      </c>
      <c r="L41" s="75">
        <v>25.105251806378011</v>
      </c>
      <c r="M41" s="69">
        <v>25.105251806378011</v>
      </c>
      <c r="N41" s="69">
        <v>36.3776542076384</v>
      </c>
      <c r="O41" s="75">
        <v>45.360046178084424</v>
      </c>
      <c r="P41" s="71">
        <v>45.360046178084424</v>
      </c>
      <c r="Q41" s="105">
        <f t="shared" si="0"/>
        <v>-1491</v>
      </c>
      <c r="R41" s="117">
        <f t="shared" si="4"/>
        <v>-8.9823919704460238</v>
      </c>
      <c r="S41" s="17"/>
      <c r="T41" s="15"/>
      <c r="U41" s="17"/>
      <c r="V41" s="17"/>
      <c r="W41" s="17"/>
      <c r="X41" s="17"/>
    </row>
    <row r="42" spans="1:24" x14ac:dyDescent="0.3">
      <c r="A42" s="147">
        <v>36</v>
      </c>
      <c r="B42" s="96" t="s">
        <v>683</v>
      </c>
      <c r="C42" s="45" t="s">
        <v>641</v>
      </c>
      <c r="D42" s="19">
        <v>3738</v>
      </c>
      <c r="E42" s="171">
        <v>906</v>
      </c>
      <c r="F42" s="19"/>
      <c r="G42" s="144"/>
      <c r="H42" s="46">
        <f t="shared" si="1"/>
        <v>906</v>
      </c>
      <c r="I42" s="47">
        <f t="shared" si="2"/>
        <v>3738</v>
      </c>
      <c r="J42" s="109">
        <f t="shared" si="3"/>
        <v>3738</v>
      </c>
      <c r="K42" s="69">
        <v>4.5525305590264571</v>
      </c>
      <c r="L42" s="75">
        <v>11.889844624327701</v>
      </c>
      <c r="M42" s="69">
        <v>11.889844624327701</v>
      </c>
      <c r="N42" s="69">
        <v>14.746193730645951</v>
      </c>
      <c r="O42" s="75">
        <v>27.342118215896125</v>
      </c>
      <c r="P42" s="71">
        <v>27.342118215896125</v>
      </c>
      <c r="Q42" s="105">
        <f t="shared" si="0"/>
        <v>-2832</v>
      </c>
      <c r="R42" s="117">
        <f t="shared" si="4"/>
        <v>-12.595924485250174</v>
      </c>
      <c r="S42" s="17"/>
      <c r="T42" s="15"/>
      <c r="U42" s="17"/>
      <c r="V42" s="17"/>
      <c r="W42" s="17"/>
      <c r="X42" s="17"/>
    </row>
    <row r="43" spans="1:24" x14ac:dyDescent="0.3">
      <c r="A43" s="147">
        <v>37</v>
      </c>
      <c r="B43" s="96" t="s">
        <v>684</v>
      </c>
      <c r="C43" s="45" t="s">
        <v>642</v>
      </c>
      <c r="D43" s="19">
        <v>3974</v>
      </c>
      <c r="E43" s="171">
        <v>2613</v>
      </c>
      <c r="F43" s="19"/>
      <c r="G43" s="144"/>
      <c r="H43" s="46">
        <f t="shared" si="1"/>
        <v>2613</v>
      </c>
      <c r="I43" s="47">
        <f t="shared" si="2"/>
        <v>3974</v>
      </c>
      <c r="J43" s="109">
        <f t="shared" si="3"/>
        <v>3974</v>
      </c>
      <c r="K43" s="69">
        <v>8.8907421089802785</v>
      </c>
      <c r="L43" s="75">
        <v>12.489620796436137</v>
      </c>
      <c r="M43" s="69">
        <v>12.489620796436137</v>
      </c>
      <c r="N43" s="69">
        <v>20.391340196664309</v>
      </c>
      <c r="O43" s="75">
        <v>28.159854946487748</v>
      </c>
      <c r="P43" s="71">
        <v>28.159854946487748</v>
      </c>
      <c r="Q43" s="105">
        <f t="shared" si="0"/>
        <v>-1361</v>
      </c>
      <c r="R43" s="117">
        <f t="shared" si="4"/>
        <v>-7.7685147498234386</v>
      </c>
      <c r="S43" s="17"/>
      <c r="T43" s="15"/>
      <c r="U43" s="17"/>
      <c r="V43" s="17"/>
      <c r="W43" s="17"/>
      <c r="X43" s="17"/>
    </row>
    <row r="44" spans="1:24" x14ac:dyDescent="0.3">
      <c r="A44" s="147">
        <v>38</v>
      </c>
      <c r="B44" s="96" t="s">
        <v>685</v>
      </c>
      <c r="C44" s="45" t="s">
        <v>643</v>
      </c>
      <c r="D44" s="19">
        <v>6247</v>
      </c>
      <c r="E44" s="171">
        <v>2251</v>
      </c>
      <c r="F44" s="19"/>
      <c r="G44" s="144"/>
      <c r="H44" s="46">
        <f t="shared" si="1"/>
        <v>2251</v>
      </c>
      <c r="I44" s="47">
        <f t="shared" si="2"/>
        <v>6247</v>
      </c>
      <c r="J44" s="109">
        <f t="shared" si="3"/>
        <v>6247</v>
      </c>
      <c r="K44" s="69">
        <v>7.9707464551529315</v>
      </c>
      <c r="L44" s="75">
        <v>18.266278589666975</v>
      </c>
      <c r="M44" s="69">
        <v>18.266278589666975</v>
      </c>
      <c r="N44" s="69">
        <v>19.194185527245068</v>
      </c>
      <c r="O44" s="75">
        <v>36.035768457651976</v>
      </c>
      <c r="P44" s="71">
        <v>36.035768457651983</v>
      </c>
      <c r="Q44" s="105">
        <f t="shared" si="0"/>
        <v>-3996</v>
      </c>
      <c r="R44" s="117">
        <f t="shared" si="4"/>
        <v>-16.841582930406915</v>
      </c>
      <c r="S44" s="17"/>
      <c r="T44" s="15"/>
      <c r="U44" s="17"/>
      <c r="V44" s="17"/>
      <c r="W44" s="17"/>
      <c r="X44" s="17"/>
    </row>
    <row r="45" spans="1:24" x14ac:dyDescent="0.3">
      <c r="A45" s="147">
        <v>39</v>
      </c>
      <c r="B45" s="276">
        <v>10</v>
      </c>
      <c r="C45" s="45" t="s">
        <v>644</v>
      </c>
      <c r="D45" s="19">
        <v>922</v>
      </c>
      <c r="E45" s="171">
        <v>1688</v>
      </c>
      <c r="F45" s="19"/>
      <c r="G45" s="144"/>
      <c r="H45" s="46">
        <f t="shared" si="1"/>
        <v>1688</v>
      </c>
      <c r="I45" s="47">
        <f t="shared" si="2"/>
        <v>922</v>
      </c>
      <c r="J45" s="109">
        <f t="shared" si="3"/>
        <v>922</v>
      </c>
      <c r="K45" s="69">
        <v>6.539924485250177</v>
      </c>
      <c r="L45" s="75">
        <v>4.7331933503558439</v>
      </c>
      <c r="M45" s="69">
        <v>4.7331933503558439</v>
      </c>
      <c r="N45" s="69">
        <v>13.532312381159342</v>
      </c>
      <c r="O45" s="75">
        <v>12.784717227141847</v>
      </c>
      <c r="P45" s="71">
        <v>17.584717227141848</v>
      </c>
      <c r="Q45" s="105">
        <f t="shared" si="0"/>
        <v>766</v>
      </c>
      <c r="R45" s="117">
        <f t="shared" si="4"/>
        <v>-4.0524048459825064</v>
      </c>
      <c r="S45" s="17"/>
      <c r="T45" s="15"/>
      <c r="U45" s="17"/>
      <c r="V45" s="17"/>
      <c r="W45" s="17"/>
      <c r="X45" s="17"/>
    </row>
    <row r="46" spans="1:24" x14ac:dyDescent="0.3">
      <c r="A46" s="147">
        <v>40</v>
      </c>
      <c r="B46" s="96">
        <v>15</v>
      </c>
      <c r="C46" s="45" t="s">
        <v>645</v>
      </c>
      <c r="D46" s="19">
        <v>927</v>
      </c>
      <c r="E46" s="48">
        <v>4747</v>
      </c>
      <c r="F46" s="19"/>
      <c r="G46" s="144"/>
      <c r="H46" s="46">
        <f t="shared" si="1"/>
        <v>4747</v>
      </c>
      <c r="I46" s="47">
        <f t="shared" si="2"/>
        <v>927</v>
      </c>
      <c r="J46" s="109">
        <f t="shared" si="3"/>
        <v>927</v>
      </c>
      <c r="K46" s="69">
        <v>14.314141902537077</v>
      </c>
      <c r="L46" s="75">
        <v>4.7459004726462766</v>
      </c>
      <c r="M46" s="69">
        <v>4.7459004726462766</v>
      </c>
      <c r="N46" s="69">
        <v>25.548600043461725</v>
      </c>
      <c r="O46" s="75">
        <v>12.80204215787472</v>
      </c>
      <c r="P46" s="71">
        <v>17.60204215787472</v>
      </c>
      <c r="Q46" s="105">
        <f t="shared" si="0"/>
        <v>3820</v>
      </c>
      <c r="R46" s="117">
        <f t="shared" si="4"/>
        <v>7.9465578855870049</v>
      </c>
      <c r="S46" s="17"/>
      <c r="T46" s="15"/>
      <c r="U46" s="17"/>
      <c r="V46" s="17"/>
      <c r="W46" s="17"/>
      <c r="X46" s="17"/>
    </row>
    <row r="47" spans="1:24" x14ac:dyDescent="0.3">
      <c r="A47" s="147">
        <v>41</v>
      </c>
      <c r="B47" s="96">
        <v>14</v>
      </c>
      <c r="C47" s="45" t="s">
        <v>646</v>
      </c>
      <c r="D47" s="19">
        <v>5583</v>
      </c>
      <c r="E47" s="171">
        <v>5141</v>
      </c>
      <c r="F47" s="19"/>
      <c r="G47" s="144"/>
      <c r="H47" s="46">
        <f t="shared" si="1"/>
        <v>5141</v>
      </c>
      <c r="I47" s="47">
        <f t="shared" si="2"/>
        <v>5583</v>
      </c>
      <c r="J47" s="109">
        <f t="shared" si="3"/>
        <v>5583</v>
      </c>
      <c r="K47" s="69">
        <v>15.315463139023198</v>
      </c>
      <c r="L47" s="75">
        <v>16.578772749497475</v>
      </c>
      <c r="M47" s="69">
        <v>16.578772749497475</v>
      </c>
      <c r="N47" s="69">
        <v>28.751580540011947</v>
      </c>
      <c r="O47" s="75">
        <v>33.735017656326399</v>
      </c>
      <c r="P47" s="71">
        <v>33.735017656326399</v>
      </c>
      <c r="Q47" s="105">
        <f t="shared" si="0"/>
        <v>-442</v>
      </c>
      <c r="R47" s="117">
        <f t="shared" si="4"/>
        <v>-4.9834371163144517</v>
      </c>
      <c r="S47" s="17"/>
      <c r="T47" s="15"/>
      <c r="U47" s="17"/>
      <c r="V47" s="17"/>
      <c r="W47" s="17"/>
      <c r="X47" s="17"/>
    </row>
    <row r="48" spans="1:24" x14ac:dyDescent="0.3">
      <c r="A48" s="147">
        <v>42</v>
      </c>
      <c r="B48" s="96" t="s">
        <v>686</v>
      </c>
      <c r="C48" s="45" t="s">
        <v>647</v>
      </c>
      <c r="D48" s="19">
        <v>6471</v>
      </c>
      <c r="E48" s="171">
        <v>6270</v>
      </c>
      <c r="F48" s="19"/>
      <c r="G48" s="144"/>
      <c r="H48" s="46">
        <f t="shared" si="1"/>
        <v>6270</v>
      </c>
      <c r="I48" s="47">
        <f t="shared" si="2"/>
        <v>6471</v>
      </c>
      <c r="J48" s="109">
        <f t="shared" si="3"/>
        <v>6471</v>
      </c>
      <c r="K48" s="69">
        <v>18.184731352202963</v>
      </c>
      <c r="L48" s="75">
        <v>18.835557668278373</v>
      </c>
      <c r="M48" s="69">
        <v>18.835557668278373</v>
      </c>
      <c r="N48" s="69">
        <v>32.48524800347694</v>
      </c>
      <c r="O48" s="75">
        <v>36.811925354484707</v>
      </c>
      <c r="P48" s="71">
        <v>36.811925354484707</v>
      </c>
      <c r="Q48" s="105">
        <f t="shared" si="0"/>
        <v>-201</v>
      </c>
      <c r="R48" s="117">
        <f t="shared" si="4"/>
        <v>-4.326677351007767</v>
      </c>
      <c r="S48" s="17"/>
      <c r="T48" s="15"/>
      <c r="U48" s="17"/>
      <c r="V48" s="17"/>
      <c r="W48" s="17"/>
      <c r="X48" s="17"/>
    </row>
    <row r="49" spans="1:24" x14ac:dyDescent="0.3">
      <c r="A49" s="147">
        <v>43</v>
      </c>
      <c r="B49" s="96" t="s">
        <v>687</v>
      </c>
      <c r="C49" s="45" t="s">
        <v>630</v>
      </c>
      <c r="D49" s="19">
        <v>6358</v>
      </c>
      <c r="E49" s="171">
        <v>5178</v>
      </c>
      <c r="F49" s="19"/>
      <c r="G49" s="144"/>
      <c r="H49" s="46">
        <f t="shared" si="1"/>
        <v>5178</v>
      </c>
      <c r="I49" s="47">
        <f t="shared" si="2"/>
        <v>6358</v>
      </c>
      <c r="J49" s="109">
        <f t="shared" si="3"/>
        <v>6358</v>
      </c>
      <c r="K49" s="69">
        <v>15.409495843972401</v>
      </c>
      <c r="L49" s="75">
        <v>18.548376704514588</v>
      </c>
      <c r="M49" s="69">
        <v>18.548376704514588</v>
      </c>
      <c r="N49" s="69">
        <v>28.873941652632148</v>
      </c>
      <c r="O49" s="75">
        <v>36.420381919921773</v>
      </c>
      <c r="P49" s="71">
        <v>36.420381919921766</v>
      </c>
      <c r="Q49" s="105">
        <f t="shared" si="0"/>
        <v>-1180</v>
      </c>
      <c r="R49" s="117">
        <f t="shared" si="4"/>
        <v>-7.5464402672896185</v>
      </c>
      <c r="S49" s="17"/>
      <c r="T49" s="15"/>
      <c r="U49" s="17"/>
      <c r="V49" s="17"/>
      <c r="W49" s="17"/>
      <c r="X49" s="17"/>
    </row>
    <row r="50" spans="1:24" x14ac:dyDescent="0.3">
      <c r="A50" s="147">
        <v>44</v>
      </c>
      <c r="B50" s="96">
        <v>9</v>
      </c>
      <c r="C50" s="45" t="s">
        <v>648</v>
      </c>
      <c r="D50" s="19">
        <v>7568</v>
      </c>
      <c r="E50" s="171">
        <v>2767</v>
      </c>
      <c r="F50" s="19"/>
      <c r="G50" s="144"/>
      <c r="H50" s="46">
        <f t="shared" si="1"/>
        <v>2767</v>
      </c>
      <c r="I50" s="47">
        <f t="shared" si="2"/>
        <v>7568</v>
      </c>
      <c r="J50" s="109">
        <f t="shared" si="3"/>
        <v>7568</v>
      </c>
      <c r="K50" s="69">
        <v>9.2821214755256154</v>
      </c>
      <c r="L50" s="75">
        <v>21.623500298799371</v>
      </c>
      <c r="M50" s="69">
        <v>21.623500298799371</v>
      </c>
      <c r="N50" s="69">
        <v>19.000626989732165</v>
      </c>
      <c r="O50" s="75">
        <v>40.613015157277125</v>
      </c>
      <c r="P50" s="71">
        <v>40.613015157277125</v>
      </c>
      <c r="Q50" s="105">
        <f t="shared" si="0"/>
        <v>-4801</v>
      </c>
      <c r="R50" s="117">
        <f t="shared" si="4"/>
        <v>-21.61238816754496</v>
      </c>
      <c r="S50" s="17"/>
      <c r="T50" s="15"/>
      <c r="U50" s="17"/>
      <c r="V50" s="17"/>
      <c r="W50" s="17"/>
      <c r="X50" s="17"/>
    </row>
    <row r="51" spans="1:24" x14ac:dyDescent="0.3">
      <c r="A51" s="147">
        <v>45</v>
      </c>
      <c r="B51" s="96" t="s">
        <v>688</v>
      </c>
      <c r="C51" s="45" t="s">
        <v>649</v>
      </c>
      <c r="D51" s="19">
        <v>6910</v>
      </c>
      <c r="E51" s="171">
        <v>1335</v>
      </c>
      <c r="F51" s="19"/>
      <c r="G51" s="144"/>
      <c r="H51" s="46">
        <f t="shared" si="1"/>
        <v>1335</v>
      </c>
      <c r="I51" s="47">
        <f t="shared" si="2"/>
        <v>6910</v>
      </c>
      <c r="J51" s="109">
        <f t="shared" si="3"/>
        <v>6910</v>
      </c>
      <c r="K51" s="69">
        <v>5.6428016515456081</v>
      </c>
      <c r="L51" s="75">
        <v>19.951243005378391</v>
      </c>
      <c r="M51" s="69">
        <v>19.951243005378391</v>
      </c>
      <c r="N51" s="69">
        <v>12.364921225620687</v>
      </c>
      <c r="O51" s="75">
        <v>38.333054272830985</v>
      </c>
      <c r="P51" s="71">
        <v>38.333054272830992</v>
      </c>
      <c r="Q51" s="105">
        <f t="shared" si="0"/>
        <v>-5575</v>
      </c>
      <c r="R51" s="117">
        <f t="shared" si="4"/>
        <v>-25.968133047210305</v>
      </c>
      <c r="S51" s="17"/>
      <c r="T51" s="15"/>
      <c r="U51" s="17"/>
      <c r="V51" s="17"/>
      <c r="W51" s="17"/>
      <c r="X51" s="17"/>
    </row>
    <row r="52" spans="1:24" x14ac:dyDescent="0.3">
      <c r="A52" s="147">
        <v>46</v>
      </c>
      <c r="B52" s="96" t="s">
        <v>689</v>
      </c>
      <c r="C52" s="45" t="s">
        <v>650</v>
      </c>
      <c r="D52" s="19">
        <v>4409</v>
      </c>
      <c r="E52" s="171">
        <v>5711</v>
      </c>
      <c r="F52" s="19"/>
      <c r="G52" s="144"/>
      <c r="H52" s="46">
        <f t="shared" si="1"/>
        <v>5711</v>
      </c>
      <c r="I52" s="47">
        <f t="shared" si="2"/>
        <v>4409</v>
      </c>
      <c r="J52" s="109">
        <f t="shared" si="3"/>
        <v>4409</v>
      </c>
      <c r="K52" s="69">
        <v>16.76407508013256</v>
      </c>
      <c r="L52" s="75">
        <v>13.595140435703808</v>
      </c>
      <c r="M52" s="69">
        <v>13.595140435703808</v>
      </c>
      <c r="N52" s="69">
        <v>30.636603085782578</v>
      </c>
      <c r="O52" s="75">
        <v>29.667123920247732</v>
      </c>
      <c r="P52" s="71">
        <v>29.667123920247732</v>
      </c>
      <c r="Q52" s="105">
        <f t="shared" si="0"/>
        <v>1302</v>
      </c>
      <c r="R52" s="117">
        <f t="shared" si="4"/>
        <v>0.96947916553484603</v>
      </c>
      <c r="S52" s="17"/>
      <c r="T52" s="15"/>
      <c r="U52" s="17"/>
      <c r="V52" s="17"/>
      <c r="W52" s="17"/>
      <c r="X52" s="17"/>
    </row>
    <row r="53" spans="1:24" x14ac:dyDescent="0.3">
      <c r="A53" s="147">
        <v>47</v>
      </c>
      <c r="B53" s="96" t="s">
        <v>690</v>
      </c>
      <c r="C53" s="45" t="s">
        <v>651</v>
      </c>
      <c r="D53" s="19">
        <v>8467</v>
      </c>
      <c r="E53" s="171">
        <v>6891</v>
      </c>
      <c r="F53" s="19"/>
      <c r="G53" s="144"/>
      <c r="H53" s="46">
        <f t="shared" si="1"/>
        <v>6891</v>
      </c>
      <c r="I53" s="47">
        <f t="shared" si="2"/>
        <v>8467</v>
      </c>
      <c r="J53" s="109">
        <f t="shared" si="3"/>
        <v>8467</v>
      </c>
      <c r="K53" s="69">
        <v>19.76295594067474</v>
      </c>
      <c r="L53" s="75">
        <v>23.908240886619222</v>
      </c>
      <c r="M53" s="69">
        <v>23.908240886619222</v>
      </c>
      <c r="N53" s="69">
        <v>34.53893046123757</v>
      </c>
      <c r="O53" s="75">
        <v>43.728037703047754</v>
      </c>
      <c r="P53" s="71">
        <v>43.728037703047761</v>
      </c>
      <c r="Q53" s="105">
        <f t="shared" si="0"/>
        <v>-1576</v>
      </c>
      <c r="R53" s="117">
        <f t="shared" si="4"/>
        <v>-9.1891072418101913</v>
      </c>
      <c r="S53" s="17"/>
      <c r="T53" s="15"/>
      <c r="U53" s="17"/>
      <c r="V53" s="17"/>
      <c r="W53" s="17"/>
      <c r="X53" s="17"/>
    </row>
    <row r="54" spans="1:24" x14ac:dyDescent="0.3">
      <c r="A54" s="147">
        <v>48</v>
      </c>
      <c r="B54" s="96" t="s">
        <v>691</v>
      </c>
      <c r="C54" s="45" t="s">
        <v>652</v>
      </c>
      <c r="D54" s="19">
        <v>8262</v>
      </c>
      <c r="E54" s="171">
        <v>2470</v>
      </c>
      <c r="F54" s="19"/>
      <c r="G54" s="144"/>
      <c r="H54" s="46">
        <f t="shared" si="1"/>
        <v>2470</v>
      </c>
      <c r="I54" s="47">
        <f t="shared" si="2"/>
        <v>8262</v>
      </c>
      <c r="J54" s="109">
        <f t="shared" si="3"/>
        <v>8262</v>
      </c>
      <c r="K54" s="69">
        <v>8.527318411473896</v>
      </c>
      <c r="L54" s="75">
        <v>23.387248872711471</v>
      </c>
      <c r="M54" s="69">
        <v>23.387248872711471</v>
      </c>
      <c r="N54" s="69">
        <v>19.918431031672732</v>
      </c>
      <c r="O54" s="75">
        <v>43.017715542999944</v>
      </c>
      <c r="P54" s="71">
        <v>43.017715542999952</v>
      </c>
      <c r="Q54" s="105">
        <f t="shared" si="0"/>
        <v>-5792</v>
      </c>
      <c r="R54" s="117">
        <f t="shared" si="4"/>
        <v>-23.09928451132722</v>
      </c>
      <c r="S54" s="17"/>
      <c r="T54" s="15"/>
      <c r="U54" s="17"/>
      <c r="V54" s="17"/>
      <c r="W54" s="17"/>
      <c r="X54" s="17"/>
    </row>
    <row r="55" spans="1:24" x14ac:dyDescent="0.3">
      <c r="A55" s="147">
        <v>49</v>
      </c>
      <c r="B55" s="96" t="s">
        <v>692</v>
      </c>
      <c r="C55" s="45" t="s">
        <v>653</v>
      </c>
      <c r="D55" s="19">
        <v>5632</v>
      </c>
      <c r="E55" s="171">
        <v>3347</v>
      </c>
      <c r="F55" s="19"/>
      <c r="G55" s="144"/>
      <c r="H55" s="46">
        <f t="shared" si="1"/>
        <v>3347</v>
      </c>
      <c r="I55" s="47">
        <f t="shared" si="2"/>
        <v>5632</v>
      </c>
      <c r="J55" s="109">
        <f t="shared" si="3"/>
        <v>5632</v>
      </c>
      <c r="K55" s="69">
        <v>10.756147661215842</v>
      </c>
      <c r="L55" s="75">
        <v>16.703302547943718</v>
      </c>
      <c r="M55" s="69">
        <v>16.703302547943718</v>
      </c>
      <c r="N55" s="69">
        <v>22.818720106481226</v>
      </c>
      <c r="O55" s="75">
        <v>33.904801977508562</v>
      </c>
      <c r="P55" s="71">
        <v>33.904801977508555</v>
      </c>
      <c r="Q55" s="105">
        <f t="shared" si="0"/>
        <v>-2285</v>
      </c>
      <c r="R55" s="117">
        <f t="shared" si="4"/>
        <v>-11.086081871027329</v>
      </c>
      <c r="S55" s="17"/>
      <c r="T55" s="15"/>
      <c r="U55" s="17"/>
      <c r="V55" s="17"/>
      <c r="W55" s="17"/>
      <c r="X55" s="17"/>
    </row>
    <row r="56" spans="1:24" x14ac:dyDescent="0.3">
      <c r="A56" s="2">
        <v>50</v>
      </c>
      <c r="B56" s="277">
        <v>5</v>
      </c>
      <c r="C56" s="156" t="s">
        <v>654</v>
      </c>
      <c r="D56" s="36">
        <v>1312</v>
      </c>
      <c r="E56" s="34">
        <v>1305</v>
      </c>
      <c r="F56" s="36"/>
      <c r="G56" s="41"/>
      <c r="H56" s="57">
        <f t="shared" si="1"/>
        <v>1305</v>
      </c>
      <c r="I56" s="115">
        <f t="shared" si="2"/>
        <v>1312</v>
      </c>
      <c r="J56" s="110">
        <f t="shared" si="3"/>
        <v>1312</v>
      </c>
      <c r="K56" s="70">
        <v>5.5665589178030102</v>
      </c>
      <c r="L56" s="76">
        <v>5.7243488890096152</v>
      </c>
      <c r="M56" s="70">
        <v>5.7243488890096152</v>
      </c>
      <c r="N56" s="70">
        <v>16.065709512685391</v>
      </c>
      <c r="O56" s="76">
        <v>16.536061824305968</v>
      </c>
      <c r="P56" s="72">
        <v>18.93606182430597</v>
      </c>
      <c r="Q56" s="122">
        <f t="shared" si="0"/>
        <v>-7</v>
      </c>
      <c r="R56" s="118">
        <f t="shared" si="4"/>
        <v>-2.8703523116205787</v>
      </c>
      <c r="S56" s="16"/>
      <c r="T56" s="35"/>
      <c r="U56" s="16"/>
      <c r="V56" s="16"/>
      <c r="W56" s="16"/>
      <c r="X56" s="16"/>
    </row>
    <row r="57" spans="1:24" x14ac:dyDescent="0.3">
      <c r="A57" s="279" t="s">
        <v>693</v>
      </c>
      <c r="B57" s="279"/>
      <c r="C57" s="279"/>
      <c r="D57" s="23">
        <f>AVERAGE(D7:D56)</f>
        <v>5969.22</v>
      </c>
      <c r="E57" s="23">
        <f>AVERAGE(E7:E56)</f>
        <v>4419.42</v>
      </c>
      <c r="F57" s="23"/>
      <c r="G57" s="23"/>
      <c r="H57" s="133">
        <f t="shared" ref="H57:R57" si="5">AVERAGE(H7:H56)</f>
        <v>4419.42</v>
      </c>
      <c r="I57" s="133">
        <f t="shared" si="5"/>
        <v>5969.22</v>
      </c>
      <c r="J57" s="133">
        <f t="shared" si="5"/>
        <v>5969.22</v>
      </c>
      <c r="K57" s="37">
        <f t="shared" si="5"/>
        <v>13.481622078557074</v>
      </c>
      <c r="L57" s="37">
        <f t="shared" si="5"/>
        <v>17.560321703699682</v>
      </c>
      <c r="M57" s="37">
        <f t="shared" si="5"/>
        <v>17.560321703699682</v>
      </c>
      <c r="N57" s="37">
        <f t="shared" si="5"/>
        <v>25.947274279350246</v>
      </c>
      <c r="O57" s="37">
        <f t="shared" si="5"/>
        <v>34.64126460585647</v>
      </c>
      <c r="P57" s="37">
        <f t="shared" si="5"/>
        <v>35.073264605856473</v>
      </c>
      <c r="Q57" s="22">
        <f t="shared" si="5"/>
        <v>-1549.8</v>
      </c>
      <c r="R57" s="22">
        <f t="shared" si="5"/>
        <v>-9.1259903265062192</v>
      </c>
      <c r="T57" s="30"/>
      <c r="U57" s="17"/>
      <c r="V57" s="17"/>
      <c r="W57" s="17"/>
      <c r="X57" s="17"/>
    </row>
    <row r="58" spans="1:24" x14ac:dyDescent="0.3">
      <c r="A58" s="238" t="s">
        <v>694</v>
      </c>
      <c r="B58" s="238"/>
      <c r="C58" s="238"/>
      <c r="F58" s="7"/>
      <c r="H58" s="11">
        <f>H57/18407</f>
        <v>0.24009452925517466</v>
      </c>
      <c r="I58" s="11">
        <f>I57/18407</f>
        <v>0.32429075895039933</v>
      </c>
      <c r="J58" s="11">
        <f>J57/18407</f>
        <v>0.32429075895039933</v>
      </c>
      <c r="K58" s="38">
        <f t="shared" ref="K58:P58" si="6">K57/$W$24</f>
        <v>0.28819200680968521</v>
      </c>
      <c r="L58" s="38">
        <f t="shared" si="6"/>
        <v>0.37538096844163493</v>
      </c>
      <c r="M58" s="38">
        <f t="shared" si="6"/>
        <v>0.37538096844163493</v>
      </c>
      <c r="N58" s="38">
        <f t="shared" si="6"/>
        <v>0.55466597433412235</v>
      </c>
      <c r="O58" s="38">
        <f t="shared" si="6"/>
        <v>0.74051442081779539</v>
      </c>
      <c r="P58" s="38">
        <f t="shared" si="6"/>
        <v>0.74974913650826147</v>
      </c>
      <c r="Q58" s="106">
        <f>Q57/18407</f>
        <v>-8.4196229695224639E-2</v>
      </c>
      <c r="R58" s="107"/>
    </row>
    <row r="59" spans="1:24" x14ac:dyDescent="0.3">
      <c r="H59" s="31"/>
      <c r="I59" s="39"/>
      <c r="J59" s="39"/>
      <c r="K59" s="31"/>
      <c r="L59" s="39"/>
      <c r="M59" s="31"/>
      <c r="N59" s="31"/>
      <c r="O59" s="31"/>
      <c r="T59" s="31"/>
    </row>
    <row r="60" spans="1:24" x14ac:dyDescent="0.3">
      <c r="K60" s="4"/>
      <c r="L60" s="4"/>
      <c r="M60" s="4"/>
    </row>
    <row r="61" spans="1:24" x14ac:dyDescent="0.3">
      <c r="H61" s="39"/>
      <c r="I61" s="39"/>
      <c r="J61" s="39"/>
      <c r="K61" s="39"/>
      <c r="L61" s="39"/>
      <c r="M61" s="39"/>
      <c r="N61" s="39"/>
      <c r="O61" s="39"/>
      <c r="P61" s="39"/>
    </row>
    <row r="64" spans="1:24" ht="15" customHeight="1" x14ac:dyDescent="0.3"/>
  </sheetData>
  <mergeCells count="17">
    <mergeCell ref="B5:C6"/>
    <mergeCell ref="A57:C57"/>
    <mergeCell ref="A58:C58"/>
    <mergeCell ref="C1:H1"/>
    <mergeCell ref="I1:K1"/>
    <mergeCell ref="R1:S1"/>
    <mergeCell ref="T4:U4"/>
    <mergeCell ref="A5:A6"/>
    <mergeCell ref="D5:D6"/>
    <mergeCell ref="E5:E6"/>
    <mergeCell ref="F5:F6"/>
    <mergeCell ref="G5:G6"/>
    <mergeCell ref="H5:J5"/>
    <mergeCell ref="K5:M5"/>
    <mergeCell ref="Q5:R5"/>
    <mergeCell ref="T5:U5"/>
    <mergeCell ref="N5:P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zoomScaleNormal="100" workbookViewId="0">
      <selection activeCell="L13" sqref="L13"/>
    </sheetView>
  </sheetViews>
  <sheetFormatPr defaultRowHeight="16.5" x14ac:dyDescent="0.3"/>
  <cols>
    <col min="1" max="1" width="3.5" bestFit="1" customWidth="1"/>
    <col min="2" max="2" width="50.875" customWidth="1"/>
    <col min="3" max="3" width="15.875" bestFit="1" customWidth="1"/>
    <col min="4" max="4" width="13.375" customWidth="1"/>
    <col min="5" max="5" width="14.75" customWidth="1"/>
    <col min="6" max="6" width="10.5" bestFit="1" customWidth="1"/>
    <col min="7" max="7" width="14.625" bestFit="1" customWidth="1"/>
    <col min="8" max="8" width="12.875" bestFit="1" customWidth="1"/>
    <col min="9" max="9" width="12.875" customWidth="1"/>
    <col min="10" max="10" width="10.25" bestFit="1" customWidth="1"/>
    <col min="11" max="11" width="13" bestFit="1" customWidth="1"/>
    <col min="12" max="12" width="13" customWidth="1"/>
    <col min="13" max="13" width="9.75" bestFit="1" customWidth="1"/>
    <col min="14" max="14" width="13" bestFit="1" customWidth="1"/>
    <col min="15" max="15" width="13" customWidth="1"/>
    <col min="16" max="16" width="9.75" bestFit="1" customWidth="1"/>
    <col min="17" max="17" width="23.125" bestFit="1" customWidth="1"/>
    <col min="18" max="18" width="8.25" bestFit="1" customWidth="1"/>
    <col min="20" max="20" width="13" bestFit="1" customWidth="1"/>
    <col min="21" max="21" width="13.625" bestFit="1" customWidth="1"/>
    <col min="22" max="22" width="34.375" customWidth="1"/>
    <col min="23" max="23" width="13" customWidth="1"/>
    <col min="24" max="24" width="12.5" customWidth="1"/>
    <col min="25" max="25" width="9.125" bestFit="1" customWidth="1"/>
    <col min="27" max="27" width="11" customWidth="1"/>
    <col min="28" max="28" width="15.625" bestFit="1" customWidth="1"/>
  </cols>
  <sheetData>
    <row r="1" spans="1:26" x14ac:dyDescent="0.3">
      <c r="C1" s="238"/>
      <c r="D1" s="238"/>
      <c r="E1" s="238"/>
      <c r="F1" s="238"/>
      <c r="G1" s="238"/>
      <c r="H1" s="238"/>
      <c r="I1" s="238" t="s">
        <v>0</v>
      </c>
      <c r="J1" s="238"/>
      <c r="K1" s="238"/>
      <c r="L1" s="79"/>
      <c r="M1" s="96"/>
      <c r="R1" s="238"/>
      <c r="S1" s="238"/>
    </row>
    <row r="2" spans="1:26" ht="33" x14ac:dyDescent="0.3">
      <c r="C2" s="10" t="s">
        <v>84</v>
      </c>
      <c r="D2" s="29" t="s">
        <v>5</v>
      </c>
      <c r="E2" s="27" t="s">
        <v>85</v>
      </c>
      <c r="F2" t="s">
        <v>9</v>
      </c>
      <c r="G2" s="59"/>
      <c r="H2" t="s">
        <v>62</v>
      </c>
      <c r="I2" s="29" t="s">
        <v>5</v>
      </c>
      <c r="J2" s="17" t="s">
        <v>6</v>
      </c>
      <c r="K2" t="s">
        <v>9</v>
      </c>
      <c r="M2" s="97"/>
      <c r="R2" s="10"/>
    </row>
    <row r="3" spans="1:26" x14ac:dyDescent="0.3">
      <c r="A3" s="78"/>
      <c r="B3" s="17"/>
      <c r="C3" s="17">
        <v>0.38</v>
      </c>
      <c r="D3" s="17">
        <v>2.4</v>
      </c>
      <c r="E3" s="17">
        <v>0.41</v>
      </c>
      <c r="F3" s="8">
        <v>1.9</v>
      </c>
      <c r="G3" s="17"/>
      <c r="H3" s="8"/>
      <c r="I3" s="8">
        <v>2.9</v>
      </c>
      <c r="J3" s="8">
        <v>0.57999999999999996</v>
      </c>
      <c r="K3" s="8">
        <v>2.4</v>
      </c>
      <c r="M3" s="98"/>
      <c r="Y3" s="17"/>
    </row>
    <row r="4" spans="1:26" ht="17.25" thickBot="1" x14ac:dyDescent="0.35">
      <c r="A4" s="87"/>
      <c r="B4" s="26"/>
      <c r="C4" s="88"/>
      <c r="D4" s="88"/>
      <c r="E4" s="88"/>
      <c r="F4" s="88"/>
      <c r="G4" s="88"/>
      <c r="H4" s="89"/>
      <c r="I4" s="89"/>
      <c r="J4" s="90"/>
      <c r="M4" s="98"/>
      <c r="O4" s="6"/>
      <c r="P4" s="25"/>
      <c r="S4" s="17"/>
      <c r="T4" s="238"/>
      <c r="U4" s="238"/>
      <c r="Y4" s="17"/>
    </row>
    <row r="5" spans="1:26" ht="16.5" customHeight="1" x14ac:dyDescent="0.3">
      <c r="A5" s="239"/>
      <c r="B5" s="241" t="s">
        <v>1</v>
      </c>
      <c r="C5" s="243"/>
      <c r="D5" s="243" t="s">
        <v>365</v>
      </c>
      <c r="E5" s="243" t="s">
        <v>60</v>
      </c>
      <c r="F5" s="245"/>
      <c r="G5" s="266"/>
      <c r="H5" s="247" t="s">
        <v>4</v>
      </c>
      <c r="I5" s="248"/>
      <c r="J5" s="249"/>
      <c r="K5" s="250" t="s">
        <v>11</v>
      </c>
      <c r="L5" s="250"/>
      <c r="M5" s="251"/>
      <c r="N5" s="252" t="s">
        <v>10</v>
      </c>
      <c r="O5" s="253"/>
      <c r="P5" s="253"/>
      <c r="Q5" s="252" t="s">
        <v>12</v>
      </c>
      <c r="R5" s="254"/>
      <c r="S5" s="17"/>
      <c r="T5" s="265"/>
      <c r="U5" s="265"/>
      <c r="V5" s="17"/>
      <c r="W5" s="17"/>
      <c r="X5" s="17"/>
      <c r="Y5" s="17"/>
      <c r="Z5" s="17"/>
    </row>
    <row r="6" spans="1:26" ht="30.75" customHeight="1" x14ac:dyDescent="0.3">
      <c r="A6" s="240"/>
      <c r="B6" s="242"/>
      <c r="C6" s="244"/>
      <c r="D6" s="244"/>
      <c r="E6" s="244"/>
      <c r="F6" s="246"/>
      <c r="G6" s="267"/>
      <c r="H6" s="80" t="s">
        <v>60</v>
      </c>
      <c r="I6" s="73" t="s">
        <v>220</v>
      </c>
      <c r="J6" s="234" t="s">
        <v>364</v>
      </c>
      <c r="K6" s="80" t="s">
        <v>60</v>
      </c>
      <c r="L6" s="73" t="s">
        <v>220</v>
      </c>
      <c r="M6" s="94" t="s">
        <v>364</v>
      </c>
      <c r="N6" s="80" t="s">
        <v>60</v>
      </c>
      <c r="O6" s="73" t="s">
        <v>220</v>
      </c>
      <c r="P6" s="94" t="s">
        <v>364</v>
      </c>
      <c r="Q6" s="80" t="s">
        <v>3</v>
      </c>
      <c r="R6" s="100" t="s">
        <v>2</v>
      </c>
      <c r="S6" s="17"/>
      <c r="T6" s="77"/>
      <c r="U6" s="23"/>
      <c r="V6" s="17"/>
      <c r="W6" s="17"/>
      <c r="X6" s="17"/>
      <c r="Y6" s="17"/>
      <c r="Z6" s="17"/>
    </row>
    <row r="7" spans="1:26" s="9" customFormat="1" x14ac:dyDescent="0.3">
      <c r="A7" s="44">
        <v>1</v>
      </c>
      <c r="B7" s="58" t="s">
        <v>61</v>
      </c>
      <c r="C7" s="45"/>
      <c r="D7" s="46">
        <v>12306</v>
      </c>
      <c r="E7" s="47">
        <v>10575</v>
      </c>
      <c r="F7" s="65"/>
      <c r="G7" s="49"/>
      <c r="H7" s="56">
        <f>E7</f>
        <v>10575</v>
      </c>
      <c r="I7" s="114">
        <f>D7</f>
        <v>12306</v>
      </c>
      <c r="J7" s="108">
        <f>D7</f>
        <v>12306</v>
      </c>
      <c r="K7" s="68">
        <v>25.595001901863824</v>
      </c>
      <c r="L7" s="67">
        <v>29.552430581970331</v>
      </c>
      <c r="M7" s="111">
        <v>29.552430581970331</v>
      </c>
      <c r="N7" s="68">
        <v>41.029148725751234</v>
      </c>
      <c r="O7" s="67">
        <v>49.348185621909472</v>
      </c>
      <c r="P7" s="51">
        <v>49.348185621909479</v>
      </c>
      <c r="Q7" s="121">
        <f t="shared" ref="Q7:Q56" si="0">H7-J7</f>
        <v>-1731</v>
      </c>
      <c r="R7" s="116">
        <f>N7-P7</f>
        <v>-8.319036896158245</v>
      </c>
      <c r="S7" s="52"/>
      <c r="T7" s="53"/>
      <c r="U7" s="54"/>
      <c r="V7" s="8"/>
      <c r="W7" s="8"/>
      <c r="X7" s="8"/>
      <c r="Y7" s="8"/>
      <c r="Z7" s="8"/>
    </row>
    <row r="8" spans="1:26" s="9" customFormat="1" x14ac:dyDescent="0.3">
      <c r="A8" s="44">
        <v>2</v>
      </c>
      <c r="B8" s="58" t="s">
        <v>16</v>
      </c>
      <c r="C8" s="45"/>
      <c r="D8" s="46">
        <v>8769</v>
      </c>
      <c r="E8" s="47">
        <v>2873</v>
      </c>
      <c r="F8" s="66"/>
      <c r="G8" s="49"/>
      <c r="H8" s="46">
        <f t="shared" ref="H8:H56" si="1">E8</f>
        <v>2873</v>
      </c>
      <c r="I8" s="47">
        <f t="shared" ref="I8:I56" si="2">D8</f>
        <v>8769</v>
      </c>
      <c r="J8" s="109">
        <f t="shared" ref="J8:J56" si="3">D8</f>
        <v>8769</v>
      </c>
      <c r="K8" s="69">
        <v>9.2769570178775211</v>
      </c>
      <c r="L8" s="71">
        <v>22.058672499049067</v>
      </c>
      <c r="M8" s="112">
        <v>22.058672499049067</v>
      </c>
      <c r="N8" s="69">
        <v>23.156758798022057</v>
      </c>
      <c r="O8" s="71">
        <v>38.593385317611251</v>
      </c>
      <c r="P8" s="119">
        <v>40.993385317611256</v>
      </c>
      <c r="Q8" s="105">
        <f t="shared" si="0"/>
        <v>-5896</v>
      </c>
      <c r="R8" s="117">
        <f t="shared" ref="R8:R56" si="4">N8-P8</f>
        <v>-17.836626519589199</v>
      </c>
      <c r="S8" s="52"/>
      <c r="T8" s="53"/>
      <c r="U8" s="54"/>
      <c r="V8" s="8"/>
      <c r="W8" s="8"/>
      <c r="X8" s="8"/>
      <c r="Y8" s="8"/>
      <c r="Z8" s="8"/>
    </row>
    <row r="9" spans="1:26" s="9" customFormat="1" x14ac:dyDescent="0.3">
      <c r="A9" s="44">
        <v>3</v>
      </c>
      <c r="B9" s="58" t="s">
        <v>17</v>
      </c>
      <c r="C9" s="45"/>
      <c r="D9" s="46">
        <v>9609</v>
      </c>
      <c r="E9" s="47">
        <v>9609</v>
      </c>
      <c r="F9" s="66"/>
      <c r="G9" s="55"/>
      <c r="H9" s="46">
        <f t="shared" si="1"/>
        <v>9609</v>
      </c>
      <c r="I9" s="47">
        <f t="shared" si="2"/>
        <v>9609</v>
      </c>
      <c r="J9" s="109">
        <f t="shared" si="3"/>
        <v>9609</v>
      </c>
      <c r="K9" s="69">
        <v>23.54836059338151</v>
      </c>
      <c r="L9" s="71">
        <v>23.838360593381509</v>
      </c>
      <c r="M9" s="112">
        <v>23.838360593381509</v>
      </c>
      <c r="N9" s="69">
        <v>36.887558402434379</v>
      </c>
      <c r="O9" s="71">
        <v>40.577561810574359</v>
      </c>
      <c r="P9" s="119">
        <v>42.977561810574358</v>
      </c>
      <c r="Q9" s="105">
        <f t="shared" si="0"/>
        <v>0</v>
      </c>
      <c r="R9" s="117">
        <f t="shared" si="4"/>
        <v>-6.0900034081399781</v>
      </c>
      <c r="S9" s="52"/>
      <c r="T9" s="53"/>
      <c r="U9" s="54"/>
      <c r="V9" s="8"/>
      <c r="W9" s="8"/>
      <c r="X9" s="8"/>
      <c r="Y9" s="8"/>
      <c r="Z9" s="8"/>
    </row>
    <row r="10" spans="1:26" s="9" customFormat="1" x14ac:dyDescent="0.3">
      <c r="A10" s="44">
        <v>4</v>
      </c>
      <c r="B10" s="58" t="s">
        <v>21</v>
      </c>
      <c r="C10" s="45"/>
      <c r="D10" s="46">
        <v>8062</v>
      </c>
      <c r="E10" s="47">
        <v>8289</v>
      </c>
      <c r="F10" s="66"/>
      <c r="G10" s="55"/>
      <c r="H10" s="46">
        <f t="shared" si="1"/>
        <v>8289</v>
      </c>
      <c r="I10" s="47">
        <f t="shared" si="2"/>
        <v>8062</v>
      </c>
      <c r="J10" s="109">
        <f t="shared" si="3"/>
        <v>8062</v>
      </c>
      <c r="K10" s="69">
        <v>20.751707873716242</v>
      </c>
      <c r="L10" s="71">
        <v>20.560768352985921</v>
      </c>
      <c r="M10" s="112">
        <v>20.560768352985921</v>
      </c>
      <c r="N10" s="69">
        <v>35.724515724610121</v>
      </c>
      <c r="O10" s="71">
        <v>39.323370102700643</v>
      </c>
      <c r="P10" s="119">
        <v>39.323370102700643</v>
      </c>
      <c r="Q10" s="105">
        <f t="shared" si="0"/>
        <v>227</v>
      </c>
      <c r="R10" s="117">
        <f t="shared" si="4"/>
        <v>-3.5988543780905218</v>
      </c>
      <c r="S10" s="52"/>
      <c r="T10" s="53"/>
      <c r="U10" s="54"/>
      <c r="V10" s="8"/>
      <c r="W10" s="8"/>
      <c r="X10" s="8"/>
      <c r="Y10" s="8"/>
      <c r="Z10" s="8"/>
    </row>
    <row r="11" spans="1:26" s="9" customFormat="1" x14ac:dyDescent="0.3">
      <c r="A11" s="44">
        <v>5</v>
      </c>
      <c r="B11" s="58" t="s">
        <v>23</v>
      </c>
      <c r="C11" s="45"/>
      <c r="D11" s="46">
        <v>8342</v>
      </c>
      <c r="E11" s="47">
        <v>4724</v>
      </c>
      <c r="F11" s="66"/>
      <c r="G11" s="55"/>
      <c r="H11" s="46">
        <f t="shared" si="1"/>
        <v>4724</v>
      </c>
      <c r="I11" s="47">
        <f t="shared" si="2"/>
        <v>8342</v>
      </c>
      <c r="J11" s="109">
        <f t="shared" si="3"/>
        <v>8342</v>
      </c>
      <c r="K11" s="69">
        <v>13.198626854317233</v>
      </c>
      <c r="L11" s="71">
        <v>21.153997717763406</v>
      </c>
      <c r="M11" s="112">
        <v>21.153997717763406</v>
      </c>
      <c r="N11" s="69">
        <v>25.551980007607451</v>
      </c>
      <c r="O11" s="71">
        <v>37.584762267021674</v>
      </c>
      <c r="P11" s="119">
        <v>39.984762267021679</v>
      </c>
      <c r="Q11" s="105">
        <f t="shared" si="0"/>
        <v>-3618</v>
      </c>
      <c r="R11" s="117">
        <f t="shared" si="4"/>
        <v>-14.432782259414228</v>
      </c>
      <c r="S11" s="52"/>
      <c r="T11" s="53"/>
      <c r="U11" s="54"/>
      <c r="V11" s="8" t="s">
        <v>7</v>
      </c>
      <c r="W11" s="8">
        <v>333.8</v>
      </c>
      <c r="X11" s="8"/>
      <c r="Y11" s="8"/>
      <c r="Z11" s="8"/>
    </row>
    <row r="12" spans="1:26" s="9" customFormat="1" x14ac:dyDescent="0.3">
      <c r="A12" s="44">
        <v>6</v>
      </c>
      <c r="B12" s="58" t="s">
        <v>24</v>
      </c>
      <c r="C12" s="45"/>
      <c r="D12" s="46">
        <v>9662</v>
      </c>
      <c r="E12" s="47">
        <v>9694</v>
      </c>
      <c r="F12" s="66"/>
      <c r="G12" s="49"/>
      <c r="H12" s="46">
        <f t="shared" si="1"/>
        <v>9694</v>
      </c>
      <c r="I12" s="47">
        <f t="shared" si="2"/>
        <v>9662</v>
      </c>
      <c r="J12" s="109">
        <f t="shared" si="3"/>
        <v>9662</v>
      </c>
      <c r="K12" s="69">
        <v>23.728448079117534</v>
      </c>
      <c r="L12" s="71">
        <v>23.950650437428678</v>
      </c>
      <c r="M12" s="112">
        <v>23.950650437428678</v>
      </c>
      <c r="N12" s="69">
        <v>38.984799786991253</v>
      </c>
      <c r="O12" s="71">
        <v>43.102753898820843</v>
      </c>
      <c r="P12" s="119">
        <v>43.102753898820843</v>
      </c>
      <c r="Q12" s="105">
        <f t="shared" si="0"/>
        <v>32</v>
      </c>
      <c r="R12" s="117">
        <f t="shared" si="4"/>
        <v>-4.1179541118295901</v>
      </c>
      <c r="S12" s="52"/>
      <c r="T12" s="53"/>
      <c r="U12" s="54"/>
      <c r="V12" s="8" t="s">
        <v>8</v>
      </c>
      <c r="W12" s="8">
        <v>601</v>
      </c>
      <c r="X12" s="8"/>
      <c r="Y12" s="8"/>
      <c r="Z12" s="8"/>
    </row>
    <row r="13" spans="1:26" s="9" customFormat="1" x14ac:dyDescent="0.3">
      <c r="A13" s="44">
        <v>7</v>
      </c>
      <c r="B13" s="58" t="s">
        <v>25</v>
      </c>
      <c r="C13" s="45"/>
      <c r="D13" s="46">
        <v>10172</v>
      </c>
      <c r="E13" s="47">
        <v>9882</v>
      </c>
      <c r="F13" s="66"/>
      <c r="G13" s="49"/>
      <c r="H13" s="46">
        <f t="shared" si="1"/>
        <v>9882</v>
      </c>
      <c r="I13" s="47">
        <f t="shared" si="2"/>
        <v>10172</v>
      </c>
      <c r="J13" s="109">
        <f t="shared" si="3"/>
        <v>10172</v>
      </c>
      <c r="K13" s="69">
        <v>24.126759224039557</v>
      </c>
      <c r="L13" s="71">
        <v>25.031175351844805</v>
      </c>
      <c r="M13" s="112">
        <v>25.031175351844805</v>
      </c>
      <c r="N13" s="69">
        <v>39.4210513198935</v>
      </c>
      <c r="O13" s="71">
        <v>44.307432483834155</v>
      </c>
      <c r="P13" s="119">
        <v>44.307432483834155</v>
      </c>
      <c r="Q13" s="105">
        <f t="shared" si="0"/>
        <v>-290</v>
      </c>
      <c r="R13" s="117">
        <f t="shared" si="4"/>
        <v>-4.8863811639406549</v>
      </c>
      <c r="S13" s="52"/>
      <c r="T13" s="53"/>
      <c r="U13" s="54"/>
      <c r="V13" s="8"/>
      <c r="W13" s="8"/>
      <c r="X13" s="8"/>
      <c r="Y13" s="8"/>
      <c r="Z13" s="8"/>
    </row>
    <row r="14" spans="1:26" s="9" customFormat="1" x14ac:dyDescent="0.3">
      <c r="A14" s="44">
        <v>8</v>
      </c>
      <c r="B14" s="58" t="s">
        <v>26</v>
      </c>
      <c r="C14" s="45"/>
      <c r="D14" s="46">
        <v>8724</v>
      </c>
      <c r="E14" s="47">
        <v>8193</v>
      </c>
      <c r="F14" s="66"/>
      <c r="G14" s="49"/>
      <c r="H14" s="46">
        <f t="shared" si="1"/>
        <v>8193</v>
      </c>
      <c r="I14" s="47">
        <f t="shared" si="2"/>
        <v>8724</v>
      </c>
      <c r="J14" s="109">
        <f t="shared" si="3"/>
        <v>8724</v>
      </c>
      <c r="K14" s="69">
        <v>20.548314948649676</v>
      </c>
      <c r="L14" s="71">
        <v>21.963332065424115</v>
      </c>
      <c r="M14" s="112">
        <v>21.963332065424115</v>
      </c>
      <c r="N14" s="69">
        <v>35.501748984404713</v>
      </c>
      <c r="O14" s="71">
        <v>40.887090148345379</v>
      </c>
      <c r="P14" s="119">
        <v>40.887090148345379</v>
      </c>
      <c r="Q14" s="105">
        <f t="shared" si="0"/>
        <v>-531</v>
      </c>
      <c r="R14" s="117">
        <f t="shared" si="4"/>
        <v>-5.3853411639406659</v>
      </c>
      <c r="S14" s="52"/>
      <c r="T14" s="53"/>
      <c r="U14" s="54"/>
      <c r="V14" s="8"/>
      <c r="W14" s="33"/>
      <c r="X14" s="8"/>
      <c r="Y14" s="8"/>
      <c r="Z14" s="8"/>
    </row>
    <row r="15" spans="1:26" x14ac:dyDescent="0.3">
      <c r="A15" s="85">
        <v>9</v>
      </c>
      <c r="B15" s="58" t="s">
        <v>27</v>
      </c>
      <c r="C15" s="45"/>
      <c r="D15" s="18">
        <v>5016</v>
      </c>
      <c r="E15" s="24">
        <v>5142</v>
      </c>
      <c r="F15" s="19"/>
      <c r="G15" s="83"/>
      <c r="H15" s="46">
        <f t="shared" si="1"/>
        <v>5142</v>
      </c>
      <c r="I15" s="47">
        <f t="shared" si="2"/>
        <v>5016</v>
      </c>
      <c r="J15" s="109">
        <f t="shared" si="3"/>
        <v>5016</v>
      </c>
      <c r="K15" s="69">
        <v>14.084233548877902</v>
      </c>
      <c r="L15" s="71">
        <v>14.107280334728035</v>
      </c>
      <c r="M15" s="112">
        <v>14.107280334728035</v>
      </c>
      <c r="N15" s="69">
        <v>26.521943522251803</v>
      </c>
      <c r="O15" s="71">
        <v>29.728368200836819</v>
      </c>
      <c r="P15" s="119">
        <v>32.128368200836817</v>
      </c>
      <c r="Q15" s="105">
        <f t="shared" si="0"/>
        <v>126</v>
      </c>
      <c r="R15" s="117">
        <f t="shared" si="4"/>
        <v>-5.6064246785850145</v>
      </c>
      <c r="S15" s="21"/>
      <c r="T15" s="15"/>
      <c r="U15" s="32"/>
      <c r="V15" s="8"/>
      <c r="W15" s="43"/>
      <c r="X15" s="17"/>
      <c r="Y15" s="17"/>
      <c r="Z15" s="17"/>
    </row>
    <row r="16" spans="1:26" x14ac:dyDescent="0.3">
      <c r="A16" s="85">
        <v>10</v>
      </c>
      <c r="B16" s="58" t="s">
        <v>58</v>
      </c>
      <c r="C16" s="45"/>
      <c r="D16" s="18">
        <v>4812</v>
      </c>
      <c r="E16" s="24">
        <v>1925</v>
      </c>
      <c r="F16" s="19"/>
      <c r="G16" s="83"/>
      <c r="H16" s="46">
        <f t="shared" si="1"/>
        <v>1925</v>
      </c>
      <c r="I16" s="47">
        <f t="shared" si="2"/>
        <v>4812</v>
      </c>
      <c r="J16" s="109">
        <f t="shared" si="3"/>
        <v>4812</v>
      </c>
      <c r="K16" s="69">
        <v>7.2684518828451887</v>
      </c>
      <c r="L16" s="71">
        <v>13.675070368961583</v>
      </c>
      <c r="M16" s="112">
        <v>13.675070368961583</v>
      </c>
      <c r="N16" s="69">
        <v>20.956937238493719</v>
      </c>
      <c r="O16" s="71">
        <v>26.846496766831493</v>
      </c>
      <c r="P16" s="119">
        <v>31.646496766831497</v>
      </c>
      <c r="Q16" s="105">
        <f t="shared" si="0"/>
        <v>-2887</v>
      </c>
      <c r="R16" s="117">
        <f t="shared" si="4"/>
        <v>-10.689559528337778</v>
      </c>
      <c r="S16" s="21"/>
      <c r="T16" s="15"/>
      <c r="U16" s="32"/>
      <c r="V16" s="17"/>
      <c r="W16" s="8"/>
      <c r="X16" s="17"/>
      <c r="Y16" s="17"/>
      <c r="Z16" s="17"/>
    </row>
    <row r="17" spans="1:26" x14ac:dyDescent="0.3">
      <c r="A17" s="85">
        <v>11</v>
      </c>
      <c r="B17" s="58" t="s">
        <v>28</v>
      </c>
      <c r="C17" s="45"/>
      <c r="D17" s="18">
        <v>3066</v>
      </c>
      <c r="E17" s="24">
        <v>3367</v>
      </c>
      <c r="F17" s="19"/>
      <c r="G17" s="83"/>
      <c r="H17" s="46">
        <f t="shared" si="1"/>
        <v>3367</v>
      </c>
      <c r="I17" s="47">
        <f t="shared" si="2"/>
        <v>3066</v>
      </c>
      <c r="J17" s="109">
        <f t="shared" si="3"/>
        <v>3066</v>
      </c>
      <c r="K17" s="69">
        <v>10.323583111449221</v>
      </c>
      <c r="L17" s="71">
        <v>9.9758615443134282</v>
      </c>
      <c r="M17" s="112">
        <v>9.9758615443134282</v>
      </c>
      <c r="N17" s="69">
        <v>20.503079315329021</v>
      </c>
      <c r="O17" s="71">
        <v>17.922244199315326</v>
      </c>
      <c r="P17" s="119">
        <v>27.522244199315331</v>
      </c>
      <c r="Q17" s="105">
        <f t="shared" si="0"/>
        <v>301</v>
      </c>
      <c r="R17" s="117">
        <f t="shared" si="4"/>
        <v>-7.0191648839863099</v>
      </c>
      <c r="S17" s="21"/>
      <c r="T17" s="15"/>
      <c r="U17" s="32"/>
      <c r="V17" s="8"/>
      <c r="W17" s="33"/>
      <c r="X17" s="17"/>
      <c r="Y17" s="17"/>
      <c r="Z17" s="17"/>
    </row>
    <row r="18" spans="1:26" x14ac:dyDescent="0.3">
      <c r="A18" s="85">
        <v>12</v>
      </c>
      <c r="B18" s="58" t="s">
        <v>29</v>
      </c>
      <c r="C18" s="45"/>
      <c r="D18" s="18">
        <v>6851</v>
      </c>
      <c r="E18" s="24">
        <v>2546</v>
      </c>
      <c r="F18" s="19"/>
      <c r="G18" s="83"/>
      <c r="H18" s="46">
        <f t="shared" si="1"/>
        <v>2546</v>
      </c>
      <c r="I18" s="47">
        <f t="shared" si="2"/>
        <v>6851</v>
      </c>
      <c r="J18" s="109">
        <f t="shared" si="3"/>
        <v>6851</v>
      </c>
      <c r="K18" s="69">
        <v>8.5841498668695344</v>
      </c>
      <c r="L18" s="71">
        <v>17.995051350323319</v>
      </c>
      <c r="M18" s="112">
        <v>17.995051350323319</v>
      </c>
      <c r="N18" s="69">
        <v>20.497959589197411</v>
      </c>
      <c r="O18" s="71">
        <v>36.462848992012169</v>
      </c>
      <c r="P18" s="119">
        <v>36.462848992012169</v>
      </c>
      <c r="Q18" s="105">
        <f t="shared" si="0"/>
        <v>-4305</v>
      </c>
      <c r="R18" s="117">
        <f t="shared" si="4"/>
        <v>-15.964889402814759</v>
      </c>
      <c r="S18" s="21"/>
      <c r="T18" s="15"/>
      <c r="U18" s="32"/>
      <c r="V18" s="8"/>
      <c r="W18" s="43"/>
      <c r="Y18" s="17"/>
      <c r="Z18" s="17"/>
    </row>
    <row r="19" spans="1:26" x14ac:dyDescent="0.3">
      <c r="A19" s="85">
        <v>13</v>
      </c>
      <c r="B19" s="58" t="s">
        <v>30</v>
      </c>
      <c r="C19" s="45"/>
      <c r="D19" s="18">
        <v>10882</v>
      </c>
      <c r="E19" s="24">
        <v>10165</v>
      </c>
      <c r="F19" s="19"/>
      <c r="G19" s="83"/>
      <c r="H19" s="46">
        <f t="shared" si="1"/>
        <v>10165</v>
      </c>
      <c r="I19" s="47">
        <f t="shared" si="2"/>
        <v>10882</v>
      </c>
      <c r="J19" s="109">
        <f t="shared" si="3"/>
        <v>10882</v>
      </c>
      <c r="K19" s="69">
        <v>24.726344617725371</v>
      </c>
      <c r="L19" s="71">
        <v>26.535435526816279</v>
      </c>
      <c r="M19" s="112">
        <v>26.535435526816279</v>
      </c>
      <c r="N19" s="69">
        <v>40.077749106124003</v>
      </c>
      <c r="O19" s="71">
        <v>43.584534043362495</v>
      </c>
      <c r="P19" s="119">
        <v>45.984534043362494</v>
      </c>
      <c r="Q19" s="105">
        <f t="shared" si="0"/>
        <v>-717</v>
      </c>
      <c r="R19" s="117">
        <f t="shared" si="4"/>
        <v>-5.9067849372384913</v>
      </c>
      <c r="S19" s="21"/>
      <c r="T19" s="15"/>
      <c r="U19" s="32"/>
      <c r="V19" s="8"/>
      <c r="W19" s="43"/>
      <c r="Y19" s="17"/>
      <c r="Z19" s="17"/>
    </row>
    <row r="20" spans="1:26" x14ac:dyDescent="0.3">
      <c r="A20" s="85">
        <v>14</v>
      </c>
      <c r="B20" s="3" t="s">
        <v>34</v>
      </c>
      <c r="C20" s="45"/>
      <c r="D20" s="19">
        <v>1944</v>
      </c>
      <c r="E20" s="171">
        <v>2267</v>
      </c>
      <c r="F20" s="19"/>
      <c r="G20" s="83"/>
      <c r="H20" s="46">
        <f t="shared" si="1"/>
        <v>2267</v>
      </c>
      <c r="I20" s="47">
        <f t="shared" si="2"/>
        <v>1944</v>
      </c>
      <c r="J20" s="109">
        <f t="shared" si="3"/>
        <v>1944</v>
      </c>
      <c r="K20" s="69">
        <v>7.9930391783948282</v>
      </c>
      <c r="L20" s="71">
        <v>7.5987067325979467</v>
      </c>
      <c r="M20" s="112">
        <v>7.5987067325979467</v>
      </c>
      <c r="N20" s="69">
        <v>21.750543750475462</v>
      </c>
      <c r="O20" s="71">
        <v>22.471951312286038</v>
      </c>
      <c r="P20" s="119">
        <v>24.871951312286043</v>
      </c>
      <c r="Q20" s="105">
        <f t="shared" si="0"/>
        <v>323</v>
      </c>
      <c r="R20" s="117">
        <f t="shared" si="4"/>
        <v>-3.1214075618105817</v>
      </c>
      <c r="S20" s="21"/>
      <c r="T20" s="15"/>
      <c r="U20" s="32"/>
      <c r="X20" s="17"/>
      <c r="Y20" s="17"/>
      <c r="Z20" s="17"/>
    </row>
    <row r="21" spans="1:26" x14ac:dyDescent="0.3">
      <c r="A21" s="85">
        <v>15</v>
      </c>
      <c r="B21" s="58" t="s">
        <v>36</v>
      </c>
      <c r="C21" s="45"/>
      <c r="D21" s="18">
        <v>9873</v>
      </c>
      <c r="E21" s="24">
        <v>7725</v>
      </c>
      <c r="F21" s="19"/>
      <c r="G21" s="83"/>
      <c r="H21" s="46">
        <f t="shared" si="1"/>
        <v>7725</v>
      </c>
      <c r="I21" s="47">
        <f t="shared" si="2"/>
        <v>9873</v>
      </c>
      <c r="J21" s="109">
        <f t="shared" si="3"/>
        <v>9873</v>
      </c>
      <c r="K21" s="69">
        <v>19.556774438950168</v>
      </c>
      <c r="L21" s="71">
        <v>24.397691137314567</v>
      </c>
      <c r="M21" s="112">
        <v>24.397691137314567</v>
      </c>
      <c r="N21" s="69">
        <v>34.415761125903387</v>
      </c>
      <c r="O21" s="71">
        <v>43.601160136934197</v>
      </c>
      <c r="P21" s="119">
        <v>43.601160136934197</v>
      </c>
      <c r="Q21" s="105">
        <f t="shared" si="0"/>
        <v>-2148</v>
      </c>
      <c r="R21" s="117">
        <f t="shared" si="4"/>
        <v>-9.1853990110308104</v>
      </c>
      <c r="S21" s="21"/>
      <c r="T21" s="15"/>
      <c r="U21" s="32"/>
      <c r="X21" s="17"/>
      <c r="Y21" s="17"/>
      <c r="Z21" s="17"/>
    </row>
    <row r="22" spans="1:26" x14ac:dyDescent="0.3">
      <c r="A22" s="85">
        <v>16</v>
      </c>
      <c r="B22" s="3" t="s">
        <v>37</v>
      </c>
      <c r="C22" s="45"/>
      <c r="D22" s="19">
        <v>11937</v>
      </c>
      <c r="E22" s="171">
        <v>10413</v>
      </c>
      <c r="F22" s="19"/>
      <c r="G22" s="83"/>
      <c r="H22" s="46">
        <f t="shared" si="1"/>
        <v>10413</v>
      </c>
      <c r="I22" s="47">
        <f t="shared" si="2"/>
        <v>11937</v>
      </c>
      <c r="J22" s="109">
        <f t="shared" si="3"/>
        <v>11937</v>
      </c>
      <c r="K22" s="69">
        <v>25.251776340813993</v>
      </c>
      <c r="L22" s="71">
        <v>28.770639026245721</v>
      </c>
      <c r="M22" s="112">
        <v>28.770639026245721</v>
      </c>
      <c r="N22" s="69">
        <v>40.653229851654622</v>
      </c>
      <c r="O22" s="71">
        <v>48.47656523392925</v>
      </c>
      <c r="P22" s="119">
        <v>48.47656523392925</v>
      </c>
      <c r="Q22" s="105">
        <f t="shared" si="0"/>
        <v>-1524</v>
      </c>
      <c r="R22" s="117">
        <f t="shared" si="4"/>
        <v>-7.8233353822746281</v>
      </c>
      <c r="S22" s="21"/>
      <c r="T22" s="15"/>
      <c r="U22" s="32"/>
      <c r="X22" s="17"/>
    </row>
    <row r="23" spans="1:26" x14ac:dyDescent="0.3">
      <c r="A23" s="85">
        <v>17</v>
      </c>
      <c r="B23" s="3" t="s">
        <v>38</v>
      </c>
      <c r="C23" s="45"/>
      <c r="D23" s="19">
        <v>8838</v>
      </c>
      <c r="E23" s="171">
        <v>7307</v>
      </c>
      <c r="F23" s="19"/>
      <c r="G23" s="83"/>
      <c r="H23" s="46">
        <f t="shared" si="1"/>
        <v>7307</v>
      </c>
      <c r="I23" s="47">
        <f t="shared" si="2"/>
        <v>8838</v>
      </c>
      <c r="J23" s="109">
        <f t="shared" si="3"/>
        <v>8838</v>
      </c>
      <c r="K23" s="69">
        <v>18.6711677443895</v>
      </c>
      <c r="L23" s="71">
        <v>22.204861163940659</v>
      </c>
      <c r="M23" s="112">
        <v>22.204861163940659</v>
      </c>
      <c r="N23" s="69">
        <v>33.445797611259032</v>
      </c>
      <c r="O23" s="71">
        <v>38.75637124381894</v>
      </c>
      <c r="P23" s="119">
        <v>41.156371243818938</v>
      </c>
      <c r="Q23" s="105">
        <f t="shared" si="0"/>
        <v>-1531</v>
      </c>
      <c r="R23" s="117">
        <f t="shared" si="4"/>
        <v>-7.7105736325599068</v>
      </c>
      <c r="S23" s="21"/>
      <c r="T23" s="15"/>
      <c r="U23" s="32"/>
      <c r="V23" s="12" t="s">
        <v>511</v>
      </c>
      <c r="W23" s="42">
        <v>62.1</v>
      </c>
    </row>
    <row r="24" spans="1:26" x14ac:dyDescent="0.3">
      <c r="A24" s="85">
        <v>18</v>
      </c>
      <c r="B24" s="3" t="s">
        <v>39</v>
      </c>
      <c r="C24" s="45"/>
      <c r="D24" s="19">
        <v>7941</v>
      </c>
      <c r="E24" s="171">
        <v>2205</v>
      </c>
      <c r="F24" s="19"/>
      <c r="G24" s="83"/>
      <c r="H24" s="46">
        <f t="shared" si="1"/>
        <v>2205</v>
      </c>
      <c r="I24" s="47">
        <f t="shared" si="2"/>
        <v>7941</v>
      </c>
      <c r="J24" s="109">
        <f t="shared" si="3"/>
        <v>7941</v>
      </c>
      <c r="K24" s="69">
        <v>7.8616812476226707</v>
      </c>
      <c r="L24" s="71">
        <v>20.304408520349941</v>
      </c>
      <c r="M24" s="112">
        <v>20.304408520349941</v>
      </c>
      <c r="N24" s="69">
        <v>19.706673564092807</v>
      </c>
      <c r="O24" s="71">
        <v>36.637554203119052</v>
      </c>
      <c r="P24" s="119">
        <v>39.037554203119058</v>
      </c>
      <c r="Q24" s="105">
        <f t="shared" si="0"/>
        <v>-5736</v>
      </c>
      <c r="R24" s="117">
        <f t="shared" si="4"/>
        <v>-19.330880639026251</v>
      </c>
      <c r="S24" s="21"/>
      <c r="T24" s="15"/>
      <c r="U24" s="32"/>
      <c r="V24" s="12" t="s">
        <v>512</v>
      </c>
      <c r="W24" s="9">
        <v>55.7</v>
      </c>
      <c r="X24" s="17"/>
    </row>
    <row r="25" spans="1:26" x14ac:dyDescent="0.3">
      <c r="A25" s="85">
        <v>19</v>
      </c>
      <c r="B25" s="3" t="s">
        <v>42</v>
      </c>
      <c r="C25" s="45"/>
      <c r="D25" s="19">
        <v>8236</v>
      </c>
      <c r="E25" s="171">
        <v>8280</v>
      </c>
      <c r="F25" s="19"/>
      <c r="G25" s="83"/>
      <c r="H25" s="46">
        <f t="shared" si="1"/>
        <v>8280</v>
      </c>
      <c r="I25" s="47">
        <f t="shared" si="2"/>
        <v>8236</v>
      </c>
      <c r="J25" s="109">
        <f t="shared" si="3"/>
        <v>8236</v>
      </c>
      <c r="K25" s="69">
        <v>20.73263978699125</v>
      </c>
      <c r="L25" s="71">
        <v>20.929418029669073</v>
      </c>
      <c r="M25" s="112">
        <v>20.929418029669073</v>
      </c>
      <c r="N25" s="69">
        <v>35.703631342715859</v>
      </c>
      <c r="O25" s="71">
        <v>37.334378090528716</v>
      </c>
      <c r="P25" s="119">
        <v>39.734378090528715</v>
      </c>
      <c r="Q25" s="105">
        <f t="shared" si="0"/>
        <v>44</v>
      </c>
      <c r="R25" s="117">
        <f t="shared" si="4"/>
        <v>-4.0307467478128558</v>
      </c>
      <c r="S25" s="21"/>
      <c r="T25" s="15"/>
      <c r="U25" s="32"/>
      <c r="V25" s="12"/>
      <c r="X25" s="17"/>
    </row>
    <row r="26" spans="1:26" x14ac:dyDescent="0.3">
      <c r="A26" s="85">
        <v>20</v>
      </c>
      <c r="B26" s="58" t="s">
        <v>43</v>
      </c>
      <c r="C26" s="45"/>
      <c r="D26" s="18">
        <v>6229</v>
      </c>
      <c r="E26" s="24">
        <v>3828</v>
      </c>
      <c r="F26" s="19"/>
      <c r="G26" s="83"/>
      <c r="H26" s="46">
        <f t="shared" si="1"/>
        <v>3828</v>
      </c>
      <c r="I26" s="47">
        <f t="shared" si="2"/>
        <v>6229</v>
      </c>
      <c r="J26" s="109">
        <f t="shared" si="3"/>
        <v>6229</v>
      </c>
      <c r="K26" s="69">
        <v>11.300292887029292</v>
      </c>
      <c r="L26" s="71">
        <v>16.677234689996197</v>
      </c>
      <c r="M26" s="112">
        <v>16.677234689996197</v>
      </c>
      <c r="N26" s="69">
        <v>23.472823765690375</v>
      </c>
      <c r="O26" s="71">
        <v>34.993613541270442</v>
      </c>
      <c r="P26" s="119">
        <v>34.993613541270449</v>
      </c>
      <c r="Q26" s="105">
        <f t="shared" si="0"/>
        <v>-2401</v>
      </c>
      <c r="R26" s="117">
        <f t="shared" si="4"/>
        <v>-11.520789775580074</v>
      </c>
      <c r="S26" s="17"/>
      <c r="T26" s="15"/>
      <c r="U26" s="32"/>
      <c r="V26" s="12"/>
      <c r="W26" s="17"/>
      <c r="X26" s="17"/>
    </row>
    <row r="27" spans="1:26" x14ac:dyDescent="0.3">
      <c r="A27" s="84">
        <v>21</v>
      </c>
      <c r="B27" s="17" t="s">
        <v>44</v>
      </c>
      <c r="C27" s="45"/>
      <c r="D27" s="19">
        <v>12726</v>
      </c>
      <c r="E27" s="171">
        <v>10568</v>
      </c>
      <c r="F27" s="19"/>
      <c r="G27" s="83"/>
      <c r="H27" s="46">
        <f t="shared" si="1"/>
        <v>10568</v>
      </c>
      <c r="I27" s="47">
        <f t="shared" si="2"/>
        <v>12726</v>
      </c>
      <c r="J27" s="109">
        <f t="shared" si="3"/>
        <v>12726</v>
      </c>
      <c r="K27" s="69">
        <v>25.580171167744389</v>
      </c>
      <c r="L27" s="71">
        <v>30.442274629136552</v>
      </c>
      <c r="M27" s="112">
        <v>30.442274629136552</v>
      </c>
      <c r="N27" s="69">
        <v>41.012905317611263</v>
      </c>
      <c r="O27" s="71">
        <v>50.340273868391023</v>
      </c>
      <c r="P27" s="119">
        <v>50.340273868391023</v>
      </c>
      <c r="Q27" s="105">
        <f t="shared" si="0"/>
        <v>-2158</v>
      </c>
      <c r="R27" s="117">
        <f t="shared" si="4"/>
        <v>-9.3273685507797595</v>
      </c>
      <c r="S27" s="17"/>
      <c r="T27" s="15"/>
      <c r="U27" s="17"/>
      <c r="V27" s="17"/>
      <c r="W27" s="17"/>
      <c r="X27" s="17"/>
    </row>
    <row r="28" spans="1:26" x14ac:dyDescent="0.3">
      <c r="A28" s="84">
        <v>22</v>
      </c>
      <c r="B28" s="8" t="s">
        <v>14</v>
      </c>
      <c r="C28" s="45"/>
      <c r="D28" s="19">
        <v>9282</v>
      </c>
      <c r="E28" s="171">
        <v>2859</v>
      </c>
      <c r="F28" s="19"/>
      <c r="G28" s="83"/>
      <c r="H28" s="46">
        <f t="shared" si="1"/>
        <v>2859</v>
      </c>
      <c r="I28" s="47">
        <f t="shared" si="2"/>
        <v>9282</v>
      </c>
      <c r="J28" s="109">
        <f t="shared" si="3"/>
        <v>9282</v>
      </c>
      <c r="K28" s="69">
        <v>9.2472955496386469</v>
      </c>
      <c r="L28" s="71">
        <v>23.145553442373522</v>
      </c>
      <c r="M28" s="112">
        <v>23.145553442373522</v>
      </c>
      <c r="N28" s="69">
        <v>21.224271981742103</v>
      </c>
      <c r="O28" s="71">
        <v>39.805150247242295</v>
      </c>
      <c r="P28" s="119">
        <v>42.205150247242294</v>
      </c>
      <c r="Q28" s="105">
        <f t="shared" si="0"/>
        <v>-6423</v>
      </c>
      <c r="R28" s="117">
        <f t="shared" si="4"/>
        <v>-20.980878265500191</v>
      </c>
      <c r="S28" s="17"/>
      <c r="T28" s="15"/>
      <c r="U28" s="17"/>
      <c r="V28" s="17"/>
      <c r="W28" s="17"/>
      <c r="X28" s="17"/>
    </row>
    <row r="29" spans="1:26" x14ac:dyDescent="0.3">
      <c r="A29" s="84">
        <v>23</v>
      </c>
      <c r="B29" s="8" t="s">
        <v>63</v>
      </c>
      <c r="C29" s="45"/>
      <c r="D29" s="19">
        <v>10061</v>
      </c>
      <c r="E29" s="171">
        <v>3763</v>
      </c>
      <c r="F29" s="19"/>
      <c r="G29" s="83"/>
      <c r="H29" s="46">
        <f t="shared" si="1"/>
        <v>3763</v>
      </c>
      <c r="I29" s="47">
        <f t="shared" si="2"/>
        <v>10061</v>
      </c>
      <c r="J29" s="109">
        <f t="shared" si="3"/>
        <v>10061</v>
      </c>
      <c r="K29" s="69">
        <v>11.162578927348804</v>
      </c>
      <c r="L29" s="71">
        <v>24.796002282236589</v>
      </c>
      <c r="M29" s="112">
        <v>24.796002282236589</v>
      </c>
      <c r="N29" s="69">
        <v>25.221992118676301</v>
      </c>
      <c r="O29" s="71">
        <v>44.045237732978315</v>
      </c>
      <c r="P29" s="119">
        <v>44.045237732978315</v>
      </c>
      <c r="Q29" s="105">
        <f t="shared" si="0"/>
        <v>-6298</v>
      </c>
      <c r="R29" s="117">
        <f t="shared" si="4"/>
        <v>-18.823245614302014</v>
      </c>
      <c r="S29" s="17"/>
      <c r="T29" s="15"/>
      <c r="U29" s="17"/>
      <c r="V29" s="17"/>
    </row>
    <row r="30" spans="1:26" x14ac:dyDescent="0.3">
      <c r="A30" s="84">
        <v>24</v>
      </c>
      <c r="B30" s="8" t="s">
        <v>230</v>
      </c>
      <c r="C30" s="45"/>
      <c r="D30" s="19">
        <v>11571</v>
      </c>
      <c r="E30" s="171">
        <v>1691</v>
      </c>
      <c r="F30" s="19"/>
      <c r="G30" s="83"/>
      <c r="H30" s="46">
        <f t="shared" si="1"/>
        <v>1691</v>
      </c>
      <c r="I30" s="47">
        <f t="shared" si="2"/>
        <v>11571</v>
      </c>
      <c r="J30" s="109">
        <f t="shared" si="3"/>
        <v>11571</v>
      </c>
      <c r="K30" s="69">
        <v>6.7726816279954365</v>
      </c>
      <c r="L30" s="71">
        <v>27.995203499429437</v>
      </c>
      <c r="M30" s="112">
        <v>27.995203499429437</v>
      </c>
      <c r="N30" s="69">
        <v>20.413943309243056</v>
      </c>
      <c r="O30" s="71">
        <v>47.612031190566753</v>
      </c>
      <c r="P30" s="119">
        <v>47.612031190566753</v>
      </c>
      <c r="Q30" s="105">
        <f t="shared" si="0"/>
        <v>-9880</v>
      </c>
      <c r="R30" s="117">
        <f t="shared" si="4"/>
        <v>-27.198087881323698</v>
      </c>
      <c r="S30" s="17"/>
      <c r="T30" s="15"/>
      <c r="U30" s="17"/>
      <c r="V30" s="17"/>
    </row>
    <row r="31" spans="1:26" x14ac:dyDescent="0.3">
      <c r="A31" s="84">
        <v>25</v>
      </c>
      <c r="B31" s="8" t="s">
        <v>231</v>
      </c>
      <c r="C31" s="45"/>
      <c r="D31" s="19">
        <v>11667</v>
      </c>
      <c r="E31" s="171">
        <v>7067</v>
      </c>
      <c r="F31" s="19"/>
      <c r="G31" s="83"/>
      <c r="H31" s="46">
        <f t="shared" si="1"/>
        <v>7067</v>
      </c>
      <c r="I31" s="47">
        <f t="shared" si="2"/>
        <v>11667</v>
      </c>
      <c r="J31" s="109">
        <f t="shared" si="3"/>
        <v>11667</v>
      </c>
      <c r="K31" s="69">
        <v>18.162685431723087</v>
      </c>
      <c r="L31" s="71">
        <v>28.198596424496007</v>
      </c>
      <c r="M31" s="112">
        <v>28.198596424496007</v>
      </c>
      <c r="N31" s="69">
        <v>32.888880760745529</v>
      </c>
      <c r="O31" s="71">
        <v>45.438794218333967</v>
      </c>
      <c r="P31" s="119">
        <v>47.838794218333966</v>
      </c>
      <c r="Q31" s="105">
        <f t="shared" si="0"/>
        <v>-4600</v>
      </c>
      <c r="R31" s="117">
        <f t="shared" si="4"/>
        <v>-14.949913457588437</v>
      </c>
      <c r="S31" s="17"/>
      <c r="T31" s="15"/>
      <c r="U31" s="17"/>
      <c r="V31" s="17"/>
    </row>
    <row r="32" spans="1:26" x14ac:dyDescent="0.3">
      <c r="A32" s="84">
        <v>26</v>
      </c>
      <c r="B32" s="8" t="s">
        <v>35</v>
      </c>
      <c r="C32" s="45"/>
      <c r="D32" s="19">
        <v>10532</v>
      </c>
      <c r="E32" s="171">
        <v>2082</v>
      </c>
      <c r="F32" s="19"/>
      <c r="G32" s="83"/>
      <c r="H32" s="46">
        <f t="shared" si="1"/>
        <v>2082</v>
      </c>
      <c r="I32" s="47">
        <f t="shared" si="2"/>
        <v>10532</v>
      </c>
      <c r="J32" s="109">
        <f t="shared" si="3"/>
        <v>10532</v>
      </c>
      <c r="K32" s="69">
        <v>7.6010840623811342</v>
      </c>
      <c r="L32" s="71">
        <v>25.793898820844426</v>
      </c>
      <c r="M32" s="112">
        <v>25.793898820844426</v>
      </c>
      <c r="N32" s="69">
        <v>19.421253678204636</v>
      </c>
      <c r="O32" s="71">
        <v>45.157793837961201</v>
      </c>
      <c r="P32" s="119">
        <v>45.157793837961201</v>
      </c>
      <c r="Q32" s="105">
        <f t="shared" si="0"/>
        <v>-8450</v>
      </c>
      <c r="R32" s="117">
        <f t="shared" si="4"/>
        <v>-25.736540159756565</v>
      </c>
      <c r="S32" s="17"/>
      <c r="T32" s="15"/>
      <c r="U32" s="17"/>
      <c r="V32" s="17"/>
    </row>
    <row r="33" spans="1:24" x14ac:dyDescent="0.3">
      <c r="A33" s="84">
        <v>27</v>
      </c>
      <c r="B33" s="8" t="s">
        <v>45</v>
      </c>
      <c r="C33" s="45"/>
      <c r="D33" s="19">
        <v>14864</v>
      </c>
      <c r="E33" s="171">
        <v>11291</v>
      </c>
      <c r="F33" s="19"/>
      <c r="G33" s="83"/>
      <c r="H33" s="46">
        <f t="shared" si="1"/>
        <v>11291</v>
      </c>
      <c r="I33" s="47">
        <f t="shared" si="2"/>
        <v>14864</v>
      </c>
      <c r="J33" s="109">
        <f t="shared" si="3"/>
        <v>14864</v>
      </c>
      <c r="K33" s="69">
        <v>27.111974134651955</v>
      </c>
      <c r="L33" s="71">
        <v>34.972004564473188</v>
      </c>
      <c r="M33" s="112">
        <v>34.972004564473188</v>
      </c>
      <c r="N33" s="69">
        <v>42.690617329783187</v>
      </c>
      <c r="O33" s="71">
        <v>55.390475465956641</v>
      </c>
      <c r="P33" s="119">
        <v>55.390475465956641</v>
      </c>
      <c r="Q33" s="105">
        <f t="shared" si="0"/>
        <v>-3573</v>
      </c>
      <c r="R33" s="117">
        <f t="shared" si="4"/>
        <v>-12.699858136173454</v>
      </c>
      <c r="S33" s="17"/>
      <c r="T33" s="15"/>
      <c r="U33" s="17"/>
      <c r="V33" s="17"/>
    </row>
    <row r="34" spans="1:24" x14ac:dyDescent="0.3">
      <c r="A34" s="84">
        <v>28</v>
      </c>
      <c r="B34" s="8" t="s">
        <v>40</v>
      </c>
      <c r="C34" s="45"/>
      <c r="D34" s="19">
        <v>8701</v>
      </c>
      <c r="E34" s="171">
        <v>1709</v>
      </c>
      <c r="F34" s="19"/>
      <c r="G34" s="83"/>
      <c r="H34" s="46">
        <f t="shared" si="1"/>
        <v>1709</v>
      </c>
      <c r="I34" s="47">
        <f t="shared" si="2"/>
        <v>8701</v>
      </c>
      <c r="J34" s="109">
        <f t="shared" si="3"/>
        <v>8701</v>
      </c>
      <c r="K34" s="69">
        <v>6.8108178014454159</v>
      </c>
      <c r="L34" s="71">
        <v>21.914602510460249</v>
      </c>
      <c r="M34" s="112">
        <v>21.914602510460249</v>
      </c>
      <c r="N34" s="69">
        <v>20.455712073031567</v>
      </c>
      <c r="O34" s="71">
        <v>40.832761506276142</v>
      </c>
      <c r="P34" s="119">
        <v>40.832761506276142</v>
      </c>
      <c r="Q34" s="105">
        <f t="shared" si="0"/>
        <v>-6992</v>
      </c>
      <c r="R34" s="117">
        <f t="shared" si="4"/>
        <v>-20.377049433244576</v>
      </c>
      <c r="S34" s="17"/>
      <c r="T34" s="15"/>
      <c r="U34" s="17"/>
      <c r="V34" s="17"/>
    </row>
    <row r="35" spans="1:24" x14ac:dyDescent="0.3">
      <c r="A35" s="84">
        <v>29</v>
      </c>
      <c r="B35" s="8" t="s">
        <v>18</v>
      </c>
      <c r="C35" s="45"/>
      <c r="D35" s="19">
        <v>8033</v>
      </c>
      <c r="E35" s="171">
        <v>7775</v>
      </c>
      <c r="F35" s="19"/>
      <c r="G35" s="83"/>
      <c r="H35" s="46">
        <f t="shared" si="1"/>
        <v>7775</v>
      </c>
      <c r="I35" s="47">
        <f t="shared" si="2"/>
        <v>8033</v>
      </c>
      <c r="J35" s="109">
        <f t="shared" si="3"/>
        <v>8033</v>
      </c>
      <c r="K35" s="69">
        <v>19.662708254089008</v>
      </c>
      <c r="L35" s="71">
        <v>20.499326740205397</v>
      </c>
      <c r="M35" s="112">
        <v>20.499326740205397</v>
      </c>
      <c r="N35" s="69">
        <v>34.531785469760365</v>
      </c>
      <c r="O35" s="71">
        <v>39.254868771395962</v>
      </c>
      <c r="P35" s="119">
        <v>39.254868771395962</v>
      </c>
      <c r="Q35" s="105">
        <f t="shared" si="0"/>
        <v>-258</v>
      </c>
      <c r="R35" s="117">
        <f t="shared" si="4"/>
        <v>-4.7230833016355973</v>
      </c>
      <c r="S35" s="17"/>
      <c r="T35" s="15"/>
      <c r="U35" s="17"/>
      <c r="V35" s="17"/>
    </row>
    <row r="36" spans="1:24" x14ac:dyDescent="0.3">
      <c r="A36" s="84">
        <v>30</v>
      </c>
      <c r="B36" s="17" t="s">
        <v>31</v>
      </c>
      <c r="C36" s="45"/>
      <c r="D36" s="19">
        <v>7448</v>
      </c>
      <c r="E36" s="171">
        <v>1046</v>
      </c>
      <c r="F36" s="19"/>
      <c r="G36" s="83"/>
      <c r="H36" s="46">
        <f t="shared" si="1"/>
        <v>1046</v>
      </c>
      <c r="I36" s="47">
        <f t="shared" si="2"/>
        <v>7448</v>
      </c>
      <c r="J36" s="109">
        <f t="shared" si="3"/>
        <v>7448</v>
      </c>
      <c r="K36" s="69">
        <v>5.4061354127044501</v>
      </c>
      <c r="L36" s="71">
        <v>19.25990110308102</v>
      </c>
      <c r="M36" s="112">
        <v>19.25990110308102</v>
      </c>
      <c r="N36" s="69">
        <v>15.11722927348802</v>
      </c>
      <c r="O36" s="71">
        <v>37.873031570939517</v>
      </c>
      <c r="P36" s="119">
        <v>37.873031570939517</v>
      </c>
      <c r="Q36" s="105">
        <f t="shared" si="0"/>
        <v>-6402</v>
      </c>
      <c r="R36" s="117">
        <f t="shared" si="4"/>
        <v>-22.755802297451496</v>
      </c>
      <c r="S36" s="17"/>
      <c r="T36" s="15"/>
      <c r="U36" s="17"/>
      <c r="V36" s="17"/>
    </row>
    <row r="37" spans="1:24" x14ac:dyDescent="0.3">
      <c r="A37" s="84">
        <v>31</v>
      </c>
      <c r="B37" s="17" t="s">
        <v>19</v>
      </c>
      <c r="C37" s="45"/>
      <c r="D37" s="19">
        <v>10705</v>
      </c>
      <c r="E37" s="171">
        <v>7771</v>
      </c>
      <c r="F37" s="19"/>
      <c r="G37" s="83"/>
      <c r="H37" s="46">
        <f t="shared" si="1"/>
        <v>7771</v>
      </c>
      <c r="I37" s="47">
        <f t="shared" si="2"/>
        <v>10705</v>
      </c>
      <c r="J37" s="109">
        <f t="shared" si="3"/>
        <v>10705</v>
      </c>
      <c r="K37" s="69">
        <v>19.654233548877901</v>
      </c>
      <c r="L37" s="71">
        <v>26.160429821224799</v>
      </c>
      <c r="M37" s="112">
        <v>26.160429821224799</v>
      </c>
      <c r="N37" s="69">
        <v>34.52250352225181</v>
      </c>
      <c r="O37" s="71">
        <v>45.566439710916697</v>
      </c>
      <c r="P37" s="119">
        <v>45.566439710916697</v>
      </c>
      <c r="Q37" s="105">
        <f t="shared" si="0"/>
        <v>-2934</v>
      </c>
      <c r="R37" s="117">
        <f t="shared" si="4"/>
        <v>-11.043936188664887</v>
      </c>
      <c r="S37" s="17"/>
      <c r="T37" s="15"/>
      <c r="U37" s="17"/>
      <c r="V37" s="17"/>
    </row>
    <row r="38" spans="1:24" x14ac:dyDescent="0.3">
      <c r="A38" s="84">
        <v>32</v>
      </c>
      <c r="B38" s="8" t="s">
        <v>46</v>
      </c>
      <c r="C38" s="45"/>
      <c r="D38" s="19">
        <v>7699</v>
      </c>
      <c r="E38" s="171">
        <v>5865</v>
      </c>
      <c r="F38" s="19"/>
      <c r="G38" s="83"/>
      <c r="H38" s="46">
        <f t="shared" si="1"/>
        <v>5865</v>
      </c>
      <c r="I38" s="47">
        <f t="shared" si="2"/>
        <v>7699</v>
      </c>
      <c r="J38" s="109">
        <f t="shared" si="3"/>
        <v>7699</v>
      </c>
      <c r="K38" s="69">
        <v>15.616036515785472</v>
      </c>
      <c r="L38" s="71">
        <v>19.791688855077972</v>
      </c>
      <c r="M38" s="112">
        <v>19.791688855077972</v>
      </c>
      <c r="N38" s="69">
        <v>30.099655534423732</v>
      </c>
      <c r="O38" s="71">
        <v>38.465922403955872</v>
      </c>
      <c r="P38" s="119">
        <v>38.465922403955872</v>
      </c>
      <c r="Q38" s="105">
        <f t="shared" si="0"/>
        <v>-1834</v>
      </c>
      <c r="R38" s="117">
        <f t="shared" si="4"/>
        <v>-8.36626686953214</v>
      </c>
      <c r="S38" s="17"/>
      <c r="T38" s="15"/>
      <c r="U38" s="17"/>
      <c r="V38" s="17"/>
    </row>
    <row r="39" spans="1:24" x14ac:dyDescent="0.3">
      <c r="A39" s="84">
        <v>33</v>
      </c>
      <c r="B39" s="8" t="s">
        <v>48</v>
      </c>
      <c r="C39" s="45"/>
      <c r="D39" s="19">
        <v>9000</v>
      </c>
      <c r="E39" s="171">
        <v>3373</v>
      </c>
      <c r="F39" s="19"/>
      <c r="G39" s="83"/>
      <c r="H39" s="46">
        <f t="shared" si="1"/>
        <v>3373</v>
      </c>
      <c r="I39" s="47">
        <f t="shared" si="2"/>
        <v>9000</v>
      </c>
      <c r="J39" s="109">
        <f t="shared" si="3"/>
        <v>9000</v>
      </c>
      <c r="K39" s="69">
        <v>10.336295169265881</v>
      </c>
      <c r="L39" s="71">
        <v>22.54808672499049</v>
      </c>
      <c r="M39" s="112">
        <v>22.54808672499049</v>
      </c>
      <c r="N39" s="69">
        <v>24.317002236591858</v>
      </c>
      <c r="O39" s="71">
        <v>39.139033853176109</v>
      </c>
      <c r="P39" s="119">
        <v>41.539033853176107</v>
      </c>
      <c r="Q39" s="105">
        <f t="shared" si="0"/>
        <v>-5627</v>
      </c>
      <c r="R39" s="117">
        <f t="shared" si="4"/>
        <v>-17.22203161658425</v>
      </c>
      <c r="S39" s="17"/>
      <c r="T39" s="15"/>
      <c r="U39" s="17"/>
      <c r="V39" s="17"/>
      <c r="W39" s="17"/>
      <c r="X39" s="17"/>
    </row>
    <row r="40" spans="1:24" x14ac:dyDescent="0.3">
      <c r="A40" s="84">
        <v>34</v>
      </c>
      <c r="B40" s="8" t="s">
        <v>49</v>
      </c>
      <c r="C40" s="45"/>
      <c r="D40" s="19">
        <v>7631</v>
      </c>
      <c r="E40" s="171">
        <v>7294</v>
      </c>
      <c r="F40" s="19"/>
      <c r="G40" s="83"/>
      <c r="H40" s="46">
        <f t="shared" si="1"/>
        <v>7294</v>
      </c>
      <c r="I40" s="47">
        <f t="shared" si="2"/>
        <v>7631</v>
      </c>
      <c r="J40" s="109">
        <f t="shared" si="3"/>
        <v>7631</v>
      </c>
      <c r="K40" s="69">
        <v>18.643624952453401</v>
      </c>
      <c r="L40" s="71">
        <v>19.647618866489157</v>
      </c>
      <c r="M40" s="112">
        <v>19.647618866489157</v>
      </c>
      <c r="N40" s="69">
        <v>33.415631281856221</v>
      </c>
      <c r="O40" s="71">
        <v>35.905298592620767</v>
      </c>
      <c r="P40" s="119">
        <v>38.305298592620773</v>
      </c>
      <c r="Q40" s="105">
        <f t="shared" si="0"/>
        <v>-337</v>
      </c>
      <c r="R40" s="117">
        <f t="shared" si="4"/>
        <v>-4.8896673107645512</v>
      </c>
      <c r="S40" s="17"/>
      <c r="T40" s="15"/>
      <c r="U40" s="17"/>
      <c r="V40" s="17"/>
      <c r="W40" s="17"/>
      <c r="X40" s="17"/>
    </row>
    <row r="41" spans="1:24" x14ac:dyDescent="0.3">
      <c r="A41" s="84">
        <v>35</v>
      </c>
      <c r="B41" s="8" t="s">
        <v>50</v>
      </c>
      <c r="C41" s="45"/>
      <c r="D41" s="19">
        <v>12877</v>
      </c>
      <c r="E41" s="171">
        <v>9289</v>
      </c>
      <c r="F41" s="19"/>
      <c r="G41" s="83"/>
      <c r="H41" s="46">
        <f t="shared" si="1"/>
        <v>9289</v>
      </c>
      <c r="I41" s="47">
        <f t="shared" si="2"/>
        <v>12877</v>
      </c>
      <c r="J41" s="109">
        <f t="shared" si="3"/>
        <v>12877</v>
      </c>
      <c r="K41" s="69">
        <v>22.870384176492962</v>
      </c>
      <c r="L41" s="71">
        <v>30.762194750855837</v>
      </c>
      <c r="M41" s="112">
        <v>30.762194750855837</v>
      </c>
      <c r="N41" s="69">
        <v>38.045002601749715</v>
      </c>
      <c r="O41" s="71">
        <v>50.696953214149872</v>
      </c>
      <c r="P41" s="119">
        <v>50.696953214149872</v>
      </c>
      <c r="Q41" s="105">
        <f t="shared" si="0"/>
        <v>-3588</v>
      </c>
      <c r="R41" s="117">
        <f t="shared" si="4"/>
        <v>-12.651950612400157</v>
      </c>
      <c r="S41" s="17"/>
      <c r="T41" s="15"/>
      <c r="U41" s="17"/>
      <c r="V41" s="17"/>
      <c r="W41" s="17"/>
      <c r="X41" s="17"/>
    </row>
    <row r="42" spans="1:24" x14ac:dyDescent="0.3">
      <c r="A42" s="84">
        <v>36</v>
      </c>
      <c r="B42" s="8" t="s">
        <v>41</v>
      </c>
      <c r="C42" s="45"/>
      <c r="D42" s="19">
        <v>5106</v>
      </c>
      <c r="E42" s="171">
        <v>1270</v>
      </c>
      <c r="F42" s="19"/>
      <c r="G42" s="83"/>
      <c r="H42" s="46">
        <f t="shared" si="1"/>
        <v>1270</v>
      </c>
      <c r="I42" s="47">
        <f t="shared" si="2"/>
        <v>5106</v>
      </c>
      <c r="J42" s="109">
        <f t="shared" si="3"/>
        <v>5106</v>
      </c>
      <c r="K42" s="69">
        <v>5.8807189045264359</v>
      </c>
      <c r="L42" s="71">
        <v>14.297961201977939</v>
      </c>
      <c r="M42" s="112">
        <v>14.297961201977939</v>
      </c>
      <c r="N42" s="69">
        <v>19.437018333967284</v>
      </c>
      <c r="O42" s="71">
        <v>29.94095853936858</v>
      </c>
      <c r="P42" s="119">
        <v>32.340958539368586</v>
      </c>
      <c r="Q42" s="105">
        <f t="shared" si="0"/>
        <v>-3836</v>
      </c>
      <c r="R42" s="117">
        <f t="shared" si="4"/>
        <v>-12.903940205401302</v>
      </c>
      <c r="S42" s="17"/>
      <c r="T42" s="15"/>
      <c r="U42" s="17"/>
      <c r="V42" s="17"/>
      <c r="W42" s="17"/>
      <c r="X42" s="17"/>
    </row>
    <row r="43" spans="1:24" x14ac:dyDescent="0.3">
      <c r="A43" s="84">
        <v>37</v>
      </c>
      <c r="B43" s="8" t="s">
        <v>51</v>
      </c>
      <c r="C43" s="45"/>
      <c r="D43" s="19">
        <v>5609</v>
      </c>
      <c r="E43" s="171">
        <v>1296</v>
      </c>
      <c r="F43" s="19"/>
      <c r="G43" s="83"/>
      <c r="H43" s="46">
        <f t="shared" si="1"/>
        <v>1296</v>
      </c>
      <c r="I43" s="47">
        <f t="shared" si="2"/>
        <v>5609</v>
      </c>
      <c r="J43" s="109">
        <f t="shared" si="3"/>
        <v>5609</v>
      </c>
      <c r="K43" s="69">
        <v>5.9358044883986301</v>
      </c>
      <c r="L43" s="71">
        <v>15.363655382274629</v>
      </c>
      <c r="M43" s="112">
        <v>15.363655382274629</v>
      </c>
      <c r="N43" s="69">
        <v>17.597350992772913</v>
      </c>
      <c r="O43" s="71">
        <v>31.129102320273866</v>
      </c>
      <c r="P43" s="119">
        <v>33.529102320273864</v>
      </c>
      <c r="Q43" s="105">
        <f t="shared" si="0"/>
        <v>-4313</v>
      </c>
      <c r="R43" s="117">
        <f t="shared" si="4"/>
        <v>-15.931751327500951</v>
      </c>
      <c r="S43" s="17"/>
      <c r="T43" s="15"/>
      <c r="U43" s="17"/>
      <c r="V43" s="17"/>
      <c r="W43" s="17"/>
      <c r="X43" s="17"/>
    </row>
    <row r="44" spans="1:24" x14ac:dyDescent="0.3">
      <c r="A44" s="84">
        <v>38</v>
      </c>
      <c r="B44" s="8" t="s">
        <v>32</v>
      </c>
      <c r="C44" s="45"/>
      <c r="D44" s="19">
        <v>8980</v>
      </c>
      <c r="E44" s="171">
        <v>1524</v>
      </c>
      <c r="F44" s="19"/>
      <c r="G44" s="83"/>
      <c r="H44" s="46">
        <f t="shared" si="1"/>
        <v>1524</v>
      </c>
      <c r="I44" s="47">
        <f t="shared" si="2"/>
        <v>8980</v>
      </c>
      <c r="J44" s="109">
        <f t="shared" si="3"/>
        <v>8980</v>
      </c>
      <c r="K44" s="69">
        <v>6.4188626854317237</v>
      </c>
      <c r="L44" s="71">
        <v>22.505713198934956</v>
      </c>
      <c r="M44" s="112">
        <v>22.505713198934956</v>
      </c>
      <c r="N44" s="69">
        <v>20.026422000760743</v>
      </c>
      <c r="O44" s="71">
        <v>39.091791555724612</v>
      </c>
      <c r="P44" s="119">
        <v>41.49179155572461</v>
      </c>
      <c r="Q44" s="105">
        <f t="shared" si="0"/>
        <v>-7456</v>
      </c>
      <c r="R44" s="117">
        <f t="shared" si="4"/>
        <v>-21.465369554963868</v>
      </c>
      <c r="S44" s="17"/>
      <c r="T44" s="15"/>
      <c r="U44" s="17"/>
      <c r="V44" s="17"/>
      <c r="W44" s="17"/>
      <c r="X44" s="17"/>
    </row>
    <row r="45" spans="1:24" x14ac:dyDescent="0.3">
      <c r="A45" s="84">
        <v>39</v>
      </c>
      <c r="B45" s="17" t="s">
        <v>15</v>
      </c>
      <c r="C45" s="45"/>
      <c r="D45" s="19">
        <v>1527</v>
      </c>
      <c r="E45" s="171">
        <v>1107</v>
      </c>
      <c r="F45" s="19"/>
      <c r="G45" s="83"/>
      <c r="H45" s="46">
        <f t="shared" si="1"/>
        <v>1107</v>
      </c>
      <c r="I45" s="47">
        <f t="shared" si="2"/>
        <v>1527</v>
      </c>
      <c r="J45" s="109">
        <f t="shared" si="3"/>
        <v>1527</v>
      </c>
      <c r="K45" s="69">
        <v>5.5353746671738309</v>
      </c>
      <c r="L45" s="71">
        <v>6.7152187143400539</v>
      </c>
      <c r="M45" s="112">
        <v>6.7152187143400539</v>
      </c>
      <c r="N45" s="69">
        <v>15.258778972993534</v>
      </c>
      <c r="O45" s="71">
        <v>16.686949410422212</v>
      </c>
      <c r="P45" s="119">
        <v>23.886949410422215</v>
      </c>
      <c r="Q45" s="105">
        <f t="shared" si="0"/>
        <v>-420</v>
      </c>
      <c r="R45" s="117">
        <f t="shared" si="4"/>
        <v>-8.6281704374286807</v>
      </c>
      <c r="S45" s="17"/>
      <c r="T45" s="15"/>
      <c r="U45" s="17"/>
      <c r="V45" s="17"/>
      <c r="W45" s="17"/>
      <c r="X45" s="17"/>
    </row>
    <row r="46" spans="1:24" x14ac:dyDescent="0.3">
      <c r="A46" s="84">
        <v>40</v>
      </c>
      <c r="B46" s="8" t="s">
        <v>22</v>
      </c>
      <c r="C46" s="45"/>
      <c r="D46" s="19">
        <v>1107</v>
      </c>
      <c r="E46" s="48">
        <v>6711</v>
      </c>
      <c r="F46" s="19"/>
      <c r="G46" s="83"/>
      <c r="H46" s="46">
        <f t="shared" si="1"/>
        <v>6711</v>
      </c>
      <c r="I46" s="47">
        <f t="shared" si="2"/>
        <v>1107</v>
      </c>
      <c r="J46" s="109">
        <f t="shared" si="3"/>
        <v>1107</v>
      </c>
      <c r="K46" s="69">
        <v>17.408436667934577</v>
      </c>
      <c r="L46" s="71">
        <v>5.8253746671738309</v>
      </c>
      <c r="M46" s="112">
        <v>5.8253746671738309</v>
      </c>
      <c r="N46" s="69">
        <v>30.162787432483832</v>
      </c>
      <c r="O46" s="71">
        <v>13.294861163940661</v>
      </c>
      <c r="P46" s="119">
        <v>22.894861163940661</v>
      </c>
      <c r="Q46" s="105">
        <f t="shared" si="0"/>
        <v>5604</v>
      </c>
      <c r="R46" s="117">
        <f t="shared" si="4"/>
        <v>7.2679262685431709</v>
      </c>
      <c r="S46" s="17"/>
      <c r="T46" s="15"/>
      <c r="U46" s="17"/>
      <c r="V46" s="17"/>
      <c r="W46" s="17"/>
      <c r="X46" s="17"/>
    </row>
    <row r="47" spans="1:24" x14ac:dyDescent="0.3">
      <c r="A47" s="84">
        <v>41</v>
      </c>
      <c r="B47" s="8" t="s">
        <v>47</v>
      </c>
      <c r="C47" s="45"/>
      <c r="D47" s="19">
        <v>7850</v>
      </c>
      <c r="E47" s="171">
        <v>5825</v>
      </c>
      <c r="F47" s="19"/>
      <c r="G47" s="83"/>
      <c r="H47" s="46">
        <f t="shared" si="1"/>
        <v>5825</v>
      </c>
      <c r="I47" s="47">
        <f t="shared" si="2"/>
        <v>7850</v>
      </c>
      <c r="J47" s="109">
        <f t="shared" si="3"/>
        <v>7850</v>
      </c>
      <c r="K47" s="69">
        <v>15.531289463674403</v>
      </c>
      <c r="L47" s="71">
        <v>20.111608976797257</v>
      </c>
      <c r="M47" s="112">
        <v>20.111608976797257</v>
      </c>
      <c r="N47" s="69">
        <v>28.106836059338146</v>
      </c>
      <c r="O47" s="71">
        <v>38.822601749714721</v>
      </c>
      <c r="P47" s="119">
        <v>38.822601749714721</v>
      </c>
      <c r="Q47" s="105">
        <f t="shared" si="0"/>
        <v>-2025</v>
      </c>
      <c r="R47" s="117">
        <f t="shared" si="4"/>
        <v>-10.715765690376575</v>
      </c>
      <c r="S47" s="17"/>
      <c r="T47" s="15"/>
      <c r="U47" s="17"/>
      <c r="V47" s="17"/>
      <c r="W47" s="17"/>
      <c r="X47" s="17"/>
    </row>
    <row r="48" spans="1:24" x14ac:dyDescent="0.3">
      <c r="A48" s="84">
        <v>42</v>
      </c>
      <c r="B48" s="8" t="s">
        <v>20</v>
      </c>
      <c r="C48" s="45"/>
      <c r="D48" s="19">
        <v>9094</v>
      </c>
      <c r="E48" s="171">
        <v>7823</v>
      </c>
      <c r="F48" s="19"/>
      <c r="G48" s="83"/>
      <c r="H48" s="46">
        <f t="shared" si="1"/>
        <v>7823</v>
      </c>
      <c r="I48" s="47">
        <f t="shared" si="2"/>
        <v>9094</v>
      </c>
      <c r="J48" s="109">
        <f t="shared" si="3"/>
        <v>9094</v>
      </c>
      <c r="K48" s="69">
        <v>19.764404716622291</v>
      </c>
      <c r="L48" s="71">
        <v>22.7472422974515</v>
      </c>
      <c r="M48" s="112">
        <v>22.7472422974515</v>
      </c>
      <c r="N48" s="69">
        <v>34.643168839863066</v>
      </c>
      <c r="O48" s="71">
        <v>41.761072651198177</v>
      </c>
      <c r="P48" s="119">
        <v>41.761072651198177</v>
      </c>
      <c r="Q48" s="105">
        <f t="shared" si="0"/>
        <v>-1271</v>
      </c>
      <c r="R48" s="117">
        <f t="shared" si="4"/>
        <v>-7.1179038113351112</v>
      </c>
      <c r="S48" s="17"/>
      <c r="T48" s="15"/>
      <c r="U48" s="17"/>
      <c r="V48" s="17"/>
      <c r="W48" s="17"/>
      <c r="X48" s="17"/>
    </row>
    <row r="49" spans="1:24" x14ac:dyDescent="0.3">
      <c r="A49" s="84">
        <v>43</v>
      </c>
      <c r="B49" s="8" t="s">
        <v>52</v>
      </c>
      <c r="C49" s="45"/>
      <c r="D49" s="19">
        <v>8839</v>
      </c>
      <c r="E49" s="171">
        <v>7266</v>
      </c>
      <c r="F49" s="19"/>
      <c r="G49" s="83"/>
      <c r="H49" s="46">
        <f t="shared" si="1"/>
        <v>7266</v>
      </c>
      <c r="I49" s="47">
        <f t="shared" si="2"/>
        <v>8839</v>
      </c>
      <c r="J49" s="109">
        <f t="shared" si="3"/>
        <v>8839</v>
      </c>
      <c r="K49" s="69">
        <v>18.584302015975656</v>
      </c>
      <c r="L49" s="71">
        <v>22.206979840243438</v>
      </c>
      <c r="M49" s="112">
        <v>22.206979840243438</v>
      </c>
      <c r="N49" s="69">
        <v>33.350657649296309</v>
      </c>
      <c r="O49" s="71">
        <v>41.158733358691521</v>
      </c>
      <c r="P49" s="119">
        <v>41.158733358691521</v>
      </c>
      <c r="Q49" s="105">
        <f t="shared" si="0"/>
        <v>-1573</v>
      </c>
      <c r="R49" s="117">
        <f t="shared" si="4"/>
        <v>-7.8080757093952116</v>
      </c>
      <c r="S49" s="17"/>
      <c r="T49" s="15"/>
      <c r="U49" s="17"/>
      <c r="V49" s="17"/>
      <c r="W49" s="17"/>
      <c r="X49" s="17"/>
    </row>
    <row r="50" spans="1:24" x14ac:dyDescent="0.3">
      <c r="A50" s="84">
        <v>44</v>
      </c>
      <c r="B50" s="8" t="s">
        <v>53</v>
      </c>
      <c r="C50" s="45"/>
      <c r="D50" s="19">
        <v>10100</v>
      </c>
      <c r="E50" s="171">
        <v>3431</v>
      </c>
      <c r="F50" s="19"/>
      <c r="G50" s="83"/>
      <c r="H50" s="46">
        <f t="shared" si="1"/>
        <v>3431</v>
      </c>
      <c r="I50" s="47">
        <f t="shared" si="2"/>
        <v>10100</v>
      </c>
      <c r="J50" s="109">
        <f t="shared" si="3"/>
        <v>10100</v>
      </c>
      <c r="K50" s="69">
        <v>10.459178394826932</v>
      </c>
      <c r="L50" s="71">
        <v>24.878630658044884</v>
      </c>
      <c r="M50" s="112">
        <v>24.878630658044884</v>
      </c>
      <c r="N50" s="69">
        <v>18.751590475465957</v>
      </c>
      <c r="O50" s="71">
        <v>44.137360213008748</v>
      </c>
      <c r="P50" s="119">
        <v>44.137360213008748</v>
      </c>
      <c r="Q50" s="105">
        <f t="shared" si="0"/>
        <v>-6669</v>
      </c>
      <c r="R50" s="117">
        <f t="shared" si="4"/>
        <v>-25.385769737542791</v>
      </c>
      <c r="S50" s="17"/>
      <c r="T50" s="15"/>
      <c r="U50" s="17"/>
      <c r="V50" s="17"/>
      <c r="W50" s="17"/>
      <c r="X50" s="17"/>
    </row>
    <row r="51" spans="1:24" x14ac:dyDescent="0.3">
      <c r="A51" s="84">
        <v>45</v>
      </c>
      <c r="B51" s="8" t="s">
        <v>13</v>
      </c>
      <c r="C51" s="45"/>
      <c r="D51" s="19">
        <v>9790</v>
      </c>
      <c r="E51" s="171">
        <v>429</v>
      </c>
      <c r="F51" s="19"/>
      <c r="G51" s="83"/>
      <c r="H51" s="46">
        <f t="shared" si="1"/>
        <v>429</v>
      </c>
      <c r="I51" s="47">
        <f t="shared" si="2"/>
        <v>9790</v>
      </c>
      <c r="J51" s="109">
        <f t="shared" si="3"/>
        <v>9790</v>
      </c>
      <c r="K51" s="69">
        <v>4.0989121338912131</v>
      </c>
      <c r="L51" s="71">
        <v>24.221841004184096</v>
      </c>
      <c r="M51" s="112">
        <v>24.221841004184096</v>
      </c>
      <c r="N51" s="69">
        <v>9.8854888702928871</v>
      </c>
      <c r="O51" s="71">
        <v>43.405104602510455</v>
      </c>
      <c r="P51" s="119">
        <v>43.405104602510455</v>
      </c>
      <c r="Q51" s="105">
        <f t="shared" si="0"/>
        <v>-9361</v>
      </c>
      <c r="R51" s="117">
        <f t="shared" si="4"/>
        <v>-33.519615732217567</v>
      </c>
      <c r="S51" s="17"/>
      <c r="T51" s="15"/>
      <c r="U51" s="17"/>
      <c r="V51" s="17"/>
      <c r="W51" s="17"/>
      <c r="X51" s="17"/>
    </row>
    <row r="52" spans="1:24" x14ac:dyDescent="0.3">
      <c r="A52" s="84">
        <v>46</v>
      </c>
      <c r="B52" s="8" t="s">
        <v>33</v>
      </c>
      <c r="C52" s="45"/>
      <c r="D52" s="19">
        <v>5785</v>
      </c>
      <c r="E52" s="171">
        <v>7772</v>
      </c>
      <c r="F52" s="19"/>
      <c r="G52" s="83"/>
      <c r="H52" s="46">
        <f t="shared" si="1"/>
        <v>7772</v>
      </c>
      <c r="I52" s="47">
        <f t="shared" si="2"/>
        <v>5785</v>
      </c>
      <c r="J52" s="109">
        <f t="shared" si="3"/>
        <v>5785</v>
      </c>
      <c r="K52" s="69">
        <v>19.656352225180676</v>
      </c>
      <c r="L52" s="71">
        <v>15.736542411563333</v>
      </c>
      <c r="M52" s="112">
        <v>15.736542411563333</v>
      </c>
      <c r="N52" s="69">
        <v>34.524824009128949</v>
      </c>
      <c r="O52" s="71">
        <v>31.544834537847088</v>
      </c>
      <c r="P52" s="119">
        <v>33.944834537847086</v>
      </c>
      <c r="Q52" s="105">
        <f t="shared" si="0"/>
        <v>1987</v>
      </c>
      <c r="R52" s="117">
        <f t="shared" si="4"/>
        <v>0.57998947128186273</v>
      </c>
      <c r="S52" s="17"/>
      <c r="T52" s="15"/>
      <c r="U52" s="17"/>
      <c r="V52" s="17"/>
      <c r="W52" s="17"/>
      <c r="X52" s="17"/>
    </row>
    <row r="53" spans="1:24" x14ac:dyDescent="0.3">
      <c r="A53" s="84">
        <v>47</v>
      </c>
      <c r="B53" s="8" t="s">
        <v>54</v>
      </c>
      <c r="C53" s="45"/>
      <c r="D53" s="19">
        <v>11945</v>
      </c>
      <c r="E53" s="171">
        <v>8963</v>
      </c>
      <c r="F53" s="19"/>
      <c r="G53" s="83"/>
      <c r="H53" s="46">
        <f t="shared" si="1"/>
        <v>8963</v>
      </c>
      <c r="I53" s="47">
        <f t="shared" si="2"/>
        <v>11945</v>
      </c>
      <c r="J53" s="109">
        <f t="shared" si="3"/>
        <v>11945</v>
      </c>
      <c r="K53" s="69">
        <v>22.17969570178775</v>
      </c>
      <c r="L53" s="71">
        <v>28.787588436667932</v>
      </c>
      <c r="M53" s="112">
        <v>28.787588436667932</v>
      </c>
      <c r="N53" s="69">
        <v>37.288523879802206</v>
      </c>
      <c r="O53" s="71">
        <v>48.495462152909852</v>
      </c>
      <c r="P53" s="119">
        <v>48.495462152909852</v>
      </c>
      <c r="Q53" s="105">
        <f t="shared" si="0"/>
        <v>-2982</v>
      </c>
      <c r="R53" s="117">
        <f t="shared" si="4"/>
        <v>-11.206938273107646</v>
      </c>
      <c r="S53" s="17"/>
      <c r="T53" s="15"/>
      <c r="U53" s="17"/>
      <c r="V53" s="17"/>
      <c r="W53" s="17"/>
      <c r="X53" s="17"/>
    </row>
    <row r="54" spans="1:24" x14ac:dyDescent="0.3">
      <c r="A54" s="84">
        <v>48</v>
      </c>
      <c r="B54" s="8" t="s">
        <v>55</v>
      </c>
      <c r="C54" s="45"/>
      <c r="D54" s="19">
        <v>11683</v>
      </c>
      <c r="E54" s="171">
        <v>3324</v>
      </c>
      <c r="F54" s="19"/>
      <c r="G54" s="83"/>
      <c r="H54" s="46">
        <f t="shared" si="1"/>
        <v>3324</v>
      </c>
      <c r="I54" s="47">
        <f t="shared" si="2"/>
        <v>11683</v>
      </c>
      <c r="J54" s="109">
        <f t="shared" si="3"/>
        <v>11683</v>
      </c>
      <c r="K54" s="69">
        <v>10.232480030429823</v>
      </c>
      <c r="L54" s="71">
        <v>28.232495245340434</v>
      </c>
      <c r="M54" s="112">
        <v>28.232495245340434</v>
      </c>
      <c r="N54" s="69">
        <v>22.303298379612016</v>
      </c>
      <c r="O54" s="71">
        <v>47.876588056295169</v>
      </c>
      <c r="P54" s="119">
        <v>47.876588056295169</v>
      </c>
      <c r="Q54" s="105">
        <f t="shared" si="0"/>
        <v>-8359</v>
      </c>
      <c r="R54" s="117">
        <f t="shared" si="4"/>
        <v>-25.573289676683153</v>
      </c>
      <c r="S54" s="17"/>
      <c r="T54" s="15"/>
      <c r="U54" s="17"/>
      <c r="V54" s="17"/>
      <c r="W54" s="17"/>
      <c r="X54" s="17"/>
    </row>
    <row r="55" spans="1:24" x14ac:dyDescent="0.3">
      <c r="A55" s="84">
        <v>49</v>
      </c>
      <c r="B55" s="8" t="s">
        <v>56</v>
      </c>
      <c r="C55" s="45"/>
      <c r="D55" s="19">
        <v>7860</v>
      </c>
      <c r="E55" s="171">
        <v>4528</v>
      </c>
      <c r="F55" s="19"/>
      <c r="G55" s="83"/>
      <c r="H55" s="46">
        <f t="shared" si="1"/>
        <v>4528</v>
      </c>
      <c r="I55" s="47">
        <f t="shared" si="2"/>
        <v>7860</v>
      </c>
      <c r="J55" s="109">
        <f t="shared" si="3"/>
        <v>7860</v>
      </c>
      <c r="K55" s="69">
        <v>12.783366298972995</v>
      </c>
      <c r="L55" s="71">
        <v>20.132795739825024</v>
      </c>
      <c r="M55" s="112">
        <v>20.132795739825024</v>
      </c>
      <c r="N55" s="69">
        <v>26.997164579688093</v>
      </c>
      <c r="O55" s="71">
        <v>36.446222898440467</v>
      </c>
      <c r="P55" s="119">
        <v>38.846222898440473</v>
      </c>
      <c r="Q55" s="105">
        <f t="shared" si="0"/>
        <v>-3332</v>
      </c>
      <c r="R55" s="117">
        <f t="shared" si="4"/>
        <v>-11.84905831875238</v>
      </c>
      <c r="S55" s="17"/>
      <c r="T55" s="15"/>
      <c r="U55" s="17"/>
      <c r="V55" s="17"/>
      <c r="W55" s="17"/>
      <c r="X55" s="17"/>
    </row>
    <row r="56" spans="1:24" x14ac:dyDescent="0.3">
      <c r="A56" s="2">
        <v>50</v>
      </c>
      <c r="B56" s="16" t="s">
        <v>57</v>
      </c>
      <c r="C56" s="45"/>
      <c r="D56" s="36">
        <v>1525</v>
      </c>
      <c r="E56" s="34">
        <v>1352</v>
      </c>
      <c r="F56" s="36"/>
      <c r="G56" s="41"/>
      <c r="H56" s="57">
        <f t="shared" si="1"/>
        <v>1352</v>
      </c>
      <c r="I56" s="115">
        <f t="shared" si="2"/>
        <v>1525</v>
      </c>
      <c r="J56" s="110">
        <f t="shared" si="3"/>
        <v>1525</v>
      </c>
      <c r="K56" s="70">
        <v>6.0544503613541272</v>
      </c>
      <c r="L56" s="72">
        <v>6.7109813617345004</v>
      </c>
      <c r="M56" s="113">
        <v>6.7109813617345004</v>
      </c>
      <c r="N56" s="70">
        <v>17.727298257892731</v>
      </c>
      <c r="O56" s="72">
        <v>21.482225180677062</v>
      </c>
      <c r="P56" s="120">
        <v>23.882225180677064</v>
      </c>
      <c r="Q56" s="122">
        <f t="shared" si="0"/>
        <v>-173</v>
      </c>
      <c r="R56" s="118">
        <f t="shared" si="4"/>
        <v>-6.154926922784334</v>
      </c>
      <c r="S56" s="16"/>
      <c r="T56" s="35"/>
      <c r="U56" s="16"/>
      <c r="V56" s="16"/>
      <c r="W56" s="16"/>
      <c r="X56" s="16"/>
    </row>
    <row r="57" spans="1:24" x14ac:dyDescent="0.3">
      <c r="A57" s="258" t="s">
        <v>693</v>
      </c>
      <c r="B57" s="258"/>
      <c r="C57" s="258"/>
      <c r="D57" s="23">
        <f>AVERAGE(D7:D56)</f>
        <v>8417.36</v>
      </c>
      <c r="E57" s="23">
        <f>AVERAGE(E7:E56)</f>
        <v>5501.46</v>
      </c>
      <c r="F57" s="23"/>
      <c r="G57" s="23"/>
      <c r="H57" s="133">
        <f t="shared" ref="H57:R57" si="5">AVERAGE(H7:H56)</f>
        <v>5501.46</v>
      </c>
      <c r="I57" s="133">
        <f t="shared" si="5"/>
        <v>8417.36</v>
      </c>
      <c r="J57" s="133">
        <f t="shared" si="5"/>
        <v>8417.36</v>
      </c>
      <c r="K57" s="37">
        <f t="shared" si="5"/>
        <v>14.845812932674018</v>
      </c>
      <c r="L57" s="37">
        <f t="shared" si="5"/>
        <v>21.313661163940665</v>
      </c>
      <c r="M57" s="37">
        <f t="shared" si="5"/>
        <v>21.313661163940665</v>
      </c>
      <c r="N57" s="37">
        <f t="shared" si="5"/>
        <v>28.268065735108404</v>
      </c>
      <c r="O57" s="37">
        <f t="shared" si="5"/>
        <v>38.626771243818929</v>
      </c>
      <c r="P57" s="37">
        <f t="shared" si="5"/>
        <v>40.162771243818931</v>
      </c>
      <c r="Q57" s="22">
        <f t="shared" si="5"/>
        <v>-2915.9</v>
      </c>
      <c r="R57" s="22">
        <f t="shared" si="5"/>
        <v>-11.894705508710533</v>
      </c>
      <c r="T57" s="30"/>
      <c r="U57" s="17"/>
      <c r="V57" s="17"/>
      <c r="W57" s="17"/>
      <c r="X57" s="17"/>
    </row>
    <row r="58" spans="1:24" x14ac:dyDescent="0.3">
      <c r="A58" s="238" t="s">
        <v>694</v>
      </c>
      <c r="B58" s="238"/>
      <c r="C58" s="238"/>
      <c r="F58" s="7"/>
      <c r="H58" s="11">
        <f>H57/26290</f>
        <v>0.20926055534423735</v>
      </c>
      <c r="I58" s="11">
        <f>I57/26290</f>
        <v>0.32017344998098141</v>
      </c>
      <c r="J58" s="11">
        <f>J57/26290</f>
        <v>0.32017344998098141</v>
      </c>
      <c r="K58" s="38">
        <f t="shared" ref="K58:P58" si="6">K57/$W$24</f>
        <v>0.26653165049684052</v>
      </c>
      <c r="L58" s="38">
        <f t="shared" si="6"/>
        <v>0.38265100832927584</v>
      </c>
      <c r="M58" s="38">
        <f t="shared" si="6"/>
        <v>0.38265100832927584</v>
      </c>
      <c r="N58" s="38">
        <f t="shared" si="6"/>
        <v>0.50750566849386725</v>
      </c>
      <c r="O58" s="38">
        <f t="shared" si="6"/>
        <v>0.69347883741147087</v>
      </c>
      <c r="P58" s="38">
        <f t="shared" si="6"/>
        <v>0.72105513902726981</v>
      </c>
      <c r="Q58" s="106">
        <f>Q57/26290</f>
        <v>-0.11091289463674402</v>
      </c>
      <c r="R58" s="107"/>
    </row>
    <row r="59" spans="1:24" x14ac:dyDescent="0.3">
      <c r="H59" s="31"/>
      <c r="I59" s="39"/>
      <c r="J59" s="39"/>
      <c r="K59" s="31"/>
      <c r="L59" s="39"/>
      <c r="M59" s="31"/>
      <c r="N59" s="31"/>
      <c r="O59" s="31"/>
      <c r="T59" s="31"/>
    </row>
    <row r="60" spans="1:24" x14ac:dyDescent="0.3">
      <c r="K60" s="4"/>
      <c r="L60" s="4"/>
      <c r="M60" s="4"/>
    </row>
    <row r="61" spans="1:24" ht="15" customHeight="1" x14ac:dyDescent="0.3"/>
  </sheetData>
  <mergeCells count="18">
    <mergeCell ref="A57:C57"/>
    <mergeCell ref="A58:C58"/>
    <mergeCell ref="C1:H1"/>
    <mergeCell ref="I1:K1"/>
    <mergeCell ref="R1:S1"/>
    <mergeCell ref="T4:U4"/>
    <mergeCell ref="A5:A6"/>
    <mergeCell ref="B5:B6"/>
    <mergeCell ref="C5:C6"/>
    <mergeCell ref="N5:P5"/>
    <mergeCell ref="Q5:R5"/>
    <mergeCell ref="T5:U5"/>
    <mergeCell ref="K5:M5"/>
    <mergeCell ref="D5:D6"/>
    <mergeCell ref="E5:E6"/>
    <mergeCell ref="F5:F6"/>
    <mergeCell ref="G5:G6"/>
    <mergeCell ref="H5:J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611"/>
  <sheetViews>
    <sheetView topLeftCell="AJ1" zoomScaleNormal="100" workbookViewId="0">
      <pane ySplit="2" topLeftCell="A15" activePane="bottomLeft" state="frozen"/>
      <selection pane="bottomLeft" activeCell="D4" sqref="D4"/>
    </sheetView>
  </sheetViews>
  <sheetFormatPr defaultRowHeight="16.5" x14ac:dyDescent="0.3"/>
  <cols>
    <col min="1" max="4" width="9.125" bestFit="1" customWidth="1"/>
    <col min="5" max="5" width="11.125" customWidth="1"/>
    <col min="6" max="6" width="8.375" bestFit="1" customWidth="1"/>
    <col min="7" max="7" width="10.875" customWidth="1"/>
    <col min="8" max="44" width="9.125" bestFit="1" customWidth="1"/>
  </cols>
  <sheetData>
    <row r="1" spans="1:75" x14ac:dyDescent="0.3">
      <c r="A1" s="238" t="s">
        <v>363</v>
      </c>
      <c r="B1" s="238"/>
      <c r="C1" s="238"/>
      <c r="D1" s="238"/>
      <c r="E1" s="238" t="s">
        <v>243</v>
      </c>
      <c r="F1" s="238"/>
      <c r="G1" s="238"/>
      <c r="H1" s="238"/>
      <c r="I1" s="238" t="s">
        <v>246</v>
      </c>
      <c r="J1" s="238"/>
      <c r="K1" s="238"/>
      <c r="L1" s="238"/>
      <c r="M1" s="238" t="s">
        <v>247</v>
      </c>
      <c r="N1" s="238"/>
      <c r="O1" s="238"/>
      <c r="P1" s="238"/>
      <c r="Q1" s="238" t="s">
        <v>305</v>
      </c>
      <c r="R1" s="238"/>
      <c r="S1" s="238"/>
      <c r="T1" s="238"/>
      <c r="U1" s="238" t="s">
        <v>306</v>
      </c>
      <c r="V1" s="238"/>
      <c r="W1" s="238"/>
      <c r="X1" s="238"/>
      <c r="Y1" s="238" t="s">
        <v>248</v>
      </c>
      <c r="Z1" s="238"/>
      <c r="AA1" s="238"/>
      <c r="AB1" s="238"/>
      <c r="AC1" s="238" t="s">
        <v>249</v>
      </c>
      <c r="AD1" s="238"/>
      <c r="AE1" s="238"/>
      <c r="AF1" s="238"/>
      <c r="AG1" s="238" t="s">
        <v>250</v>
      </c>
      <c r="AH1" s="238"/>
      <c r="AI1" s="238"/>
      <c r="AJ1" s="238"/>
      <c r="AK1" s="238" t="s">
        <v>251</v>
      </c>
      <c r="AL1" s="238"/>
      <c r="AM1" s="238"/>
      <c r="AN1" s="238"/>
      <c r="AO1" s="238" t="s">
        <v>252</v>
      </c>
      <c r="AP1" s="238"/>
      <c r="AQ1" s="238"/>
      <c r="AR1" s="238"/>
    </row>
    <row r="2" spans="1:75" x14ac:dyDescent="0.3">
      <c r="A2" s="238" t="s">
        <v>221</v>
      </c>
      <c r="B2" s="238"/>
      <c r="C2" s="238" t="s">
        <v>244</v>
      </c>
      <c r="D2" s="238"/>
      <c r="E2" s="238" t="s">
        <v>245</v>
      </c>
      <c r="F2" s="238"/>
      <c r="G2" s="238" t="s">
        <v>244</v>
      </c>
      <c r="H2" s="238"/>
      <c r="I2" s="238" t="s">
        <v>245</v>
      </c>
      <c r="J2" s="238"/>
      <c r="K2" s="238" t="s">
        <v>244</v>
      </c>
      <c r="L2" s="238"/>
      <c r="M2" s="238" t="s">
        <v>245</v>
      </c>
      <c r="N2" s="238"/>
      <c r="O2" s="238" t="s">
        <v>244</v>
      </c>
      <c r="P2" s="238"/>
      <c r="Q2" s="238" t="s">
        <v>221</v>
      </c>
      <c r="R2" s="238"/>
      <c r="S2" s="238" t="s">
        <v>244</v>
      </c>
      <c r="T2" s="238"/>
      <c r="U2" s="238" t="s">
        <v>221</v>
      </c>
      <c r="V2" s="238"/>
      <c r="W2" s="238" t="s">
        <v>244</v>
      </c>
      <c r="X2" s="238"/>
      <c r="Y2" s="238" t="s">
        <v>245</v>
      </c>
      <c r="Z2" s="238"/>
      <c r="AA2" s="238" t="s">
        <v>244</v>
      </c>
      <c r="AB2" s="238"/>
      <c r="AC2" s="238" t="s">
        <v>245</v>
      </c>
      <c r="AD2" s="238"/>
      <c r="AE2" s="238" t="s">
        <v>244</v>
      </c>
      <c r="AF2" s="238"/>
      <c r="AG2" s="238" t="s">
        <v>245</v>
      </c>
      <c r="AH2" s="238"/>
      <c r="AI2" s="238" t="s">
        <v>244</v>
      </c>
      <c r="AJ2" s="238"/>
      <c r="AK2" s="238" t="s">
        <v>245</v>
      </c>
      <c r="AL2" s="238"/>
      <c r="AM2" s="238" t="s">
        <v>244</v>
      </c>
      <c r="AN2" s="238"/>
      <c r="AO2" s="238" t="s">
        <v>245</v>
      </c>
      <c r="AP2" s="238"/>
      <c r="AQ2" s="238" t="s">
        <v>244</v>
      </c>
      <c r="AR2" s="238"/>
    </row>
    <row r="3" spans="1:75" x14ac:dyDescent="0.3">
      <c r="A3" t="str">
        <f>MobileMedia_Exp!G6</f>
        <v>Our approach</v>
      </c>
      <c r="B3" t="str">
        <f>MobileMedia_Exp!I6</f>
        <v>Ekstazi_SPL</v>
      </c>
      <c r="C3" t="str">
        <f>MobileMedia_Exp!M6</f>
        <v>Our approach</v>
      </c>
      <c r="D3" t="str">
        <f>MobileMedia_Exp!O6</f>
        <v>Ekstazi_SPL</v>
      </c>
      <c r="E3" t="str">
        <f>TankWar_Exp!F6</f>
        <v>Our approach</v>
      </c>
      <c r="F3" t="str">
        <f>TankWar_Exp!H6</f>
        <v>Ekstazi_SPL</v>
      </c>
      <c r="G3" s="178" t="str">
        <f>TankWar_Exp!L6</f>
        <v>Our approach</v>
      </c>
      <c r="H3" t="str">
        <f>TankWar_Exp!N6</f>
        <v>Ekstazi_SPL</v>
      </c>
      <c r="I3" t="str">
        <f>Prevayler3_Exp!H6</f>
        <v>Our approach</v>
      </c>
      <c r="J3" t="str">
        <f>Prevayler3_Exp!J6</f>
        <v>Ekstazi_SPL</v>
      </c>
      <c r="K3" t="str">
        <f>Prevayler3_Exp!N6</f>
        <v>Our approach</v>
      </c>
      <c r="L3" t="str">
        <f>Prevayler3_Exp!P6</f>
        <v>Ekstazi_SPL</v>
      </c>
      <c r="M3" t="str">
        <f>Prevayler5_Exp!G6</f>
        <v>Our approach</v>
      </c>
      <c r="N3" t="str">
        <f>Prevayler5_Exp!I6</f>
        <v>Ekstazi_SPL</v>
      </c>
      <c r="O3" t="str">
        <f>Prevayler5_Exp!M6</f>
        <v>Our approach</v>
      </c>
      <c r="P3" t="str">
        <f>Prevayler5_Exp!O6</f>
        <v>Ekstazi_SPL</v>
      </c>
      <c r="Q3" t="str">
        <f>MRR3_Exp!H6</f>
        <v>Our approach</v>
      </c>
      <c r="R3" t="str">
        <f>MRR3_Exp!J6</f>
        <v>Ekstazi_SPL</v>
      </c>
      <c r="S3" t="str">
        <f>MRR3_Exp!N6</f>
        <v>Our approach</v>
      </c>
      <c r="T3" t="str">
        <f>MRR3_Exp!P6</f>
        <v>Ekstazi_SPL</v>
      </c>
      <c r="U3" t="str">
        <f>MRR5_Exp!G6</f>
        <v>Our approach</v>
      </c>
      <c r="V3" t="str">
        <f>MRR5_Exp!I6</f>
        <v>Ekstazi_SPL</v>
      </c>
      <c r="W3" t="str">
        <f>MRR5_Exp!M6</f>
        <v>Our approach</v>
      </c>
      <c r="X3" t="str">
        <f>MRR5_Exp!O6</f>
        <v>Ekstazi_SPL</v>
      </c>
      <c r="Y3" t="str">
        <f>Lampiro4_Exp!H6</f>
        <v>Our approach</v>
      </c>
      <c r="Z3" t="str">
        <f>Lampiro4_Exp!J6</f>
        <v>Ekstazi_SPL</v>
      </c>
      <c r="AA3" t="str">
        <f>Lampiro4_Exp!N6</f>
        <v>Our approach</v>
      </c>
      <c r="AB3" t="str">
        <f>Lampiro4_Exp!P6</f>
        <v>Ekstazi_SPL</v>
      </c>
      <c r="AC3" t="str">
        <f>Lampiro6_Exp!G6</f>
        <v>Our approach</v>
      </c>
      <c r="AD3" t="str">
        <f>Lampiro6_Exp!I6</f>
        <v>Ekstazi_SPL</v>
      </c>
      <c r="AE3" t="str">
        <f>Lampiro6_Exp!M6</f>
        <v>Our approach</v>
      </c>
      <c r="AF3" t="str">
        <f>Lampiro6_Exp!O6</f>
        <v>Ekstazi_SPL</v>
      </c>
      <c r="AG3" t="str">
        <f>BerkeleyDB3_Exp!I6</f>
        <v>Our approach</v>
      </c>
      <c r="AH3" t="str">
        <f>BerkeleyDB3_Exp!K6</f>
        <v>Ekstazi_SPL</v>
      </c>
      <c r="AI3" t="str">
        <f>BerkeleyDB3_Exp!O6</f>
        <v>Our approach</v>
      </c>
      <c r="AJ3" t="str">
        <f>BerkeleyDB3_Exp!Q6</f>
        <v>Ekstazi_SPL</v>
      </c>
      <c r="AK3" t="str">
        <f>BerkeleyDB5_Exp!H6</f>
        <v>Our approach</v>
      </c>
      <c r="AL3" t="str">
        <f>BerkeleyDB5_Exp!J6</f>
        <v>Ekstazi_SPL</v>
      </c>
      <c r="AM3" t="str">
        <f>BerkeleyDB5_Exp!N6</f>
        <v>Our approach</v>
      </c>
      <c r="AN3" t="str">
        <f>BerkeleyDB5_Exp!P6</f>
        <v>Ekstazi_SPL</v>
      </c>
      <c r="AO3" t="str">
        <f>BerkeleyDB7_Exp!H6</f>
        <v>Our approach</v>
      </c>
      <c r="AP3" t="str">
        <f>BerkeleyDB7_Exp!J6</f>
        <v>Ekstazi_SPL</v>
      </c>
      <c r="AQ3" t="str">
        <f>BerkeleyDB7_Exp!N6</f>
        <v>Our approach</v>
      </c>
      <c r="AR3" t="str">
        <f>BerkeleyDB7_Exp!P6</f>
        <v>Ekstazi_SPL</v>
      </c>
    </row>
    <row r="4" spans="1:75" x14ac:dyDescent="0.3">
      <c r="A4">
        <f>MobileMedia_Exp!G7/3603</f>
        <v>0.12572855953372189</v>
      </c>
      <c r="B4">
        <f>MobileMedia_Exp!I7/3603</f>
        <v>0.13155703580349709</v>
      </c>
      <c r="C4">
        <f>MobileMedia_Exp!M7/MobileMedia_Exp!$U$18</f>
        <v>0.30883718659042531</v>
      </c>
      <c r="D4">
        <f>MobileMedia_Exp!O7/MobileMedia_Exp!$U$18</f>
        <v>0.39622480785704511</v>
      </c>
      <c r="E4">
        <f>TankWar_Exp!F7/782</f>
        <v>0.54475703324808189</v>
      </c>
      <c r="F4">
        <f>TankWar_Exp!H7/782</f>
        <v>0.52813299232736577</v>
      </c>
      <c r="G4" s="179">
        <f>TankWar_Exp!L7/TankWar_Exp!$T$18</f>
        <v>1.2198966035407566</v>
      </c>
      <c r="H4">
        <f>TankWar_Exp!N7/TankWar_Exp!$T$18</f>
        <v>1.9545762138386058</v>
      </c>
      <c r="I4">
        <f>Prevayler3_Exp!H7/1306</f>
        <v>0.25727411944869832</v>
      </c>
      <c r="J4">
        <f>Prevayler3_Exp!J7/1306</f>
        <v>0.15620214395099541</v>
      </c>
      <c r="K4">
        <f>Prevayler3_Exp!N7/Prevayler3_Exp!$V$18</f>
        <v>0.47456938708034069</v>
      </c>
      <c r="L4">
        <f>Prevayler3_Exp!P7/Prevayler3_Exp!$V$18</f>
        <v>0.54448864017337817</v>
      </c>
      <c r="M4">
        <f>Prevayler5_Exp!G7/2543</f>
        <v>0.32992528509634289</v>
      </c>
      <c r="N4">
        <f>Prevayler5_Exp!I7/2543</f>
        <v>0.23161620133700353</v>
      </c>
      <c r="O4">
        <f>Prevayler5_Exp!M7/Prevayler5_Exp!$U$18</f>
        <v>0.48305623177804241</v>
      </c>
      <c r="P4">
        <f>Prevayler5_Exp!O7/Prevayler5_Exp!$U$18</f>
        <v>0.57772592682818424</v>
      </c>
      <c r="Q4">
        <f>MRR3_Exp!H7/3247</f>
        <v>0.17246689251616878</v>
      </c>
      <c r="R4">
        <f>MRR3_Exp!J7/3247</f>
        <v>0.17246689251616878</v>
      </c>
      <c r="S4">
        <f>MRR3_Exp!N7/MRR3_Exp!$V$18</f>
        <v>0.43763382723653749</v>
      </c>
      <c r="T4">
        <f>MRR3_Exp!P7/MRR3_Exp!$V$18</f>
        <v>0.79728351846704992</v>
      </c>
      <c r="U4">
        <f>MRR5_Exp!G7/5383</f>
        <v>0.16905071521456436</v>
      </c>
      <c r="V4">
        <f>MRR5_Exp!I7/5383</f>
        <v>0.16905071521456436</v>
      </c>
      <c r="W4">
        <f>MRR5_Exp!M7/MRR5_Exp!$U$18</f>
        <v>0.38028068688463679</v>
      </c>
      <c r="X4">
        <f>MRR5_Exp!O7/MRR5_Exp!$U$18</f>
        <v>0.76969974921047757</v>
      </c>
      <c r="Y4">
        <f>Lampiro4_Exp!H7/6236</f>
        <v>0.20750481077613855</v>
      </c>
      <c r="Z4">
        <f>Lampiro4_Exp!J7/6236</f>
        <v>0.21231558691468891</v>
      </c>
      <c r="AA4">
        <f>Lampiro4_Exp!N7/Lampiro4_Exp!$V$18</f>
        <v>0.31716819267240298</v>
      </c>
      <c r="AB4">
        <f>Lampiro4_Exp!P7/Lampiro4_Exp!$V$18</f>
        <v>0.41999729147791875</v>
      </c>
      <c r="AC4">
        <f>Lampiro6_Exp!G7/9346</f>
        <v>0.19548469933661458</v>
      </c>
      <c r="AD4">
        <f>Lampiro6_Exp!I7/9346</f>
        <v>0.21506526856409158</v>
      </c>
      <c r="AE4">
        <f>Lampiro6_Exp!M7/Lampiro6_Exp!$U$18</f>
        <v>0.28681539470404066</v>
      </c>
      <c r="AF4">
        <f>Lampiro6_Exp!O7/Lampiro6_Exp!$U$18</f>
        <v>0.43615395523815104</v>
      </c>
      <c r="AG4">
        <f>BerkeleyDB3_Exp!I7/10297</f>
        <v>0.32805671554821791</v>
      </c>
      <c r="AH4">
        <f>BerkeleyDB3_Exp!K7/10297</f>
        <v>0.4724677090414684</v>
      </c>
      <c r="AI4">
        <f>BerkeleyDB3_Exp!O7/BerkeleyDB3_Exp!$X$24</f>
        <v>0.74288258563858955</v>
      </c>
      <c r="AJ4">
        <f>BerkeleyDB3_Exp!Q7/BerkeleyDB3_Exp!$X$24</f>
        <v>1.0238516664811204</v>
      </c>
      <c r="AK4">
        <f>BerkeleyDB5_Exp!H7/18407</f>
        <v>0.40691041451621668</v>
      </c>
      <c r="AL4">
        <f>BerkeleyDB5_Exp!J7/18407</f>
        <v>0.47291791166404085</v>
      </c>
      <c r="AM4">
        <f>BerkeleyDB5_Exp!N7/BerkeleyDB5_Exp!$W$24</f>
        <v>0.78067245965894949</v>
      </c>
      <c r="AN4">
        <f>BerkeleyDB5_Exp!P7/BerkeleyDB5_Exp!$W$24</f>
        <v>0.95238786673647979</v>
      </c>
      <c r="AO4">
        <f>BerkeleyDB7_Exp!H7/26290</f>
        <v>0.40224419931532901</v>
      </c>
      <c r="AP4">
        <f>BerkeleyDB7_Exp!J7/26290</f>
        <v>0.4680867249904907</v>
      </c>
      <c r="AQ4">
        <f>BerkeleyDB7_Exp!N7/BerkeleyDB7_Exp!$W$24</f>
        <v>0.73660949238332551</v>
      </c>
      <c r="AR4">
        <f>BerkeleyDB7_Exp!P7/BerkeleyDB7_Exp!$W$24</f>
        <v>0.88596383522279132</v>
      </c>
    </row>
    <row r="5" spans="1:75" x14ac:dyDescent="0.3">
      <c r="A5">
        <f>MobileMedia_Exp!G8/3603</f>
        <v>7.3272273105745217E-2</v>
      </c>
      <c r="B5">
        <f>MobileMedia_Exp!I8/3603</f>
        <v>6.5778517901748546E-2</v>
      </c>
      <c r="C5">
        <f>MobileMedia_Exp!M8/MobileMedia_Exp!$U$18</f>
        <v>0.24370960798757998</v>
      </c>
      <c r="D5">
        <f>MobileMedia_Exp!O8/MobileMedia_Exp!$U$18</f>
        <v>0.30978387366915655</v>
      </c>
      <c r="E5">
        <f>TankWar_Exp!F8/782</f>
        <v>0.22122762148337596</v>
      </c>
      <c r="F5">
        <f>TankWar_Exp!H8/782</f>
        <v>0.48465473145780052</v>
      </c>
      <c r="G5" s="179">
        <f>TankWar_Exp!L8/TankWar_Exp!$T$18</f>
        <v>0.75191193885776275</v>
      </c>
      <c r="H5">
        <f>TankWar_Exp!N8/TankWar_Exp!$T$18</f>
        <v>1.8654204026391477</v>
      </c>
      <c r="I5">
        <f>Prevayler3_Exp!H8/1306</f>
        <v>0.444104134762634</v>
      </c>
      <c r="J5">
        <f>Prevayler3_Exp!J8/1306</f>
        <v>0.46171516079632463</v>
      </c>
      <c r="K5">
        <f>Prevayler3_Exp!N8/Prevayler3_Exp!$V$18</f>
        <v>0.67008507056972921</v>
      </c>
      <c r="L5">
        <f>Prevayler3_Exp!P8/Prevayler3_Exp!$V$18</f>
        <v>0.8692211472580964</v>
      </c>
      <c r="M5">
        <f>Prevayler5_Exp!G8/2543</f>
        <v>0.49193865513173418</v>
      </c>
      <c r="N5">
        <f>Prevayler5_Exp!I8/2543</f>
        <v>0.45497443963822259</v>
      </c>
      <c r="O5">
        <f>Prevayler5_Exp!M8/Prevayler5_Exp!$U$18</f>
        <v>0.73433036161117637</v>
      </c>
      <c r="P5">
        <f>Prevayler5_Exp!O8/Prevayler5_Exp!$U$18</f>
        <v>0.85070862273299597</v>
      </c>
      <c r="Q5">
        <f>MRR3_Exp!H8/3247</f>
        <v>0.39482599322451495</v>
      </c>
      <c r="R5">
        <f>MRR3_Exp!J8/3247</f>
        <v>0.40498922081921773</v>
      </c>
      <c r="S5">
        <f>MRR3_Exp!N8/MRR3_Exp!$V$18</f>
        <v>0.72118426431569527</v>
      </c>
      <c r="T5">
        <f>MRR3_Exp!P8/MRR3_Exp!$V$18</f>
        <v>1.0963908314783795</v>
      </c>
      <c r="U5">
        <f>MRR5_Exp!G8/5383</f>
        <v>0.39383243544491919</v>
      </c>
      <c r="V5">
        <f>MRR5_Exp!I8/5383</f>
        <v>0.40386401634776148</v>
      </c>
      <c r="W5">
        <f>MRR5_Exp!M8/MRR5_Exp!$U$18</f>
        <v>0.74011917478304712</v>
      </c>
      <c r="X5">
        <f>MRR5_Exp!O8/MRR5_Exp!$U$18</f>
        <v>1.053781912635015</v>
      </c>
      <c r="Y5">
        <f>Lampiro4_Exp!H8/6236</f>
        <v>0.18762026940346377</v>
      </c>
      <c r="Z5">
        <f>Lampiro4_Exp!J8/6236</f>
        <v>0.18296985246953176</v>
      </c>
      <c r="AA5">
        <f>Lampiro4_Exp!N8/Lampiro4_Exp!$V$18</f>
        <v>0.29533372336451236</v>
      </c>
      <c r="AB5">
        <f>Lampiro4_Exp!P8/Lampiro4_Exp!$V$18</f>
        <v>0.38772407358721556</v>
      </c>
      <c r="AC5">
        <f>Lampiro6_Exp!G8/9346</f>
        <v>0.19548469933661458</v>
      </c>
      <c r="AD5">
        <f>Lampiro6_Exp!I8/9346</f>
        <v>0.19066980526428418</v>
      </c>
      <c r="AE5">
        <f>Lampiro6_Exp!M8/Lampiro6_Exp!$U$18</f>
        <v>0.28681539470404066</v>
      </c>
      <c r="AF5">
        <f>Lampiro6_Exp!O8/Lampiro6_Exp!$U$18</f>
        <v>0.40853951088042811</v>
      </c>
      <c r="AG5">
        <f>BerkeleyDB3_Exp!I8/10297</f>
        <v>0.19695056812663883</v>
      </c>
      <c r="AH5">
        <f>BerkeleyDB3_Exp!K8/10297</f>
        <v>0.16072642517238031</v>
      </c>
      <c r="AI5">
        <f>BerkeleyDB3_Exp!O8/BerkeleyDB3_Exp!$X$24</f>
        <v>0.5648773253195426</v>
      </c>
      <c r="AJ5">
        <f>BerkeleyDB3_Exp!Q8/BerkeleyDB3_Exp!$X$24</f>
        <v>0.586246197008093</v>
      </c>
      <c r="AK5">
        <f>BerkeleyDB5_Exp!H8/18407</f>
        <v>0.14983430216765362</v>
      </c>
      <c r="AL5">
        <f>BerkeleyDB5_Exp!J8/18407</f>
        <v>0.33117835606019447</v>
      </c>
      <c r="AM5">
        <f>BerkeleyDB5_Exp!N8/BerkeleyDB5_Exp!$W$24</f>
        <v>0.44614928336578835</v>
      </c>
      <c r="AN5">
        <f>BerkeleyDB5_Exp!P8/BerkeleyDB5_Exp!$W$24</f>
        <v>0.75913970819835841</v>
      </c>
      <c r="AO5">
        <f>BerkeleyDB7_Exp!H8/26290</f>
        <v>0.1092810954735641</v>
      </c>
      <c r="AP5">
        <f>BerkeleyDB7_Exp!J8/26290</f>
        <v>0.33354887790034232</v>
      </c>
      <c r="AQ5">
        <f>BerkeleyDB7_Exp!N8/BerkeleyDB7_Exp!$W$24</f>
        <v>0.41574073246000098</v>
      </c>
      <c r="AR5">
        <f>BerkeleyDB7_Exp!P8/BerkeleyDB7_Exp!$W$24</f>
        <v>0.7359674204239004</v>
      </c>
    </row>
    <row r="6" spans="1:75" x14ac:dyDescent="0.3">
      <c r="A6">
        <f>MobileMedia_Exp!G9/3603</f>
        <v>0.16125451013044684</v>
      </c>
      <c r="B6">
        <f>MobileMedia_Exp!I9/3603</f>
        <v>0.16236469608659451</v>
      </c>
      <c r="C6">
        <f>MobileMedia_Exp!M9/MobileMedia_Exp!$U$18</f>
        <v>0.35294475305161166</v>
      </c>
      <c r="D6">
        <f>MobileMedia_Exp!O9/MobileMedia_Exp!$U$18</f>
        <v>0.43670980235010687</v>
      </c>
      <c r="E6">
        <f>TankWar_Exp!F9/782</f>
        <v>0.15089514066496162</v>
      </c>
      <c r="F6">
        <f>TankWar_Exp!H9/782</f>
        <v>7.0332480818414325E-2</v>
      </c>
      <c r="G6" s="179">
        <f>TankWar_Exp!L9/TankWar_Exp!$T$18</f>
        <v>0.58791933284902531</v>
      </c>
      <c r="H6">
        <f>TankWar_Exp!N9/TankWar_Exp!$T$18</f>
        <v>1.0158179665031297</v>
      </c>
      <c r="I6">
        <f>Prevayler3_Exp!H9/1306</f>
        <v>0.56278713629402755</v>
      </c>
      <c r="J6">
        <f>Prevayler3_Exp!J9/1306</f>
        <v>0.42955589586523735</v>
      </c>
      <c r="K6">
        <f>Prevayler3_Exp!N9/Prevayler3_Exp!$V$18</f>
        <v>0.79428560721257846</v>
      </c>
      <c r="L6">
        <f>Prevayler3_Exp!P9/Prevayler3_Exp!$V$18</f>
        <v>0.83503877809128391</v>
      </c>
      <c r="M6">
        <f>Prevayler5_Exp!G9/2543</f>
        <v>0.62760519071962251</v>
      </c>
      <c r="N6">
        <f>Prevayler5_Exp!I9/2543</f>
        <v>0.47109712937475423</v>
      </c>
      <c r="O6">
        <f>Prevayler5_Exp!M9/Prevayler5_Exp!$U$18</f>
        <v>0.89127687807671796</v>
      </c>
      <c r="P6">
        <f>Prevayler5_Exp!O9/Prevayler5_Exp!$U$18</f>
        <v>0.87041335958527988</v>
      </c>
      <c r="Q6">
        <f>MRR3_Exp!H9/3247</f>
        <v>0.5001539882968894</v>
      </c>
      <c r="R6">
        <f>MRR3_Exp!J9/3247</f>
        <v>0.5004619648906683</v>
      </c>
      <c r="S6">
        <f>MRR3_Exp!N9/MRR3_Exp!$V$18</f>
        <v>0.85549762924792772</v>
      </c>
      <c r="T6">
        <f>MRR3_Exp!P9/MRR3_Exp!$V$18</f>
        <v>1.2192031056949517</v>
      </c>
      <c r="U6">
        <f>MRR5_Exp!G9/5383</f>
        <v>0.49173323425599108</v>
      </c>
      <c r="V6">
        <f>MRR5_Exp!I9/5383</f>
        <v>0.49359093442318408</v>
      </c>
      <c r="W6">
        <f>MRR5_Exp!M9/MRR5_Exp!$U$18</f>
        <v>0.85776053332581415</v>
      </c>
      <c r="X6">
        <f>MRR5_Exp!O9/MRR5_Exp!$U$18</f>
        <v>1.1623354608423344</v>
      </c>
      <c r="Y6">
        <f>Lampiro4_Exp!H9/6236</f>
        <v>0.25080179602309172</v>
      </c>
      <c r="Z6">
        <f>Lampiro4_Exp!J9/6236</f>
        <v>0.25432969852469534</v>
      </c>
      <c r="AA6">
        <f>Lampiro4_Exp!N9/Lampiro4_Exp!$V$18</f>
        <v>0.36471098874603575</v>
      </c>
      <c r="AB6">
        <f>Lampiro4_Exp!P9/Lampiro4_Exp!$V$18</f>
        <v>0.46620266354001838</v>
      </c>
      <c r="AC6">
        <f>Lampiro6_Exp!G9/9346</f>
        <v>0.24780654825593837</v>
      </c>
      <c r="AD6">
        <f>Lampiro6_Exp!I9/9346</f>
        <v>0.2509094799914402</v>
      </c>
      <c r="AE6">
        <f>Lampiro6_Exp!M9/Lampiro6_Exp!$U$18</f>
        <v>0.34592374514874269</v>
      </c>
      <c r="AF6">
        <f>Lampiro6_Exp!O9/Lampiro6_Exp!$U$18</f>
        <v>0.47672780988655977</v>
      </c>
      <c r="AG6">
        <f>BerkeleyDB3_Exp!I9/10297</f>
        <v>0.40108769544527534</v>
      </c>
      <c r="AH6">
        <f>BerkeleyDB3_Exp!K9/10297</f>
        <v>0.40108769544527534</v>
      </c>
      <c r="AI6">
        <f>BerkeleyDB3_Exp!O9/BerkeleyDB3_Exp!$X$24</f>
        <v>0.84203810842371807</v>
      </c>
      <c r="AJ6">
        <f>BerkeleyDB3_Exp!Q9/BerkeleyDB3_Exp!$X$24</f>
        <v>0.92365228328402516</v>
      </c>
      <c r="AK6">
        <f>BerkeleyDB5_Exp!H9/18407</f>
        <v>0.38105068723855057</v>
      </c>
      <c r="AL6">
        <f>BerkeleyDB5_Exp!J9/18407</f>
        <v>0.38105068723855057</v>
      </c>
      <c r="AM6">
        <f>BerkeleyDB5_Exp!N9/BerkeleyDB5_Exp!$W$24</f>
        <v>0.74702219932176761</v>
      </c>
      <c r="AN6">
        <f>BerkeleyDB5_Exp!P9/BerkeleyDB5_Exp!$W$24</f>
        <v>0.82713580231027695</v>
      </c>
      <c r="AO6">
        <f>BerkeleyDB7_Exp!H9/26290</f>
        <v>0.36550019018638263</v>
      </c>
      <c r="AP6">
        <f>BerkeleyDB7_Exp!J9/26290</f>
        <v>0.36550019018638263</v>
      </c>
      <c r="AQ6">
        <f>BerkeleyDB7_Exp!N9/BerkeleyDB7_Exp!$W$24</f>
        <v>0.66225419034891164</v>
      </c>
      <c r="AR6">
        <f>BerkeleyDB7_Exp!P9/BerkeleyDB7_Exp!$W$24</f>
        <v>0.77158997864585921</v>
      </c>
      <c r="AT6" s="238"/>
      <c r="AU6" s="238"/>
      <c r="AV6" s="238"/>
      <c r="AW6" s="238"/>
      <c r="AX6" s="238"/>
      <c r="AY6" s="238"/>
      <c r="AZ6" s="238"/>
      <c r="BA6" s="238"/>
      <c r="BB6" s="238"/>
      <c r="BC6" s="238"/>
      <c r="BD6" s="238"/>
      <c r="BE6" s="238"/>
      <c r="BF6" s="238"/>
      <c r="BG6" s="238"/>
      <c r="BH6" s="238"/>
      <c r="BI6" s="238"/>
      <c r="BJ6" s="238"/>
      <c r="BK6" s="238"/>
      <c r="BL6" s="238"/>
      <c r="BM6" s="238"/>
      <c r="BN6" s="238"/>
      <c r="BO6" s="238"/>
      <c r="BP6" s="238"/>
      <c r="BQ6" s="238"/>
      <c r="BR6" s="238"/>
      <c r="BS6" s="238"/>
      <c r="BT6" s="238"/>
      <c r="BU6" s="238"/>
      <c r="BV6" s="238"/>
      <c r="BW6" s="238"/>
    </row>
    <row r="7" spans="1:75" x14ac:dyDescent="0.3">
      <c r="A7">
        <f>MobileMedia_Exp!G10/3603</f>
        <v>0.19955592561754093</v>
      </c>
      <c r="B7">
        <f>MobileMedia_Exp!I10/3603</f>
        <v>0.19983347210657784</v>
      </c>
      <c r="C7">
        <f>MobileMedia_Exp!M10/MobileMedia_Exp!$U$18</f>
        <v>0.4004982231425781</v>
      </c>
      <c r="D7">
        <f>MobileMedia_Exp!O10/MobileMedia_Exp!$U$18</f>
        <v>0.48594830916599274</v>
      </c>
      <c r="E7">
        <f>TankWar_Exp!F10/782</f>
        <v>0.52813299232736577</v>
      </c>
      <c r="F7">
        <f>TankWar_Exp!H10/782</f>
        <v>0.52813299232736577</v>
      </c>
      <c r="G7" s="179">
        <f>TankWar_Exp!L10/TankWar_Exp!$T$18</f>
        <v>1.1958499606914328</v>
      </c>
      <c r="H7">
        <f>TankWar_Exp!N10/TankWar_Exp!$T$18</f>
        <v>1.9545762138386058</v>
      </c>
      <c r="I7">
        <f>Prevayler3_Exp!H10/1306</f>
        <v>0.23889739663093415</v>
      </c>
      <c r="J7">
        <f>Prevayler3_Exp!J10/1306</f>
        <v>0.23889739663093415</v>
      </c>
      <c r="K7">
        <f>Prevayler3_Exp!N10/Prevayler3_Exp!$V$18</f>
        <v>0.38387381686937533</v>
      </c>
      <c r="L7">
        <f>Prevayler3_Exp!P10/Prevayler3_Exp!$V$18</f>
        <v>0.63238616088803867</v>
      </c>
      <c r="M7">
        <f>Prevayler5_Exp!G10/2543</f>
        <v>0.3149823043649233</v>
      </c>
      <c r="N7">
        <f>Prevayler5_Exp!I10/2543</f>
        <v>0.30082579630357847</v>
      </c>
      <c r="O7">
        <f>Prevayler5_Exp!M10/Prevayler5_Exp!$U$18</f>
        <v>0.46576936909488126</v>
      </c>
      <c r="P7">
        <f>Prevayler5_Exp!O10/Prevayler5_Exp!$U$18</f>
        <v>0.66231211429164716</v>
      </c>
      <c r="Q7">
        <f>MRR3_Exp!H10/3247</f>
        <v>0.104096088697259</v>
      </c>
      <c r="R7">
        <f>MRR3_Exp!J10/3247</f>
        <v>9.2700954727440721E-2</v>
      </c>
      <c r="S7">
        <f>MRR3_Exp!N10/MRR3_Exp!$V$18</f>
        <v>0.51937298135531407</v>
      </c>
      <c r="T7">
        <f>MRR3_Exp!P10/MRR3_Exp!$V$18</f>
        <v>0.69467584420223627</v>
      </c>
      <c r="U7">
        <f>MRR5_Exp!G10/5383</f>
        <v>9.4928478543563066E-2</v>
      </c>
      <c r="V7">
        <f>MRR5_Exp!I10/5383</f>
        <v>9.3813858443247258E-2</v>
      </c>
      <c r="W7">
        <f>MRR5_Exp!M10/MRR5_Exp!$U$18</f>
        <v>0.38094470439346095</v>
      </c>
      <c r="X7">
        <f>MRR5_Exp!O10/MRR5_Exp!$U$18</f>
        <v>0.67867658767017869</v>
      </c>
      <c r="Y7">
        <f>Lampiro4_Exp!H10/6236</f>
        <v>0.32055805003207183</v>
      </c>
      <c r="Z7">
        <f>Lampiro4_Exp!J10/6236</f>
        <v>0.31366260423348302</v>
      </c>
      <c r="AA7">
        <f>Lampiro4_Exp!N10/Lampiro4_Exp!$V$18</f>
        <v>0.40156022919755807</v>
      </c>
      <c r="AB7">
        <f>Lampiro4_Exp!P10/Lampiro4_Exp!$V$18</f>
        <v>0.53145452484909039</v>
      </c>
      <c r="AC7">
        <f>Lampiro6_Exp!G10/9346</f>
        <v>0.32120693344746415</v>
      </c>
      <c r="AD7">
        <f>Lampiro6_Exp!I10/9346</f>
        <v>0.30954419002781941</v>
      </c>
      <c r="AE7">
        <f>Lampiro6_Exp!M10/Lampiro6_Exp!$U$18</f>
        <v>0.40170978583562933</v>
      </c>
      <c r="AF7">
        <f>Lampiro6_Exp!O10/Lampiro6_Exp!$U$18</f>
        <v>0.54309936913231505</v>
      </c>
      <c r="AG7">
        <f>BerkeleyDB3_Exp!I10/10297</f>
        <v>0.38836554336214429</v>
      </c>
      <c r="AH7">
        <f>BerkeleyDB3_Exp!K10/10297</f>
        <v>0.32096727202097697</v>
      </c>
      <c r="AI7">
        <f>BerkeleyDB3_Exp!O10/BerkeleyDB3_Exp!$X$24</f>
        <v>0.82476500538535114</v>
      </c>
      <c r="AJ7">
        <f>BerkeleyDB3_Exp!Q10/BerkeleyDB3_Exp!$X$24</f>
        <v>0.81118358785871458</v>
      </c>
      <c r="AK7">
        <f>BerkeleyDB5_Exp!H10/18407</f>
        <v>0.32074754169609387</v>
      </c>
      <c r="AL7">
        <f>BerkeleyDB5_Exp!J10/18407</f>
        <v>0.31009941869940782</v>
      </c>
      <c r="AM7">
        <f>BerkeleyDB5_Exp!N10/BerkeleyDB5_Exp!$W$24</f>
        <v>0.66855205441783494</v>
      </c>
      <c r="AN7">
        <f>BerkeleyDB5_Exp!P10/BerkeleyDB5_Exp!$W$24</f>
        <v>0.7304006183122751</v>
      </c>
      <c r="AO7">
        <f>BerkeleyDB7_Exp!H10/26290</f>
        <v>0.31529098516546217</v>
      </c>
      <c r="AP7">
        <f>BerkeleyDB7_Exp!J10/26290</f>
        <v>0.30665652339292504</v>
      </c>
      <c r="AQ7">
        <f>BerkeleyDB7_Exp!N10/BerkeleyDB7_Exp!$W$24</f>
        <v>0.64137371139335941</v>
      </c>
      <c r="AR7">
        <f>BerkeleyDB7_Exp!P10/BerkeleyDB7_Exp!$W$24</f>
        <v>0.70598510058708508</v>
      </c>
      <c r="AT7" s="238"/>
      <c r="AU7" s="238"/>
      <c r="AV7" s="238"/>
      <c r="AW7" s="238"/>
      <c r="AX7" s="238"/>
      <c r="AY7" s="238"/>
      <c r="AZ7" s="238"/>
      <c r="BA7" s="238"/>
      <c r="BB7" s="238"/>
      <c r="BC7" s="238"/>
      <c r="BD7" s="238"/>
      <c r="BE7" s="238"/>
      <c r="BF7" s="238"/>
      <c r="BG7" s="238"/>
      <c r="BH7" s="238"/>
      <c r="BI7" s="238"/>
      <c r="BJ7" s="238"/>
      <c r="BK7" s="238"/>
      <c r="BL7" s="238"/>
      <c r="BM7" s="238"/>
      <c r="BN7" s="238"/>
      <c r="BO7" s="238"/>
      <c r="BP7" s="238"/>
      <c r="BQ7" s="238"/>
      <c r="BR7" s="238"/>
      <c r="BS7" s="238"/>
      <c r="BT7" s="238"/>
      <c r="BU7" s="238"/>
      <c r="BV7" s="238"/>
      <c r="BW7" s="238"/>
    </row>
    <row r="8" spans="1:75" x14ac:dyDescent="0.3">
      <c r="A8">
        <f>MobileMedia_Exp!G11/3603</f>
        <v>0.14876491812378573</v>
      </c>
      <c r="B8">
        <f>MobileMedia_Exp!I11/3603</f>
        <v>0.10824313072439634</v>
      </c>
      <c r="C8">
        <f>MobileMedia_Exp!M11/MobileMedia_Exp!$U$18</f>
        <v>0.33743818671760084</v>
      </c>
      <c r="D8">
        <f>MobileMedia_Exp!O11/MobileMedia_Exp!$U$18</f>
        <v>0.36558751472716056</v>
      </c>
      <c r="E8">
        <f>TankWar_Exp!F11/782</f>
        <v>0.19948849104859334</v>
      </c>
      <c r="F8">
        <f>TankWar_Exp!H11/782</f>
        <v>0.40409207161125321</v>
      </c>
      <c r="G8" s="179">
        <f>TankWar_Exp!L11/TankWar_Exp!$T$18</f>
        <v>0.65820951963935648</v>
      </c>
      <c r="H8">
        <f>TankWar_Exp!N11/TankWar_Exp!$T$18</f>
        <v>1.7002199289460331</v>
      </c>
      <c r="I8">
        <f>Prevayler3_Exp!H11/1306</f>
        <v>0.32771822358346098</v>
      </c>
      <c r="J8">
        <f>Prevayler3_Exp!J11/1306</f>
        <v>0.18223583460949463</v>
      </c>
      <c r="K8">
        <f>Prevayler3_Exp!N11/Prevayler3_Exp!$V$18</f>
        <v>0.54828841528125782</v>
      </c>
      <c r="L8">
        <f>Prevayler3_Exp!P11/Prevayler3_Exp!$V$18</f>
        <v>0.57216008187984535</v>
      </c>
      <c r="M8">
        <f>Prevayler5_Exp!G11/2543</f>
        <v>0.32520644907589463</v>
      </c>
      <c r="N8">
        <f>Prevayler5_Exp!I11/2543</f>
        <v>0.24262681871804956</v>
      </c>
      <c r="O8">
        <f>Prevayler5_Exp!M11/Prevayler5_Exp!$U$18</f>
        <v>0.50952129498594834</v>
      </c>
      <c r="P8">
        <f>Prevayler5_Exp!O11/Prevayler5_Exp!$U$18</f>
        <v>0.59118282028828051</v>
      </c>
      <c r="Q8">
        <f>MRR3_Exp!H11/3247</f>
        <v>8.192177394518016E-2</v>
      </c>
      <c r="R8">
        <f>MRR3_Exp!J11/3247</f>
        <v>8.2845703726516784E-2</v>
      </c>
      <c r="S8">
        <f>MRR3_Exp!N11/MRR3_Exp!$V$18</f>
        <v>0.49109648347484408</v>
      </c>
      <c r="T8">
        <f>MRR3_Exp!P11/MRR3_Exp!$V$18</f>
        <v>0.68199844815407396</v>
      </c>
      <c r="U8">
        <f>MRR5_Exp!G11/5383</f>
        <v>7.2821846553966188E-2</v>
      </c>
      <c r="V8">
        <f>MRR5_Exp!I11/5383</f>
        <v>8.341073750696637E-2</v>
      </c>
      <c r="W8">
        <f>MRR5_Exp!M11/MRR5_Exp!$U$18</f>
        <v>0.35438052665799735</v>
      </c>
      <c r="X8">
        <f>MRR5_Exp!O11/MRR5_Exp!$U$18</f>
        <v>0.66609066903744607</v>
      </c>
      <c r="Y8">
        <f>Lampiro4_Exp!H11/6236</f>
        <v>0.15923669018601669</v>
      </c>
      <c r="Z8">
        <f>Lampiro4_Exp!J11/6236</f>
        <v>0.16180243745991019</v>
      </c>
      <c r="AA8">
        <f>Lampiro4_Exp!N11/Lampiro4_Exp!$V$18</f>
        <v>0.26416677927179749</v>
      </c>
      <c r="AB8">
        <f>Lampiro4_Exp!P11/Lampiro4_Exp!$V$18</f>
        <v>0.36444503117424931</v>
      </c>
      <c r="AC8">
        <f>Lampiro6_Exp!G11/9346</f>
        <v>0.14305585277123903</v>
      </c>
      <c r="AD8">
        <f>Lampiro6_Exp!I11/9346</f>
        <v>0.16006847849347314</v>
      </c>
      <c r="AE8">
        <f>Lampiro6_Exp!M11/Lampiro6_Exp!$U$18</f>
        <v>0.22758616828705905</v>
      </c>
      <c r="AF8">
        <f>Lampiro6_Exp!O11/Lampiro6_Exp!$U$18</f>
        <v>0.37390033944924939</v>
      </c>
      <c r="AG8">
        <f>BerkeleyDB3_Exp!I11/10297</f>
        <v>0.16179469748470429</v>
      </c>
      <c r="AH8">
        <f>BerkeleyDB3_Exp!K11/10297</f>
        <v>0.16665048072254054</v>
      </c>
      <c r="AI8">
        <f>BerkeleyDB3_Exp!O11/BerkeleyDB3_Exp!$X$24</f>
        <v>0.51714554440436111</v>
      </c>
      <c r="AJ8">
        <f>BerkeleyDB3_Exp!Q11/BerkeleyDB3_Exp!$X$24</f>
        <v>0.5945620641849948</v>
      </c>
      <c r="AK8">
        <f>BerkeleyDB5_Exp!H11/18407</f>
        <v>0.22045960775791817</v>
      </c>
      <c r="AL8">
        <f>BerkeleyDB5_Exp!J11/18407</f>
        <v>0.30971912859238332</v>
      </c>
      <c r="AM8">
        <f>BerkeleyDB5_Exp!N11/BerkeleyDB5_Exp!$W$24</f>
        <v>0.4974356071622007</v>
      </c>
      <c r="AN8">
        <f>BerkeleyDB5_Exp!P11/BerkeleyDB5_Exp!$W$24</f>
        <v>0.72988212957721688</v>
      </c>
      <c r="AO8">
        <f>BerkeleyDB7_Exp!H11/26290</f>
        <v>0.17968809433244579</v>
      </c>
      <c r="AP8">
        <f>BerkeleyDB7_Exp!J11/26290</f>
        <v>0.3173069608216052</v>
      </c>
      <c r="AQ8">
        <f>BerkeleyDB7_Exp!N11/BerkeleyDB7_Exp!$W$24</f>
        <v>0.45874290857464001</v>
      </c>
      <c r="AR8">
        <f>BerkeleyDB7_Exp!P11/BerkeleyDB7_Exp!$W$24</f>
        <v>0.71785928666107146</v>
      </c>
      <c r="AT8" s="238"/>
      <c r="AU8" s="238"/>
      <c r="AV8" s="238"/>
      <c r="AW8" s="238"/>
      <c r="AX8" s="238"/>
      <c r="AY8" s="238"/>
      <c r="AZ8" s="238"/>
      <c r="BA8" s="238"/>
      <c r="BB8" s="238"/>
      <c r="BC8" s="238"/>
      <c r="BD8" s="238"/>
      <c r="BE8" s="238"/>
      <c r="BF8" s="238"/>
      <c r="BG8" s="238"/>
      <c r="BH8" s="238"/>
      <c r="BI8" s="238"/>
      <c r="BJ8" s="238"/>
      <c r="BK8" s="238"/>
      <c r="BL8" s="238"/>
      <c r="BM8" s="238"/>
      <c r="BN8" s="238"/>
      <c r="BO8" s="238"/>
      <c r="BP8" s="238"/>
      <c r="BQ8" s="238"/>
      <c r="BR8" s="238"/>
      <c r="BS8" s="238"/>
      <c r="BT8" s="238"/>
      <c r="BU8" s="238"/>
      <c r="BV8" s="238"/>
      <c r="BW8" s="238"/>
    </row>
    <row r="9" spans="1:75" x14ac:dyDescent="0.3">
      <c r="A9">
        <f>MobileMedia_Exp!G12/3603</f>
        <v>0.18706633361087982</v>
      </c>
      <c r="B9">
        <f>MobileMedia_Exp!I12/3603</f>
        <v>0.18706633361087982</v>
      </c>
      <c r="C9">
        <f>MobileMedia_Exp!M12/MobileMedia_Exp!$U$18</f>
        <v>0.38499165680856728</v>
      </c>
      <c r="D9">
        <f>MobileMedia_Exp!O12/MobileMedia_Exp!$U$18</f>
        <v>0.46917074388057978</v>
      </c>
      <c r="E9">
        <f>TankWar_Exp!F12/782</f>
        <v>5.8823529411764705E-2</v>
      </c>
      <c r="F9">
        <f>TankWar_Exp!H12/782</f>
        <v>5.8823529411764705E-2</v>
      </c>
      <c r="G9" s="179">
        <f>TankWar_Exp!L12/TankWar_Exp!$T$18</f>
        <v>0.33022430762188143</v>
      </c>
      <c r="H9">
        <f>TankWar_Exp!N12/TankWar_Exp!$T$18</f>
        <v>0.99221789883268485</v>
      </c>
      <c r="I9">
        <f>Prevayler3_Exp!H12/1306</f>
        <v>0.17151607963246554</v>
      </c>
      <c r="J9">
        <f>Prevayler3_Exp!J12/1306</f>
        <v>0.17075038284839203</v>
      </c>
      <c r="K9">
        <f>Prevayler3_Exp!N12/Prevayler3_Exp!$V$18</f>
        <v>0.31335996380762859</v>
      </c>
      <c r="L9">
        <f>Prevayler3_Exp!P12/Prevayler3_Exp!$V$18</f>
        <v>0.55995209289169801</v>
      </c>
      <c r="M9">
        <f>Prevayler5_Exp!G12/2543</f>
        <v>0.23318914667715296</v>
      </c>
      <c r="N9">
        <f>Prevayler5_Exp!I12/2543</f>
        <v>0.13723948092803775</v>
      </c>
      <c r="O9">
        <f>Prevayler5_Exp!M12/Prevayler5_Exp!$U$18</f>
        <v>0.37114654177652573</v>
      </c>
      <c r="P9">
        <f>Prevayler5_Exp!O12/Prevayler5_Exp!$U$18</f>
        <v>0.46238112574164408</v>
      </c>
      <c r="Q9">
        <f>MRR3_Exp!H12/3247</f>
        <v>2.2174314752078841E-2</v>
      </c>
      <c r="R9">
        <f>MRR3_Exp!J12/3247</f>
        <v>2.4946104096088696E-2</v>
      </c>
      <c r="S9">
        <f>MRR3_Exp!N12/MRR3_Exp!$V$18</f>
        <v>0.4149070308524665</v>
      </c>
      <c r="T9">
        <f>MRR3_Exp!P12/MRR3_Exp!$V$18</f>
        <v>0.60751874637112036</v>
      </c>
      <c r="U9">
        <f>MRR5_Exp!G12/5383</f>
        <v>1.2260821103473899E-2</v>
      </c>
      <c r="V9">
        <f>MRR5_Exp!I12/5383</f>
        <v>2.7122422441018021E-2</v>
      </c>
      <c r="W9">
        <f>MRR5_Exp!M12/MRR5_Exp!$U$18</f>
        <v>0.19187593050874444</v>
      </c>
      <c r="X9">
        <f>MRR5_Exp!O12/MRR5_Exp!$U$18</f>
        <v>0.59799185929248178</v>
      </c>
      <c r="Y9">
        <f>Lampiro4_Exp!H12/6236</f>
        <v>0.22129570237331622</v>
      </c>
      <c r="Z9">
        <f>Lampiro4_Exp!J12/6236</f>
        <v>0.22610647851186658</v>
      </c>
      <c r="AA9">
        <f>Lampiro4_Exp!N12/Lampiro4_Exp!$V$18</f>
        <v>0.33231145364400455</v>
      </c>
      <c r="AB9">
        <f>Lampiro4_Exp!P12/Lampiro4_Exp!$V$18</f>
        <v>0.43516394032273004</v>
      </c>
      <c r="AC9">
        <f>Lampiro6_Exp!G12/9346</f>
        <v>0.22105713674299166</v>
      </c>
      <c r="AD9">
        <f>Lampiro6_Exp!I12/9346</f>
        <v>0.22694200727583994</v>
      </c>
      <c r="AE9">
        <f>Lampiro6_Exp!M12/Lampiro6_Exp!$U$18</f>
        <v>0.31570475207885418</v>
      </c>
      <c r="AF9">
        <f>Lampiro6_Exp!O12/Lampiro6_Exp!$U$18</f>
        <v>0.44959782946493726</v>
      </c>
      <c r="AG9">
        <f>BerkeleyDB3_Exp!I12/10297</f>
        <v>0.37069049237642032</v>
      </c>
      <c r="AH9">
        <f>BerkeleyDB3_Exp!K12/10297</f>
        <v>0.37069049237642032</v>
      </c>
      <c r="AI9">
        <f>BerkeleyDB3_Exp!O12/BerkeleyDB3_Exp!$X$24</f>
        <v>0.80076725917937597</v>
      </c>
      <c r="AJ9">
        <f>BerkeleyDB3_Exp!Q12/BerkeleyDB3_Exp!$X$24</f>
        <v>0.88098234186811952</v>
      </c>
      <c r="AK9">
        <f>BerkeleyDB5_Exp!H12/18407</f>
        <v>0.373064594991036</v>
      </c>
      <c r="AL9">
        <f>BerkeleyDB5_Exp!J12/18407</f>
        <v>0.36746889770196123</v>
      </c>
      <c r="AM9">
        <f>BerkeleyDB5_Exp!N12/BerkeleyDB5_Exp!$W$24</f>
        <v>0.73663020715881433</v>
      </c>
      <c r="AN9">
        <f>BerkeleyDB5_Exp!P12/BerkeleyDB5_Exp!$W$24</f>
        <v>0.80861834748676964</v>
      </c>
      <c r="AO9">
        <f>BerkeleyDB7_Exp!H12/26290</f>
        <v>0.36873335869151769</v>
      </c>
      <c r="AP9">
        <f>BerkeleyDB7_Exp!J12/26290</f>
        <v>0.36751616584252567</v>
      </c>
      <c r="AQ9">
        <f>BerkeleyDB7_Exp!N12/BerkeleyDB7_Exp!$W$24</f>
        <v>0.69990663890469029</v>
      </c>
      <c r="AR9">
        <f>BerkeleyDB7_Exp!P12/BerkeleyDB7_Exp!$W$24</f>
        <v>0.7738375924384352</v>
      </c>
      <c r="AT9" s="238"/>
      <c r="AU9" s="238"/>
      <c r="AV9" s="238"/>
      <c r="AW9" s="238"/>
      <c r="AX9" s="238"/>
      <c r="AY9" s="238"/>
      <c r="AZ9" s="238"/>
      <c r="BA9" s="238"/>
      <c r="BB9" s="238"/>
      <c r="BC9" s="238"/>
      <c r="BD9" s="238"/>
      <c r="BE9" s="238"/>
      <c r="BF9" s="238"/>
      <c r="BG9" s="238"/>
      <c r="BH9" s="238"/>
      <c r="BI9" s="238"/>
      <c r="BJ9" s="238"/>
      <c r="BK9" s="238"/>
      <c r="BL9" s="238"/>
      <c r="BM9" s="238"/>
      <c r="BN9" s="238"/>
      <c r="BO9" s="238"/>
      <c r="BP9" s="238"/>
      <c r="BQ9" s="238"/>
      <c r="BR9" s="238"/>
      <c r="BS9" s="238"/>
      <c r="BT9" s="238"/>
      <c r="BU9" s="238"/>
      <c r="BV9" s="238"/>
      <c r="BW9" s="238"/>
    </row>
    <row r="10" spans="1:75" x14ac:dyDescent="0.3">
      <c r="A10">
        <f>MobileMedia_Exp!G13/3603</f>
        <v>0.11601443241742992</v>
      </c>
      <c r="B10">
        <f>MobileMedia_Exp!I13/3603</f>
        <v>6.6056064390785457E-2</v>
      </c>
      <c r="C10">
        <f>MobileMedia_Exp!M13/MobileMedia_Exp!$U$18</f>
        <v>0.29677652388619474</v>
      </c>
      <c r="D10">
        <f>MobileMedia_Exp!O13/MobileMedia_Exp!$U$18</f>
        <v>0.31014860334927419</v>
      </c>
      <c r="E10">
        <f>TankWar_Exp!F13/782</f>
        <v>0.55626598465473143</v>
      </c>
      <c r="F10">
        <f>TankWar_Exp!H13/782</f>
        <v>0.60613810741687979</v>
      </c>
      <c r="G10" s="179">
        <f>TankWar_Exp!L13/TankWar_Exp!$T$18</f>
        <v>1.2365442793595192</v>
      </c>
      <c r="H10">
        <f>TankWar_Exp!N13/TankWar_Exp!$T$18</f>
        <v>2.1145322280493994</v>
      </c>
      <c r="I10">
        <f>Prevayler3_Exp!H13/1306</f>
        <v>0.52526799387442569</v>
      </c>
      <c r="J10">
        <f>Prevayler3_Exp!J13/1306</f>
        <v>0.32312404287901991</v>
      </c>
      <c r="K10">
        <f>Prevayler3_Exp!N13/Prevayler3_Exp!$V$18</f>
        <v>0.75502221175774231</v>
      </c>
      <c r="L10">
        <f>Prevayler3_Exp!P13/Prevayler3_Exp!$V$18</f>
        <v>0.72191141346778553</v>
      </c>
      <c r="M10">
        <f>Prevayler5_Exp!G13/2543</f>
        <v>0.5426661423515533</v>
      </c>
      <c r="N10">
        <f>Prevayler5_Exp!I13/2543</f>
        <v>0.40739284309870233</v>
      </c>
      <c r="O10">
        <f>Prevayler5_Exp!M13/Prevayler5_Exp!$U$18</f>
        <v>0.76109063876984528</v>
      </c>
      <c r="P10">
        <f>Prevayler5_Exp!O13/Prevayler5_Exp!$U$18</f>
        <v>0.79255561885186532</v>
      </c>
      <c r="Q10">
        <f>MRR3_Exp!H13/3247</f>
        <v>0.17431475207884201</v>
      </c>
      <c r="R10">
        <f>MRR3_Exp!J13/3247</f>
        <v>0.17862642439174622</v>
      </c>
      <c r="S10">
        <f>MRR3_Exp!N13/MRR3_Exp!$V$18</f>
        <v>0.60891522464346914</v>
      </c>
      <c r="T10">
        <f>MRR3_Exp!P13/MRR3_Exp!$V$18</f>
        <v>0.80520689099715137</v>
      </c>
      <c r="U10">
        <f>MRR5_Exp!G13/5383</f>
        <v>0.16199145457923092</v>
      </c>
      <c r="V10">
        <f>MRR5_Exp!I13/5383</f>
        <v>0.1740665056659855</v>
      </c>
      <c r="W10">
        <f>MRR5_Exp!M13/MRR5_Exp!$U$18</f>
        <v>0.46153015113717788</v>
      </c>
      <c r="X10">
        <f>MRR5_Exp!O13/MRR5_Exp!$U$18</f>
        <v>0.77576795997983083</v>
      </c>
      <c r="Y10">
        <f>Lampiro4_Exp!H13/6236</f>
        <v>0.29698524695317513</v>
      </c>
      <c r="Z10">
        <f>Lampiro4_Exp!J13/6236</f>
        <v>0.28431686978832588</v>
      </c>
      <c r="AA10">
        <f>Lampiro4_Exp!N13/Lampiro4_Exp!$V$18</f>
        <v>0.41542330455791071</v>
      </c>
      <c r="AB10">
        <f>Lampiro4_Exp!P13/Lampiro4_Exp!$V$18</f>
        <v>0.49918130695838719</v>
      </c>
      <c r="AC10">
        <f>Lampiro6_Exp!G13/9346</f>
        <v>0.29980740423710678</v>
      </c>
      <c r="AD10">
        <f>Lampiro6_Exp!I13/9346</f>
        <v>0.28461373849775307</v>
      </c>
      <c r="AE10">
        <f>Lampiro6_Exp!M13/Lampiro6_Exp!$U$18</f>
        <v>0.40466946767660605</v>
      </c>
      <c r="AF10">
        <f>Lampiro6_Exp!O13/Lampiro6_Exp!$U$18</f>
        <v>0.5148793448544664</v>
      </c>
      <c r="AG10">
        <f>BerkeleyDB3_Exp!I13/10297</f>
        <v>0.42235602602699818</v>
      </c>
      <c r="AH10">
        <f>BerkeleyDB3_Exp!K13/10297</f>
        <v>0.39477517723608818</v>
      </c>
      <c r="AI10">
        <f>BerkeleyDB3_Exp!O13/BerkeleyDB3_Exp!$X$24</f>
        <v>0.87091451731991887</v>
      </c>
      <c r="AJ10">
        <f>BerkeleyDB3_Exp!Q13/BerkeleyDB3_Exp!$X$24</f>
        <v>0.91479111334142504</v>
      </c>
      <c r="AK10">
        <f>BerkeleyDB5_Exp!H13/18407</f>
        <v>0.41864508067582984</v>
      </c>
      <c r="AL10">
        <f>BerkeleyDB5_Exp!J13/18407</f>
        <v>0.38996034117455314</v>
      </c>
      <c r="AM10">
        <f>BerkeleyDB5_Exp!N13/BerkeleyDB5_Exp!$W$24</f>
        <v>0.79594232569430945</v>
      </c>
      <c r="AN10">
        <f>BerkeleyDB5_Exp!P13/BerkeleyDB5_Exp!$W$24</f>
        <v>0.83928325267449766</v>
      </c>
      <c r="AO10">
        <f>BerkeleyDB7_Exp!H13/26290</f>
        <v>0.37588436667934577</v>
      </c>
      <c r="AP10">
        <f>BerkeleyDB7_Exp!J13/26290</f>
        <v>0.38691517687333588</v>
      </c>
      <c r="AQ10">
        <f>BerkeleyDB7_Exp!N13/BerkeleyDB7_Exp!$W$24</f>
        <v>0.70773880287061941</v>
      </c>
      <c r="AR10">
        <f>BerkeleyDB7_Exp!P13/BerkeleyDB7_Exp!$W$24</f>
        <v>0.79546557421605302</v>
      </c>
      <c r="AT10" s="238"/>
      <c r="AU10" s="238"/>
      <c r="AV10" s="238"/>
      <c r="AW10" s="238"/>
      <c r="AX10" s="238"/>
      <c r="AY10" s="238"/>
      <c r="AZ10" s="238"/>
      <c r="BA10" s="238"/>
      <c r="BB10" s="238"/>
      <c r="BC10" s="238"/>
      <c r="BD10" s="238"/>
      <c r="BE10" s="238"/>
      <c r="BF10" s="238"/>
      <c r="BG10" s="238"/>
      <c r="BH10" s="238"/>
      <c r="BI10" s="238"/>
      <c r="BJ10" s="238"/>
      <c r="BK10" s="238"/>
      <c r="BL10" s="238"/>
      <c r="BM10" s="238"/>
      <c r="BN10" s="238"/>
      <c r="BO10" s="238"/>
      <c r="BP10" s="238"/>
      <c r="BQ10" s="238"/>
      <c r="BR10" s="238"/>
      <c r="BS10" s="238"/>
      <c r="BT10" s="238"/>
      <c r="BU10" s="238"/>
      <c r="BV10" s="238"/>
      <c r="BW10" s="238"/>
    </row>
    <row r="11" spans="1:75" x14ac:dyDescent="0.3">
      <c r="A11">
        <f>MobileMedia_Exp!G14/3603</f>
        <v>0.10241465445462115</v>
      </c>
      <c r="B11">
        <f>MobileMedia_Exp!I14/3603</f>
        <v>0.10241465445462115</v>
      </c>
      <c r="C11">
        <f>MobileMedia_Exp!M14/MobileMedia_Exp!$U$18</f>
        <v>0.27989159610027187</v>
      </c>
      <c r="D11">
        <f>MobileMedia_Exp!O14/MobileMedia_Exp!$U$18</f>
        <v>0.35792819144468946</v>
      </c>
      <c r="E11">
        <f>TankWar_Exp!F14/782</f>
        <v>3.4526854219948847E-2</v>
      </c>
      <c r="F11">
        <f>TankWar_Exp!H14/782</f>
        <v>0.10997442455242967</v>
      </c>
      <c r="G11" s="179">
        <f>TankWar_Exp!L14/TankWar_Exp!$T$18</f>
        <v>0.2950792142267159</v>
      </c>
      <c r="H11">
        <f>TankWar_Exp!N14/TankWar_Exp!$T$18</f>
        <v>1.0971070884791068</v>
      </c>
      <c r="I11">
        <f>Prevayler3_Exp!H14/1306</f>
        <v>0.32312404287901991</v>
      </c>
      <c r="J11">
        <f>Prevayler3_Exp!J14/1306</f>
        <v>0.24196018376722817</v>
      </c>
      <c r="K11">
        <f>Prevayler3_Exp!N14/Prevayler3_Exp!$V$18</f>
        <v>0.54348065257250222</v>
      </c>
      <c r="L11">
        <f>Prevayler3_Exp!P14/Prevayler3_Exp!$V$18</f>
        <v>0.63564162461821128</v>
      </c>
      <c r="M11">
        <f>Prevayler5_Exp!G14/2543</f>
        <v>0.42980731419583168</v>
      </c>
      <c r="N11">
        <f>Prevayler5_Exp!I14/2543</f>
        <v>0.293747542272906</v>
      </c>
      <c r="O11">
        <f>Prevayler5_Exp!M14/Prevayler5_Exp!$U$18</f>
        <v>0.66245340624434867</v>
      </c>
      <c r="P11">
        <f>Prevayler5_Exp!O14/Prevayler5_Exp!$U$18</f>
        <v>0.65366125421015653</v>
      </c>
      <c r="Q11">
        <f>MRR3_Exp!H14/3247</f>
        <v>0.34893748075146291</v>
      </c>
      <c r="R11">
        <f>MRR3_Exp!J14/3247</f>
        <v>0.32861102556205729</v>
      </c>
      <c r="S11">
        <f>MRR3_Exp!N14/MRR3_Exp!$V$18</f>
        <v>0.66266762286861147</v>
      </c>
      <c r="T11">
        <f>MRR3_Exp!P14/MRR3_Exp!$V$18</f>
        <v>0.99814101210512141</v>
      </c>
      <c r="U11">
        <f>MRR5_Exp!G14/5383</f>
        <v>0.34516069106446218</v>
      </c>
      <c r="V11">
        <f>MRR5_Exp!I14/5383</f>
        <v>0.34516069106446218</v>
      </c>
      <c r="W11">
        <f>MRR5_Exp!M14/MRR5_Exp!$U$18</f>
        <v>0.59190119523101825</v>
      </c>
      <c r="X11">
        <f>MRR5_Exp!O14/MRR5_Exp!$U$18</f>
        <v>0.98276137177888068</v>
      </c>
      <c r="Y11">
        <f>Lampiro4_Exp!H14/6236</f>
        <v>0.1162604233483002</v>
      </c>
      <c r="Z11">
        <f>Lampiro4_Exp!J14/6236</f>
        <v>0.11722257857601026</v>
      </c>
      <c r="AA11">
        <f>Lampiro4_Exp!N14/Lampiro4_Exp!$V$18</f>
        <v>0.17722866550197217</v>
      </c>
      <c r="AB11">
        <f>Lampiro4_Exp!P14/Lampiro4_Exp!$V$18</f>
        <v>0.31541795700148706</v>
      </c>
      <c r="AC11">
        <f>Lampiro6_Exp!G14/9346</f>
        <v>0.10432270490049218</v>
      </c>
      <c r="AD11">
        <f>Lampiro6_Exp!I14/9346</f>
        <v>0.10485769313075112</v>
      </c>
      <c r="AE11">
        <f>Lampiro6_Exp!M14/Lampiro6_Exp!$U$18</f>
        <v>0.15669419002497295</v>
      </c>
      <c r="AF11">
        <f>Lampiro6_Exp!O14/Lampiro6_Exp!$U$18</f>
        <v>0.3114044916922975</v>
      </c>
      <c r="AG11">
        <f>BerkeleyDB3_Exp!I14/10297</f>
        <v>0.23919588229581432</v>
      </c>
      <c r="AH11">
        <f>BerkeleyDB3_Exp!K14/10297</f>
        <v>0.31523744780033019</v>
      </c>
      <c r="AI11">
        <f>BerkeleyDB3_Exp!O14/BerkeleyDB3_Exp!$X$24</f>
        <v>0.6222345758667911</v>
      </c>
      <c r="AJ11">
        <f>BerkeleyDB3_Exp!Q14/BerkeleyDB3_Exp!$X$24</f>
        <v>0.80314037206466193</v>
      </c>
      <c r="AK11">
        <f>BerkeleyDB5_Exp!H14/18407</f>
        <v>0.29092193187374371</v>
      </c>
      <c r="AL11">
        <f>BerkeleyDB5_Exp!J14/18407</f>
        <v>0.32900526973434019</v>
      </c>
      <c r="AM11">
        <f>BerkeleyDB5_Exp!N14/BerkeleyDB5_Exp!$W$24</f>
        <v>0.62974114491129529</v>
      </c>
      <c r="AN11">
        <f>BerkeleyDB5_Exp!P14/BerkeleyDB5_Exp!$W$24</f>
        <v>0.75617691542659726</v>
      </c>
      <c r="AO11">
        <f>BerkeleyDB7_Exp!H14/26290</f>
        <v>0.3116394066184861</v>
      </c>
      <c r="AP11">
        <f>BerkeleyDB7_Exp!J14/26290</f>
        <v>0.33183720045644732</v>
      </c>
      <c r="AQ11">
        <f>BerkeleyDB7_Exp!N14/BerkeleyDB7_Exp!$W$24</f>
        <v>0.63737430851714028</v>
      </c>
      <c r="AR11">
        <f>BerkeleyDB7_Exp!P14/BerkeleyDB7_Exp!$W$24</f>
        <v>0.73405906909058127</v>
      </c>
      <c r="AT11" s="238"/>
      <c r="AU11" s="238"/>
      <c r="AV11" s="238"/>
      <c r="AW11" s="238"/>
      <c r="AX11" s="238"/>
      <c r="AY11" s="238"/>
      <c r="AZ11" s="238"/>
      <c r="BA11" s="238"/>
      <c r="BB11" s="238"/>
      <c r="BC11" s="238"/>
      <c r="BD11" s="238"/>
      <c r="BE11" s="238"/>
      <c r="BF11" s="238"/>
      <c r="BG11" s="238"/>
      <c r="BH11" s="238"/>
      <c r="BI11" s="238"/>
      <c r="BJ11" s="238"/>
      <c r="BK11" s="238"/>
      <c r="BL11" s="238"/>
      <c r="BM11" s="238"/>
      <c r="BN11" s="238"/>
      <c r="BO11" s="238"/>
      <c r="BP11" s="238"/>
      <c r="BQ11" s="238"/>
      <c r="BR11" s="238"/>
      <c r="BS11" s="238"/>
      <c r="BT11" s="238"/>
      <c r="BU11" s="238"/>
      <c r="BV11" s="238"/>
      <c r="BW11" s="238"/>
    </row>
    <row r="12" spans="1:75" x14ac:dyDescent="0.3">
      <c r="A12">
        <f>MobileMedia_Exp!G15/3603</f>
        <v>6.1337774077157924E-2</v>
      </c>
      <c r="B12">
        <f>MobileMedia_Exp!I15/3603</f>
        <v>8.8259783513738546E-2</v>
      </c>
      <c r="C12">
        <f>MobileMedia_Exp!M15/MobileMedia_Exp!$U$18</f>
        <v>0.19575101200488543</v>
      </c>
      <c r="D12">
        <f>MobileMedia_Exp!O15/MobileMedia_Exp!$U$18</f>
        <v>0.33932697775868809</v>
      </c>
      <c r="E12">
        <f>TankWar_Exp!F15/782</f>
        <v>0.19820971867007672</v>
      </c>
      <c r="F12">
        <f>TankWar_Exp!H15/782</f>
        <v>0.15984654731457801</v>
      </c>
      <c r="G12" s="179">
        <f>TankWar_Exp!L15/TankWar_Exp!$T$18</f>
        <v>0.71861658722023758</v>
      </c>
      <c r="H12">
        <f>TankWar_Exp!N15/TankWar_Exp!$T$18</f>
        <v>1.1993740483843682</v>
      </c>
      <c r="I12">
        <f>Prevayler3_Exp!H15/1306</f>
        <v>8.8820826952526799E-2</v>
      </c>
      <c r="J12">
        <f>Prevayler3_Exp!J15/1306</f>
        <v>9.7243491577335375E-2</v>
      </c>
      <c r="K12">
        <f>Prevayler3_Exp!N15/Prevayler3_Exp!$V$18</f>
        <v>0.22682023505003041</v>
      </c>
      <c r="L12">
        <f>Prevayler3_Exp!P15/Prevayler3_Exp!$V$18</f>
        <v>0.48182096336755531</v>
      </c>
      <c r="M12">
        <f>Prevayler5_Exp!G15/2543</f>
        <v>0.21392056626032246</v>
      </c>
      <c r="N12">
        <f>Prevayler5_Exp!I15/2543</f>
        <v>0.10342115611482501</v>
      </c>
      <c r="O12">
        <f>Prevayler5_Exp!M15/Prevayler5_Exp!$U$18</f>
        <v>0.3807796597403012</v>
      </c>
      <c r="P12">
        <f>Prevayler5_Exp!O15/Prevayler5_Exp!$U$18</f>
        <v>0.42104923868563382</v>
      </c>
      <c r="Q12">
        <f>MRR3_Exp!H15/3247</f>
        <v>0.23529411764705882</v>
      </c>
      <c r="R12">
        <f>MRR3_Exp!J15/3247</f>
        <v>0.2334462580843856</v>
      </c>
      <c r="S12">
        <f>MRR3_Exp!N15/MRR3_Exp!$V$18</f>
        <v>0.51775057123120249</v>
      </c>
      <c r="T12">
        <f>MRR3_Exp!P15/MRR3_Exp!$V$18</f>
        <v>0.8757249065150543</v>
      </c>
      <c r="U12">
        <f>MRR5_Exp!G15/5383</f>
        <v>0.24224410180196917</v>
      </c>
      <c r="V12">
        <f>MRR5_Exp!I15/5383</f>
        <v>0.24224410180196917</v>
      </c>
      <c r="W12">
        <f>MRR5_Exp!M15/MRR5_Exp!$U$18</f>
        <v>0.46823267031129745</v>
      </c>
      <c r="X12">
        <f>MRR5_Exp!O15/MRR5_Exp!$U$18</f>
        <v>0.85825067673363242</v>
      </c>
      <c r="Y12">
        <f>Lampiro4_Exp!H15/6236</f>
        <v>0.15314304041051957</v>
      </c>
      <c r="Z12">
        <f>Lampiro4_Exp!J15/6236</f>
        <v>0.14207825529185375</v>
      </c>
      <c r="AA12">
        <f>Lampiro4_Exp!N15/Lampiro4_Exp!$V$18</f>
        <v>0.21772808437951124</v>
      </c>
      <c r="AB12">
        <f>Lampiro4_Exp!P15/Lampiro4_Exp!$V$18</f>
        <v>0.34275319619853079</v>
      </c>
      <c r="AC12">
        <f>Lampiro6_Exp!G15/9346</f>
        <v>0.15022469505670874</v>
      </c>
      <c r="AD12">
        <f>Lampiro6_Exp!I15/9346</f>
        <v>0.13620800342392467</v>
      </c>
      <c r="AE12">
        <f>Lampiro6_Exp!M15/Lampiro6_Exp!$U$18</f>
        <v>0.20854998213290174</v>
      </c>
      <c r="AF12">
        <f>Lampiro6_Exp!O15/Lampiro6_Exp!$U$18</f>
        <v>0.34689147501165191</v>
      </c>
      <c r="AG12">
        <f>BerkeleyDB3_Exp!I15/10297</f>
        <v>0.2006409633873944</v>
      </c>
      <c r="AH12">
        <f>BerkeleyDB3_Exp!K15/10297</f>
        <v>0.18986112459939788</v>
      </c>
      <c r="AI12">
        <f>BerkeleyDB3_Exp!O15/BerkeleyDB3_Exp!$X$24</f>
        <v>0.56988784375815271</v>
      </c>
      <c r="AJ12">
        <f>BerkeleyDB3_Exp!Q15/BerkeleyDB3_Exp!$X$24</f>
        <v>0.62714390443547874</v>
      </c>
      <c r="AK12">
        <f>BerkeleyDB5_Exp!H15/18407</f>
        <v>0.19943499755527788</v>
      </c>
      <c r="AL12">
        <f>BerkeleyDB5_Exp!J15/18407</f>
        <v>0.19009072635410443</v>
      </c>
      <c r="AM12">
        <f>BerkeleyDB5_Exp!N15/BerkeleyDB5_Exp!$W$24</f>
        <v>0.47007709718218094</v>
      </c>
      <c r="AN12">
        <f>BerkeleyDB5_Exp!P15/BerkeleyDB5_Exp!$W$24</f>
        <v>0.56678038749176529</v>
      </c>
      <c r="AO12">
        <f>BerkeleyDB7_Exp!H15/26290</f>
        <v>0.19558767592240395</v>
      </c>
      <c r="AP12">
        <f>BerkeleyDB7_Exp!J15/26290</f>
        <v>0.19079497907949791</v>
      </c>
      <c r="AQ12">
        <f>BerkeleyDB7_Exp!N15/BerkeleyDB7_Exp!$W$24</f>
        <v>0.47615697526484385</v>
      </c>
      <c r="AR12">
        <f>BerkeleyDB7_Exp!P15/BerkeleyDB7_Exp!$W$24</f>
        <v>0.57681091922507743</v>
      </c>
      <c r="AT12" s="238"/>
      <c r="AU12" s="238"/>
      <c r="AV12" s="238"/>
      <c r="AW12" s="238"/>
      <c r="AX12" s="238"/>
      <c r="AY12" s="238"/>
      <c r="AZ12" s="238"/>
      <c r="BA12" s="238"/>
      <c r="BB12" s="238"/>
      <c r="BC12" s="238"/>
      <c r="BD12" s="238"/>
      <c r="BE12" s="238"/>
      <c r="BF12" s="238"/>
      <c r="BG12" s="238"/>
      <c r="BH12" s="238"/>
      <c r="BI12" s="238"/>
      <c r="BJ12" s="238"/>
      <c r="BK12" s="238"/>
      <c r="BL12" s="238"/>
      <c r="BM12" s="238"/>
      <c r="BN12" s="238"/>
      <c r="BO12" s="238"/>
      <c r="BP12" s="238"/>
      <c r="BQ12" s="238"/>
      <c r="BR12" s="238"/>
      <c r="BS12" s="238"/>
      <c r="BT12" s="238"/>
      <c r="BU12" s="238"/>
      <c r="BV12" s="238"/>
      <c r="BW12" s="238"/>
    </row>
    <row r="13" spans="1:75" x14ac:dyDescent="0.3">
      <c r="A13">
        <f>MobileMedia_Exp!G16/3603</f>
        <v>5.2178739938939775E-2</v>
      </c>
      <c r="B13">
        <f>MobileMedia_Exp!I16/3603</f>
        <v>0.17540938107132945</v>
      </c>
      <c r="C13">
        <f>MobileMedia_Exp!M16/MobileMedia_Exp!$U$18</f>
        <v>0.21752074040125063</v>
      </c>
      <c r="D13">
        <f>MobileMedia_Exp!O16/MobileMedia_Exp!$U$18</f>
        <v>0.45385209731563747</v>
      </c>
      <c r="E13">
        <f>TankWar_Exp!F16/782</f>
        <v>0.11892583120204604</v>
      </c>
      <c r="F13">
        <f>TankWar_Exp!H16/782</f>
        <v>0.14194373401534527</v>
      </c>
      <c r="G13" s="179">
        <f>TankWar_Exp!L16/TankWar_Exp!$T$18</f>
        <v>0.47941897956949664</v>
      </c>
      <c r="H13">
        <f>TankWar_Exp!N16/TankWar_Exp!$T$18</f>
        <v>1.1626628320081205</v>
      </c>
      <c r="I13">
        <f>Prevayler3_Exp!H16/1306</f>
        <v>0.36294027565084225</v>
      </c>
      <c r="J13">
        <f>Prevayler3_Exp!J16/1306</f>
        <v>4.9770290964777947E-2</v>
      </c>
      <c r="K13">
        <f>Prevayler3_Exp!N16/Prevayler3_Exp!$V$18</f>
        <v>0.51368341000577267</v>
      </c>
      <c r="L13">
        <f>Prevayler3_Exp!P16/Prevayler3_Exp!$V$18</f>
        <v>0.43136127554987974</v>
      </c>
      <c r="M13">
        <f>Prevayler5_Exp!G16/2543</f>
        <v>0.25717656311443177</v>
      </c>
      <c r="N13">
        <f>Prevayler5_Exp!I16/2543</f>
        <v>8.769170271333071E-2</v>
      </c>
      <c r="O13">
        <f>Prevayler5_Exp!M16/Prevayler5_Exp!$U$18</f>
        <v>0.39889650555738959</v>
      </c>
      <c r="P13">
        <f>Prevayler5_Exp!O16/Prevayler5_Exp!$U$18</f>
        <v>0.40182510517121045</v>
      </c>
      <c r="Q13">
        <f>MRR3_Exp!H16/3247</f>
        <v>0.3227594702802587</v>
      </c>
      <c r="R13">
        <f>MRR3_Exp!J16/3247</f>
        <v>0.3615645210963967</v>
      </c>
      <c r="S13">
        <f>MRR3_Exp!N16/MRR3_Exp!$V$18</f>
        <v>0.79821066878772684</v>
      </c>
      <c r="T13">
        <f>MRR3_Exp!P16/MRR3_Exp!$V$18</f>
        <v>1.0405310551411642</v>
      </c>
      <c r="U13">
        <f>MRR5_Exp!G16/5383</f>
        <v>0.309307077837637</v>
      </c>
      <c r="V13">
        <f>MRR5_Exp!I16/5383</f>
        <v>0.35835036225153261</v>
      </c>
      <c r="W13">
        <f>MRR5_Exp!M16/MRR5_Exp!$U$18</f>
        <v>0.54881811705501449</v>
      </c>
      <c r="X13">
        <f>MRR5_Exp!O16/MRR5_Exp!$U$18</f>
        <v>0.99871851861680971</v>
      </c>
      <c r="Y13">
        <f>Lampiro4_Exp!H16/6236</f>
        <v>6.4464400256574725E-2</v>
      </c>
      <c r="Z13">
        <f>Lampiro4_Exp!J16/6236</f>
        <v>5.644644002565747E-2</v>
      </c>
      <c r="AA13">
        <f>Lampiro4_Exp!N16/Lampiro4_Exp!$V$18</f>
        <v>0.16010088119951235</v>
      </c>
      <c r="AB13">
        <f>Lampiro4_Exp!P16/Lampiro4_Exp!$V$18</f>
        <v>0.24857888825516739</v>
      </c>
      <c r="AC13">
        <f>Lampiro6_Exp!G16/9346</f>
        <v>6.6873528782366784E-2</v>
      </c>
      <c r="AD13">
        <f>Lampiro6_Exp!I16/9346</f>
        <v>5.414080890220415E-2</v>
      </c>
      <c r="AE13">
        <f>Lampiro6_Exp!M16/Lampiro6_Exp!$U$18</f>
        <v>0.14152247602401644</v>
      </c>
      <c r="AF13">
        <f>Lampiro6_Exp!O16/Lampiro6_Exp!$U$18</f>
        <v>0.25399551526439978</v>
      </c>
      <c r="AG13">
        <f>BerkeleyDB3_Exp!I16/10297</f>
        <v>0.18335437506069729</v>
      </c>
      <c r="AH13">
        <f>BerkeleyDB3_Exp!K16/10297</f>
        <v>3.0688550063125181E-2</v>
      </c>
      <c r="AI13">
        <f>BerkeleyDB3_Exp!O16/BerkeleyDB3_Exp!$X$24</f>
        <v>0.54641752054571557</v>
      </c>
      <c r="AJ13">
        <f>BerkeleyDB3_Exp!Q16/BerkeleyDB3_Exp!$X$24</f>
        <v>0.403706096190528</v>
      </c>
      <c r="AK13">
        <f>BerkeleyDB5_Exp!H16/18407</f>
        <v>0.11044711251154452</v>
      </c>
      <c r="AL13">
        <f>BerkeleyDB5_Exp!J16/18407</f>
        <v>0.1792796218829793</v>
      </c>
      <c r="AM13">
        <f>BerkeleyDB5_Exp!N16/BerkeleyDB5_Exp!$W$24</f>
        <v>0.3948962607933999</v>
      </c>
      <c r="AN13">
        <f>BerkeleyDB5_Exp!P16/BerkeleyDB5_Exp!$W$24</f>
        <v>0.55204049345225348</v>
      </c>
      <c r="AO13">
        <f>BerkeleyDB7_Exp!H16/26290</f>
        <v>7.3221757322175729E-2</v>
      </c>
      <c r="AP13">
        <f>BerkeleyDB7_Exp!J16/26290</f>
        <v>0.18303537466717382</v>
      </c>
      <c r="AQ13">
        <f>BerkeleyDB7_Exp!N16/BerkeleyDB7_Exp!$W$24</f>
        <v>0.37624662905733786</v>
      </c>
      <c r="AR13">
        <f>BerkeleyDB7_Exp!P16/BerkeleyDB7_Exp!$W$24</f>
        <v>0.56815972651403046</v>
      </c>
      <c r="AT13" s="238"/>
      <c r="AU13" s="238"/>
      <c r="AV13" s="238"/>
      <c r="AW13" s="238"/>
      <c r="AX13" s="238"/>
      <c r="AY13" s="238"/>
      <c r="AZ13" s="238"/>
      <c r="BA13" s="238"/>
      <c r="BB13" s="238"/>
      <c r="BC13" s="238"/>
      <c r="BD13" s="238"/>
      <c r="BE13" s="238"/>
      <c r="BF13" s="238"/>
      <c r="BG13" s="238"/>
      <c r="BH13" s="238"/>
      <c r="BI13" s="238"/>
      <c r="BJ13" s="238"/>
      <c r="BK13" s="238"/>
      <c r="BL13" s="238"/>
      <c r="BM13" s="238"/>
      <c r="BN13" s="238"/>
      <c r="BO13" s="238"/>
      <c r="BP13" s="238"/>
      <c r="BQ13" s="238"/>
      <c r="BR13" s="238"/>
      <c r="BS13" s="238"/>
      <c r="BT13" s="238"/>
      <c r="BU13" s="238"/>
      <c r="BV13" s="238"/>
      <c r="BW13" s="238"/>
    </row>
    <row r="14" spans="1:75" x14ac:dyDescent="0.3">
      <c r="A14">
        <f>MobileMedia_Exp!G17/3603</f>
        <v>0.21620871495975577</v>
      </c>
      <c r="B14">
        <f>MobileMedia_Exp!I17/3603</f>
        <v>0.21759644740494033</v>
      </c>
      <c r="C14">
        <f>MobileMedia_Exp!M17/MobileMedia_Exp!$U$18</f>
        <v>0.42117364492125919</v>
      </c>
      <c r="D14">
        <f>MobileMedia_Exp!O17/MobileMedia_Exp!$U$18</f>
        <v>0.50929100869352384</v>
      </c>
      <c r="E14">
        <f>TankWar_Exp!F17/782</f>
        <v>0.57928388746803072</v>
      </c>
      <c r="F14">
        <f>TankWar_Exp!H17/782</f>
        <v>0.61253196930946296</v>
      </c>
      <c r="G14" s="179">
        <f>TankWar_Exp!L17/TankWar_Exp!$T$18</f>
        <v>1.2698396309970446</v>
      </c>
      <c r="H14">
        <f>TankWar_Exp!N17/TankWar_Exp!$T$18</f>
        <v>2.1276433767552021</v>
      </c>
      <c r="I14">
        <f>Prevayler3_Exp!H17/1306</f>
        <v>7.5803981623277186E-2</v>
      </c>
      <c r="J14">
        <f>Prevayler3_Exp!J17/1306</f>
        <v>6.2021439509954056E-2</v>
      </c>
      <c r="K14">
        <f>Prevayler3_Exp!N17/Prevayler3_Exp!$V$18</f>
        <v>0.21319824070855661</v>
      </c>
      <c r="L14">
        <f>Prevayler3_Exp!P17/Prevayler3_Exp!$V$18</f>
        <v>0.44438313047057015</v>
      </c>
      <c r="M14">
        <f>Prevayler5_Exp!G17/2543</f>
        <v>0.20173023987416439</v>
      </c>
      <c r="N14">
        <f>Prevayler5_Exp!I17/2543</f>
        <v>0.1026346834447503</v>
      </c>
      <c r="O14">
        <f>Prevayler5_Exp!M17/Prevayler5_Exp!$U$18</f>
        <v>0.36667721913035395</v>
      </c>
      <c r="P14">
        <f>Prevayler5_Exp!O17/Prevayler5_Exp!$U$18</f>
        <v>0.42008803200991268</v>
      </c>
      <c r="Q14">
        <f>MRR3_Exp!H17/3247</f>
        <v>0.12935016938712657</v>
      </c>
      <c r="R14">
        <f>MRR3_Exp!J17/3247</f>
        <v>0.12935016938712657</v>
      </c>
      <c r="S14">
        <f>MRR3_Exp!N17/MRR3_Exp!$V$18</f>
        <v>0.38265174802451241</v>
      </c>
      <c r="T14">
        <f>MRR3_Exp!P17/MRR3_Exp!$V$18</f>
        <v>0.74181991075633968</v>
      </c>
      <c r="U14">
        <f>MRR5_Exp!G17/5383</f>
        <v>0.12948170165335315</v>
      </c>
      <c r="V14">
        <f>MRR5_Exp!I17/5383</f>
        <v>0.12948170165335315</v>
      </c>
      <c r="W14">
        <f>MRR5_Exp!M17/MRR5_Exp!$U$18</f>
        <v>0.33273304102200046</v>
      </c>
      <c r="X14">
        <f>MRR5_Exp!O17/MRR5_Exp!$U$18</f>
        <v>0.72182830869669068</v>
      </c>
      <c r="Y14">
        <f>Lampiro4_Exp!H17/6236</f>
        <v>0.15987812700449006</v>
      </c>
      <c r="Z14">
        <f>Lampiro4_Exp!J17/6236</f>
        <v>0.16196279666452854</v>
      </c>
      <c r="AA14">
        <f>Lampiro4_Exp!N17/Lampiro4_Exp!$V$18</f>
        <v>0.26487111699140681</v>
      </c>
      <c r="AB14">
        <f>Lampiro4_Exp!P17/Lampiro4_Exp!$V$18</f>
        <v>0.36462138755616569</v>
      </c>
      <c r="AC14">
        <f>Lampiro6_Exp!G17/9346</f>
        <v>0.14326984806334261</v>
      </c>
      <c r="AD14">
        <f>Lampiro6_Exp!I17/9346</f>
        <v>0.16017547613952493</v>
      </c>
      <c r="AE14">
        <f>Lampiro6_Exp!M17/Lampiro6_Exp!$U$18</f>
        <v>0.22782792023161816</v>
      </c>
      <c r="AF14">
        <f>Lampiro6_Exp!O17/Lampiro6_Exp!$U$18</f>
        <v>0.37402145543327442</v>
      </c>
      <c r="AG14">
        <f>BerkeleyDB3_Exp!I17/10297</f>
        <v>0.28008157715839566</v>
      </c>
      <c r="AH14">
        <f>BerkeleyDB3_Exp!K17/10297</f>
        <v>0.12722152083131008</v>
      </c>
      <c r="AI14">
        <f>BerkeleyDB3_Exp!O17/BerkeleyDB3_Exp!$X$24</f>
        <v>0.51224061945582067</v>
      </c>
      <c r="AJ14">
        <f>BerkeleyDB3_Exp!Q17/BerkeleyDB3_Exp!$X$24</f>
        <v>0.53921383346659935</v>
      </c>
      <c r="AK14">
        <f>BerkeleyDB5_Exp!H17/18407</f>
        <v>0.14402129624599339</v>
      </c>
      <c r="AL14">
        <f>BerkeleyDB5_Exp!J17/18407</f>
        <v>0.11924811213125441</v>
      </c>
      <c r="AM14">
        <f>BerkeleyDB5_Exp!N17/BerkeleyDB5_Exp!$W$24</f>
        <v>0.39796939645964835</v>
      </c>
      <c r="AN14">
        <f>BerkeleyDB5_Exp!P17/BerkeleyDB5_Exp!$W$24</f>
        <v>0.47019334313235156</v>
      </c>
      <c r="AO14">
        <f>BerkeleyDB7_Exp!H17/26290</f>
        <v>0.12807151007987827</v>
      </c>
      <c r="AP14">
        <f>BerkeleyDB7_Exp!J17/26290</f>
        <v>0.11662228984404717</v>
      </c>
      <c r="AQ14">
        <f>BerkeleyDB7_Exp!N17/BerkeleyDB7_Exp!$W$24</f>
        <v>0.36809837190895905</v>
      </c>
      <c r="AR14">
        <f>BerkeleyDB7_Exp!P17/BerkeleyDB7_Exp!$W$24</f>
        <v>0.49411569478124467</v>
      </c>
      <c r="AT14" s="238"/>
      <c r="AU14" s="238"/>
      <c r="AV14" s="238"/>
      <c r="AW14" s="238"/>
      <c r="AX14" s="238"/>
      <c r="AY14" s="238"/>
      <c r="AZ14" s="238"/>
      <c r="BA14" s="238"/>
      <c r="BB14" s="238"/>
      <c r="BC14" s="238"/>
      <c r="BD14" s="238"/>
      <c r="BE14" s="238"/>
      <c r="BF14" s="238"/>
      <c r="BG14" s="238"/>
      <c r="BH14" s="238"/>
      <c r="BI14" s="238"/>
      <c r="BJ14" s="238"/>
      <c r="BK14" s="238"/>
      <c r="BL14" s="238"/>
      <c r="BM14" s="238"/>
      <c r="BN14" s="238"/>
      <c r="BO14" s="238"/>
      <c r="BP14" s="238"/>
      <c r="BQ14" s="238"/>
      <c r="BR14" s="238"/>
      <c r="BS14" s="238"/>
      <c r="BT14" s="238"/>
      <c r="BU14" s="238"/>
      <c r="BV14" s="238"/>
      <c r="BW14" s="238"/>
    </row>
    <row r="15" spans="1:75" x14ac:dyDescent="0.3">
      <c r="A15">
        <f>MobileMedia_Exp!G18/3603</f>
        <v>0.18151540383014156</v>
      </c>
      <c r="B15">
        <f>MobileMedia_Exp!I18/3603</f>
        <v>0.19289480988065502</v>
      </c>
      <c r="C15">
        <f>MobileMedia_Exp!M18/MobileMedia_Exp!$U$18</f>
        <v>0.37809984954900694</v>
      </c>
      <c r="D15">
        <f>MobileMedia_Exp!O18/MobileMedia_Exp!$U$18</f>
        <v>0.47683006716305093</v>
      </c>
      <c r="E15">
        <f>TankWar_Exp!F18/782</f>
        <v>8.8235294117647065E-2</v>
      </c>
      <c r="F15">
        <f>TankWar_Exp!H18/782</f>
        <v>0.44245524296675193</v>
      </c>
      <c r="G15" s="179">
        <f>TankWar_Exp!L18/TankWar_Exp!$T$18</f>
        <v>0.49728198672465102</v>
      </c>
      <c r="H15">
        <f>TankWar_Exp!N18/TankWar_Exp!$T$18</f>
        <v>1.7788868211808491</v>
      </c>
      <c r="I15">
        <f>Prevayler3_Exp!H18/1306</f>
        <v>0.19908116385911179</v>
      </c>
      <c r="J15">
        <f>Prevayler3_Exp!J18/1306</f>
        <v>0.12021439509954059</v>
      </c>
      <c r="K15">
        <f>Prevayler3_Exp!N18/Prevayler3_Exp!$V$18</f>
        <v>0.41367105943610488</v>
      </c>
      <c r="L15">
        <f>Prevayler3_Exp!P18/Prevayler3_Exp!$V$18</f>
        <v>0.50623694134384989</v>
      </c>
      <c r="M15">
        <f>Prevayler5_Exp!G18/2543</f>
        <v>0.28981517892253245</v>
      </c>
      <c r="N15">
        <f>Prevayler5_Exp!I18/2543</f>
        <v>0.1340935902477389</v>
      </c>
      <c r="O15">
        <f>Prevayler5_Exp!M18/Prevayler5_Exp!$U$18</f>
        <v>0.50050279794947095</v>
      </c>
      <c r="P15">
        <f>Prevayler5_Exp!O18/Prevayler5_Exp!$U$18</f>
        <v>0.45853629903875942</v>
      </c>
      <c r="Q15">
        <f>MRR3_Exp!H18/3247</f>
        <v>0.14351709270095472</v>
      </c>
      <c r="R15">
        <f>MRR3_Exp!J18/3247</f>
        <v>0.13550970126270404</v>
      </c>
      <c r="S15">
        <f>MRR3_Exp!N18/MRR3_Exp!$V$18</f>
        <v>0.56964231092059414</v>
      </c>
      <c r="T15">
        <f>MRR3_Exp!P18/MRR3_Exp!$V$18</f>
        <v>0.74974328328644124</v>
      </c>
      <c r="U15">
        <f>MRR5_Exp!G18/5383</f>
        <v>0.12929593163663386</v>
      </c>
      <c r="V15">
        <f>MRR5_Exp!I18/5383</f>
        <v>0.12929593163663386</v>
      </c>
      <c r="W15">
        <f>MRR5_Exp!M18/MRR5_Exp!$U$18</f>
        <v>0.42224195549481175</v>
      </c>
      <c r="X15">
        <f>MRR5_Exp!O18/MRR5_Exp!$U$18</f>
        <v>0.72160356014967764</v>
      </c>
      <c r="Y15">
        <f>Lampiro4_Exp!H18/6236</f>
        <v>0.19515715202052597</v>
      </c>
      <c r="Z15">
        <f>Lampiro4_Exp!J18/6236</f>
        <v>0.19868505452212956</v>
      </c>
      <c r="AA15">
        <f>Lampiro4_Exp!N18/Lampiro4_Exp!$V$18</f>
        <v>0.30360969156992246</v>
      </c>
      <c r="AB15">
        <f>Lampiro4_Exp!P18/Lampiro4_Exp!$V$18</f>
        <v>0.40500699901502379</v>
      </c>
      <c r="AC15">
        <f>Lampiro6_Exp!G18/9346</f>
        <v>0.19805264284185747</v>
      </c>
      <c r="AD15">
        <f>Lampiro6_Exp!I18/9346</f>
        <v>0.20222555103787718</v>
      </c>
      <c r="AE15">
        <f>Lampiro6_Exp!M18/Lampiro6_Exp!$U$18</f>
        <v>0.26258154174186249</v>
      </c>
      <c r="AF15">
        <f>Lampiro6_Exp!O18/Lampiro6_Exp!$U$18</f>
        <v>0.42162003715513902</v>
      </c>
      <c r="AG15">
        <f>BerkeleyDB3_Exp!I18/10297</f>
        <v>0.11090608915218024</v>
      </c>
      <c r="AH15">
        <f>BerkeleyDB3_Exp!K18/10297</f>
        <v>9.4493541808293682E-2</v>
      </c>
      <c r="AI15">
        <f>BerkeleyDB3_Exp!O18/BerkeleyDB3_Exp!$X$24</f>
        <v>0.365300519010476</v>
      </c>
      <c r="AJ15">
        <f>BerkeleyDB3_Exp!Q18/BerkeleyDB3_Exp!$X$24</f>
        <v>0.49327207545650281</v>
      </c>
      <c r="AK15">
        <f>BerkeleyDB5_Exp!H18/18407</f>
        <v>0.17471614059868529</v>
      </c>
      <c r="AL15">
        <f>BerkeleyDB5_Exp!J18/18407</f>
        <v>0.26576845765198021</v>
      </c>
      <c r="AM15">
        <f>BerkeleyDB5_Exp!N18/BerkeleyDB5_Exp!$W$24</f>
        <v>0.47852705486669023</v>
      </c>
      <c r="AN15">
        <f>BerkeleyDB5_Exp!P18/BerkeleyDB5_Exp!$W$24</f>
        <v>0.66995964576834754</v>
      </c>
      <c r="AO15">
        <f>BerkeleyDB7_Exp!H18/26290</f>
        <v>9.6842906047926974E-2</v>
      </c>
      <c r="AP15">
        <f>BerkeleyDB7_Exp!J18/26290</f>
        <v>0.26059338151388362</v>
      </c>
      <c r="AQ15">
        <f>BerkeleyDB7_Exp!N18/BerkeleyDB7_Exp!$W$24</f>
        <v>0.3680064558204203</v>
      </c>
      <c r="AR15">
        <f>BerkeleyDB7_Exp!P18/BerkeleyDB7_Exp!$W$24</f>
        <v>0.65462924581709458</v>
      </c>
      <c r="AT15" s="238"/>
      <c r="AU15" s="238"/>
      <c r="AV15" s="238"/>
      <c r="AW15" s="238"/>
      <c r="AX15" s="238"/>
      <c r="AY15" s="238"/>
      <c r="AZ15" s="238"/>
      <c r="BA15" s="238"/>
      <c r="BB15" s="238"/>
      <c r="BC15" s="238"/>
      <c r="BD15" s="238"/>
      <c r="BE15" s="238"/>
      <c r="BF15" s="238"/>
      <c r="BG15" s="238"/>
      <c r="BH15" s="238"/>
      <c r="BI15" s="238"/>
      <c r="BJ15" s="238"/>
      <c r="BK15" s="238"/>
      <c r="BL15" s="238"/>
      <c r="BM15" s="238"/>
      <c r="BN15" s="238"/>
      <c r="BO15" s="238"/>
      <c r="BP15" s="238"/>
      <c r="BQ15" s="238"/>
      <c r="BR15" s="238"/>
      <c r="BS15" s="238"/>
      <c r="BT15" s="238"/>
      <c r="BU15" s="238"/>
      <c r="BV15" s="238"/>
      <c r="BW15" s="238"/>
    </row>
    <row r="16" spans="1:75" x14ac:dyDescent="0.3">
      <c r="A16">
        <f>MobileMedia_Exp!G19/3603</f>
        <v>4.718290313627533E-2</v>
      </c>
      <c r="B16">
        <f>MobileMedia_Exp!I19/3603</f>
        <v>4.6905356647238411E-2</v>
      </c>
      <c r="C16">
        <f>MobileMedia_Exp!M19/MobileMedia_Exp!$U$18</f>
        <v>0.21131811386764632</v>
      </c>
      <c r="D16">
        <f>MobileMedia_Exp!O19/MobileMedia_Exp!$U$18</f>
        <v>0.28498225542115474</v>
      </c>
      <c r="E16">
        <f>TankWar_Exp!F19/782</f>
        <v>0.1969309462915601</v>
      </c>
      <c r="F16">
        <f>TankWar_Exp!H19/782</f>
        <v>0.14322250639386189</v>
      </c>
      <c r="G16" s="179">
        <f>TankWar_Exp!L19/TankWar_Exp!$T$18</f>
        <v>0.71676684546259728</v>
      </c>
      <c r="H16">
        <f>TankWar_Exp!N19/TankWar_Exp!$T$18</f>
        <v>1.1652850617492809</v>
      </c>
      <c r="I16">
        <f>Prevayler3_Exp!H19/1306</f>
        <v>0.30781010719754975</v>
      </c>
      <c r="J16">
        <f>Prevayler3_Exp!J19/1306</f>
        <v>0.19601837672281777</v>
      </c>
      <c r="K16">
        <f>Prevayler3_Exp!N19/Prevayler3_Exp!$V$18</f>
        <v>0.52745477687665066</v>
      </c>
      <c r="L16">
        <f>Prevayler3_Exp!P19/Prevayler3_Exp!$V$18</f>
        <v>0.58680966866562201</v>
      </c>
      <c r="M16">
        <f>Prevayler5_Exp!G19/2543</f>
        <v>0.36531655524970508</v>
      </c>
      <c r="N16">
        <f>Prevayler5_Exp!I19/2543</f>
        <v>0.24537947306331104</v>
      </c>
      <c r="O16">
        <f>Prevayler5_Exp!M19/Prevayler5_Exp!$U$18</f>
        <v>0.55592287376706495</v>
      </c>
      <c r="P16">
        <f>Prevayler5_Exp!O19/Prevayler5_Exp!$U$18</f>
        <v>0.59454704365330469</v>
      </c>
      <c r="Q16">
        <f>MRR3_Exp!H19/3247</f>
        <v>0.11980289497998152</v>
      </c>
      <c r="R16">
        <f>MRR3_Exp!J19/3247</f>
        <v>0.11826301201108716</v>
      </c>
      <c r="S16">
        <f>MRR3_Exp!N19/MRR3_Exp!$V$18</f>
        <v>0.37047714477042115</v>
      </c>
      <c r="T16">
        <f>MRR3_Exp!P19/MRR3_Exp!$V$18</f>
        <v>0.7275578402021573</v>
      </c>
      <c r="U16">
        <f>MRR5_Exp!G19/5383</f>
        <v>0.11926435073379156</v>
      </c>
      <c r="V16">
        <f>MRR5_Exp!I19/5383</f>
        <v>0.11833550065019506</v>
      </c>
      <c r="W16">
        <f>MRR5_Exp!M19/MRR5_Exp!$U$18</f>
        <v>0.320455479883761</v>
      </c>
      <c r="X16">
        <f>MRR5_Exp!O19/MRR5_Exp!$U$18</f>
        <v>0.70834339587590578</v>
      </c>
      <c r="Y16">
        <f>Lampiro4_Exp!H19/6236</f>
        <v>5.2758178319435536E-2</v>
      </c>
      <c r="Z16">
        <f>Lampiro4_Exp!J19/6236</f>
        <v>5.2758178319435536E-2</v>
      </c>
      <c r="AA16">
        <f>Lampiro4_Exp!N19/Lampiro4_Exp!$V$18</f>
        <v>0.14724671781664123</v>
      </c>
      <c r="AB16">
        <f>Lampiro4_Exp!P19/Lampiro4_Exp!$V$18</f>
        <v>0.24452269147108996</v>
      </c>
      <c r="AC16">
        <f>Lampiro6_Exp!G19/9346</f>
        <v>5.7778728867964903E-2</v>
      </c>
      <c r="AD16">
        <f>Lampiro6_Exp!I19/9346</f>
        <v>5.8420714744275626E-2</v>
      </c>
      <c r="AE16">
        <f>Lampiro6_Exp!M19/Lampiro6_Exp!$U$18</f>
        <v>0.13124801838025432</v>
      </c>
      <c r="AF16">
        <f>Lampiro6_Exp!O19/Lampiro6_Exp!$U$18</f>
        <v>0.25884015462540383</v>
      </c>
      <c r="AG16">
        <f>BerkeleyDB3_Exp!I19/10297</f>
        <v>0.38389822278333496</v>
      </c>
      <c r="AH16">
        <f>BerkeleyDB3_Exp!K19/10297</f>
        <v>0.3698164513936098</v>
      </c>
      <c r="AI16">
        <f>BerkeleyDB3_Exp!O19/BerkeleyDB3_Exp!$X$24</f>
        <v>0.81869964095966508</v>
      </c>
      <c r="AJ16">
        <f>BerkeleyDB3_Exp!Q19/BerkeleyDB3_Exp!$X$24</f>
        <v>0.87975541064529805</v>
      </c>
      <c r="AK16">
        <f>BerkeleyDB5_Exp!H19/18407</f>
        <v>0.43032541967729671</v>
      </c>
      <c r="AL16">
        <f>BerkeleyDB5_Exp!J19/18407</f>
        <v>0.41429890802412128</v>
      </c>
      <c r="AM16">
        <f>BerkeleyDB5_Exp!N19/BerkeleyDB5_Exp!$W$24</f>
        <v>0.81114149790543144</v>
      </c>
      <c r="AN16">
        <f>BerkeleyDB5_Exp!P19/BerkeleyDB5_Exp!$W$24</f>
        <v>0.87246653171822253</v>
      </c>
      <c r="AO16">
        <f>BerkeleyDB7_Exp!H19/26290</f>
        <v>0.38664891593761885</v>
      </c>
      <c r="AP16">
        <f>BerkeleyDB7_Exp!J19/26290</f>
        <v>0.41392164321034614</v>
      </c>
      <c r="AQ16">
        <f>BerkeleyDB7_Exp!N19/BerkeleyDB7_Exp!$W$24</f>
        <v>0.7195287092661401</v>
      </c>
      <c r="AR16">
        <f>BerkeleyDB7_Exp!P19/BerkeleyDB7_Exp!$W$24</f>
        <v>0.8255751174750896</v>
      </c>
      <c r="AT16" s="238"/>
      <c r="AU16" s="238"/>
      <c r="AV16" s="238"/>
      <c r="AW16" s="238"/>
      <c r="AX16" s="238"/>
      <c r="AY16" s="238"/>
      <c r="AZ16" s="238"/>
      <c r="BA16" s="238"/>
      <c r="BB16" s="238"/>
      <c r="BC16" s="238"/>
      <c r="BD16" s="238"/>
      <c r="BE16" s="238"/>
      <c r="BF16" s="238"/>
      <c r="BG16" s="238"/>
      <c r="BH16" s="238"/>
      <c r="BI16" s="238"/>
      <c r="BJ16" s="238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</row>
    <row r="17" spans="1:75" x14ac:dyDescent="0.3">
      <c r="A17">
        <f>MobileMedia_Exp!G20/3603</f>
        <v>0.17235636969192339</v>
      </c>
      <c r="B17">
        <f>MobileMedia_Exp!I20/3603</f>
        <v>0.17069109075770192</v>
      </c>
      <c r="C17">
        <f>MobileMedia_Exp!M20/MobileMedia_Exp!$U$18</f>
        <v>0.36672836757073235</v>
      </c>
      <c r="D17">
        <f>MobileMedia_Exp!O20/MobileMedia_Exp!$U$18</f>
        <v>0.44765169275363709</v>
      </c>
      <c r="E17">
        <f>TankWar_Exp!F20/782</f>
        <v>0.40792838874680309</v>
      </c>
      <c r="F17">
        <f>TankWar_Exp!H20/782</f>
        <v>0.60869565217391308</v>
      </c>
      <c r="G17" s="179">
        <f>TankWar_Exp!L20/TankWar_Exp!$T$18</f>
        <v>1.0219742354732453</v>
      </c>
      <c r="H17">
        <f>TankWar_Exp!N20/TankWar_Exp!$T$18</f>
        <v>2.1197766875317203</v>
      </c>
      <c r="I17">
        <f>Prevayler3_Exp!H20/1306</f>
        <v>2.1439509954058193E-2</v>
      </c>
      <c r="J17">
        <f>Prevayler3_Exp!J20/1306</f>
        <v>0.16539050535987748</v>
      </c>
      <c r="K17">
        <f>Prevayler3_Exp!N20/Prevayler3_Exp!$V$18</f>
        <v>0.15630638198828373</v>
      </c>
      <c r="L17">
        <f>Prevayler3_Exp!P20/Prevayler3_Exp!$V$18</f>
        <v>0.55425503136389598</v>
      </c>
      <c r="M17">
        <f>Prevayler5_Exp!G20/2543</f>
        <v>7.1175776641761695E-2</v>
      </c>
      <c r="N17">
        <f>Prevayler5_Exp!I20/2543</f>
        <v>0.21077467558002361</v>
      </c>
      <c r="O17">
        <f>Prevayler5_Exp!M20/Prevayler5_Exp!$U$18</f>
        <v>0.15179648441966426</v>
      </c>
      <c r="P17">
        <f>Prevayler5_Exp!O20/Prevayler5_Exp!$U$18</f>
        <v>0.55225394992157328</v>
      </c>
      <c r="Q17">
        <f>MRR3_Exp!H20/3247</f>
        <v>0.15306436710809979</v>
      </c>
      <c r="R17">
        <f>MRR3_Exp!J20/3247</f>
        <v>0.13089005235602094</v>
      </c>
      <c r="S17">
        <f>MRR3_Exp!N20/MRR3_Exp!$V$18</f>
        <v>0.5818169141746854</v>
      </c>
      <c r="T17">
        <f>MRR3_Exp!P20/MRR3_Exp!$V$18</f>
        <v>0.74380075388886524</v>
      </c>
      <c r="U17">
        <f>MRR5_Exp!G20/5383</f>
        <v>0.1344974921047743</v>
      </c>
      <c r="V17">
        <f>MRR5_Exp!I20/5383</f>
        <v>0.1344974921047743</v>
      </c>
      <c r="W17">
        <f>MRR5_Exp!M20/MRR5_Exp!$U$18</f>
        <v>0.33876020739895435</v>
      </c>
      <c r="X17">
        <f>MRR5_Exp!O20/MRR5_Exp!$U$18</f>
        <v>0.72789651946604395</v>
      </c>
      <c r="Y17">
        <f>Lampiro4_Exp!H20/6236</f>
        <v>0.10150737652341245</v>
      </c>
      <c r="Z17">
        <f>Lampiro4_Exp!J20/6236</f>
        <v>0.10615779345734445</v>
      </c>
      <c r="AA17">
        <f>Lampiro4_Exp!N20/Lampiro4_Exp!$V$18</f>
        <v>0.20077638450695376</v>
      </c>
      <c r="AB17">
        <f>Lampiro4_Exp!P20/Lampiro4_Exp!$V$18</f>
        <v>0.30324936664925473</v>
      </c>
      <c r="AC17">
        <f>Lampiro6_Exp!G20/9346</f>
        <v>9.1589985020329556E-2</v>
      </c>
      <c r="AD17">
        <f>Lampiro6_Exp!I20/9346</f>
        <v>0.10892360368071903</v>
      </c>
      <c r="AE17">
        <f>Lampiro6_Exp!M20/Lampiro6_Exp!$U$18</f>
        <v>0.16944482562059349</v>
      </c>
      <c r="AF17">
        <f>Lampiro6_Exp!O20/Lampiro6_Exp!$U$18</f>
        <v>0.31600689908525126</v>
      </c>
      <c r="AG17">
        <f>BerkeleyDB3_Exp!I20/10297</f>
        <v>0.21394580945906574</v>
      </c>
      <c r="AH17">
        <f>BerkeleyDB3_Exp!K20/10297</f>
        <v>6.6329999028843359E-2</v>
      </c>
      <c r="AI17">
        <f>BerkeleyDB3_Exp!O20/BerkeleyDB3_Exp!$X$24</f>
        <v>0.58795208128682641</v>
      </c>
      <c r="AJ17">
        <f>BerkeleyDB3_Exp!Q20/BerkeleyDB3_Exp!$X$24</f>
        <v>0.45373762494336323</v>
      </c>
      <c r="AK17">
        <f>BerkeleyDB5_Exp!H20/18407</f>
        <v>0.1448905307763351</v>
      </c>
      <c r="AL17">
        <f>BerkeleyDB5_Exp!J20/18407</f>
        <v>7.6221002879339375E-2</v>
      </c>
      <c r="AM17">
        <f>BerkeleyDB5_Exp!N20/BerkeleyDB5_Exp!$W$24</f>
        <v>0.43971614536015052</v>
      </c>
      <c r="AN17">
        <f>BerkeleyDB5_Exp!P20/BerkeleyDB5_Exp!$W$24</f>
        <v>0.41153004625148071</v>
      </c>
      <c r="AO17">
        <f>BerkeleyDB7_Exp!H20/26290</f>
        <v>8.6230505895777868E-2</v>
      </c>
      <c r="AP17">
        <f>BerkeleyDB7_Exp!J20/26290</f>
        <v>7.3944465576264745E-2</v>
      </c>
      <c r="AQ17">
        <f>BerkeleyDB7_Exp!N20/BerkeleyDB7_Exp!$W$24</f>
        <v>0.39049450180386824</v>
      </c>
      <c r="AR17">
        <f>BerkeleyDB7_Exp!P20/BerkeleyDB7_Exp!$W$24</f>
        <v>0.44653413487048549</v>
      </c>
      <c r="AT17" s="238"/>
      <c r="AU17" s="238"/>
      <c r="AV17" s="238"/>
      <c r="AW17" s="238"/>
      <c r="AX17" s="238"/>
      <c r="AY17" s="238"/>
      <c r="AZ17" s="238"/>
      <c r="BA17" s="238"/>
      <c r="BB17" s="238"/>
      <c r="BC17" s="238"/>
      <c r="BD17" s="238"/>
      <c r="BE17" s="238"/>
      <c r="BF17" s="238"/>
      <c r="BG17" s="238"/>
      <c r="BH17" s="238"/>
      <c r="BI17" s="238"/>
      <c r="BJ17" s="238"/>
      <c r="BK17" s="238"/>
      <c r="BL17" s="238"/>
      <c r="BM17" s="238"/>
      <c r="BN17" s="238"/>
      <c r="BO17" s="238"/>
      <c r="BP17" s="238"/>
      <c r="BQ17" s="238"/>
      <c r="BR17" s="238"/>
      <c r="BS17" s="238"/>
      <c r="BT17" s="238"/>
      <c r="BU17" s="238"/>
      <c r="BV17" s="238"/>
      <c r="BW17" s="238"/>
    </row>
    <row r="18" spans="1:75" x14ac:dyDescent="0.3">
      <c r="A18">
        <f>MobileMedia_Exp!G21/3603</f>
        <v>0.16069941715237301</v>
      </c>
      <c r="B18">
        <f>MobileMedia_Exp!I21/3603</f>
        <v>0.16180960310852069</v>
      </c>
      <c r="C18">
        <f>MobileMedia_Exp!M21/MobileMedia_Exp!$U$18</f>
        <v>0.35225557232565557</v>
      </c>
      <c r="D18">
        <f>MobileMedia_Exp!O21/MobileMedia_Exp!$U$18</f>
        <v>0.43598034298987154</v>
      </c>
      <c r="E18">
        <f>TankWar_Exp!F21/782</f>
        <v>0.44884910485933505</v>
      </c>
      <c r="F18">
        <f>TankWar_Exp!H21/782</f>
        <v>0.4373401534526854</v>
      </c>
      <c r="G18" s="179">
        <f>TankWar_Exp!L21/TankWar_Exp!$T$18</f>
        <v>1.0811659717177347</v>
      </c>
      <c r="H18">
        <f>TankWar_Exp!N21/TankWar_Exp!$T$18</f>
        <v>1.7683979022162071</v>
      </c>
      <c r="I18">
        <f>Prevayler3_Exp!H21/1306</f>
        <v>0.5</v>
      </c>
      <c r="J18">
        <f>Prevayler3_Exp!J21/1306</f>
        <v>0.33537519142419603</v>
      </c>
      <c r="K18">
        <f>Prevayler3_Exp!N21/Prevayler3_Exp!$V$18</f>
        <v>0.72857951685958722</v>
      </c>
      <c r="L18">
        <f>Prevayler3_Exp!P21/Prevayler3_Exp!$V$18</f>
        <v>0.73493326838847606</v>
      </c>
      <c r="M18">
        <f>Prevayler5_Exp!G21/2543</f>
        <v>0.48092803775068815</v>
      </c>
      <c r="N18">
        <f>Prevayler5_Exp!I21/2543</f>
        <v>0.40424695241840347</v>
      </c>
      <c r="O18">
        <f>Prevayler5_Exp!M21/Prevayler5_Exp!$U$18</f>
        <v>0.72159267331832089</v>
      </c>
      <c r="P18">
        <f>Prevayler5_Exp!O21/Prevayler5_Exp!$U$18</f>
        <v>0.78871079214898054</v>
      </c>
      <c r="Q18">
        <f>MRR3_Exp!H21/3247</f>
        <v>0.81552202032645515</v>
      </c>
      <c r="R18">
        <f>MRR3_Exp!J21/3247</f>
        <v>0.81552202032645515</v>
      </c>
      <c r="S18">
        <f>MRR3_Exp!N21/MRR3_Exp!$V$18</f>
        <v>1.4265772883537273</v>
      </c>
      <c r="T18">
        <f>MRR3_Exp!P21/MRR3_Exp!$V$18</f>
        <v>1.6244836106096405</v>
      </c>
      <c r="U18">
        <f>MRR5_Exp!G21/5383</f>
        <v>0.8136726732305406</v>
      </c>
      <c r="V18">
        <f>MRR5_Exp!I21/5383</f>
        <v>0.8136726732305406</v>
      </c>
      <c r="W18">
        <f>MRR5_Exp!M21/MRR5_Exp!$U$18</f>
        <v>1.2446153233725221</v>
      </c>
      <c r="X18">
        <f>MRR5_Exp!O21/MRR5_Exp!$U$18</f>
        <v>1.5495772073458776</v>
      </c>
      <c r="Y18">
        <f>Lampiro4_Exp!H21/6236</f>
        <v>2.5336754329698525E-2</v>
      </c>
      <c r="Z18">
        <f>Lampiro4_Exp!J21/6236</f>
        <v>2.7421423989737011E-2</v>
      </c>
      <c r="AA18">
        <f>Lampiro4_Exp!N21/Lampiro4_Exp!$V$18</f>
        <v>0.11713628030334046</v>
      </c>
      <c r="AB18">
        <f>Lampiro4_Exp!P21/Lampiro4_Exp!$V$18</f>
        <v>0.21665838312829702</v>
      </c>
      <c r="AC18">
        <f>Lampiro6_Exp!G21/9346</f>
        <v>1.4123689278835866E-2</v>
      </c>
      <c r="AD18">
        <f>Lampiro6_Exp!I21/9346</f>
        <v>3.1029317355018189E-2</v>
      </c>
      <c r="AE18">
        <f>Lampiro6_Exp!M21/Lampiro6_Exp!$U$18</f>
        <v>8.1930621690196187E-2</v>
      </c>
      <c r="AF18">
        <f>Lampiro6_Exp!O21/Lampiro6_Exp!$U$18</f>
        <v>0.22783446271497804</v>
      </c>
      <c r="AG18">
        <f>BerkeleyDB3_Exp!I21/10297</f>
        <v>0.36350393318442265</v>
      </c>
      <c r="AH18">
        <f>BerkeleyDB3_Exp!K21/10297</f>
        <v>0.26881616004661552</v>
      </c>
      <c r="AI18">
        <f>BerkeleyDB3_Exp!O21/BerkeleyDB3_Exp!$X$24</f>
        <v>0.79100993379892448</v>
      </c>
      <c r="AJ18">
        <f>BerkeleyDB3_Exp!Q21/BerkeleyDB3_Exp!$X$24</f>
        <v>0.73797669156369394</v>
      </c>
      <c r="AK18">
        <f>BerkeleyDB5_Exp!H21/18407</f>
        <v>0.33063508447873091</v>
      </c>
      <c r="AL18">
        <f>BerkeleyDB5_Exp!J21/18407</f>
        <v>0.37697615037757376</v>
      </c>
      <c r="AM18">
        <f>BerkeleyDB5_Exp!N21/BerkeleyDB5_Exp!$W$24</f>
        <v>0.68141833042911026</v>
      </c>
      <c r="AN18">
        <f>BerkeleyDB5_Exp!P21/BerkeleyDB5_Exp!$W$24</f>
        <v>0.8215805658632247</v>
      </c>
      <c r="AO18">
        <f>BerkeleyDB7_Exp!H21/26290</f>
        <v>0.29383796120197792</v>
      </c>
      <c r="AP18">
        <f>BerkeleyDB7_Exp!J21/26290</f>
        <v>0.37554203119056678</v>
      </c>
      <c r="AQ18">
        <f>BerkeleyDB7_Exp!N21/BerkeleyDB7_Exp!$W$24</f>
        <v>0.61787721949557239</v>
      </c>
      <c r="AR18">
        <f>BerkeleyDB7_Exp!P21/BerkeleyDB7_Exp!$W$24</f>
        <v>0.78278563980133209</v>
      </c>
      <c r="AT18" s="238"/>
      <c r="AU18" s="238"/>
      <c r="AV18" s="238"/>
      <c r="AW18" s="238"/>
      <c r="AX18" s="238"/>
      <c r="AY18" s="238"/>
      <c r="AZ18" s="238"/>
      <c r="BA18" s="238"/>
      <c r="BB18" s="238"/>
      <c r="BC18" s="238"/>
      <c r="BD18" s="238"/>
      <c r="BE18" s="238"/>
      <c r="BF18" s="238"/>
      <c r="BG18" s="238"/>
      <c r="BH18" s="238"/>
      <c r="BI18" s="238"/>
      <c r="BJ18" s="238"/>
      <c r="BK18" s="238"/>
      <c r="BL18" s="238"/>
      <c r="BM18" s="238"/>
      <c r="BN18" s="238"/>
      <c r="BO18" s="238"/>
      <c r="BP18" s="238"/>
      <c r="BQ18" s="238"/>
      <c r="BR18" s="238"/>
      <c r="BS18" s="238"/>
      <c r="BT18" s="238"/>
      <c r="BU18" s="238"/>
      <c r="BV18" s="238"/>
      <c r="BW18" s="238"/>
    </row>
    <row r="19" spans="1:75" x14ac:dyDescent="0.3">
      <c r="A19">
        <f>MobileMedia_Exp!G22/3603</f>
        <v>0.21620871495975577</v>
      </c>
      <c r="B19">
        <f>MobileMedia_Exp!I22/3603</f>
        <v>0.2331390507910075</v>
      </c>
      <c r="C19">
        <f>MobileMedia_Exp!M22/MobileMedia_Exp!$U$18</f>
        <v>0.42117364492125919</v>
      </c>
      <c r="D19">
        <f>MobileMedia_Exp!O22/MobileMedia_Exp!$U$18</f>
        <v>0.52971587078011351</v>
      </c>
      <c r="E19">
        <f>TankWar_Exp!F22/782</f>
        <v>0.64194373401534521</v>
      </c>
      <c r="F19">
        <f>TankWar_Exp!H22/782</f>
        <v>0.63043478260869568</v>
      </c>
      <c r="G19" s="179">
        <f>TankWar_Exp!L22/TankWar_Exp!$T$18</f>
        <v>1.3604769771214189</v>
      </c>
      <c r="H19">
        <f>TankWar_Exp!N22/TankWar_Exp!$T$18</f>
        <v>2.1643545931314501</v>
      </c>
      <c r="I19">
        <f>Prevayler3_Exp!H22/1306</f>
        <v>0.24502297090352221</v>
      </c>
      <c r="J19">
        <f>Prevayler3_Exp!J22/1306</f>
        <v>0.16309341500765698</v>
      </c>
      <c r="K19">
        <f>Prevayler3_Exp!N22/Prevayler3_Exp!$V$18</f>
        <v>0.46174868652365947</v>
      </c>
      <c r="L19">
        <f>Prevayler3_Exp!P22/Prevayler3_Exp!$V$18</f>
        <v>0.55181343356626655</v>
      </c>
      <c r="M19">
        <f>Prevayler5_Exp!G22/2543</f>
        <v>0.24734565473849784</v>
      </c>
      <c r="N19">
        <f>Prevayler5_Exp!I22/2543</f>
        <v>0.20920173023987415</v>
      </c>
      <c r="O19">
        <f>Prevayler5_Exp!M22/Prevayler5_Exp!$U$18</f>
        <v>0.41944764205789847</v>
      </c>
      <c r="P19">
        <f>Prevayler5_Exp!O22/Prevayler5_Exp!$U$18</f>
        <v>0.5503315365701309</v>
      </c>
      <c r="Q19">
        <f>MRR3_Exp!H22/3247</f>
        <v>4.619648906683092E-3</v>
      </c>
      <c r="R19">
        <f>MRR3_Exp!J22/3247</f>
        <v>4.619648906683092E-3</v>
      </c>
      <c r="S19">
        <f>MRR3_Exp!N22/MRR3_Exp!$V$18</f>
        <v>0.22359644744686846</v>
      </c>
      <c r="T19">
        <f>MRR3_Exp!P22/MRR3_Exp!$V$18</f>
        <v>0.58137161702178553</v>
      </c>
      <c r="U19">
        <f>MRR5_Exp!G22/5383</f>
        <v>4.6442504179825374E-3</v>
      </c>
      <c r="V19">
        <f>MRR5_Exp!I22/5383</f>
        <v>4.6442504179825374E-3</v>
      </c>
      <c r="W19">
        <f>MRR5_Exp!M22/MRR5_Exp!$U$18</f>
        <v>0.18272356675114776</v>
      </c>
      <c r="X19">
        <f>MRR5_Exp!O22/MRR5_Exp!$U$18</f>
        <v>0.5707972851038986</v>
      </c>
      <c r="Y19">
        <f>Lampiro4_Exp!H22/6236</f>
        <v>0.27710070558050032</v>
      </c>
      <c r="Z19">
        <f>Lampiro4_Exp!J22/6236</f>
        <v>0.27613855035279022</v>
      </c>
      <c r="AA19">
        <f>Lampiro4_Exp!N22/Lampiro4_Exp!$V$18</f>
        <v>0.39358883525002009</v>
      </c>
      <c r="AB19">
        <f>Lampiro4_Exp!P22/Lampiro4_Exp!$V$18</f>
        <v>0.49018713148065018</v>
      </c>
      <c r="AC19">
        <f>Lampiro6_Exp!G22/9346</f>
        <v>0.27872886796490476</v>
      </c>
      <c r="AD19">
        <f>Lampiro6_Exp!I22/9346</f>
        <v>0.27915685854911193</v>
      </c>
      <c r="AE19">
        <f>Lampiro6_Exp!M22/Lampiro6_Exp!$U$18</f>
        <v>0.38085690113753384</v>
      </c>
      <c r="AF19">
        <f>Lampiro6_Exp!O22/Lampiro6_Exp!$U$18</f>
        <v>0.50870242966918633</v>
      </c>
      <c r="AG19">
        <f>BerkeleyDB3_Exp!I22/10297</f>
        <v>0.41915120909002623</v>
      </c>
      <c r="AH19">
        <f>BerkeleyDB3_Exp!K22/10297</f>
        <v>0.43915703602991163</v>
      </c>
      <c r="AI19">
        <f>BerkeleyDB3_Exp!O22/BerkeleyDB3_Exp!$X$24</f>
        <v>0.86656327762323104</v>
      </c>
      <c r="AJ19">
        <f>BerkeleyDB3_Exp!Q22/BerkeleyDB3_Exp!$X$24</f>
        <v>0.97709195432247609</v>
      </c>
      <c r="AK19">
        <f>BerkeleyDB5_Exp!H22/18407</f>
        <v>0.46199815287662305</v>
      </c>
      <c r="AL19">
        <f>BerkeleyDB5_Exp!J22/18407</f>
        <v>0.45955343076003696</v>
      </c>
      <c r="AM19">
        <f>BerkeleyDB5_Exp!N22/BerkeleyDB5_Exp!$W$24</f>
        <v>0.85235599743605539</v>
      </c>
      <c r="AN19">
        <f>BerkeleyDB5_Exp!P22/BerkeleyDB5_Exp!$W$24</f>
        <v>0.93416669119014872</v>
      </c>
      <c r="AO19">
        <f>BerkeleyDB7_Exp!H22/26290</f>
        <v>0.39608216051730694</v>
      </c>
      <c r="AP19">
        <f>BerkeleyDB7_Exp!J22/26290</f>
        <v>0.45405096995055155</v>
      </c>
      <c r="AQ19">
        <f>BerkeleyDB7_Exp!N22/BerkeleyDB7_Exp!$W$24</f>
        <v>0.72986050002970593</v>
      </c>
      <c r="AR19">
        <f>BerkeleyDB7_Exp!P22/BerkeleyDB7_Exp!$W$24</f>
        <v>0.87031535428957352</v>
      </c>
      <c r="AT19" s="238"/>
      <c r="AU19" s="238"/>
      <c r="AV19" s="238"/>
      <c r="AW19" s="238"/>
      <c r="AX19" s="238"/>
      <c r="AY19" s="238"/>
      <c r="AZ19" s="238"/>
      <c r="BA19" s="238"/>
      <c r="BB19" s="238"/>
      <c r="BC19" s="238"/>
      <c r="BD19" s="238"/>
      <c r="BE19" s="238"/>
      <c r="BF19" s="238"/>
      <c r="BG19" s="238"/>
      <c r="BH19" s="238"/>
      <c r="BI19" s="238"/>
      <c r="BJ19" s="238"/>
      <c r="BK19" s="238"/>
      <c r="BL19" s="238"/>
      <c r="BM19" s="238"/>
      <c r="BN19" s="238"/>
      <c r="BO19" s="238"/>
      <c r="BP19" s="238"/>
      <c r="BQ19" s="238"/>
      <c r="BR19" s="238"/>
      <c r="BS19" s="238"/>
      <c r="BT19" s="238"/>
      <c r="BU19" s="238"/>
      <c r="BV19" s="238"/>
      <c r="BW19" s="238"/>
    </row>
    <row r="20" spans="1:75" x14ac:dyDescent="0.3">
      <c r="A20">
        <f>MobileMedia_Exp!G23/3603</f>
        <v>4.1076880377463224E-2</v>
      </c>
      <c r="B20">
        <f>MobileMedia_Exp!I23/3603</f>
        <v>5.4676658340271994E-2</v>
      </c>
      <c r="C20">
        <f>MobileMedia_Exp!M23/MobileMedia_Exp!$U$18</f>
        <v>0.20373712588212994</v>
      </c>
      <c r="D20">
        <f>MobileMedia_Exp!O23/MobileMedia_Exp!$U$18</f>
        <v>0.29519468646444963</v>
      </c>
      <c r="E20">
        <f>TankWar_Exp!F23/782</f>
        <v>0.15089514066496162</v>
      </c>
      <c r="F20">
        <f>TankWar_Exp!H23/782</f>
        <v>0.14194373401534527</v>
      </c>
      <c r="G20" s="179">
        <f>TankWar_Exp!L23/TankWar_Exp!$T$18</f>
        <v>0.58791933284902531</v>
      </c>
      <c r="H20">
        <f>TankWar_Exp!N23/TankWar_Exp!$T$18</f>
        <v>1.1626628320081205</v>
      </c>
      <c r="I20">
        <f>Prevayler3_Exp!H23/1306</f>
        <v>0.19218989280245022</v>
      </c>
      <c r="J20">
        <f>Prevayler3_Exp!J23/1306</f>
        <v>0</v>
      </c>
      <c r="K20">
        <f>Prevayler3_Exp!N23/Prevayler3_Exp!$V$18</f>
        <v>0.4064594153729717</v>
      </c>
      <c r="L20">
        <f>Prevayler3_Exp!P23/Prevayler3_Exp!$V$18</f>
        <v>0.37845998993457475</v>
      </c>
      <c r="M20">
        <f>Prevayler5_Exp!G23/2543</f>
        <v>8.9657884388517503E-2</v>
      </c>
      <c r="N20">
        <f>Prevayler5_Exp!I23/2543</f>
        <v>4.0110106173810459E-2</v>
      </c>
      <c r="O20">
        <f>Prevayler5_Exp!M23/Prevayler5_Exp!$U$18</f>
        <v>0.20510167653037303</v>
      </c>
      <c r="P20">
        <f>Prevayler5_Exp!O23/Prevayler5_Exp!$U$18</f>
        <v>0.3436721012900798</v>
      </c>
      <c r="Q20">
        <f>MRR3_Exp!H23/3247</f>
        <v>2.8025870033877427E-2</v>
      </c>
      <c r="R20">
        <f>MRR3_Exp!J23/3247</f>
        <v>4.0036957191253462E-2</v>
      </c>
      <c r="S20">
        <f>MRR3_Exp!N23/MRR3_Exp!$V$18</f>
        <v>0.25344386187625351</v>
      </c>
      <c r="T20">
        <f>MRR3_Exp!P23/MRR3_Exp!$V$18</f>
        <v>0.62693100906986887</v>
      </c>
      <c r="U20">
        <f>MRR5_Exp!G23/5383</f>
        <v>2.9537432658368938E-2</v>
      </c>
      <c r="V20">
        <f>MRR5_Exp!I23/5383</f>
        <v>4.0683633661527031E-2</v>
      </c>
      <c r="W20">
        <f>MRR5_Exp!M23/MRR5_Exp!$U$18</f>
        <v>0.21263617025158568</v>
      </c>
      <c r="X20">
        <f>MRR5_Exp!O23/MRR5_Exp!$U$18</f>
        <v>0.61439850322443679</v>
      </c>
      <c r="Y20">
        <f>Lampiro4_Exp!H23/6236</f>
        <v>2.8062860808210393E-2</v>
      </c>
      <c r="Z20">
        <f>Lampiro4_Exp!J23/6236</f>
        <v>2.6940346375881975E-2</v>
      </c>
      <c r="AA20">
        <f>Lampiro4_Exp!N23/Lampiro4_Exp!$V$18</f>
        <v>0.1201297156116803</v>
      </c>
      <c r="AB20">
        <f>Lampiro4_Exp!P23/Lampiro4_Exp!$V$18</f>
        <v>0.21612931398254778</v>
      </c>
      <c r="AC20">
        <f>Lampiro6_Exp!G23/9346</f>
        <v>2.9531350310293174E-2</v>
      </c>
      <c r="AD20">
        <f>Lampiro6_Exp!I23/9346</f>
        <v>2.9531350310293174E-2</v>
      </c>
      <c r="AE20">
        <f>Lampiro6_Exp!M23/Lampiro6_Exp!$U$18</f>
        <v>9.9336761698452E-2</v>
      </c>
      <c r="AF20">
        <f>Lampiro6_Exp!O23/Lampiro6_Exp!$U$18</f>
        <v>0.22613883893862666</v>
      </c>
      <c r="AG20">
        <f>BerkeleyDB3_Exp!I23/10297</f>
        <v>0.13120326308633581</v>
      </c>
      <c r="AH20">
        <f>BerkeleyDB3_Exp!K23/10297</f>
        <v>0.34330387491502379</v>
      </c>
      <c r="AI20">
        <f>BerkeleyDB3_Exp!O23/BerkeleyDB3_Exp!$X$24</f>
        <v>0.47561098366325022</v>
      </c>
      <c r="AJ20">
        <f>BerkeleyDB3_Exp!Q23/BerkeleyDB3_Exp!$X$24</f>
        <v>0.84253849688637683</v>
      </c>
      <c r="AK20">
        <f>BerkeleyDB5_Exp!H23/18407</f>
        <v>0.34226109632205137</v>
      </c>
      <c r="AL20">
        <f>BerkeleyDB5_Exp!J23/18407</f>
        <v>0.34258705927092953</v>
      </c>
      <c r="AM20">
        <f>BerkeleyDB5_Exp!N23/BerkeleyDB5_Exp!$W$24</f>
        <v>0.69654680881599473</v>
      </c>
      <c r="AN20">
        <f>BerkeleyDB5_Exp!P23/BerkeleyDB5_Exp!$W$24</f>
        <v>0.77469437025010435</v>
      </c>
      <c r="AO20">
        <f>BerkeleyDB7_Exp!H23/26290</f>
        <v>0.27793837961201978</v>
      </c>
      <c r="AP20">
        <f>BerkeleyDB7_Exp!J23/26290</f>
        <v>0.33617344998098136</v>
      </c>
      <c r="AQ20">
        <f>BerkeleyDB7_Exp!N23/BerkeleyDB7_Exp!$W$24</f>
        <v>0.60046315280536855</v>
      </c>
      <c r="AR20">
        <f>BerkeleyDB7_Exp!P23/BerkeleyDB7_Exp!$W$24</f>
        <v>0.73889355913498989</v>
      </c>
      <c r="AT20" s="238"/>
      <c r="AU20" s="238"/>
      <c r="AV20" s="238"/>
      <c r="AW20" s="238"/>
      <c r="AX20" s="238"/>
      <c r="AY20" s="238"/>
      <c r="AZ20" s="238"/>
      <c r="BA20" s="238"/>
      <c r="BB20" s="238"/>
      <c r="BC20" s="238"/>
      <c r="BD20" s="238"/>
      <c r="BE20" s="238"/>
      <c r="BF20" s="238"/>
      <c r="BG20" s="238"/>
      <c r="BH20" s="238"/>
      <c r="BI20" s="238"/>
      <c r="BJ20" s="238"/>
      <c r="BK20" s="238"/>
      <c r="BL20" s="238"/>
      <c r="BM20" s="238"/>
      <c r="BN20" s="238"/>
      <c r="BO20" s="238"/>
      <c r="BP20" s="238"/>
      <c r="BQ20" s="238"/>
      <c r="BR20" s="238"/>
      <c r="BS20" s="238"/>
      <c r="BT20" s="238"/>
      <c r="BU20" s="238"/>
      <c r="BV20" s="238"/>
      <c r="BW20" s="238"/>
    </row>
    <row r="21" spans="1:75" x14ac:dyDescent="0.3">
      <c r="A21">
        <f>MobileMedia_Exp!G24/3603</f>
        <v>1.8040521787399389E-2</v>
      </c>
      <c r="B21">
        <f>MobileMedia_Exp!I24/3603</f>
        <v>1.3044684984734944E-2</v>
      </c>
      <c r="C21">
        <f>MobileMedia_Exp!M24/MobileMedia_Exp!$U$18</f>
        <v>0.17513612575495444</v>
      </c>
      <c r="D21">
        <f>MobileMedia_Exp!O24/MobileMedia_Exp!$U$18</f>
        <v>0.24048523444679865</v>
      </c>
      <c r="E21">
        <f>TankWar_Exp!F24/782</f>
        <v>0.18030690537084398</v>
      </c>
      <c r="F21">
        <f>TankWar_Exp!H24/782</f>
        <v>0.47570332480818417</v>
      </c>
      <c r="G21" s="179">
        <f>TankWar_Exp!L24/TankWar_Exp!$T$18</f>
        <v>0.69272020261327349</v>
      </c>
      <c r="H21">
        <f>TankWar_Exp!N24/TankWar_Exp!$T$18</f>
        <v>1.8470647944510239</v>
      </c>
      <c r="I21">
        <f>Prevayler3_Exp!H24/1306</f>
        <v>0.27718223583460949</v>
      </c>
      <c r="J21">
        <f>Prevayler3_Exp!J24/1306</f>
        <v>0.16615620214395099</v>
      </c>
      <c r="K21">
        <f>Prevayler3_Exp!N24/Prevayler3_Exp!$V$18</f>
        <v>0.49540302548494763</v>
      </c>
      <c r="L21">
        <f>Prevayler3_Exp!P24/Prevayler3_Exp!$V$18</f>
        <v>0.55506889729643905</v>
      </c>
      <c r="M21">
        <f>Prevayler5_Exp!G24/2543</f>
        <v>0.21627998427054659</v>
      </c>
      <c r="N21">
        <f>Prevayler5_Exp!I24/2543</f>
        <v>0.21627998427054659</v>
      </c>
      <c r="O21">
        <f>Prevayler5_Exp!M24/Prevayler5_Exp!$U$18</f>
        <v>0.38350916437448451</v>
      </c>
      <c r="P21">
        <f>Prevayler5_Exp!O24/Prevayler5_Exp!$U$18</f>
        <v>0.55898239665162142</v>
      </c>
      <c r="Q21">
        <f>MRR3_Exp!H24/3247</f>
        <v>2.0326455189405606E-2</v>
      </c>
      <c r="R21">
        <f>MRR3_Exp!J24/3247</f>
        <v>1.2011087157376039E-2</v>
      </c>
      <c r="S21">
        <f>MRR3_Exp!N24/MRR3_Exp!$V$18</f>
        <v>0.2436256334455347</v>
      </c>
      <c r="T21">
        <f>MRR3_Exp!P24/MRR3_Exp!$V$18</f>
        <v>0.59087966405790726</v>
      </c>
      <c r="U21">
        <f>MRR5_Exp!G24/5383</f>
        <v>0</v>
      </c>
      <c r="V21">
        <f>MRR5_Exp!I24/5383</f>
        <v>1.114620100315809E-2</v>
      </c>
      <c r="W21">
        <f>MRR5_Exp!M24/MRR5_Exp!$U$18</f>
        <v>8.7410714285714286E-2</v>
      </c>
      <c r="X21">
        <f>MRR5_Exp!O24/MRR5_Exp!$U$18</f>
        <v>0.57866348424935654</v>
      </c>
      <c r="Y21">
        <f>Lampiro4_Exp!H24/6236</f>
        <v>0.10856318152661963</v>
      </c>
      <c r="Z21">
        <f>Lampiro4_Exp!J24/6236</f>
        <v>0.1095253367543297</v>
      </c>
      <c r="AA21">
        <f>Lampiro4_Exp!N24/Lampiro4_Exp!$V$18</f>
        <v>0.20852409942265687</v>
      </c>
      <c r="AB21">
        <f>Lampiro4_Exp!P24/Lampiro4_Exp!$V$18</f>
        <v>0.3069528506694994</v>
      </c>
      <c r="AC21">
        <f>Lampiro6_Exp!G24/9346</f>
        <v>0.1107425636635994</v>
      </c>
      <c r="AD21">
        <f>Lampiro6_Exp!I24/9346</f>
        <v>0.11245452600042799</v>
      </c>
      <c r="AE21">
        <f>Lampiro6_Exp!M24/Lampiro6_Exp!$U$18</f>
        <v>0.19108162465863365</v>
      </c>
      <c r="AF21">
        <f>Lampiro6_Exp!O24/Lampiro6_Exp!$U$18</f>
        <v>0.32000372655807957</v>
      </c>
      <c r="AG21">
        <f>BerkeleyDB3_Exp!I24/10297</f>
        <v>4.7878022725065555E-2</v>
      </c>
      <c r="AH21">
        <f>BerkeleyDB3_Exp!K24/10297</f>
        <v>0.26599980576867049</v>
      </c>
      <c r="AI21">
        <f>BerkeleyDB3_Exp!O24/BerkeleyDB3_Exp!$X$24</f>
        <v>0.36247875154936698</v>
      </c>
      <c r="AJ21">
        <f>BerkeleyDB3_Exp!Q24/BerkeleyDB3_Exp!$X$24</f>
        <v>0.73402324651238016</v>
      </c>
      <c r="AK21">
        <f>BerkeleyDB5_Exp!H24/18407</f>
        <v>0.12864671049057425</v>
      </c>
      <c r="AL21">
        <f>BerkeleyDB5_Exp!J24/18407</f>
        <v>0.29961427717716088</v>
      </c>
      <c r="AM21">
        <f>BerkeleyDB5_Exp!N24/BerkeleyDB5_Exp!$W$24</f>
        <v>0.41857869191305519</v>
      </c>
      <c r="AN21">
        <f>BerkeleyDB5_Exp!P24/BerkeleyDB5_Exp!$W$24</f>
        <v>0.71610514318852758</v>
      </c>
      <c r="AO21">
        <f>BerkeleyDB7_Exp!H24/26290</f>
        <v>8.3872194750855833E-2</v>
      </c>
      <c r="AP21">
        <f>BerkeleyDB7_Exp!J24/26290</f>
        <v>0.30205401293267403</v>
      </c>
      <c r="AQ21">
        <f>BerkeleyDB7_Exp!N24/BerkeleyDB7_Exp!$W$24</f>
        <v>0.35380024352051714</v>
      </c>
      <c r="AR21">
        <f>BerkeleyDB7_Exp!P24/BerkeleyDB7_Exp!$W$24</f>
        <v>0.70085375589082688</v>
      </c>
      <c r="AT21" s="238"/>
      <c r="AU21" s="238"/>
      <c r="AV21" s="238"/>
      <c r="AW21" s="238"/>
      <c r="AX21" s="238"/>
      <c r="AY21" s="238"/>
      <c r="AZ21" s="238"/>
      <c r="BA21" s="238"/>
      <c r="BB21" s="238"/>
      <c r="BC21" s="238"/>
      <c r="BD21" s="238"/>
      <c r="BE21" s="238"/>
      <c r="BF21" s="238"/>
      <c r="BG21" s="238"/>
      <c r="BH21" s="238"/>
      <c r="BI21" s="238"/>
      <c r="BJ21" s="238"/>
      <c r="BK21" s="238"/>
      <c r="BL21" s="238"/>
      <c r="BM21" s="238"/>
      <c r="BN21" s="238"/>
      <c r="BO21" s="238"/>
      <c r="BP21" s="238"/>
      <c r="BQ21" s="238"/>
      <c r="BR21" s="238"/>
      <c r="BS21" s="238"/>
      <c r="BT21" s="238"/>
      <c r="BU21" s="238"/>
      <c r="BV21" s="238"/>
      <c r="BW21" s="238"/>
    </row>
    <row r="22" spans="1:75" x14ac:dyDescent="0.3">
      <c r="A22">
        <f>MobileMedia_Exp!G25/3603</f>
        <v>0.18928670552317514</v>
      </c>
      <c r="B22">
        <f>MobileMedia_Exp!I25/3603</f>
        <v>0.19178462392450735</v>
      </c>
      <c r="C22">
        <f>MobileMedia_Exp!M25/MobileMedia_Exp!$U$18</f>
        <v>0.38774837971239146</v>
      </c>
      <c r="D22">
        <f>MobileMedia_Exp!O25/MobileMedia_Exp!$U$18</f>
        <v>0.47537114844258027</v>
      </c>
      <c r="E22">
        <f>TankWar_Exp!F25/782</f>
        <v>0.17263427109974425</v>
      </c>
      <c r="F22">
        <f>TankWar_Exp!H25/782</f>
        <v>0.14322250639386189</v>
      </c>
      <c r="G22" s="179">
        <f>TankWar_Exp!L25/TankWar_Exp!$T$18</f>
        <v>0.68162175206743181</v>
      </c>
      <c r="H22">
        <f>TankWar_Exp!N25/TankWar_Exp!$T$18</f>
        <v>1.1652850617492809</v>
      </c>
      <c r="I22">
        <f>Prevayler3_Exp!H25/1306</f>
        <v>0.33460949464012252</v>
      </c>
      <c r="J22">
        <f>Prevayler3_Exp!J25/1306</f>
        <v>0.10183767228177641</v>
      </c>
      <c r="K22">
        <f>Prevayler3_Exp!N25/Prevayler3_Exp!$V$18</f>
        <v>0.55550005934439084</v>
      </c>
      <c r="L22">
        <f>Prevayler3_Exp!P25/Prevayler3_Exp!$V$18</f>
        <v>0.48670415896281416</v>
      </c>
      <c r="M22">
        <f>Prevayler5_Exp!G25/2543</f>
        <v>0.37790011797090051</v>
      </c>
      <c r="N22">
        <f>Prevayler5_Exp!I25/2543</f>
        <v>0.12898151789225323</v>
      </c>
      <c r="O22">
        <f>Prevayler5_Exp!M25/Prevayler5_Exp!$U$18</f>
        <v>0.60240430429231551</v>
      </c>
      <c r="P22">
        <f>Prevayler5_Exp!O25/Prevayler5_Exp!$U$18</f>
        <v>0.45228845564657177</v>
      </c>
      <c r="Q22">
        <f>MRR3_Exp!H25/3247</f>
        <v>0.49645826917154295</v>
      </c>
      <c r="R22">
        <f>MRR3_Exp!J25/3247</f>
        <v>0.47643979057591623</v>
      </c>
      <c r="S22">
        <f>MRR3_Exp!N25/MRR3_Exp!$V$18</f>
        <v>1.019709902184742</v>
      </c>
      <c r="T22">
        <f>MRR3_Exp!P25/MRR3_Exp!$V$18</f>
        <v>1.188301952827556</v>
      </c>
      <c r="U22">
        <f>MRR5_Exp!G25/5383</f>
        <v>0.4701839123165521</v>
      </c>
      <c r="V22">
        <f>MRR5_Exp!I25/5383</f>
        <v>0.4720416124837451</v>
      </c>
      <c r="W22">
        <f>MRR5_Exp!M25/MRR5_Exp!$U$18</f>
        <v>0.83186604074334536</v>
      </c>
      <c r="X22">
        <f>MRR5_Exp!O25/MRR5_Exp!$U$18</f>
        <v>1.1362646293888168</v>
      </c>
      <c r="Y22">
        <f>Lampiro4_Exp!H25/6236</f>
        <v>0.27902501603592045</v>
      </c>
      <c r="Z22">
        <f>Lampiro4_Exp!J25/6236</f>
        <v>0.28062860808210394</v>
      </c>
      <c r="AA22">
        <f>Lampiro4_Exp!N25/Lampiro4_Exp!$V$18</f>
        <v>0.3957018484088482</v>
      </c>
      <c r="AB22">
        <f>Lampiro4_Exp!P25/Lampiro4_Exp!$V$18</f>
        <v>0.49512511017430982</v>
      </c>
      <c r="AC22">
        <f>Lampiro6_Exp!G25/9346</f>
        <v>0.27979884442542263</v>
      </c>
      <c r="AD22">
        <f>Lampiro6_Exp!I25/9346</f>
        <v>0.28097581853199227</v>
      </c>
      <c r="AE22">
        <f>Lampiro6_Exp!M25/Lampiro6_Exp!$U$18</f>
        <v>0.38206566086032939</v>
      </c>
      <c r="AF22">
        <f>Lampiro6_Exp!O25/Lampiro6_Exp!$U$18</f>
        <v>0.51076140139761295</v>
      </c>
      <c r="AG22">
        <f>BerkeleyDB3_Exp!I25/10297</f>
        <v>0.43002816354277945</v>
      </c>
      <c r="AH22">
        <f>BerkeleyDB3_Exp!K25/10297</f>
        <v>0.30931339225016996</v>
      </c>
      <c r="AI22">
        <f>BerkeleyDB3_Exp!O25/BerkeleyDB3_Exp!$X$24</f>
        <v>0.88133112144229275</v>
      </c>
      <c r="AJ22">
        <f>BerkeleyDB3_Exp!Q25/BerkeleyDB3_Exp!$X$24</f>
        <v>0.79482450488776035</v>
      </c>
      <c r="AK22">
        <f>BerkeleyDB5_Exp!H25/18407</f>
        <v>0.37909490954528169</v>
      </c>
      <c r="AL22">
        <f>BerkeleyDB5_Exp!J25/18407</f>
        <v>0.30439506709404029</v>
      </c>
      <c r="AM22">
        <f>BerkeleyDB5_Exp!N25/BerkeleyDB5_Exp!$W$24</f>
        <v>0.74447722164920749</v>
      </c>
      <c r="AN22">
        <f>BerkeleyDB5_Exp!P25/BerkeleyDB5_Exp!$W$24</f>
        <v>0.72262328728640224</v>
      </c>
      <c r="AO22">
        <f>BerkeleyDB7_Exp!H25/26290</f>
        <v>0.31494864967668312</v>
      </c>
      <c r="AP22">
        <f>BerkeleyDB7_Exp!J25/26290</f>
        <v>0.31327500950931914</v>
      </c>
      <c r="AQ22">
        <f>BerkeleyDB7_Exp!N25/BerkeleyDB7_Exp!$W$24</f>
        <v>0.64099876737371375</v>
      </c>
      <c r="AR22">
        <f>BerkeleyDB7_Exp!P25/BerkeleyDB7_Exp!$W$24</f>
        <v>0.71336405907591949</v>
      </c>
      <c r="AT22" s="238"/>
      <c r="AU22" s="238"/>
      <c r="AV22" s="238"/>
      <c r="AW22" s="238"/>
      <c r="AX22" s="238"/>
      <c r="AY22" s="238"/>
      <c r="AZ22" s="238"/>
      <c r="BA22" s="238"/>
      <c r="BB22" s="238"/>
      <c r="BC22" s="238"/>
      <c r="BD22" s="238"/>
      <c r="BE22" s="238"/>
      <c r="BF22" s="238"/>
      <c r="BG22" s="238"/>
      <c r="BH22" s="238"/>
      <c r="BI22" s="238"/>
      <c r="BJ22" s="238"/>
      <c r="BK22" s="238"/>
      <c r="BL22" s="238"/>
      <c r="BM22" s="238"/>
      <c r="BN22" s="238"/>
      <c r="BO22" s="238"/>
      <c r="BP22" s="238"/>
      <c r="BQ22" s="238"/>
      <c r="BR22" s="238"/>
      <c r="BS22" s="238"/>
      <c r="BT22" s="238"/>
      <c r="BU22" s="238"/>
      <c r="BV22" s="238"/>
      <c r="BW22" s="238"/>
    </row>
    <row r="23" spans="1:75" x14ac:dyDescent="0.3">
      <c r="A23">
        <f>MobileMedia_Exp!G26/3603</f>
        <v>5.0791007493755203E-2</v>
      </c>
      <c r="B23">
        <f>MobileMedia_Exp!I26/3603</f>
        <v>5.0513461004718291E-2</v>
      </c>
      <c r="C23">
        <f>MobileMedia_Exp!M26/MobileMedia_Exp!$U$18</f>
        <v>0.21579778858636053</v>
      </c>
      <c r="D23">
        <f>MobileMedia_Exp!O26/MobileMedia_Exp!$U$18</f>
        <v>0.28972374126268452</v>
      </c>
      <c r="E23">
        <f>TankWar_Exp!F26/782</f>
        <v>0.14322250639386189</v>
      </c>
      <c r="F23">
        <f>TankWar_Exp!H26/782</f>
        <v>0.12404092071611253</v>
      </c>
      <c r="G23" s="179">
        <f>TankWar_Exp!L26/TankWar_Exp!$T$18</f>
        <v>0.63907769164170503</v>
      </c>
      <c r="H23">
        <f>TankWar_Exp!N26/TankWar_Exp!$T$18</f>
        <v>1.1259516156318727</v>
      </c>
      <c r="I23">
        <f>Prevayler3_Exp!H26/1306</f>
        <v>0.26799387442572742</v>
      </c>
      <c r="J23">
        <f>Prevayler3_Exp!J26/1306</f>
        <v>0.26799387442572742</v>
      </c>
      <c r="K23">
        <f>Prevayler3_Exp!N26/Prevayler3_Exp!$V$18</f>
        <v>0.4143229806914932</v>
      </c>
      <c r="L23">
        <f>Prevayler3_Exp!P26/Prevayler3_Exp!$V$18</f>
        <v>0.66331306632467857</v>
      </c>
      <c r="M23">
        <f>Prevayler5_Exp!G26/2543</f>
        <v>0.23751474636256389</v>
      </c>
      <c r="N23">
        <f>Prevayler5_Exp!I26/2543</f>
        <v>0.23751474636256389</v>
      </c>
      <c r="O23">
        <f>Prevayler5_Exp!M26/Prevayler5_Exp!$U$18</f>
        <v>0.37615063360586182</v>
      </c>
      <c r="P23">
        <f>Prevayler5_Exp!O26/Prevayler5_Exp!$U$18</f>
        <v>0.58493497689609297</v>
      </c>
      <c r="Q23">
        <f>MRR3_Exp!H26/3247</f>
        <v>0.1256544502617801</v>
      </c>
      <c r="R23">
        <f>MRR3_Exp!J26/3247</f>
        <v>0.13766553741915613</v>
      </c>
      <c r="S23">
        <f>MRR3_Exp!N26/MRR3_Exp!$V$18</f>
        <v>0.3779389983777674</v>
      </c>
      <c r="T23">
        <f>MRR3_Exp!P26/MRR3_Exp!$V$18</f>
        <v>0.75251646367197678</v>
      </c>
      <c r="U23">
        <f>MRR5_Exp!G26/5383</f>
        <v>0.12539476128552851</v>
      </c>
      <c r="V23">
        <f>MRR5_Exp!I26/5383</f>
        <v>0.13654096228868662</v>
      </c>
      <c r="W23">
        <f>MRR5_Exp!M26/MRR5_Exp!$U$18</f>
        <v>0.32782201656670468</v>
      </c>
      <c r="X23">
        <f>MRR5_Exp!O26/MRR5_Exp!$U$18</f>
        <v>0.73036875348318797</v>
      </c>
      <c r="Y23">
        <f>Lampiro4_Exp!H26/6236</f>
        <v>0.2447081462475946</v>
      </c>
      <c r="Z23">
        <f>Lampiro4_Exp!J26/6236</f>
        <v>0.24679281590763311</v>
      </c>
      <c r="AA23">
        <f>Lampiro4_Exp!N26/Lampiro4_Exp!$V$18</f>
        <v>0.35801978040974669</v>
      </c>
      <c r="AB23">
        <f>Lampiro4_Exp!P26/Lampiro4_Exp!$V$18</f>
        <v>0.45791391358994699</v>
      </c>
      <c r="AC23">
        <f>Lampiro6_Exp!G26/9346</f>
        <v>0.2336828589771025</v>
      </c>
      <c r="AD23">
        <f>Lampiro6_Exp!I26/9346</f>
        <v>0.25058848705328485</v>
      </c>
      <c r="AE23">
        <f>Lampiro6_Exp!M26/Lampiro6_Exp!$U$18</f>
        <v>0.32996811680784155</v>
      </c>
      <c r="AF23">
        <f>Lampiro6_Exp!O26/Lampiro6_Exp!$U$18</f>
        <v>0.47636446193448451</v>
      </c>
      <c r="AG23">
        <f>BerkeleyDB3_Exp!I26/10297</f>
        <v>6.5455958046032825E-2</v>
      </c>
      <c r="AH23">
        <f>BerkeleyDB3_Exp!K26/10297</f>
        <v>5.4481887928522869E-2</v>
      </c>
      <c r="AI23">
        <f>BerkeleyDB3_Exp!O26/BerkeleyDB3_Exp!$X$24</f>
        <v>0.38634464200695773</v>
      </c>
      <c r="AJ23">
        <f>BerkeleyDB3_Exp!Q26/BerkeleyDB3_Exp!$X$24</f>
        <v>0.43710589058955968</v>
      </c>
      <c r="AK23">
        <f>BerkeleyDB5_Exp!H26/18407</f>
        <v>0.13435106209594175</v>
      </c>
      <c r="AL23">
        <f>BerkeleyDB5_Exp!J26/18407</f>
        <v>0.24181018090943662</v>
      </c>
      <c r="AM23">
        <f>BerkeleyDB5_Exp!N26/BerkeleyDB5_Exp!$W$24</f>
        <v>0.42600154345802177</v>
      </c>
      <c r="AN23">
        <f>BerkeleyDB5_Exp!P26/BerkeleyDB5_Exp!$W$24</f>
        <v>0.63729485545968079</v>
      </c>
      <c r="AO23">
        <f>BerkeleyDB7_Exp!H26/26290</f>
        <v>0.14560669456066946</v>
      </c>
      <c r="AP23">
        <f>BerkeleyDB7_Exp!J26/26290</f>
        <v>0.23693419551160136</v>
      </c>
      <c r="AQ23">
        <f>BerkeleyDB7_Exp!N26/BerkeleyDB7_Exp!$W$24</f>
        <v>0.42141514839659561</v>
      </c>
      <c r="AR23">
        <f>BerkeleyDB7_Exp!P26/BerkeleyDB7_Exp!$W$24</f>
        <v>0.62825158960988237</v>
      </c>
      <c r="AT23" s="238"/>
      <c r="AU23" s="238"/>
      <c r="AV23" s="238"/>
      <c r="AW23" s="238"/>
      <c r="AX23" s="238"/>
      <c r="AY23" s="238"/>
      <c r="AZ23" s="238"/>
      <c r="BA23" s="238"/>
      <c r="BB23" s="238"/>
      <c r="BC23" s="238"/>
      <c r="BD23" s="238"/>
      <c r="BE23" s="238"/>
      <c r="BF23" s="238"/>
      <c r="BG23" s="238"/>
      <c r="BH23" s="238"/>
      <c r="BI23" s="238"/>
      <c r="BJ23" s="238"/>
      <c r="BK23" s="238"/>
      <c r="BL23" s="238"/>
      <c r="BM23" s="238"/>
      <c r="BN23" s="238"/>
      <c r="BO23" s="238"/>
      <c r="BP23" s="238"/>
      <c r="BQ23" s="238"/>
      <c r="BR23" s="238"/>
      <c r="BS23" s="238"/>
      <c r="BT23" s="238"/>
      <c r="BU23" s="238"/>
      <c r="BV23" s="238"/>
      <c r="BW23" s="238"/>
    </row>
    <row r="24" spans="1:75" x14ac:dyDescent="0.3">
      <c r="A24">
        <f>MobileMedia_Exp!G27/3603</f>
        <v>4.357479877879545E-2</v>
      </c>
      <c r="B24">
        <f>MobileMedia_Exp!I27/3603</f>
        <v>9.1590341382181514E-2</v>
      </c>
      <c r="C24">
        <f>MobileMedia_Exp!M27/MobileMedia_Exp!$U$18</f>
        <v>0.2068384391489321</v>
      </c>
      <c r="D24">
        <f>MobileMedia_Exp!O27/MobileMedia_Exp!$U$18</f>
        <v>0.34370373392010023</v>
      </c>
      <c r="E24">
        <f>TankWar_Exp!F27/782</f>
        <v>0.27749360613810742</v>
      </c>
      <c r="F24">
        <f>TankWar_Exp!H27/782</f>
        <v>0.48465473145780052</v>
      </c>
      <c r="G24" s="179">
        <f>TankWar_Exp!L27/TankWar_Exp!$T$18</f>
        <v>0.8333005761939356</v>
      </c>
      <c r="H24">
        <f>TankWar_Exp!N27/TankWar_Exp!$T$18</f>
        <v>1.8654204026391477</v>
      </c>
      <c r="I24">
        <f>Prevayler3_Exp!H27/1306</f>
        <v>5.359877488514548E-2</v>
      </c>
      <c r="J24">
        <f>Prevayler3_Exp!J27/1306</f>
        <v>5.359877488514548E-2</v>
      </c>
      <c r="K24">
        <f>Prevayler3_Exp!N27/Prevayler3_Exp!$V$18</f>
        <v>0.18996072094957192</v>
      </c>
      <c r="L24">
        <f>Prevayler3_Exp!P27/Prevayler3_Exp!$V$18</f>
        <v>0.43543060521259547</v>
      </c>
      <c r="M24">
        <f>Prevayler5_Exp!G27/2543</f>
        <v>4.3255996854109323E-2</v>
      </c>
      <c r="N24">
        <f>Prevayler5_Exp!I27/2543</f>
        <v>4.3255996854109323E-2</v>
      </c>
      <c r="O24">
        <f>Prevayler5_Exp!M27/Prevayler5_Exp!$U$18</f>
        <v>0.11949734624849484</v>
      </c>
      <c r="P24">
        <f>Prevayler5_Exp!O27/Prevayler5_Exp!$U$18</f>
        <v>0.34751692799296446</v>
      </c>
      <c r="Q24">
        <f>MRR3_Exp!H27/3247</f>
        <v>0.27964274715121651</v>
      </c>
      <c r="R24">
        <f>MRR3_Exp!J27/3247</f>
        <v>0.27779488758854326</v>
      </c>
      <c r="S24">
        <f>MRR3_Exp!N27/MRR3_Exp!$V$18</f>
        <v>0.57430356699214258</v>
      </c>
      <c r="T24">
        <f>MRR3_Exp!P27/MRR3_Exp!$V$18</f>
        <v>0.9327731887317845</v>
      </c>
      <c r="U24">
        <f>MRR5_Exp!G27/5383</f>
        <v>0.27475385472784691</v>
      </c>
      <c r="V24">
        <f>MRR5_Exp!I27/5383</f>
        <v>0.27475385472784691</v>
      </c>
      <c r="W24">
        <f>MRR5_Exp!M27/MRR5_Exp!$U$18</f>
        <v>0.50729763756933199</v>
      </c>
      <c r="X24">
        <f>MRR5_Exp!O27/MRR5_Exp!$U$18</f>
        <v>0.89758167246092213</v>
      </c>
      <c r="Y24">
        <f>Lampiro4_Exp!H27/6236</f>
        <v>0.12347658755612573</v>
      </c>
      <c r="Z24">
        <f>Lampiro4_Exp!J27/6236</f>
        <v>0.12700449005772932</v>
      </c>
      <c r="AA24">
        <f>Lampiro4_Exp!N27/Lampiro4_Exp!$V$18</f>
        <v>0.22489995140357483</v>
      </c>
      <c r="AB24">
        <f>Lampiro4_Exp!P27/Lampiro4_Exp!$V$18</f>
        <v>0.32617569629838816</v>
      </c>
      <c r="AC24">
        <f>Lampiro6_Exp!G27/9346</f>
        <v>0.12529424352664242</v>
      </c>
      <c r="AD24">
        <f>Lampiro6_Exp!I27/9346</f>
        <v>0.1287181682002996</v>
      </c>
      <c r="AE24">
        <f>Lampiro6_Exp!M27/Lampiro6_Exp!$U$18</f>
        <v>0.20752075688865307</v>
      </c>
      <c r="AF24">
        <f>Lampiro6_Exp!O27/Lampiro6_Exp!$U$18</f>
        <v>0.33841335612989487</v>
      </c>
      <c r="AG24">
        <f>BerkeleyDB3_Exp!I27/10297</f>
        <v>0.46392153054287655</v>
      </c>
      <c r="AH24">
        <f>BerkeleyDB3_Exp!K27/10297</f>
        <v>0.47557541031368361</v>
      </c>
      <c r="AI24">
        <f>BerkeleyDB3_Exp!O27/BerkeleyDB3_Exp!$X$24</f>
        <v>0.9273487776284759</v>
      </c>
      <c r="AJ24">
        <f>BerkeleyDB3_Exp!Q27/BerkeleyDB3_Exp!$X$24</f>
        <v>1.0282140886067082</v>
      </c>
      <c r="AK24">
        <f>BerkeleyDB5_Exp!H27/18407</f>
        <v>0.41690661161514642</v>
      </c>
      <c r="AL24">
        <f>BerkeleyDB5_Exp!J27/18407</f>
        <v>0.49160645406638781</v>
      </c>
      <c r="AM24">
        <f>BerkeleyDB5_Exp!N27/BerkeleyDB5_Exp!$W$24</f>
        <v>0.79368012331870053</v>
      </c>
      <c r="AN24">
        <f>BerkeleyDB5_Exp!P27/BerkeleyDB5_Exp!$W$24</f>
        <v>0.97786788457362572</v>
      </c>
      <c r="AO24">
        <f>BerkeleyDB7_Exp!H27/26290</f>
        <v>0.40197793837961204</v>
      </c>
      <c r="AP24">
        <f>BerkeleyDB7_Exp!J27/26290</f>
        <v>0.48406238113351086</v>
      </c>
      <c r="AQ24">
        <f>BerkeleyDB7_Exp!N27/BerkeleyDB7_Exp!$W$24</f>
        <v>0.73631786925693465</v>
      </c>
      <c r="AR24">
        <f>BerkeleyDB7_Exp!P27/BerkeleyDB7_Exp!$W$24</f>
        <v>0.90377511433377056</v>
      </c>
      <c r="AT24" s="238"/>
      <c r="AU24" s="238"/>
      <c r="AV24" s="238"/>
      <c r="AW24" s="238"/>
      <c r="AX24" s="238"/>
      <c r="AY24" s="238"/>
      <c r="AZ24" s="238"/>
      <c r="BA24" s="238"/>
      <c r="BB24" s="238"/>
      <c r="BC24" s="238"/>
      <c r="BD24" s="238"/>
      <c r="BE24" s="238"/>
      <c r="BF24" s="238"/>
      <c r="BG24" s="238"/>
      <c r="BH24" s="238"/>
      <c r="BI24" s="238"/>
      <c r="BJ24" s="238"/>
      <c r="BK24" s="238"/>
      <c r="BL24" s="238"/>
      <c r="BM24" s="238"/>
      <c r="BN24" s="238"/>
      <c r="BO24" s="238"/>
      <c r="BP24" s="238"/>
      <c r="BQ24" s="238"/>
      <c r="BR24" s="238"/>
      <c r="BS24" s="238"/>
      <c r="BT24" s="238"/>
      <c r="BU24" s="238"/>
      <c r="BV24" s="238"/>
      <c r="BW24" s="238"/>
    </row>
    <row r="25" spans="1:75" x14ac:dyDescent="0.3">
      <c r="A25">
        <f>MobileMedia_Exp!G28/3603</f>
        <v>5.5786844296419648E-2</v>
      </c>
      <c r="B25">
        <f>MobileMedia_Exp!I28/3603</f>
        <v>7.6602830974188171E-2</v>
      </c>
      <c r="C25">
        <f>MobileMedia_Exp!M28/MobileMedia_Exp!$U$18</f>
        <v>0.15571799437068531</v>
      </c>
      <c r="D25">
        <f>MobileMedia_Exp!O28/MobileMedia_Exp!$U$18</f>
        <v>0.32400833119374578</v>
      </c>
      <c r="E25">
        <f>TankWar_Exp!F28/782</f>
        <v>0.18925831202046037</v>
      </c>
      <c r="F25">
        <f>TankWar_Exp!H28/782</f>
        <v>0.15984654731457801</v>
      </c>
      <c r="G25" s="179">
        <f>TankWar_Exp!L28/TankWar_Exp!$T$18</f>
        <v>0.70566839491675559</v>
      </c>
      <c r="H25">
        <f>TankWar_Exp!N28/TankWar_Exp!$T$18</f>
        <v>1.1993740483843682</v>
      </c>
      <c r="I25">
        <f>Prevayler3_Exp!H28/1306</f>
        <v>0.34532924961715161</v>
      </c>
      <c r="J25">
        <f>Prevayler3_Exp!J28/1306</f>
        <v>0.29096477794793263</v>
      </c>
      <c r="K25">
        <f>Prevayler3_Exp!N28/Prevayler3_Exp!$V$18</f>
        <v>0.56671817233148691</v>
      </c>
      <c r="L25">
        <f>Prevayler3_Exp!P28/Prevayler3_Exp!$V$18</f>
        <v>0.68772904430097315</v>
      </c>
      <c r="M25">
        <f>Prevayler5_Exp!G28/2543</f>
        <v>0.41211167911915059</v>
      </c>
      <c r="N25">
        <f>Prevayler5_Exp!I28/2543</f>
        <v>0.36177742823436887</v>
      </c>
      <c r="O25">
        <f>Prevayler5_Exp!M28/Prevayler5_Exp!$U$18</f>
        <v>0.64198212148797373</v>
      </c>
      <c r="P25">
        <f>Prevayler5_Exp!O28/Prevayler5_Exp!$U$18</f>
        <v>0.73680563166003754</v>
      </c>
      <c r="Q25">
        <f>MRR3_Exp!H28/3247</f>
        <v>0.38558669541114876</v>
      </c>
      <c r="R25">
        <f>MRR3_Exp!J28/3247</f>
        <v>0.39605789959963045</v>
      </c>
      <c r="S25">
        <f>MRR3_Exp!N28/MRR3_Exp!$V$18</f>
        <v>0.70940239019883278</v>
      </c>
      <c r="T25">
        <f>MRR3_Exp!P28/MRR3_Exp!$V$18</f>
        <v>1.0849019413097323</v>
      </c>
      <c r="U25">
        <f>MRR5_Exp!G28/5383</f>
        <v>0.38565855470926991</v>
      </c>
      <c r="V25">
        <f>MRR5_Exp!I28/5383</f>
        <v>0.39606167564555078</v>
      </c>
      <c r="W25">
        <f>MRR5_Exp!M28/MRR5_Exp!$U$18</f>
        <v>0.73029712587245554</v>
      </c>
      <c r="X25">
        <f>MRR5_Exp!O28/MRR5_Exp!$U$18</f>
        <v>1.0443424736604656</v>
      </c>
      <c r="Y25">
        <f>Lampiro4_Exp!H28/6236</f>
        <v>0.2208146247594612</v>
      </c>
      <c r="Z25">
        <f>Lampiro4_Exp!J28/6236</f>
        <v>0.22065426555484285</v>
      </c>
      <c r="AA25">
        <f>Lampiro4_Exp!N28/Lampiro4_Exp!$V$18</f>
        <v>0.33178320035429748</v>
      </c>
      <c r="AB25">
        <f>Lampiro4_Exp!P28/Lampiro4_Exp!$V$18</f>
        <v>0.42916782333757214</v>
      </c>
      <c r="AC25">
        <f>Lampiro6_Exp!G28/9346</f>
        <v>0.22084314145088807</v>
      </c>
      <c r="AD25">
        <f>Lampiro6_Exp!I28/9346</f>
        <v>0.22105713674299166</v>
      </c>
      <c r="AE25">
        <f>Lampiro6_Exp!M28/Lampiro6_Exp!$U$18</f>
        <v>0.31546300013429501</v>
      </c>
      <c r="AF25">
        <f>Lampiro6_Exp!O28/Lampiro6_Exp!$U$18</f>
        <v>0.44293645034355666</v>
      </c>
      <c r="AG25">
        <f>BerkeleyDB3_Exp!I28/10297</f>
        <v>0.16626201806351365</v>
      </c>
      <c r="AH25">
        <f>BerkeleyDB3_Exp!K28/10297</f>
        <v>0.35486063902107412</v>
      </c>
      <c r="AI25">
        <f>BerkeleyDB3_Exp!O28/BerkeleyDB3_Exp!$X$24</f>
        <v>0.35770568234921107</v>
      </c>
      <c r="AJ25">
        <f>BerkeleyDB3_Exp!Q28/BerkeleyDB3_Exp!$X$24</f>
        <v>0.85876125416590665</v>
      </c>
      <c r="AK25">
        <f>BerkeleyDB5_Exp!H28/18407</f>
        <v>9.1704242951051229E-2</v>
      </c>
      <c r="AL25">
        <f>BerkeleyDB5_Exp!J28/18407</f>
        <v>0.35546259575161621</v>
      </c>
      <c r="AM25">
        <f>BerkeleyDB5_Exp!N28/BerkeleyDB5_Exp!$W$24</f>
        <v>0.32989124371866907</v>
      </c>
      <c r="AN25">
        <f>BerkeleyDB5_Exp!P28/BerkeleyDB5_Exp!$W$24</f>
        <v>0.79224891742278936</v>
      </c>
      <c r="AO25">
        <f>BerkeleyDB7_Exp!H28/26290</f>
        <v>0.10874857360213008</v>
      </c>
      <c r="AP25">
        <f>BerkeleyDB7_Exp!J28/26290</f>
        <v>0.35306200076074551</v>
      </c>
      <c r="AQ25">
        <f>BerkeleyDB7_Exp!N28/BerkeleyDB7_Exp!$W$24</f>
        <v>0.38104617561475945</v>
      </c>
      <c r="AR25">
        <f>BerkeleyDB7_Exp!P28/BerkeleyDB7_Exp!$W$24</f>
        <v>0.75772262562373949</v>
      </c>
      <c r="AT25" s="238"/>
      <c r="AU25" s="238"/>
      <c r="AV25" s="238"/>
      <c r="AW25" s="238"/>
      <c r="AX25" s="238"/>
      <c r="AY25" s="238"/>
      <c r="AZ25" s="238"/>
      <c r="BA25" s="238"/>
      <c r="BB25" s="238"/>
      <c r="BC25" s="238"/>
      <c r="BD25" s="238"/>
      <c r="BE25" s="238"/>
      <c r="BF25" s="238"/>
      <c r="BG25" s="238"/>
      <c r="BH25" s="238"/>
      <c r="BI25" s="238"/>
      <c r="BJ25" s="238"/>
      <c r="BK25" s="238"/>
      <c r="BL25" s="238"/>
      <c r="BM25" s="238"/>
      <c r="BN25" s="238"/>
      <c r="BO25" s="238"/>
      <c r="BP25" s="238"/>
      <c r="BQ25" s="238"/>
      <c r="BR25" s="238"/>
      <c r="BS25" s="238"/>
      <c r="BT25" s="238"/>
      <c r="BU25" s="238"/>
      <c r="BV25" s="238"/>
      <c r="BW25" s="238"/>
    </row>
    <row r="26" spans="1:75" x14ac:dyDescent="0.3">
      <c r="A26">
        <f>MobileMedia_Exp!G29/3603</f>
        <v>0.1742991951151818</v>
      </c>
      <c r="B26">
        <f>MobileMedia_Exp!I29/3603</f>
        <v>0.1742991951151818</v>
      </c>
      <c r="C26">
        <f>MobileMedia_Exp!M29/MobileMedia_Exp!$U$18</f>
        <v>0.36914050011157845</v>
      </c>
      <c r="D26">
        <f>MobileMedia_Exp!O29/MobileMedia_Exp!$U$18</f>
        <v>0.45239317859516681</v>
      </c>
      <c r="E26">
        <f>TankWar_Exp!F29/782</f>
        <v>0.23529411764705882</v>
      </c>
      <c r="F26">
        <f>TankWar_Exp!H29/782</f>
        <v>0.19309462915601022</v>
      </c>
      <c r="G26" s="179">
        <f>TankWar_Exp!L29/TankWar_Exp!$T$18</f>
        <v>0.77225909819180605</v>
      </c>
      <c r="H26">
        <f>TankWar_Exp!N29/TankWar_Exp!$T$18</f>
        <v>1.2675520216545424</v>
      </c>
      <c r="I26">
        <f>Prevayler3_Exp!H29/1306</f>
        <v>0.18529862174578868</v>
      </c>
      <c r="J26">
        <f>Prevayler3_Exp!J29/1306</f>
        <v>0.19908116385911179</v>
      </c>
      <c r="K26">
        <f>Prevayler3_Exp!N29/Prevayler3_Exp!$V$18</f>
        <v>0.39924777130983863</v>
      </c>
      <c r="L26">
        <f>Prevayler3_Exp!P29/Prevayler3_Exp!$V$18</f>
        <v>0.59006513239579461</v>
      </c>
      <c r="M26">
        <f>Prevayler5_Exp!G29/2543</f>
        <v>0.27683837986629967</v>
      </c>
      <c r="N26">
        <f>Prevayler5_Exp!I29/2543</f>
        <v>0.24695241840346047</v>
      </c>
      <c r="O26">
        <f>Prevayler5_Exp!M29/Prevayler5_Exp!$U$18</f>
        <v>0.48549052246146268</v>
      </c>
      <c r="P26">
        <f>Prevayler5_Exp!O29/Prevayler5_Exp!$U$18</f>
        <v>0.59646945700474696</v>
      </c>
      <c r="Q26">
        <f>MRR3_Exp!H29/3247</f>
        <v>0.87311364336310437</v>
      </c>
      <c r="R26">
        <f>MRR3_Exp!J29/3247</f>
        <v>0.87249769017554668</v>
      </c>
      <c r="S26">
        <f>MRR3_Exp!N29/MRR3_Exp!$V$18</f>
        <v>1.5000176370155036</v>
      </c>
      <c r="T26">
        <f>MRR3_Exp!P29/MRR3_Exp!$V$18</f>
        <v>1.6977748065130789</v>
      </c>
      <c r="U26">
        <f>MRR5_Exp!G29/5383</f>
        <v>0.87256176853055922</v>
      </c>
      <c r="V26">
        <f>MRR5_Exp!I29/5383</f>
        <v>0.87256176853055922</v>
      </c>
      <c r="W26">
        <f>MRR5_Exp!M29/MRR5_Exp!$U$18</f>
        <v>1.3153787212056476</v>
      </c>
      <c r="X26">
        <f>MRR5_Exp!O29/MRR5_Exp!$U$18</f>
        <v>1.620822496749025</v>
      </c>
      <c r="Y26">
        <f>Lampiro4_Exp!H29/6236</f>
        <v>1.7158434894162924E-2</v>
      </c>
      <c r="Z26">
        <f>Lampiro4_Exp!J29/6236</f>
        <v>1.7479153303399615E-2</v>
      </c>
      <c r="AA26">
        <f>Lampiro4_Exp!N29/Lampiro4_Exp!$V$18</f>
        <v>0.10815597437832093</v>
      </c>
      <c r="AB26">
        <f>Lampiro4_Exp!P29/Lampiro4_Exp!$V$18</f>
        <v>0.20572428744947954</v>
      </c>
      <c r="AC26">
        <f>Lampiro6_Exp!G29/9346</f>
        <v>2.043655039589129E-2</v>
      </c>
      <c r="AD26">
        <f>Lampiro6_Exp!I29/9346</f>
        <v>2.1185533918253799E-2</v>
      </c>
      <c r="AE26">
        <f>Lampiro6_Exp!M29/Lampiro6_Exp!$U$18</f>
        <v>8.90623040546899E-2</v>
      </c>
      <c r="AF26">
        <f>Lampiro6_Exp!O29/Lampiro6_Exp!$U$18</f>
        <v>0.2166917921846688</v>
      </c>
      <c r="AG26">
        <f>BerkeleyDB3_Exp!I29/10297</f>
        <v>7.7886763134893663E-2</v>
      </c>
      <c r="AH26">
        <f>BerkeleyDB3_Exp!K29/10297</f>
        <v>6.584442070505972E-2</v>
      </c>
      <c r="AI26">
        <f>BerkeleyDB3_Exp!O29/BerkeleyDB3_Exp!$X$24</f>
        <v>0.40322217780017117</v>
      </c>
      <c r="AJ26">
        <f>BerkeleyDB3_Exp!Q29/BerkeleyDB3_Exp!$X$24</f>
        <v>0.45305599648624018</v>
      </c>
      <c r="AK26">
        <f>BerkeleyDB5_Exp!H29/18407</f>
        <v>0.16249253001575487</v>
      </c>
      <c r="AL26">
        <f>BerkeleyDB5_Exp!J29/18407</f>
        <v>0.40354213071114248</v>
      </c>
      <c r="AM26">
        <f>BerkeleyDB5_Exp!N29/BerkeleyDB5_Exp!$W$24</f>
        <v>0.46262094441319029</v>
      </c>
      <c r="AN26">
        <f>BerkeleyDB5_Exp!P29/BerkeleyDB5_Exp!$W$24</f>
        <v>0.85780070749800486</v>
      </c>
      <c r="AO26">
        <f>BerkeleyDB7_Exp!H29/26290</f>
        <v>0.14313427158615444</v>
      </c>
      <c r="AP26">
        <f>BerkeleyDB7_Exp!J29/26290</f>
        <v>0.38269303917839481</v>
      </c>
      <c r="AQ26">
        <f>BerkeleyDB7_Exp!N29/BerkeleyDB7_Exp!$W$24</f>
        <v>0.45281852995828187</v>
      </c>
      <c r="AR26">
        <f>BerkeleyDB7_Exp!P29/BerkeleyDB7_Exp!$W$24</f>
        <v>0.79075830759386556</v>
      </c>
      <c r="AT26" s="238"/>
      <c r="AU26" s="238"/>
      <c r="AV26" s="238"/>
      <c r="AW26" s="238"/>
      <c r="AX26" s="238"/>
      <c r="AY26" s="238"/>
      <c r="AZ26" s="238"/>
      <c r="BA26" s="238"/>
      <c r="BB26" s="238"/>
      <c r="BC26" s="238"/>
      <c r="BD26" s="238"/>
      <c r="BE26" s="238"/>
      <c r="BF26" s="238"/>
      <c r="BG26" s="238"/>
      <c r="BH26" s="238"/>
      <c r="BI26" s="238"/>
      <c r="BJ26" s="238"/>
      <c r="BK26" s="238"/>
      <c r="BL26" s="238"/>
      <c r="BM26" s="238"/>
      <c r="BN26" s="238"/>
      <c r="BO26" s="238"/>
      <c r="BP26" s="238"/>
      <c r="BQ26" s="238"/>
      <c r="BR26" s="238"/>
      <c r="BS26" s="238"/>
      <c r="BT26" s="238"/>
      <c r="BU26" s="238"/>
      <c r="BV26" s="238"/>
      <c r="BW26" s="238"/>
    </row>
    <row r="27" spans="1:75" x14ac:dyDescent="0.3">
      <c r="A27">
        <f>MobileMedia_Exp!G30/3603</f>
        <v>7.1884540660560645E-2</v>
      </c>
      <c r="B27">
        <f>MobileMedia_Exp!I30/3603</f>
        <v>0.17041354426866501</v>
      </c>
      <c r="C27">
        <f>MobileMedia_Exp!M30/MobileMedia_Exp!$U$18</f>
        <v>0.24198665617268991</v>
      </c>
      <c r="D27">
        <f>MobileMedia_Exp!O30/MobileMedia_Exp!$U$18</f>
        <v>0.44728696307351934</v>
      </c>
      <c r="E27">
        <f>TankWar_Exp!F30/782</f>
        <v>0.49616368286445012</v>
      </c>
      <c r="F27">
        <f>TankWar_Exp!H30/782</f>
        <v>0.37084398976982097</v>
      </c>
      <c r="G27" s="179">
        <f>TankWar_Exp!L30/TankWar_Exp!$T$18</f>
        <v>1.1496064167504254</v>
      </c>
      <c r="H27">
        <f>TankWar_Exp!N30/TankWar_Exp!$T$18</f>
        <v>1.6320419556758583</v>
      </c>
      <c r="I27">
        <f>Prevayler3_Exp!H30/1306</f>
        <v>0.45252679938744256</v>
      </c>
      <c r="J27">
        <f>Prevayler3_Exp!J30/1306</f>
        <v>0.2557427258805513</v>
      </c>
      <c r="K27">
        <f>Prevayler3_Exp!N30/Prevayler3_Exp!$V$18</f>
        <v>0.67889930220244754</v>
      </c>
      <c r="L27">
        <f>Prevayler3_Exp!P30/Prevayler3_Exp!$V$18</f>
        <v>0.65029121140398805</v>
      </c>
      <c r="M27">
        <f>Prevayler5_Exp!G30/2543</f>
        <v>0.45576091230829729</v>
      </c>
      <c r="N27">
        <f>Prevayler5_Exp!I30/2543</f>
        <v>0.33031852143138024</v>
      </c>
      <c r="O27">
        <f>Prevayler5_Exp!M30/Prevayler5_Exp!$U$18</f>
        <v>0.66055388474409271</v>
      </c>
      <c r="P27">
        <f>Prevayler5_Exp!O30/Prevayler5_Exp!$U$18</f>
        <v>0.69835736463119069</v>
      </c>
      <c r="Q27">
        <f>MRR3_Exp!H30/3247</f>
        <v>0.25962426855558979</v>
      </c>
      <c r="R27">
        <f>MRR3_Exp!J30/3247</f>
        <v>0.23960578995996304</v>
      </c>
      <c r="S27">
        <f>MRR3_Exp!N30/MRR3_Exp!$V$18</f>
        <v>0.71770119565583301</v>
      </c>
      <c r="T27">
        <f>MRR3_Exp!P30/MRR3_Exp!$V$18</f>
        <v>0.88364827904515564</v>
      </c>
      <c r="U27">
        <f>MRR5_Exp!G30/5383</f>
        <v>0.24818874233698682</v>
      </c>
      <c r="V27">
        <f>MRR5_Exp!I30/5383</f>
        <v>0.23648523128367083</v>
      </c>
      <c r="W27">
        <f>MRR5_Exp!M30/MRR5_Exp!$U$18</f>
        <v>0.56510812146705236</v>
      </c>
      <c r="X27">
        <f>MRR5_Exp!O30/MRR5_Exp!$U$18</f>
        <v>0.85128347177622687</v>
      </c>
      <c r="Y27">
        <f>Lampiro4_Exp!H30/6236</f>
        <v>0.27501603592046181</v>
      </c>
      <c r="Z27">
        <f>Lampiro4_Exp!J30/6236</f>
        <v>0.26395125080179604</v>
      </c>
      <c r="AA27">
        <f>Lampiro4_Exp!N30/Lampiro4_Exp!$V$18</f>
        <v>0.35155225110529248</v>
      </c>
      <c r="AB27">
        <f>Lampiro4_Exp!P30/Lampiro4_Exp!$V$18</f>
        <v>0.47678404645500305</v>
      </c>
      <c r="AC27">
        <f>Lampiro6_Exp!G30/9346</f>
        <v>0.28129681147014768</v>
      </c>
      <c r="AD27">
        <f>Lampiro6_Exp!I30/9346</f>
        <v>0.26728011983736361</v>
      </c>
      <c r="AE27">
        <f>Lampiro6_Exp!M30/Lampiro6_Exp!$U$18</f>
        <v>0.35662304817535573</v>
      </c>
      <c r="AF27">
        <f>Lampiro6_Exp!O30/Lampiro6_Exp!$U$18</f>
        <v>0.49525855544240016</v>
      </c>
      <c r="AG27">
        <f>BerkeleyDB3_Exp!I30/10297</f>
        <v>0.20316597067106926</v>
      </c>
      <c r="AH27">
        <f>BerkeleyDB3_Exp!K30/10297</f>
        <v>0.37467223463144605</v>
      </c>
      <c r="AI27">
        <f>BerkeleyDB3_Exp!O30/BerkeleyDB3_Exp!$X$24</f>
        <v>0.5733160932161494</v>
      </c>
      <c r="AJ27">
        <f>BerkeleyDB3_Exp!Q30/BerkeleyDB3_Exp!$X$24</f>
        <v>0.8865716952165289</v>
      </c>
      <c r="AK27">
        <f>BerkeleyDB5_Exp!H30/18407</f>
        <v>7.2037811702069868E-2</v>
      </c>
      <c r="AL27">
        <f>BerkeleyDB5_Exp!J30/18407</f>
        <v>0.44678654859564298</v>
      </c>
      <c r="AM27">
        <f>BerkeleyDB5_Exp!N30/BerkeleyDB5_Exp!$W$24</f>
        <v>0.34491572705729157</v>
      </c>
      <c r="AN27">
        <f>BerkeleyDB5_Exp!P30/BerkeleyDB5_Exp!$W$24</f>
        <v>0.91676028365605189</v>
      </c>
      <c r="AO27">
        <f>BerkeleyDB7_Exp!H30/26290</f>
        <v>6.4321034613921649E-2</v>
      </c>
      <c r="AP27">
        <f>BerkeleyDB7_Exp!J30/26290</f>
        <v>0.44012932674020538</v>
      </c>
      <c r="AQ27">
        <f>BerkeleyDB7_Exp!N30/BerkeleyDB7_Exp!$W$24</f>
        <v>0.36649808454655397</v>
      </c>
      <c r="AR27">
        <f>BerkeleyDB7_Exp!P30/BerkeleyDB7_Exp!$W$24</f>
        <v>0.85479409677857721</v>
      </c>
      <c r="AT27" s="238"/>
      <c r="AU27" s="238"/>
      <c r="AV27" s="238"/>
      <c r="AW27" s="238"/>
      <c r="AX27" s="238"/>
      <c r="AY27" s="238"/>
      <c r="AZ27" s="238"/>
      <c r="BA27" s="238"/>
      <c r="BB27" s="238"/>
      <c r="BC27" s="238"/>
      <c r="BD27" s="238"/>
      <c r="BE27" s="238"/>
      <c r="BF27" s="238"/>
      <c r="BG27" s="238"/>
      <c r="BH27" s="238"/>
      <c r="BI27" s="238"/>
      <c r="BJ27" s="238"/>
      <c r="BK27" s="238"/>
      <c r="BL27" s="238"/>
      <c r="BM27" s="238"/>
      <c r="BN27" s="238"/>
      <c r="BO27" s="238"/>
      <c r="BP27" s="238"/>
      <c r="BQ27" s="238"/>
      <c r="BR27" s="238"/>
      <c r="BS27" s="238"/>
      <c r="BT27" s="238"/>
      <c r="BU27" s="238"/>
      <c r="BV27" s="238"/>
      <c r="BW27" s="238"/>
    </row>
    <row r="28" spans="1:75" x14ac:dyDescent="0.3">
      <c r="A28">
        <f>MobileMedia_Exp!G31/3603</f>
        <v>0.10990840965861781</v>
      </c>
      <c r="B28">
        <f>MobileMedia_Exp!I31/3603</f>
        <v>0.10519011934499028</v>
      </c>
      <c r="C28">
        <f>MobileMedia_Exp!M31/MobileMedia_Exp!$U$18</f>
        <v>0.28919553590067837</v>
      </c>
      <c r="D28">
        <f>MobileMedia_Exp!O31/MobileMedia_Exp!$U$18</f>
        <v>0.36157548824586611</v>
      </c>
      <c r="E28">
        <f>TankWar_Exp!F31/782</f>
        <v>0.13938618925831203</v>
      </c>
      <c r="F28">
        <f>TankWar_Exp!H31/782</f>
        <v>0.37723785166240409</v>
      </c>
      <c r="G28" s="179">
        <f>TankWar_Exp!L31/TankWar_Exp!$T$18</f>
        <v>0.57127165703026273</v>
      </c>
      <c r="H28">
        <f>TankWar_Exp!N31/TankWar_Exp!$T$18</f>
        <v>1.645153104381661</v>
      </c>
      <c r="I28">
        <f>Prevayler3_Exp!H31/1306</f>
        <v>9.0352220520673807E-2</v>
      </c>
      <c r="J28">
        <f>Prevayler3_Exp!J31/1306</f>
        <v>9.8774885145482383E-2</v>
      </c>
      <c r="K28">
        <f>Prevayler3_Exp!N31/Prevayler3_Exp!$V$18</f>
        <v>0.22842282261961558</v>
      </c>
      <c r="L28">
        <f>Prevayler3_Exp!P31/Prevayler3_Exp!$V$18</f>
        <v>0.48344869523264161</v>
      </c>
      <c r="M28">
        <f>Prevayler5_Exp!G31/2543</f>
        <v>0.21588674793550924</v>
      </c>
      <c r="N28">
        <f>Prevayler5_Exp!I31/2543</f>
        <v>8.218639402280771E-2</v>
      </c>
      <c r="O28">
        <f>Prevayler5_Exp!M31/Prevayler5_Exp!$U$18</f>
        <v>0.38305424693545392</v>
      </c>
      <c r="P28">
        <f>Prevayler5_Exp!O31/Prevayler5_Exp!$U$18</f>
        <v>0.39509665844116232</v>
      </c>
      <c r="Q28">
        <f>MRR3_Exp!H31/3247</f>
        <v>7.6378195257160456E-2</v>
      </c>
      <c r="R28">
        <f>MRR3_Exp!J31/3247</f>
        <v>7.6378195257160456E-2</v>
      </c>
      <c r="S28">
        <f>MRR3_Exp!N31/MRR3_Exp!$V$18</f>
        <v>0.48402735900472654</v>
      </c>
      <c r="T28">
        <f>MRR3_Exp!P31/MRR3_Exp!$V$18</f>
        <v>0.67367890699746746</v>
      </c>
      <c r="U28">
        <f>MRR5_Exp!G31/5383</f>
        <v>7.8209177038825933E-2</v>
      </c>
      <c r="V28">
        <f>MRR5_Exp!I31/5383</f>
        <v>7.8209177038825933E-2</v>
      </c>
      <c r="W28">
        <f>MRR5_Exp!M31/MRR5_Exp!$U$18</f>
        <v>0.36085414980361452</v>
      </c>
      <c r="X28">
        <f>MRR5_Exp!O31/MRR5_Exp!$U$18</f>
        <v>0.65979770972107965</v>
      </c>
      <c r="Y28">
        <f>Lampiro4_Exp!H31/6236</f>
        <v>0.22771007055805004</v>
      </c>
      <c r="Z28">
        <f>Lampiro4_Exp!J31/6236</f>
        <v>0.22418216805644645</v>
      </c>
      <c r="AA28">
        <f>Lampiro4_Exp!N31/Lampiro4_Exp!$V$18</f>
        <v>0.33935483084009821</v>
      </c>
      <c r="AB28">
        <f>Lampiro4_Exp!P31/Lampiro4_Exp!$V$18</f>
        <v>0.43304766373973319</v>
      </c>
      <c r="AC28">
        <f>Lampiro6_Exp!G31/9346</f>
        <v>0.22501604964690777</v>
      </c>
      <c r="AD28">
        <f>Lampiro6_Exp!I31/9346</f>
        <v>0.22191311791140594</v>
      </c>
      <c r="AE28">
        <f>Lampiro6_Exp!M31/Lampiro6_Exp!$U$18</f>
        <v>0.32017716305319766</v>
      </c>
      <c r="AF28">
        <f>Lampiro6_Exp!O31/Lampiro6_Exp!$U$18</f>
        <v>0.44390537821575748</v>
      </c>
      <c r="AG28">
        <f>BerkeleyDB3_Exp!I31/10297</f>
        <v>0.34854812081188696</v>
      </c>
      <c r="AH28">
        <f>BerkeleyDB3_Exp!K31/10297</f>
        <v>0.34757696416431971</v>
      </c>
      <c r="AI28">
        <f>BerkeleyDB3_Exp!O31/BerkeleyDB3_Exp!$X$24</f>
        <v>0.77070414854771463</v>
      </c>
      <c r="AJ28">
        <f>BerkeleyDB3_Exp!Q31/BerkeleyDB3_Exp!$X$24</f>
        <v>0.84853682730906022</v>
      </c>
      <c r="AK28">
        <f>BerkeleyDB5_Exp!H31/18407</f>
        <v>0.29733253653501385</v>
      </c>
      <c r="AL28">
        <f>BerkeleyDB5_Exp!J31/18407</f>
        <v>0.44830770902374095</v>
      </c>
      <c r="AM28">
        <f>BerkeleyDB5_Exp!N31/BerkeleyDB5_Exp!$W$24</f>
        <v>0.63808301617135299</v>
      </c>
      <c r="AN28">
        <f>BerkeleyDB5_Exp!P31/BerkeleyDB5_Exp!$W$24</f>
        <v>0.91883423859628466</v>
      </c>
      <c r="AO28">
        <f>BerkeleyDB7_Exp!H31/26290</f>
        <v>0.26880943324457968</v>
      </c>
      <c r="AP28">
        <f>BerkeleyDB7_Exp!J31/26290</f>
        <v>0.44378090528718145</v>
      </c>
      <c r="AQ28">
        <f>BerkeleyDB7_Exp!N31/BerkeleyDB7_Exp!$W$24</f>
        <v>0.59046464561482093</v>
      </c>
      <c r="AR28">
        <f>BerkeleyDB7_Exp!P31/BerkeleyDB7_Exp!$W$24</f>
        <v>0.85886524628965821</v>
      </c>
      <c r="AT28" s="238"/>
      <c r="AU28" s="238"/>
      <c r="AV28" s="238"/>
      <c r="AW28" s="238"/>
      <c r="AX28" s="238"/>
      <c r="AY28" s="238"/>
      <c r="AZ28" s="238"/>
      <c r="BA28" s="238"/>
      <c r="BB28" s="238"/>
      <c r="BC28" s="238"/>
      <c r="BD28" s="238"/>
      <c r="BE28" s="238"/>
      <c r="BF28" s="238"/>
      <c r="BG28" s="238"/>
      <c r="BH28" s="238"/>
      <c r="BI28" s="238"/>
      <c r="BJ28" s="238"/>
      <c r="BK28" s="238"/>
      <c r="BL28" s="238"/>
      <c r="BM28" s="238"/>
      <c r="BN28" s="238"/>
      <c r="BO28" s="238"/>
      <c r="BP28" s="238"/>
      <c r="BQ28" s="238"/>
      <c r="BR28" s="238"/>
      <c r="BS28" s="238"/>
      <c r="BT28" s="238"/>
      <c r="BU28" s="238"/>
      <c r="BV28" s="238"/>
      <c r="BW28" s="238"/>
    </row>
    <row r="29" spans="1:75" x14ac:dyDescent="0.3">
      <c r="A29">
        <f>MobileMedia_Exp!G32/3603</f>
        <v>5.1623646960865945E-2</v>
      </c>
      <c r="B29">
        <f>MobileMedia_Exp!I32/3603</f>
        <v>4.6627810158201499E-2</v>
      </c>
      <c r="C29">
        <f>MobileMedia_Exp!M32/MobileMedia_Exp!$U$18</f>
        <v>0.21683155967529461</v>
      </c>
      <c r="D29">
        <f>MobileMedia_Exp!O32/MobileMedia_Exp!$U$18</f>
        <v>0.2846175257410371</v>
      </c>
      <c r="E29">
        <f>TankWar_Exp!F32/782</f>
        <v>0.57161125319693096</v>
      </c>
      <c r="F29">
        <f>TankWar_Exp!H32/782</f>
        <v>0.6048593350383632</v>
      </c>
      <c r="G29" s="179">
        <f>TankWar_Exp!L32/TankWar_Exp!$T$18</f>
        <v>1.2587411804512028</v>
      </c>
      <c r="H29">
        <f>TankWar_Exp!N32/TankWar_Exp!$T$18</f>
        <v>2.111909998308239</v>
      </c>
      <c r="I29">
        <f>Prevayler3_Exp!H32/1306</f>
        <v>0.32159264931087289</v>
      </c>
      <c r="J29">
        <f>Prevayler3_Exp!J32/1306</f>
        <v>0.32924961715160794</v>
      </c>
      <c r="K29">
        <f>Prevayler3_Exp!N32/Prevayler3_Exp!$V$18</f>
        <v>0.54187806500291702</v>
      </c>
      <c r="L29">
        <f>Prevayler3_Exp!P32/Prevayler3_Exp!$V$18</f>
        <v>0.72842234092813074</v>
      </c>
      <c r="M29">
        <f>Prevayler5_Exp!G32/2543</f>
        <v>0.26740070782540309</v>
      </c>
      <c r="N29">
        <f>Prevayler5_Exp!I32/2543</f>
        <v>0.36728273692489188</v>
      </c>
      <c r="O29">
        <f>Prevayler5_Exp!M32/Prevayler5_Exp!$U$18</f>
        <v>0.44264843144845673</v>
      </c>
      <c r="P29">
        <f>Prevayler5_Exp!O32/Prevayler5_Exp!$U$18</f>
        <v>0.74353407839008578</v>
      </c>
      <c r="Q29">
        <f>MRR3_Exp!H32/3247</f>
        <v>9.8244533415460425E-2</v>
      </c>
      <c r="R29">
        <f>MRR3_Exp!J32/3247</f>
        <v>9.639667385278719E-2</v>
      </c>
      <c r="S29">
        <f>MRR3_Exp!N32/MRR3_Exp!$V$18</f>
        <v>0.34298610516440858</v>
      </c>
      <c r="T29">
        <f>MRR3_Exp!P32/MRR3_Exp!$V$18</f>
        <v>0.69942986772029714</v>
      </c>
      <c r="U29">
        <f>MRR5_Exp!G32/5383</f>
        <v>9.827233884451049E-2</v>
      </c>
      <c r="V29">
        <f>MRR5_Exp!I32/5383</f>
        <v>9.827233884451049E-2</v>
      </c>
      <c r="W29">
        <f>MRR5_Exp!M32/MRR5_Exp!$U$18</f>
        <v>0.2952306724542873</v>
      </c>
      <c r="X29">
        <f>MRR5_Exp!O32/MRR5_Exp!$U$18</f>
        <v>0.68407055279849271</v>
      </c>
      <c r="Y29">
        <f>Lampiro4_Exp!H32/6236</f>
        <v>7.665169980756896E-2</v>
      </c>
      <c r="Z29">
        <f>Lampiro4_Exp!J32/6236</f>
        <v>7.7293136626042341E-2</v>
      </c>
      <c r="AA29">
        <f>Lampiro4_Exp!N32/Lampiro4_Exp!$V$18</f>
        <v>0.17348329787209046</v>
      </c>
      <c r="AB29">
        <f>Lampiro4_Exp!P32/Lampiro4_Exp!$V$18</f>
        <v>0.27150521790430082</v>
      </c>
      <c r="AC29">
        <f>Lampiro6_Exp!G32/9346</f>
        <v>7.9392253370425853E-2</v>
      </c>
      <c r="AD29">
        <f>Lampiro6_Exp!I32/9346</f>
        <v>8.0355232184891934E-2</v>
      </c>
      <c r="AE29">
        <f>Lampiro6_Exp!M32/Lampiro6_Exp!$U$18</f>
        <v>0.15566496478072428</v>
      </c>
      <c r="AF29">
        <f>Lampiro6_Exp!O32/Lampiro6_Exp!$U$18</f>
        <v>0.28366893135054944</v>
      </c>
      <c r="AG29">
        <f>BerkeleyDB3_Exp!I32/10297</f>
        <v>0.20899291055647276</v>
      </c>
      <c r="AH29">
        <f>BerkeleyDB3_Exp!K32/10297</f>
        <v>0.20569097795474409</v>
      </c>
      <c r="AI29">
        <f>BerkeleyDB3_Exp!O32/BerkeleyDB3_Exp!$X$24</f>
        <v>0.58122743811921807</v>
      </c>
      <c r="AJ29">
        <f>BerkeleyDB3_Exp!Q32/BerkeleyDB3_Exp!$X$24</f>
        <v>0.64936499213769161</v>
      </c>
      <c r="AK29">
        <f>BerkeleyDB5_Exp!H32/18407</f>
        <v>0.14700928994404303</v>
      </c>
      <c r="AL29">
        <f>BerkeleyDB5_Exp!J32/18407</f>
        <v>0.40913782800021731</v>
      </c>
      <c r="AM29">
        <f>BerkeleyDB5_Exp!N32/BerkeleyDB5_Exp!$W$24</f>
        <v>0.44247320450542393</v>
      </c>
      <c r="AN29">
        <f>BerkeleyDB5_Exp!P32/BerkeleyDB5_Exp!$W$24</f>
        <v>0.86542989888528976</v>
      </c>
      <c r="AO29">
        <f>BerkeleyDB7_Exp!H32/26290</f>
        <v>7.9193609737542789E-2</v>
      </c>
      <c r="AP29">
        <f>BerkeleyDB7_Exp!J32/26290</f>
        <v>0.40060859642449603</v>
      </c>
      <c r="AQ29">
        <f>BerkeleyDB7_Exp!N32/BerkeleyDB7_Exp!$W$24</f>
        <v>0.34867600858536146</v>
      </c>
      <c r="AR29">
        <f>BerkeleyDB7_Exp!P32/BerkeleyDB7_Exp!$W$24</f>
        <v>0.81073238488260679</v>
      </c>
      <c r="AT29" s="238"/>
      <c r="AU29" s="238"/>
      <c r="AV29" s="238"/>
      <c r="AW29" s="238"/>
      <c r="AX29" s="238"/>
      <c r="AY29" s="238"/>
      <c r="AZ29" s="238"/>
      <c r="BA29" s="238"/>
      <c r="BB29" s="238"/>
      <c r="BC29" s="238"/>
      <c r="BD29" s="238"/>
      <c r="BE29" s="238"/>
      <c r="BF29" s="238"/>
      <c r="BG29" s="238"/>
      <c r="BH29" s="238"/>
      <c r="BI29" s="238"/>
      <c r="BJ29" s="238"/>
      <c r="BK29" s="238"/>
      <c r="BL29" s="238"/>
      <c r="BM29" s="238"/>
      <c r="BN29" s="238"/>
      <c r="BO29" s="238"/>
      <c r="BP29" s="238"/>
      <c r="BQ29" s="238"/>
      <c r="BR29" s="238"/>
      <c r="BS29" s="238"/>
      <c r="BT29" s="238"/>
      <c r="BU29" s="238"/>
      <c r="BV29" s="238"/>
      <c r="BW29" s="238"/>
    </row>
    <row r="30" spans="1:75" x14ac:dyDescent="0.3">
      <c r="A30">
        <f>MobileMedia_Exp!G33/3603</f>
        <v>0.15875659172911463</v>
      </c>
      <c r="B30">
        <f>MobileMedia_Exp!I33/3603</f>
        <v>0.16402997502081598</v>
      </c>
      <c r="C30">
        <f>MobileMedia_Exp!M33/MobileMedia_Exp!$U$18</f>
        <v>0.34984343978480947</v>
      </c>
      <c r="D30">
        <f>MobileMedia_Exp!O33/MobileMedia_Exp!$U$18</f>
        <v>0.43889818043081286</v>
      </c>
      <c r="E30">
        <f>TankWar_Exp!F33/782</f>
        <v>0.10997442455242967</v>
      </c>
      <c r="F30">
        <f>TankWar_Exp!H33/782</f>
        <v>0.10997442455242967</v>
      </c>
      <c r="G30" s="179">
        <f>TankWar_Exp!L33/TankWar_Exp!$T$18</f>
        <v>0.40421397792749314</v>
      </c>
      <c r="H30">
        <f>TankWar_Exp!N33/TankWar_Exp!$T$18</f>
        <v>1.0971070884791068</v>
      </c>
      <c r="I30">
        <f>Prevayler3_Exp!H33/1306</f>
        <v>0.17151607963246554</v>
      </c>
      <c r="J30">
        <f>Prevayler3_Exp!J33/1306</f>
        <v>6.355283307810107E-2</v>
      </c>
      <c r="K30">
        <f>Prevayler3_Exp!N33/Prevayler3_Exp!$V$18</f>
        <v>0.31335996380762859</v>
      </c>
      <c r="L30">
        <f>Prevayler3_Exp!P33/Prevayler3_Exp!$V$18</f>
        <v>0.44601086233565646</v>
      </c>
      <c r="M30">
        <f>Prevayler5_Exp!G33/2543</f>
        <v>0.17892253244199763</v>
      </c>
      <c r="N30">
        <f>Prevayler5_Exp!I33/2543</f>
        <v>6.4883995281163981E-2</v>
      </c>
      <c r="O30">
        <f>Prevayler5_Exp!M33/Prevayler5_Exp!$U$18</f>
        <v>0.27644386271403643</v>
      </c>
      <c r="P30">
        <f>Prevayler5_Exp!O33/Prevayler5_Exp!$U$18</f>
        <v>0.37395011157529656</v>
      </c>
      <c r="Q30">
        <f>MRR3_Exp!H33/3247</f>
        <v>3.6341238065906993E-2</v>
      </c>
      <c r="R30">
        <f>MRR3_Exp!J33/3247</f>
        <v>2.6178010471204188E-2</v>
      </c>
      <c r="S30">
        <f>MRR3_Exp!N33/MRR3_Exp!$V$18</f>
        <v>0.432972571164989</v>
      </c>
      <c r="T30">
        <f>MRR3_Exp!P33/MRR3_Exp!$V$18</f>
        <v>0.60910342087714064</v>
      </c>
      <c r="U30">
        <f>MRR5_Exp!G33/5383</f>
        <v>1.5047371354263421E-2</v>
      </c>
      <c r="V30">
        <f>MRR5_Exp!I33/5383</f>
        <v>2.5078952257105703E-2</v>
      </c>
      <c r="W30">
        <f>MRR5_Exp!M33/MRR5_Exp!$U$18</f>
        <v>0.19522435627371881</v>
      </c>
      <c r="X30">
        <f>MRR5_Exp!O33/MRR5_Exp!$U$18</f>
        <v>0.59551962527533775</v>
      </c>
      <c r="Y30">
        <f>Lampiro4_Exp!H33/6236</f>
        <v>0.32633098139833228</v>
      </c>
      <c r="Z30">
        <f>Lampiro4_Exp!J33/6236</f>
        <v>0.3285760102629891</v>
      </c>
      <c r="AA30">
        <f>Lampiro4_Exp!N33/Lampiro4_Exp!$V$18</f>
        <v>0.44764675523003966</v>
      </c>
      <c r="AB30">
        <f>Lampiro4_Exp!P33/Lampiro4_Exp!$V$18</f>
        <v>0.54785566836731658</v>
      </c>
      <c r="AC30">
        <f>Lampiro6_Exp!G33/9346</f>
        <v>0.32591482987374276</v>
      </c>
      <c r="AD30">
        <f>Lampiro6_Exp!I33/9346</f>
        <v>0.32976674513160709</v>
      </c>
      <c r="AE30">
        <f>Lampiro6_Exp!M33/Lampiro6_Exp!$U$18</f>
        <v>0.40702832861592975</v>
      </c>
      <c r="AF30">
        <f>Lampiro6_Exp!O33/Lampiro6_Exp!$U$18</f>
        <v>0.5659902901130589</v>
      </c>
      <c r="AG30">
        <f>BerkeleyDB3_Exp!I33/10297</f>
        <v>0.47936292123919588</v>
      </c>
      <c r="AH30">
        <f>BerkeleyDB3_Exp!K33/10297</f>
        <v>0.5519083228124696</v>
      </c>
      <c r="AI30">
        <f>BerkeleyDB3_Exp!O33/BerkeleyDB3_Exp!$X$24</f>
        <v>0.94831384162160814</v>
      </c>
      <c r="AJ30">
        <f>BerkeleyDB3_Exp!Q33/BerkeleyDB3_Exp!$X$24</f>
        <v>1.1353660820664586</v>
      </c>
      <c r="AK30">
        <f>BerkeleyDB5_Exp!H33/18407</f>
        <v>0.47400445482696801</v>
      </c>
      <c r="AL30">
        <f>BerkeleyDB5_Exp!J33/18407</f>
        <v>0.57184766664855757</v>
      </c>
      <c r="AM30">
        <f>BerkeleyDB5_Exp!N33/BerkeleyDB5_Exp!$W$24</f>
        <v>0.86797933259260429</v>
      </c>
      <c r="AN30">
        <f>BerkeleyDB5_Exp!P33/BerkeleyDB5_Exp!$W$24</f>
        <v>1.0872690076709064</v>
      </c>
      <c r="AO30">
        <f>BerkeleyDB7_Exp!H33/26290</f>
        <v>0.42947888931152528</v>
      </c>
      <c r="AP30">
        <f>BerkeleyDB7_Exp!J33/26290</f>
        <v>0.56538607835678967</v>
      </c>
      <c r="AQ30">
        <f>BerkeleyDB7_Exp!N33/BerkeleyDB7_Exp!$W$24</f>
        <v>0.76643837216845934</v>
      </c>
      <c r="AR30">
        <f>BerkeleyDB7_Exp!P33/BerkeleyDB7_Exp!$W$24</f>
        <v>0.99444300657013718</v>
      </c>
      <c r="AT30" s="238"/>
      <c r="AU30" s="238"/>
      <c r="AV30" s="238"/>
      <c r="AW30" s="238"/>
      <c r="AX30" s="238"/>
      <c r="AY30" s="238"/>
      <c r="AZ30" s="238"/>
      <c r="BA30" s="238"/>
      <c r="BB30" s="238"/>
      <c r="BC30" s="238"/>
      <c r="BD30" s="238"/>
      <c r="BE30" s="238"/>
      <c r="BF30" s="238"/>
      <c r="BG30" s="238"/>
      <c r="BH30" s="238"/>
      <c r="BI30" s="238"/>
      <c r="BJ30" s="238"/>
      <c r="BK30" s="238"/>
      <c r="BL30" s="238"/>
      <c r="BM30" s="238"/>
      <c r="BN30" s="238"/>
      <c r="BO30" s="238"/>
      <c r="BP30" s="238"/>
      <c r="BQ30" s="238"/>
      <c r="BR30" s="238"/>
      <c r="BS30" s="238"/>
      <c r="BT30" s="238"/>
      <c r="BU30" s="238"/>
      <c r="BV30" s="238"/>
      <c r="BW30" s="238"/>
    </row>
    <row r="31" spans="1:75" x14ac:dyDescent="0.3">
      <c r="A31">
        <f>MobileMedia_Exp!G34/3603</f>
        <v>6.1615320566194835E-2</v>
      </c>
      <c r="B31">
        <f>MobileMedia_Exp!I34/3603</f>
        <v>6.5223424923674722E-2</v>
      </c>
      <c r="C31">
        <f>MobileMedia_Exp!M34/MobileMedia_Exp!$U$18</f>
        <v>0.19609560236786347</v>
      </c>
      <c r="D31">
        <f>MobileMedia_Exp!O34/MobileMedia_Exp!$U$18</f>
        <v>0.30905441430892122</v>
      </c>
      <c r="E31">
        <f>TankWar_Exp!F34/782</f>
        <v>0.13938618925831203</v>
      </c>
      <c r="F31">
        <f>TankWar_Exp!H34/782</f>
        <v>0.14322250639386189</v>
      </c>
      <c r="G31" s="179">
        <f>TankWar_Exp!L34/TankWar_Exp!$T$18</f>
        <v>0.50901484769174132</v>
      </c>
      <c r="H31">
        <f>TankWar_Exp!N34/TankWar_Exp!$T$18</f>
        <v>1.1652850617492809</v>
      </c>
      <c r="I31">
        <f>Prevayler3_Exp!H34/1306</f>
        <v>0.3552833078101072</v>
      </c>
      <c r="J31">
        <f>Prevayler3_Exp!J34/1306</f>
        <v>0.19372128637059724</v>
      </c>
      <c r="K31">
        <f>Prevayler3_Exp!N34/Prevayler3_Exp!$V$18</f>
        <v>0.57713499153379044</v>
      </c>
      <c r="L31">
        <f>Prevayler3_Exp!P34/Prevayler3_Exp!$V$18</f>
        <v>0.58436807086799258</v>
      </c>
      <c r="M31">
        <f>Prevayler5_Exp!G34/2543</f>
        <v>0.1663389697208022</v>
      </c>
      <c r="N31">
        <f>Prevayler5_Exp!I34/2543</f>
        <v>0.15886747935509241</v>
      </c>
      <c r="O31">
        <f>Prevayler5_Exp!M34/Prevayler5_Exp!$U$18</f>
        <v>0.32573464961760396</v>
      </c>
      <c r="P31">
        <f>Prevayler5_Exp!O34/Prevayler5_Exp!$U$18</f>
        <v>0.48881430932397618</v>
      </c>
      <c r="Q31">
        <f>MRR3_Exp!H34/3247</f>
        <v>1.8478595626732369E-3</v>
      </c>
      <c r="R31">
        <f>MRR3_Exp!J34/3247</f>
        <v>1.2011087157376039E-2</v>
      </c>
      <c r="S31">
        <f>MRR3_Exp!N34/MRR3_Exp!$V$18</f>
        <v>0.22006188521180972</v>
      </c>
      <c r="T31">
        <f>MRR3_Exp!P34/MRR3_Exp!$V$18</f>
        <v>0.59087966405790726</v>
      </c>
      <c r="U31">
        <f>MRR5_Exp!G34/5383</f>
        <v>0</v>
      </c>
      <c r="V31">
        <f>MRR5_Exp!I34/5383</f>
        <v>1.114620100315809E-2</v>
      </c>
      <c r="W31">
        <f>MRR5_Exp!M34/MRR5_Exp!$U$18</f>
        <v>8.7410714285714286E-2</v>
      </c>
      <c r="X31">
        <f>MRR5_Exp!O34/MRR5_Exp!$U$18</f>
        <v>0.57866348424935654</v>
      </c>
      <c r="Y31">
        <f>Lampiro4_Exp!H34/6236</f>
        <v>0.16019884541372675</v>
      </c>
      <c r="Z31">
        <f>Lampiro4_Exp!J34/6236</f>
        <v>0.14897370109044258</v>
      </c>
      <c r="AA31">
        <f>Lampiro4_Exp!N34/Lampiro4_Exp!$V$18</f>
        <v>0.26522328585121152</v>
      </c>
      <c r="AB31">
        <f>Lampiro4_Exp!P34/Lampiro4_Exp!$V$18</f>
        <v>0.35033652062093645</v>
      </c>
      <c r="AC31">
        <f>Lampiro6_Exp!G34/9346</f>
        <v>0.16916327840787504</v>
      </c>
      <c r="AD31">
        <f>Lampiro6_Exp!I34/9346</f>
        <v>0.15525358442114273</v>
      </c>
      <c r="AE31">
        <f>Lampiro6_Exp!M34/Lampiro6_Exp!$U$18</f>
        <v>0.22994502922638288</v>
      </c>
      <c r="AF31">
        <f>Lampiro6_Exp!O34/Lampiro6_Exp!$U$18</f>
        <v>0.36845012016811984</v>
      </c>
      <c r="AG31">
        <f>BerkeleyDB3_Exp!I34/10297</f>
        <v>0.17743031951053706</v>
      </c>
      <c r="AH31">
        <f>BerkeleyDB3_Exp!K34/10297</f>
        <v>0.1437311838399534</v>
      </c>
      <c r="AI31">
        <f>BerkeleyDB3_Exp!O34/BerkeleyDB3_Exp!$X$24</f>
        <v>0.53837431989426232</v>
      </c>
      <c r="AJ31">
        <f>BerkeleyDB3_Exp!Q34/BerkeleyDB3_Exp!$X$24</f>
        <v>0.56238920100878476</v>
      </c>
      <c r="AK31">
        <f>BerkeleyDB5_Exp!H34/18407</f>
        <v>0.14320638887379802</v>
      </c>
      <c r="AL31">
        <f>BerkeleyDB5_Exp!J34/18407</f>
        <v>0.33036344868799911</v>
      </c>
      <c r="AM31">
        <f>BerkeleyDB5_Exp!N34/BerkeleyDB5_Exp!$W$24</f>
        <v>0.43752463680877951</v>
      </c>
      <c r="AN31">
        <f>BerkeleyDB5_Exp!P34/BerkeleyDB5_Exp!$W$24</f>
        <v>0.75802866090894794</v>
      </c>
      <c r="AO31">
        <f>BerkeleyDB7_Exp!H34/26290</f>
        <v>6.5005705591479654E-2</v>
      </c>
      <c r="AP31">
        <f>BerkeleyDB7_Exp!J34/26290</f>
        <v>0.33096234309623429</v>
      </c>
      <c r="AQ31">
        <f>BerkeleyDB7_Exp!N34/BerkeleyDB7_Exp!$W$24</f>
        <v>0.36724797258584496</v>
      </c>
      <c r="AR31">
        <f>BerkeleyDB7_Exp!P34/BerkeleyDB7_Exp!$W$24</f>
        <v>0.73308368952021796</v>
      </c>
      <c r="AT31" s="238"/>
      <c r="AU31" s="238"/>
      <c r="AV31" s="238"/>
      <c r="AW31" s="238"/>
      <c r="AX31" s="238"/>
      <c r="AY31" s="238"/>
      <c r="AZ31" s="238"/>
      <c r="BA31" s="238"/>
      <c r="BB31" s="238"/>
      <c r="BC31" s="238"/>
      <c r="BD31" s="238"/>
      <c r="BE31" s="238"/>
      <c r="BF31" s="238"/>
      <c r="BG31" s="238"/>
      <c r="BH31" s="238"/>
      <c r="BI31" s="238"/>
      <c r="BJ31" s="238"/>
      <c r="BK31" s="238"/>
      <c r="BL31" s="238"/>
      <c r="BM31" s="238"/>
      <c r="BN31" s="238"/>
      <c r="BO31" s="238"/>
      <c r="BP31" s="238"/>
      <c r="BQ31" s="238"/>
      <c r="BR31" s="238"/>
      <c r="BS31" s="238"/>
      <c r="BT31" s="238"/>
      <c r="BU31" s="238"/>
      <c r="BV31" s="238"/>
      <c r="BW31" s="238"/>
    </row>
    <row r="32" spans="1:75" x14ac:dyDescent="0.3">
      <c r="A32">
        <f>MobileMedia_Exp!G35/3603</f>
        <v>7.8268109908409655E-2</v>
      </c>
      <c r="B32">
        <f>MobileMedia_Exp!I35/3603</f>
        <v>0.16874826533444351</v>
      </c>
      <c r="C32">
        <f>MobileMedia_Exp!M35/MobileMedia_Exp!$U$18</f>
        <v>0.2499122345211843</v>
      </c>
      <c r="D32">
        <f>MobileMedia_Exp!O35/MobileMedia_Exp!$U$18</f>
        <v>0.44509858499281335</v>
      </c>
      <c r="E32">
        <f>TankWar_Exp!F35/782</f>
        <v>0.40920716112531969</v>
      </c>
      <c r="F32">
        <f>TankWar_Exp!H35/782</f>
        <v>0.44245524296675193</v>
      </c>
      <c r="G32" s="179">
        <f>TankWar_Exp!L35/TankWar_Exp!$T$18</f>
        <v>1.0238239772308857</v>
      </c>
      <c r="H32">
        <f>TankWar_Exp!N35/TankWar_Exp!$T$18</f>
        <v>1.7788868211808491</v>
      </c>
      <c r="I32">
        <f>Prevayler3_Exp!H35/1306</f>
        <v>0.46707503828483921</v>
      </c>
      <c r="J32">
        <f>Prevayler3_Exp!J35/1306</f>
        <v>0.39433384379785608</v>
      </c>
      <c r="K32">
        <f>Prevayler3_Exp!N35/Prevayler3_Exp!$V$18</f>
        <v>0.69412388411350645</v>
      </c>
      <c r="L32">
        <f>Prevayler3_Exp!P35/Prevayler3_Exp!$V$18</f>
        <v>0.79760094519429892</v>
      </c>
      <c r="M32">
        <f>Prevayler5_Exp!G35/2543</f>
        <v>0.56979944946913097</v>
      </c>
      <c r="N32">
        <f>Prevayler5_Exp!I35/2543</f>
        <v>0.45379473063311049</v>
      </c>
      <c r="O32">
        <f>Prevayler5_Exp!M35/Prevayler5_Exp!$U$18</f>
        <v>0.82440401453922629</v>
      </c>
      <c r="P32">
        <f>Prevayler5_Exp!O35/Prevayler5_Exp!$U$18</f>
        <v>0.84926681271941418</v>
      </c>
      <c r="Q32">
        <f>MRR3_Exp!H35/3247</f>
        <v>0.14659685863874344</v>
      </c>
      <c r="R32">
        <f>MRR3_Exp!J35/3247</f>
        <v>0.14659685863874344</v>
      </c>
      <c r="S32">
        <f>MRR3_Exp!N35/MRR3_Exp!$V$18</f>
        <v>0.40464457970932238</v>
      </c>
      <c r="T32">
        <f>MRR3_Exp!P35/MRR3_Exp!$V$18</f>
        <v>0.76400535384062385</v>
      </c>
      <c r="U32">
        <f>MRR5_Exp!G35/5383</f>
        <v>0.1475013932751254</v>
      </c>
      <c r="V32">
        <f>MRR5_Exp!I35/5383</f>
        <v>0.1475013932751254</v>
      </c>
      <c r="W32">
        <f>MRR5_Exp!M35/MRR5_Exp!$U$18</f>
        <v>0.35438619430216822</v>
      </c>
      <c r="X32">
        <f>MRR5_Exp!O35/MRR5_Exp!$U$18</f>
        <v>0.74362891775695983</v>
      </c>
      <c r="Y32">
        <f>Lampiro4_Exp!H35/6236</f>
        <v>4.1533033996151381E-2</v>
      </c>
      <c r="Z32">
        <f>Lampiro4_Exp!J35/6236</f>
        <v>3.8005131494547789E-2</v>
      </c>
      <c r="AA32">
        <f>Lampiro4_Exp!N35/Lampiro4_Exp!$V$18</f>
        <v>9.5173321167479993E-2</v>
      </c>
      <c r="AB32">
        <f>Lampiro4_Exp!P35/Lampiro4_Exp!$V$18</f>
        <v>0.22829790433478012</v>
      </c>
      <c r="AC32">
        <f>Lampiro6_Exp!G35/9346</f>
        <v>4.1087096083886152E-2</v>
      </c>
      <c r="AD32">
        <f>Lampiro6_Exp!I35/9346</f>
        <v>3.7984164348384336E-2</v>
      </c>
      <c r="AE32">
        <f>Lampiro6_Exp!M35/Lampiro6_Exp!$U$18</f>
        <v>8.5256490407756388E-2</v>
      </c>
      <c r="AF32">
        <f>Lampiro6_Exp!O35/Lampiro6_Exp!$U$18</f>
        <v>0.2357070016766096</v>
      </c>
      <c r="AG32">
        <f>BerkeleyDB3_Exp!I35/10297</f>
        <v>0.37923667087501212</v>
      </c>
      <c r="AH32">
        <f>BerkeleyDB3_Exp!K35/10297</f>
        <v>0.31980188404389626</v>
      </c>
      <c r="AI32">
        <f>BerkeleyDB3_Exp!O35/BerkeleyDB3_Exp!$X$24</f>
        <v>0.81237056503721006</v>
      </c>
      <c r="AJ32">
        <f>BerkeleyDB3_Exp!Q35/BerkeleyDB3_Exp!$X$24</f>
        <v>0.8095476795616191</v>
      </c>
      <c r="AK32">
        <f>BerkeleyDB5_Exp!H35/18407</f>
        <v>0.30042918454935624</v>
      </c>
      <c r="AL32">
        <f>BerkeleyDB5_Exp!J35/18407</f>
        <v>0.31200086923453035</v>
      </c>
      <c r="AM32">
        <f>BerkeleyDB5_Exp!N35/BerkeleyDB5_Exp!$W$24</f>
        <v>0.6421125641529063</v>
      </c>
      <c r="AN32">
        <f>BerkeleyDB5_Exp!P35/BerkeleyDB5_Exp!$W$24</f>
        <v>0.7329930619875662</v>
      </c>
      <c r="AO32">
        <f>BerkeleyDB7_Exp!H35/26290</f>
        <v>0.29573982502852797</v>
      </c>
      <c r="AP32">
        <f>BerkeleyDB7_Exp!J35/26290</f>
        <v>0.30555344237352605</v>
      </c>
      <c r="AQ32">
        <f>BerkeleyDB7_Exp!N35/BerkeleyDB7_Exp!$W$24</f>
        <v>0.61996024182693654</v>
      </c>
      <c r="AR32">
        <f>BerkeleyDB7_Exp!P35/BerkeleyDB7_Exp!$W$24</f>
        <v>0.70475527417227934</v>
      </c>
      <c r="AT32" s="238"/>
      <c r="AU32" s="238"/>
      <c r="AV32" s="238"/>
      <c r="AW32" s="238"/>
      <c r="AX32" s="238"/>
      <c r="AY32" s="238"/>
      <c r="AZ32" s="238"/>
      <c r="BA32" s="238"/>
      <c r="BB32" s="238"/>
      <c r="BC32" s="238"/>
      <c r="BD32" s="238"/>
      <c r="BE32" s="238"/>
      <c r="BF32" s="238"/>
      <c r="BG32" s="238"/>
      <c r="BH32" s="238"/>
      <c r="BI32" s="238"/>
      <c r="BJ32" s="238"/>
      <c r="BK32" s="238"/>
      <c r="BL32" s="238"/>
      <c r="BM32" s="238"/>
      <c r="BN32" s="238"/>
      <c r="BO32" s="238"/>
      <c r="BP32" s="238"/>
      <c r="BQ32" s="238"/>
      <c r="BR32" s="238"/>
      <c r="BS32" s="238"/>
      <c r="BT32" s="238"/>
      <c r="BU32" s="238"/>
      <c r="BV32" s="238"/>
      <c r="BW32" s="238"/>
    </row>
    <row r="33" spans="1:75" x14ac:dyDescent="0.3">
      <c r="A33">
        <f>MobileMedia_Exp!G36/3603</f>
        <v>1.8040521787399389E-2</v>
      </c>
      <c r="B33">
        <f>MobileMedia_Exp!I36/3603</f>
        <v>5.356647238412434E-2</v>
      </c>
      <c r="C33">
        <f>MobileMedia_Exp!M36/MobileMedia_Exp!$U$18</f>
        <v>0.17513612575495444</v>
      </c>
      <c r="D33">
        <f>MobileMedia_Exp!O36/MobileMedia_Exp!$U$18</f>
        <v>0.29373576774397891</v>
      </c>
      <c r="E33">
        <f>TankWar_Exp!F36/782</f>
        <v>0.58312020460358061</v>
      </c>
      <c r="F33">
        <f>TankWar_Exp!H36/782</f>
        <v>7.2890025575447576E-2</v>
      </c>
      <c r="G33" s="179">
        <f>TankWar_Exp!L36/TankWar_Exp!$T$18</f>
        <v>1.2753888562699653</v>
      </c>
      <c r="H33">
        <f>TankWar_Exp!N36/TankWar_Exp!$T$18</f>
        <v>1.0210624259854508</v>
      </c>
      <c r="I33">
        <f>Prevayler3_Exp!H36/1306</f>
        <v>0.31699846860643183</v>
      </c>
      <c r="J33">
        <f>Prevayler3_Exp!J36/1306</f>
        <v>0.32618683001531396</v>
      </c>
      <c r="K33">
        <f>Prevayler3_Exp!N36/Prevayler3_Exp!$V$18</f>
        <v>0.53707030229416164</v>
      </c>
      <c r="L33">
        <f>Prevayler3_Exp!P36/Prevayler3_Exp!$V$18</f>
        <v>0.72516687719795814</v>
      </c>
      <c r="M33">
        <f>Prevayler5_Exp!G36/2543</f>
        <v>0.42548171451042077</v>
      </c>
      <c r="N33">
        <f>Prevayler5_Exp!I36/2543</f>
        <v>0.3546991742036964</v>
      </c>
      <c r="O33">
        <f>Prevayler5_Exp!M36/Prevayler5_Exp!$U$18</f>
        <v>0.65744931441501253</v>
      </c>
      <c r="P33">
        <f>Prevayler5_Exp!O36/Prevayler5_Exp!$U$18</f>
        <v>0.72815477157854702</v>
      </c>
      <c r="Q33">
        <f>MRR3_Exp!H36/3247</f>
        <v>0.12257468432399138</v>
      </c>
      <c r="R33">
        <f>MRR3_Exp!J36/3247</f>
        <v>0.13273791191869419</v>
      </c>
      <c r="S33">
        <f>MRR3_Exp!N36/MRR3_Exp!$V$18</f>
        <v>0.37401170700547987</v>
      </c>
      <c r="T33">
        <f>MRR3_Exp!P36/MRR3_Exp!$V$18</f>
        <v>0.74617776564789562</v>
      </c>
      <c r="U33">
        <f>MRR5_Exp!G36/5383</f>
        <v>0.11554895039940553</v>
      </c>
      <c r="V33">
        <f>MRR5_Exp!I36/5383</f>
        <v>0.12669515140256363</v>
      </c>
      <c r="W33">
        <f>MRR5_Exp!M36/MRR5_Exp!$U$18</f>
        <v>0.31599091219712849</v>
      </c>
      <c r="X33">
        <f>MRR5_Exp!O36/MRR5_Exp!$U$18</f>
        <v>0.71845708049149448</v>
      </c>
      <c r="Y33">
        <f>Lampiro4_Exp!H36/6236</f>
        <v>0.17864015394483643</v>
      </c>
      <c r="Z33">
        <f>Lampiro4_Exp!J36/6236</f>
        <v>0.17751763951250801</v>
      </c>
      <c r="AA33">
        <f>Lampiro4_Exp!N36/Lampiro4_Exp!$V$18</f>
        <v>0.2854729952899811</v>
      </c>
      <c r="AB33">
        <f>Lampiro4_Exp!P36/Lampiro4_Exp!$V$18</f>
        <v>0.38172795660205755</v>
      </c>
      <c r="AC33">
        <f>Lampiro6_Exp!G36/9346</f>
        <v>0.16156644553819816</v>
      </c>
      <c r="AD33">
        <f>Lampiro6_Exp!I36/9346</f>
        <v>0.17472715600256794</v>
      </c>
      <c r="AE33">
        <f>Lampiro6_Exp!M36/Lampiro6_Exp!$U$18</f>
        <v>0.24849771149142194</v>
      </c>
      <c r="AF33">
        <f>Lampiro6_Exp!O36/Lampiro6_Exp!$U$18</f>
        <v>0.39049322926068813</v>
      </c>
      <c r="AG33">
        <f>BerkeleyDB3_Exp!I36/10297</f>
        <v>6.1571331455763816E-2</v>
      </c>
      <c r="AH33">
        <f>BerkeleyDB3_Exp!K36/10297</f>
        <v>0.29027872195785182</v>
      </c>
      <c r="AI33">
        <f>BerkeleyDB3_Exp!O36/BerkeleyDB3_Exp!$X$24</f>
        <v>0.3810704120715786</v>
      </c>
      <c r="AJ33">
        <f>BerkeleyDB3_Exp!Q36/BerkeleyDB3_Exp!$X$24</f>
        <v>0.76810466936853505</v>
      </c>
      <c r="AK33">
        <f>BerkeleyDB5_Exp!H36/18407</f>
        <v>3.9061226707230945E-2</v>
      </c>
      <c r="AL33">
        <f>BerkeleyDB5_Exp!J36/18407</f>
        <v>0.2978758081164774</v>
      </c>
      <c r="AM33">
        <f>BerkeleyDB5_Exp!N36/BerkeleyDB5_Exp!$W$24</f>
        <v>0.2613889280322631</v>
      </c>
      <c r="AN33">
        <f>BerkeleyDB5_Exp!P36/BerkeleyDB5_Exp!$W$24</f>
        <v>0.71373490897111858</v>
      </c>
      <c r="AO33">
        <f>BerkeleyDB7_Exp!H36/26290</f>
        <v>3.9786991251426401E-2</v>
      </c>
      <c r="AP33">
        <f>BerkeleyDB7_Exp!J36/26290</f>
        <v>0.28330163560289084</v>
      </c>
      <c r="AQ33">
        <f>BerkeleyDB7_Exp!N36/BerkeleyDB7_Exp!$W$24</f>
        <v>0.27140447528703804</v>
      </c>
      <c r="AR33">
        <f>BerkeleyDB7_Exp!P36/BerkeleyDB7_Exp!$W$24</f>
        <v>0.6799467068391295</v>
      </c>
      <c r="AT33" s="238"/>
      <c r="AU33" s="238"/>
      <c r="AV33" s="238"/>
      <c r="AW33" s="238"/>
      <c r="AX33" s="238"/>
      <c r="AY33" s="238"/>
      <c r="AZ33" s="238"/>
      <c r="BA33" s="238"/>
      <c r="BB33" s="238"/>
      <c r="BC33" s="238"/>
      <c r="BD33" s="238"/>
      <c r="BE33" s="238"/>
      <c r="BF33" s="238"/>
      <c r="BG33" s="238"/>
      <c r="BH33" s="238"/>
      <c r="BI33" s="238"/>
      <c r="BJ33" s="238"/>
      <c r="BK33" s="238"/>
      <c r="BL33" s="238"/>
      <c r="BM33" s="238"/>
      <c r="BN33" s="238"/>
      <c r="BO33" s="238"/>
      <c r="BP33" s="238"/>
      <c r="BQ33" s="238"/>
      <c r="BR33" s="238"/>
      <c r="BS33" s="238"/>
      <c r="BT33" s="238"/>
      <c r="BU33" s="238"/>
      <c r="BV33" s="238"/>
      <c r="BW33" s="238"/>
    </row>
    <row r="34" spans="1:75" x14ac:dyDescent="0.3">
      <c r="A34">
        <f>MobileMedia_Exp!G37/3603</f>
        <v>0.10463502636691646</v>
      </c>
      <c r="B34">
        <f>MobileMedia_Exp!I37/3603</f>
        <v>9.6031085206772129E-2</v>
      </c>
      <c r="C34">
        <f>MobileMedia_Exp!M37/MobileMedia_Exp!$U$18</f>
        <v>0.28264831900409598</v>
      </c>
      <c r="D34">
        <f>MobileMedia_Exp!O37/MobileMedia_Exp!$U$18</f>
        <v>0.34953940880198298</v>
      </c>
      <c r="E34">
        <f>TankWar_Exp!F37/782</f>
        <v>0.18542199488491048</v>
      </c>
      <c r="F34">
        <f>TankWar_Exp!H37/782</f>
        <v>0.16624040920716113</v>
      </c>
      <c r="G34" s="179">
        <f>TankWar_Exp!L37/TankWar_Exp!$T$18</f>
        <v>0.70011916964383469</v>
      </c>
      <c r="H34">
        <f>TankWar_Exp!N37/TankWar_Exp!$T$18</f>
        <v>1.2124851970901709</v>
      </c>
      <c r="I34">
        <f>Prevayler3_Exp!H37/1306</f>
        <v>0.33537519142419603</v>
      </c>
      <c r="J34">
        <f>Prevayler3_Exp!J37/1306</f>
        <v>0.23430321592649311</v>
      </c>
      <c r="K34">
        <f>Prevayler3_Exp!N37/Prevayler3_Exp!$V$18</f>
        <v>0.55630135312918338</v>
      </c>
      <c r="L34">
        <f>Prevayler3_Exp!P37/Prevayler3_Exp!$V$18</f>
        <v>0.62750296529277971</v>
      </c>
      <c r="M34">
        <f>Prevayler5_Exp!G37/2543</f>
        <v>0.38969720802202124</v>
      </c>
      <c r="N34">
        <f>Prevayler5_Exp!I37/2543</f>
        <v>0.28470310656704678</v>
      </c>
      <c r="O34">
        <f>Prevayler5_Exp!M37/Prevayler5_Exp!$U$18</f>
        <v>0.55220368251068686</v>
      </c>
      <c r="P34">
        <f>Prevayler5_Exp!O37/Prevayler5_Exp!$U$18</f>
        <v>0.64260737743936314</v>
      </c>
      <c r="Q34">
        <f>MRR3_Exp!H37/3247</f>
        <v>0.84293193717277481</v>
      </c>
      <c r="R34">
        <f>MRR3_Exp!J37/3247</f>
        <v>0.84170003079765943</v>
      </c>
      <c r="S34">
        <f>MRR3_Exp!N37/MRR3_Exp!$V$18</f>
        <v>1.4615301815670858</v>
      </c>
      <c r="T34">
        <f>MRR3_Exp!P37/MRR3_Exp!$V$18</f>
        <v>1.6581579438625715</v>
      </c>
      <c r="U34">
        <f>MRR5_Exp!G37/5383</f>
        <v>0.84042355563811999</v>
      </c>
      <c r="V34">
        <f>MRR5_Exp!I37/5383</f>
        <v>0.83986624558796208</v>
      </c>
      <c r="W34">
        <f>MRR5_Exp!M37/MRR5_Exp!$U$18</f>
        <v>1.2767602107162763</v>
      </c>
      <c r="X34">
        <f>MRR5_Exp!O37/MRR5_Exp!$U$18</f>
        <v>1.5812667524747221</v>
      </c>
      <c r="Y34">
        <f>Lampiro4_Exp!H37/6236</f>
        <v>0.10455420141116101</v>
      </c>
      <c r="Z34">
        <f>Lampiro4_Exp!J37/6236</f>
        <v>0.10343168697883258</v>
      </c>
      <c r="AA34">
        <f>Lampiro4_Exp!N37/Lampiro4_Exp!$V$18</f>
        <v>0.20412198867509829</v>
      </c>
      <c r="AB34">
        <f>Lampiro4_Exp!P37/Lampiro4_Exp!$V$18</f>
        <v>0.30025130815667578</v>
      </c>
      <c r="AC34">
        <f>Lampiro6_Exp!G37/9346</f>
        <v>9.2766959126899209E-2</v>
      </c>
      <c r="AD34">
        <f>Lampiro6_Exp!I37/9346</f>
        <v>9.1589985020329556E-2</v>
      </c>
      <c r="AE34">
        <f>Lampiro6_Exp!M37/Lampiro6_Exp!$U$18</f>
        <v>0.17077446131566856</v>
      </c>
      <c r="AF34">
        <f>Lampiro6_Exp!O37/Lampiro6_Exp!$U$18</f>
        <v>0.29638610967318502</v>
      </c>
      <c r="AG34">
        <f>BerkeleyDB3_Exp!I37/10297</f>
        <v>0.37933378653976885</v>
      </c>
      <c r="AH34">
        <f>BerkeleyDB3_Exp!K37/10297</f>
        <v>0.31902495872584247</v>
      </c>
      <c r="AI34">
        <f>BerkeleyDB3_Exp!O37/BerkeleyDB3_Exp!$X$24</f>
        <v>0.81250242078559443</v>
      </c>
      <c r="AJ34">
        <f>BerkeleyDB3_Exp!Q37/BerkeleyDB3_Exp!$X$24</f>
        <v>0.80845707403022204</v>
      </c>
      <c r="AK34">
        <f>BerkeleyDB5_Exp!H37/18407</f>
        <v>0.31080567175531049</v>
      </c>
      <c r="AL34">
        <f>BerkeleyDB5_Exp!J37/18407</f>
        <v>0.41179985874938879</v>
      </c>
      <c r="AM34">
        <f>BerkeleyDB5_Exp!N37/BerkeleyDB5_Exp!$W$24</f>
        <v>0.65561508458232165</v>
      </c>
      <c r="AN34">
        <f>BerkeleyDB5_Exp!P37/BerkeleyDB5_Exp!$W$24</f>
        <v>0.8690593200306973</v>
      </c>
      <c r="AO34">
        <f>BerkeleyDB7_Exp!H37/26290</f>
        <v>0.29558767592240398</v>
      </c>
      <c r="AP34">
        <f>BerkeleyDB7_Exp!J37/26290</f>
        <v>0.40718904526435906</v>
      </c>
      <c r="AQ34">
        <f>BerkeleyDB7_Exp!N37/BerkeleyDB7_Exp!$W$24</f>
        <v>0.61979360004042749</v>
      </c>
      <c r="AR34">
        <f>BerkeleyDB7_Exp!P37/BerkeleyDB7_Exp!$W$24</f>
        <v>0.81806893556403404</v>
      </c>
      <c r="AT34" s="238"/>
      <c r="AU34" s="238"/>
      <c r="AV34" s="238"/>
      <c r="AW34" s="238"/>
      <c r="AX34" s="238"/>
      <c r="AY34" s="238"/>
      <c r="AZ34" s="238"/>
      <c r="BA34" s="238"/>
      <c r="BB34" s="238"/>
      <c r="BC34" s="238"/>
      <c r="BD34" s="238"/>
      <c r="BE34" s="238"/>
      <c r="BF34" s="238"/>
      <c r="BG34" s="238"/>
      <c r="BH34" s="238"/>
      <c r="BI34" s="238"/>
      <c r="BJ34" s="238"/>
      <c r="BK34" s="238"/>
      <c r="BL34" s="238"/>
      <c r="BM34" s="238"/>
      <c r="BN34" s="238"/>
      <c r="BO34" s="238"/>
      <c r="BP34" s="238"/>
      <c r="BQ34" s="238"/>
      <c r="BR34" s="238"/>
      <c r="BS34" s="238"/>
      <c r="BT34" s="238"/>
      <c r="BU34" s="238"/>
      <c r="BV34" s="238"/>
      <c r="BW34" s="238"/>
    </row>
    <row r="35" spans="1:75" x14ac:dyDescent="0.3">
      <c r="A35">
        <f>MobileMedia_Exp!G38/3603</f>
        <v>8.992506244796003E-2</v>
      </c>
      <c r="B35">
        <f>MobileMedia_Exp!I38/3603</f>
        <v>8.465167915625868E-2</v>
      </c>
      <c r="C35">
        <f>MobileMedia_Exp!M38/MobileMedia_Exp!$U$18</f>
        <v>0.26438502976626105</v>
      </c>
      <c r="D35">
        <f>MobileMedia_Exp!O38/MobileMedia_Exp!$U$18</f>
        <v>0.33458549191715836</v>
      </c>
      <c r="E35">
        <f>TankWar_Exp!F38/782</f>
        <v>0.23529411764705882</v>
      </c>
      <c r="F35">
        <f>TankWar_Exp!H38/782</f>
        <v>0.50895140664961636</v>
      </c>
      <c r="G35" s="179">
        <f>TankWar_Exp!L38/TankWar_Exp!$T$18</f>
        <v>0.77225909819180605</v>
      </c>
      <c r="H35">
        <f>TankWar_Exp!N38/TankWar_Exp!$T$18</f>
        <v>1.9152427677211978</v>
      </c>
      <c r="I35">
        <f>Prevayler3_Exp!H38/1306</f>
        <v>0.24502297090352221</v>
      </c>
      <c r="J35">
        <f>Prevayler3_Exp!J38/1306</f>
        <v>9.6477794793261865E-2</v>
      </c>
      <c r="K35">
        <f>Prevayler3_Exp!N38/Prevayler3_Exp!$V$18</f>
        <v>0.46174868652365947</v>
      </c>
      <c r="L35">
        <f>Prevayler3_Exp!P38/Prevayler3_Exp!$V$18</f>
        <v>0.48100709743501208</v>
      </c>
      <c r="M35">
        <f>Prevayler5_Exp!G38/2543</f>
        <v>0.37868659064097521</v>
      </c>
      <c r="N35">
        <f>Prevayler5_Exp!I38/2543</f>
        <v>0.1006685017695635</v>
      </c>
      <c r="O35">
        <f>Prevayler5_Exp!M38/Prevayler5_Exp!$U$18</f>
        <v>0.60331413917037646</v>
      </c>
      <c r="P35">
        <f>Prevayler5_Exp!O38/Prevayler5_Exp!$U$18</f>
        <v>0.41768501532060975</v>
      </c>
      <c r="Q35">
        <f>MRR3_Exp!H38/3247</f>
        <v>2.0326455189405606E-2</v>
      </c>
      <c r="R35">
        <f>MRR3_Exp!J38/3247</f>
        <v>0</v>
      </c>
      <c r="S35">
        <f>MRR3_Exp!N38/MRR3_Exp!$V$18</f>
        <v>0.2436256334455347</v>
      </c>
      <c r="T35">
        <f>MRR3_Exp!P38/MRR3_Exp!$V$18</f>
        <v>0.57542908762420952</v>
      </c>
      <c r="U35">
        <f>MRR5_Exp!G38/5383</f>
        <v>0</v>
      </c>
      <c r="V35">
        <f>MRR5_Exp!I38/5383</f>
        <v>0</v>
      </c>
      <c r="W35">
        <f>MRR5_Exp!M38/MRR5_Exp!$U$18</f>
        <v>8.7410714285714286E-2</v>
      </c>
      <c r="X35">
        <f>MRR5_Exp!O38/MRR5_Exp!$U$18</f>
        <v>0.56517857142857142</v>
      </c>
      <c r="Y35">
        <f>Lampiro4_Exp!H38/6236</f>
        <v>0.1372674791533034</v>
      </c>
      <c r="Z35">
        <f>Lampiro4_Exp!J38/6236</f>
        <v>0.13822963438101346</v>
      </c>
      <c r="AA35">
        <f>Lampiro4_Exp!N38/Lampiro4_Exp!$V$18</f>
        <v>0.24004321237517637</v>
      </c>
      <c r="AB35">
        <f>Lampiro4_Exp!P38/Lampiro4_Exp!$V$18</f>
        <v>0.33852064303253693</v>
      </c>
      <c r="AC35">
        <f>Lampiro6_Exp!G38/9346</f>
        <v>0.12903916113845496</v>
      </c>
      <c r="AD35">
        <f>Lampiro6_Exp!I38/9346</f>
        <v>0.14016691632784078</v>
      </c>
      <c r="AE35">
        <f>Lampiro6_Exp!M38/Lampiro6_Exp!$U$18</f>
        <v>0.21175141591843744</v>
      </c>
      <c r="AF35">
        <f>Lampiro6_Exp!O38/Lampiro6_Exp!$U$18</f>
        <v>0.35137276642058068</v>
      </c>
      <c r="AG35">
        <f>BerkeleyDB3_Exp!I38/10297</f>
        <v>0.27891618918131494</v>
      </c>
      <c r="AH35">
        <f>BerkeleyDB3_Exp!K38/10297</f>
        <v>0.20811886957366224</v>
      </c>
      <c r="AI35">
        <f>BerkeleyDB3_Exp!O38/BerkeleyDB3_Exp!$X$24</f>
        <v>0.67616357695604301</v>
      </c>
      <c r="AJ35">
        <f>BerkeleyDB3_Exp!Q38/BerkeleyDB3_Exp!$X$24</f>
        <v>0.65277313442330709</v>
      </c>
      <c r="AK35">
        <f>BerkeleyDB5_Exp!H38/18407</f>
        <v>0.25044819905470744</v>
      </c>
      <c r="AL35">
        <f>BerkeleyDB5_Exp!J38/18407</f>
        <v>0.2936926169392079</v>
      </c>
      <c r="AM35">
        <f>BerkeleyDB5_Exp!N38/BerkeleyDB5_Exp!$W$24</f>
        <v>0.57707424585415146</v>
      </c>
      <c r="AN35">
        <f>BerkeleyDB5_Exp!P38/BerkeleyDB5_Exp!$W$24</f>
        <v>0.70803153288547838</v>
      </c>
      <c r="AO35">
        <f>BerkeleyDB7_Exp!H38/26290</f>
        <v>0.22308862685431724</v>
      </c>
      <c r="AP35">
        <f>BerkeleyDB7_Exp!J38/26290</f>
        <v>0.2928489920121719</v>
      </c>
      <c r="AQ35">
        <f>BerkeleyDB7_Exp!N38/BerkeleyDB7_Exp!$W$24</f>
        <v>0.54038878876882823</v>
      </c>
      <c r="AR35">
        <f>BerkeleyDB7_Exp!P38/BerkeleyDB7_Exp!$W$24</f>
        <v>0.69059106649831004</v>
      </c>
      <c r="AT35" s="238"/>
      <c r="AU35" s="238"/>
      <c r="AV35" s="238"/>
      <c r="AW35" s="238"/>
      <c r="AX35" s="238"/>
      <c r="AY35" s="238"/>
      <c r="AZ35" s="238"/>
      <c r="BA35" s="238"/>
      <c r="BB35" s="238"/>
      <c r="BC35" s="238"/>
      <c r="BD35" s="238"/>
      <c r="BE35" s="238"/>
      <c r="BF35" s="238"/>
      <c r="BG35" s="238"/>
      <c r="BH35" s="238"/>
      <c r="BI35" s="238"/>
      <c r="BJ35" s="238"/>
      <c r="BK35" s="238"/>
      <c r="BL35" s="238"/>
      <c r="BM35" s="238"/>
      <c r="BN35" s="238"/>
      <c r="BO35" s="238"/>
      <c r="BP35" s="238"/>
      <c r="BQ35" s="238"/>
      <c r="BR35" s="238"/>
      <c r="BS35" s="238"/>
      <c r="BT35" s="238"/>
      <c r="BU35" s="238"/>
      <c r="BV35" s="238"/>
      <c r="BW35" s="238"/>
    </row>
    <row r="36" spans="1:75" x14ac:dyDescent="0.3">
      <c r="A36">
        <f>MobileMedia_Exp!G39/3603</f>
        <v>5.4121565362198171E-2</v>
      </c>
      <c r="B36">
        <f>MobileMedia_Exp!I39/3603</f>
        <v>6.4390785456563973E-2</v>
      </c>
      <c r="C36">
        <f>MobileMedia_Exp!M39/MobileMedia_Exp!$U$18</f>
        <v>0.21993287294209676</v>
      </c>
      <c r="D36">
        <f>MobileMedia_Exp!O39/MobileMedia_Exp!$U$18</f>
        <v>0.30796022526856814</v>
      </c>
      <c r="E36">
        <f>TankWar_Exp!F39/782</f>
        <v>6.7774936061381075E-2</v>
      </c>
      <c r="F36">
        <f>TankWar_Exp!H39/782</f>
        <v>0.44245524296675193</v>
      </c>
      <c r="G36" s="179">
        <f>TankWar_Exp!L39/TankWar_Exp!$T$18</f>
        <v>0.40542930926388487</v>
      </c>
      <c r="H36">
        <f>TankWar_Exp!N39/TankWar_Exp!$T$18</f>
        <v>1.7788868211808491</v>
      </c>
      <c r="I36">
        <f>Prevayler3_Exp!H39/1306</f>
        <v>0.25497702909647779</v>
      </c>
      <c r="J36">
        <f>Prevayler3_Exp!J39/1306</f>
        <v>0.19142419601837674</v>
      </c>
      <c r="K36">
        <f>Prevayler3_Exp!N39/Prevayler3_Exp!$V$18</f>
        <v>0.47216550572596294</v>
      </c>
      <c r="L36">
        <f>Prevayler3_Exp!P39/Prevayler3_Exp!$V$18</f>
        <v>0.58192647307036316</v>
      </c>
      <c r="M36">
        <f>Prevayler5_Exp!G39/2543</f>
        <v>0.3346441211167912</v>
      </c>
      <c r="N36">
        <f>Prevayler5_Exp!I39/2543</f>
        <v>0.271726307510814</v>
      </c>
      <c r="O36">
        <f>Prevayler5_Exp!M39/Prevayler5_Exp!$U$18</f>
        <v>0.55236338599895429</v>
      </c>
      <c r="P36">
        <f>Prevayler5_Exp!O39/Prevayler5_Exp!$U$18</f>
        <v>0.62674746728996378</v>
      </c>
      <c r="Q36">
        <f>MRR3_Exp!H39/3247</f>
        <v>0.14906067138897444</v>
      </c>
      <c r="R36">
        <f>MRR3_Exp!J39/3247</f>
        <v>0.14752078842008007</v>
      </c>
      <c r="S36">
        <f>MRR3_Exp!N39/MRR3_Exp!$V$18</f>
        <v>0.40778641280715239</v>
      </c>
      <c r="T36">
        <f>MRR3_Exp!P39/MRR3_Exp!$V$18</f>
        <v>0.76519385972013909</v>
      </c>
      <c r="U36">
        <f>MRR5_Exp!G39/5383</f>
        <v>0.14712985324168679</v>
      </c>
      <c r="V36">
        <f>MRR5_Exp!I39/5383</f>
        <v>0.14712985324168679</v>
      </c>
      <c r="W36">
        <f>MRR5_Exp!M39/MRR5_Exp!$U$18</f>
        <v>0.35393973753350494</v>
      </c>
      <c r="X36">
        <f>MRR5_Exp!O39/MRR5_Exp!$U$18</f>
        <v>0.74317942066293363</v>
      </c>
      <c r="Y36">
        <f>Lampiro4_Exp!H39/6236</f>
        <v>2.7742142398973702E-2</v>
      </c>
      <c r="Z36">
        <f>Lampiro4_Exp!J39/6236</f>
        <v>2.549711353431687E-2</v>
      </c>
      <c r="AA36">
        <f>Lampiro4_Exp!N39/Lampiro4_Exp!$V$18</f>
        <v>0.11977754675187563</v>
      </c>
      <c r="AB36">
        <f>Lampiro4_Exp!P39/Lampiro4_Exp!$V$18</f>
        <v>0.21454210654530009</v>
      </c>
      <c r="AC36">
        <f>Lampiro6_Exp!G39/9346</f>
        <v>2.8354376203723518E-2</v>
      </c>
      <c r="AD36">
        <f>Lampiro6_Exp!I39/9346</f>
        <v>2.792638561951637E-2</v>
      </c>
      <c r="AE36">
        <f>Lampiro6_Exp!M39/Lampiro6_Exp!$U$18</f>
        <v>9.8007126003376896E-2</v>
      </c>
      <c r="AF36">
        <f>Lampiro6_Exp!O39/Lampiro6_Exp!$U$18</f>
        <v>0.22432209917825013</v>
      </c>
      <c r="AG36">
        <f>BerkeleyDB3_Exp!I39/10297</f>
        <v>8.6918519957269111E-2</v>
      </c>
      <c r="AH36">
        <f>BerkeleyDB3_Exp!K39/10297</f>
        <v>0.28367485675439447</v>
      </c>
      <c r="AI36">
        <f>BerkeleyDB3_Exp!O39/BerkeleyDB3_Exp!$X$24</f>
        <v>0.41548476239992771</v>
      </c>
      <c r="AJ36">
        <f>BerkeleyDB3_Exp!Q39/BerkeleyDB3_Exp!$X$24</f>
        <v>0.75883452235166082</v>
      </c>
      <c r="AK36">
        <f>BerkeleyDB5_Exp!H39/18407</f>
        <v>0.16988102352365947</v>
      </c>
      <c r="AL36">
        <f>BerkeleyDB5_Exp!J39/18407</f>
        <v>0.33601347313522029</v>
      </c>
      <c r="AM36">
        <f>BerkeleyDB5_Exp!N39/BerkeleyDB5_Exp!$W$24</f>
        <v>0.472235304509528</v>
      </c>
      <c r="AN36">
        <f>BerkeleyDB5_Exp!P39/BerkeleyDB5_Exp!$W$24</f>
        <v>0.76573192211552688</v>
      </c>
      <c r="AO36">
        <f>BerkeleyDB7_Exp!H39/26290</f>
        <v>0.12829973373906428</v>
      </c>
      <c r="AP36">
        <f>BerkeleyDB7_Exp!J39/26290</f>
        <v>0.34233548877900344</v>
      </c>
      <c r="AQ36">
        <f>BerkeleyDB7_Exp!N39/BerkeleyDB7_Exp!$W$24</f>
        <v>0.43657095577364197</v>
      </c>
      <c r="AR36">
        <f>BerkeleyDB7_Exp!P39/BerkeleyDB7_Exp!$W$24</f>
        <v>0.745763623934939</v>
      </c>
      <c r="AT36" s="238"/>
      <c r="AU36" s="238"/>
      <c r="AV36" s="238"/>
      <c r="AW36" s="238"/>
      <c r="AX36" s="238"/>
      <c r="AY36" s="238"/>
      <c r="AZ36" s="238"/>
      <c r="BA36" s="238"/>
      <c r="BB36" s="238"/>
      <c r="BC36" s="238"/>
      <c r="BD36" s="238"/>
      <c r="BE36" s="238"/>
      <c r="BF36" s="238"/>
      <c r="BG36" s="238"/>
      <c r="BH36" s="238"/>
      <c r="BI36" s="238"/>
      <c r="BJ36" s="238"/>
      <c r="BK36" s="238"/>
      <c r="BL36" s="238"/>
      <c r="BM36" s="238"/>
      <c r="BN36" s="238"/>
      <c r="BO36" s="238"/>
      <c r="BP36" s="238"/>
      <c r="BQ36" s="238"/>
      <c r="BR36" s="238"/>
      <c r="BS36" s="238"/>
      <c r="BT36" s="238"/>
      <c r="BU36" s="238"/>
      <c r="BV36" s="238"/>
      <c r="BW36" s="238"/>
    </row>
    <row r="37" spans="1:75" x14ac:dyDescent="0.3">
      <c r="A37">
        <f>MobileMedia_Exp!G40/3603</f>
        <v>4.9680821537607549E-2</v>
      </c>
      <c r="B37">
        <f>MobileMedia_Exp!I40/3603</f>
        <v>0.16180960310852069</v>
      </c>
      <c r="C37">
        <f>MobileMedia_Exp!M40/MobileMedia_Exp!$U$18</f>
        <v>0.21441942713444848</v>
      </c>
      <c r="D37">
        <f>MobileMedia_Exp!O40/MobileMedia_Exp!$U$18</f>
        <v>0.43598034298987154</v>
      </c>
      <c r="E37">
        <f>TankWar_Exp!F40/782</f>
        <v>8.8235294117647065E-2</v>
      </c>
      <c r="F37">
        <f>TankWar_Exp!H40/782</f>
        <v>7.2890025575447576E-2</v>
      </c>
      <c r="G37" s="179">
        <f>TankWar_Exp!L40/TankWar_Exp!$T$18</f>
        <v>0.49728198672465102</v>
      </c>
      <c r="H37">
        <f>TankWar_Exp!N40/TankWar_Exp!$T$18</f>
        <v>1.0210624259854508</v>
      </c>
      <c r="I37">
        <f>Prevayler3_Exp!H40/1306</f>
        <v>0.32312404287901991</v>
      </c>
      <c r="J37">
        <f>Prevayler3_Exp!J40/1306</f>
        <v>0.17075038284839203</v>
      </c>
      <c r="K37">
        <f>Prevayler3_Exp!N40/Prevayler3_Exp!$V$18</f>
        <v>0.54348065257250222</v>
      </c>
      <c r="L37">
        <f>Prevayler3_Exp!P40/Prevayler3_Exp!$V$18</f>
        <v>0.55995209289169801</v>
      </c>
      <c r="M37">
        <f>Prevayler5_Exp!G40/2543</f>
        <v>0.28981517892253245</v>
      </c>
      <c r="N37">
        <f>Prevayler5_Exp!I40/2543</f>
        <v>0.16751867872591428</v>
      </c>
      <c r="O37">
        <f>Prevayler5_Exp!M40/Prevayler5_Exp!$U$18</f>
        <v>0.4685787254731984</v>
      </c>
      <c r="P37">
        <f>Prevayler5_Exp!O40/Prevayler5_Exp!$U$18</f>
        <v>0.49938758275690903</v>
      </c>
      <c r="Q37">
        <f>MRR3_Exp!H40/3247</f>
        <v>0.12257468432399138</v>
      </c>
      <c r="R37">
        <f>MRR3_Exp!J40/3247</f>
        <v>0.13273791191869419</v>
      </c>
      <c r="S37">
        <f>MRR3_Exp!N40/MRR3_Exp!$V$18</f>
        <v>0.37401170700547987</v>
      </c>
      <c r="T37">
        <f>MRR3_Exp!P40/MRR3_Exp!$V$18</f>
        <v>0.74617776564789562</v>
      </c>
      <c r="U37">
        <f>MRR5_Exp!G40/5383</f>
        <v>0.12279398105145829</v>
      </c>
      <c r="V37">
        <f>MRR5_Exp!I40/5383</f>
        <v>0.13282556195430056</v>
      </c>
      <c r="W37">
        <f>MRR5_Exp!M40/MRR5_Exp!$U$18</f>
        <v>0.32469681918606191</v>
      </c>
      <c r="X37">
        <f>MRR5_Exp!O40/MRR5_Exp!$U$18</f>
        <v>0.72587378254292623</v>
      </c>
      <c r="Y37">
        <f>Lampiro4_Exp!H40/6236</f>
        <v>2.1808851828094934E-2</v>
      </c>
      <c r="Z37">
        <f>Lampiro4_Exp!J40/6236</f>
        <v>2.2931366260423348E-2</v>
      </c>
      <c r="AA37">
        <f>Lampiro4_Exp!N40/Lampiro4_Exp!$V$18</f>
        <v>0.11326242284548889</v>
      </c>
      <c r="AB37">
        <f>Lampiro4_Exp!P40/Lampiro4_Exp!$V$18</f>
        <v>0.21172040443463752</v>
      </c>
      <c r="AC37">
        <f>Lampiro6_Exp!G40/9346</f>
        <v>2.4609458591910979E-2</v>
      </c>
      <c r="AD37">
        <f>Lampiro6_Exp!I40/9346</f>
        <v>2.6107425636635994E-2</v>
      </c>
      <c r="AE37">
        <f>Lampiro6_Exp!M40/Lampiro6_Exp!$U$18</f>
        <v>9.3776466973592515E-2</v>
      </c>
      <c r="AF37">
        <f>Lampiro6_Exp!O40/Lampiro6_Exp!$U$18</f>
        <v>0.22226312744982343</v>
      </c>
      <c r="AG37">
        <f>BerkeleyDB3_Exp!I40/10297</f>
        <v>0.28989025929882489</v>
      </c>
      <c r="AH37">
        <f>BerkeleyDB3_Exp!K40/10297</f>
        <v>0.28367485675439447</v>
      </c>
      <c r="AI37">
        <f>BerkeleyDB3_Exp!O40/BerkeleyDB3_Exp!$X$24</f>
        <v>0.6910632765234892</v>
      </c>
      <c r="AJ37">
        <f>BerkeleyDB3_Exp!Q40/BerkeleyDB3_Exp!$X$24</f>
        <v>0.75883452235166082</v>
      </c>
      <c r="AK37">
        <f>BerkeleyDB5_Exp!H40/18407</f>
        <v>0.32368120823599716</v>
      </c>
      <c r="AL37">
        <f>BerkeleyDB5_Exp!J40/18407</f>
        <v>0.28804259249198677</v>
      </c>
      <c r="AM37">
        <f>BerkeleyDB5_Exp!N40/BerkeleyDB5_Exp!$W$24</f>
        <v>0.6723695209266749</v>
      </c>
      <c r="AN37">
        <f>BerkeleyDB5_Exp!P40/BerkeleyDB5_Exp!$W$24</f>
        <v>0.70032827167889944</v>
      </c>
      <c r="AO37">
        <f>BerkeleyDB7_Exp!H40/26290</f>
        <v>0.27744389501711675</v>
      </c>
      <c r="AP37">
        <f>BerkeleyDB7_Exp!J40/26290</f>
        <v>0.29026245720806393</v>
      </c>
      <c r="AQ37">
        <f>BerkeleyDB7_Exp!N40/BerkeleyDB7_Exp!$W$24</f>
        <v>0.59992156699921395</v>
      </c>
      <c r="AR37">
        <f>BerkeleyDB7_Exp!P40/BerkeleyDB7_Exp!$W$24</f>
        <v>0.68770733559462782</v>
      </c>
      <c r="AT37" s="238"/>
      <c r="AU37" s="238"/>
      <c r="AV37" s="238"/>
      <c r="AW37" s="238"/>
      <c r="AX37" s="238"/>
      <c r="AY37" s="238"/>
      <c r="AZ37" s="238"/>
      <c r="BA37" s="238"/>
      <c r="BB37" s="238"/>
      <c r="BC37" s="238"/>
      <c r="BD37" s="238"/>
      <c r="BE37" s="238"/>
      <c r="BF37" s="238"/>
      <c r="BG37" s="238"/>
      <c r="BH37" s="238"/>
      <c r="BI37" s="238"/>
      <c r="BJ37" s="238"/>
      <c r="BK37" s="238"/>
      <c r="BL37" s="238"/>
      <c r="BM37" s="238"/>
      <c r="BN37" s="238"/>
      <c r="BO37" s="238"/>
      <c r="BP37" s="238"/>
      <c r="BQ37" s="238"/>
      <c r="BR37" s="238"/>
      <c r="BS37" s="238"/>
      <c r="BT37" s="238"/>
      <c r="BU37" s="238"/>
      <c r="BV37" s="238"/>
      <c r="BW37" s="238"/>
    </row>
    <row r="38" spans="1:75" x14ac:dyDescent="0.3">
      <c r="A38">
        <f>MobileMedia_Exp!G41/3603</f>
        <v>5.1623646960865945E-2</v>
      </c>
      <c r="B38">
        <f>MobileMedia_Exp!I41/3603</f>
        <v>6.9941715237302249E-2</v>
      </c>
      <c r="C38">
        <f>MobileMedia_Exp!M41/MobileMedia_Exp!$U$18</f>
        <v>0.21683155967529461</v>
      </c>
      <c r="D38">
        <f>MobileMedia_Exp!O41/MobileMedia_Exp!$U$18</f>
        <v>0.31525481887092166</v>
      </c>
      <c r="E38">
        <f>TankWar_Exp!F41/782</f>
        <v>0.49360613810741688</v>
      </c>
      <c r="F38">
        <f>TankWar_Exp!H41/782</f>
        <v>0.50895140664961636</v>
      </c>
      <c r="G38" s="179">
        <f>TankWar_Exp!L41/TankWar_Exp!$T$18</f>
        <v>1.1459069332351448</v>
      </c>
      <c r="H38">
        <f>TankWar_Exp!N41/TankWar_Exp!$T$18</f>
        <v>1.9152427677211978</v>
      </c>
      <c r="I38">
        <f>Prevayler3_Exp!H41/1306</f>
        <v>0.23889739663093415</v>
      </c>
      <c r="J38">
        <f>Prevayler3_Exp!J41/1306</f>
        <v>6.8912710566615618E-3</v>
      </c>
      <c r="K38">
        <f>Prevayler3_Exp!N41/Prevayler3_Exp!$V$18</f>
        <v>0.38387381686937533</v>
      </c>
      <c r="L38">
        <f>Prevayler3_Exp!P41/Prevayler3_Exp!$V$18</f>
        <v>0.38578478332746308</v>
      </c>
      <c r="M38">
        <f>Prevayler5_Exp!G41/2543</f>
        <v>0.20487613055446324</v>
      </c>
      <c r="N38">
        <f>Prevayler5_Exp!I41/2543</f>
        <v>4.6008651199370823E-2</v>
      </c>
      <c r="O38">
        <f>Prevayler5_Exp!M41/Prevayler5_Exp!$U$18</f>
        <v>0.37031655864259844</v>
      </c>
      <c r="P38">
        <f>Prevayler5_Exp!O41/Prevayler5_Exp!$U$18</f>
        <v>0.35088115135798859</v>
      </c>
      <c r="Q38">
        <f>MRR3_Exp!H41/3247</f>
        <v>0.18848167539267016</v>
      </c>
      <c r="R38">
        <f>MRR3_Exp!J41/3247</f>
        <v>0.18848167539267016</v>
      </c>
      <c r="S38">
        <f>MRR3_Exp!N41/MRR3_Exp!$V$18</f>
        <v>0.62698076495599164</v>
      </c>
      <c r="T38">
        <f>MRR3_Exp!P41/MRR3_Exp!$V$18</f>
        <v>0.81788428704531368</v>
      </c>
      <c r="U38">
        <f>MRR5_Exp!G41/5383</f>
        <v>0.19097157718744195</v>
      </c>
      <c r="V38">
        <f>MRR5_Exp!I41/5383</f>
        <v>0.19097157718744195</v>
      </c>
      <c r="W38">
        <f>MRR5_Exp!M41/MRR5_Exp!$U$18</f>
        <v>0.49635377909291156</v>
      </c>
      <c r="X38">
        <f>MRR5_Exp!O41/MRR5_Exp!$U$18</f>
        <v>0.79622007775802139</v>
      </c>
      <c r="Y38">
        <f>Lampiro4_Exp!H41/6236</f>
        <v>0.13550352790250161</v>
      </c>
      <c r="Z38">
        <f>Lampiro4_Exp!J41/6236</f>
        <v>0.12957023733162285</v>
      </c>
      <c r="AA38">
        <f>Lampiro4_Exp!N41/Lampiro4_Exp!$V$18</f>
        <v>0.23810628364625061</v>
      </c>
      <c r="AB38">
        <f>Lampiro4_Exp!P41/Lampiro4_Exp!$V$18</f>
        <v>0.32899739840905079</v>
      </c>
      <c r="AC38">
        <f>Lampiro6_Exp!G41/9346</f>
        <v>0.127006205863471</v>
      </c>
      <c r="AD38">
        <f>Lampiro6_Exp!I41/9346</f>
        <v>0.127006205863471</v>
      </c>
      <c r="AE38">
        <f>Lampiro6_Exp!M41/Lampiro6_Exp!$U$18</f>
        <v>0.20945477244512592</v>
      </c>
      <c r="AF38">
        <f>Lampiro6_Exp!O41/Lampiro6_Exp!$U$18</f>
        <v>0.33647550038549329</v>
      </c>
      <c r="AG38">
        <f>BerkeleyDB3_Exp!I41/10297</f>
        <v>0.42138486937943093</v>
      </c>
      <c r="AH38">
        <f>BerkeleyDB3_Exp!K41/10297</f>
        <v>0.34398368456832085</v>
      </c>
      <c r="AI38">
        <f>BerkeleyDB3_Exp!O41/BerkeleyDB3_Exp!$X$24</f>
        <v>0.86959595983607418</v>
      </c>
      <c r="AJ38">
        <f>BerkeleyDB3_Exp!Q41/BerkeleyDB3_Exp!$X$24</f>
        <v>0.84349277672634937</v>
      </c>
      <c r="AK38">
        <f>BerkeleyDB5_Exp!H41/18407</f>
        <v>0.40457434671592329</v>
      </c>
      <c r="AL38">
        <f>BerkeleyDB5_Exp!J41/18407</f>
        <v>0.48557613951214212</v>
      </c>
      <c r="AM38">
        <f>BerkeleyDB5_Exp!N41/BerkeleyDB5_Exp!$W$24</f>
        <v>0.77763262521672505</v>
      </c>
      <c r="AN38">
        <f>BerkeleyDB5_Exp!P41/BerkeleyDB5_Exp!$W$24</f>
        <v>0.96964613463198857</v>
      </c>
      <c r="AO38">
        <f>BerkeleyDB7_Exp!H41/26290</f>
        <v>0.35332826169646253</v>
      </c>
      <c r="AP38">
        <f>BerkeleyDB7_Exp!J41/26290</f>
        <v>0.48980600988969192</v>
      </c>
      <c r="AQ38">
        <f>BerkeleyDB7_Exp!N41/BerkeleyDB7_Exp!$W$24</f>
        <v>0.68303415802064116</v>
      </c>
      <c r="AR38">
        <f>BerkeleyDB7_Exp!P41/BerkeleyDB7_Exp!$W$24</f>
        <v>0.91017869325224177</v>
      </c>
      <c r="AT38" s="238"/>
      <c r="AU38" s="238"/>
      <c r="AV38" s="238"/>
      <c r="AW38" s="238"/>
      <c r="AX38" s="238"/>
      <c r="AY38" s="238"/>
      <c r="AZ38" s="238"/>
      <c r="BA38" s="238"/>
      <c r="BB38" s="238"/>
      <c r="BC38" s="238"/>
      <c r="BD38" s="238"/>
      <c r="BE38" s="238"/>
      <c r="BF38" s="238"/>
      <c r="BG38" s="238"/>
      <c r="BH38" s="238"/>
      <c r="BI38" s="238"/>
      <c r="BJ38" s="238"/>
      <c r="BK38" s="238"/>
      <c r="BL38" s="238"/>
      <c r="BM38" s="238"/>
      <c r="BN38" s="238"/>
      <c r="BO38" s="238"/>
      <c r="BP38" s="238"/>
      <c r="BQ38" s="238"/>
      <c r="BR38" s="238"/>
      <c r="BS38" s="238"/>
      <c r="BT38" s="238"/>
      <c r="BU38" s="238"/>
      <c r="BV38" s="238"/>
      <c r="BW38" s="238"/>
    </row>
    <row r="39" spans="1:75" x14ac:dyDescent="0.3">
      <c r="A39">
        <f>MobileMedia_Exp!G42/3603</f>
        <v>0.11240632805995004</v>
      </c>
      <c r="B39">
        <f>MobileMedia_Exp!I42/3603</f>
        <v>0.11268387454898696</v>
      </c>
      <c r="C39">
        <f>MobileMedia_Exp!M42/MobileMedia_Exp!$U$18</f>
        <v>0.2922968491674805</v>
      </c>
      <c r="D39">
        <f>MobileMedia_Exp!O42/MobileMedia_Exp!$U$18</f>
        <v>0.37142318960904341</v>
      </c>
      <c r="E39">
        <f>TankWar_Exp!F42/782</f>
        <v>0.27749360613810742</v>
      </c>
      <c r="F39">
        <f>TankWar_Exp!H42/782</f>
        <v>0.48465473145780052</v>
      </c>
      <c r="G39" s="179">
        <f>TankWar_Exp!L42/TankWar_Exp!$T$18</f>
        <v>0.8333005761939356</v>
      </c>
      <c r="H39">
        <f>TankWar_Exp!N42/TankWar_Exp!$T$18</f>
        <v>1.8654204026391477</v>
      </c>
      <c r="I39">
        <f>Prevayler3_Exp!H42/1306</f>
        <v>0.40964777947932618</v>
      </c>
      <c r="J39">
        <f>Prevayler3_Exp!J42/1306</f>
        <v>0.14777947932618682</v>
      </c>
      <c r="K39">
        <f>Prevayler3_Exp!N42/Prevayler3_Exp!$V$18</f>
        <v>0.63402685025406325</v>
      </c>
      <c r="L39">
        <f>Prevayler3_Exp!P42/Prevayler3_Exp!$V$18</f>
        <v>0.53553611491540343</v>
      </c>
      <c r="M39">
        <f>Prevayler5_Exp!G42/2543</f>
        <v>0.31773495871018481</v>
      </c>
      <c r="N39">
        <f>Prevayler5_Exp!I42/2543</f>
        <v>0.20369642154935116</v>
      </c>
      <c r="O39">
        <f>Prevayler5_Exp!M42/Prevayler5_Exp!$U$18</f>
        <v>0.46895379116809516</v>
      </c>
      <c r="P39">
        <f>Prevayler5_Exp!O42/Prevayler5_Exp!$U$18</f>
        <v>0.54360308984008276</v>
      </c>
      <c r="Q39">
        <f>MRR3_Exp!H42/3247</f>
        <v>0.1392054203880505</v>
      </c>
      <c r="R39">
        <f>MRR3_Exp!J42/3247</f>
        <v>0.11733908222975054</v>
      </c>
      <c r="S39">
        <f>MRR3_Exp!N42/MRR3_Exp!$V$18</f>
        <v>0.56414410299939166</v>
      </c>
      <c r="T39">
        <f>MRR3_Exp!P42/MRR3_Exp!$V$18</f>
        <v>0.72636933432264195</v>
      </c>
      <c r="U39">
        <f>MRR5_Exp!G42/5383</f>
        <v>0.13059632175366895</v>
      </c>
      <c r="V39">
        <f>MRR5_Exp!I42/5383</f>
        <v>0.11833550065019506</v>
      </c>
      <c r="W39">
        <f>MRR5_Exp!M42/MRR5_Exp!$U$18</f>
        <v>0.42380455418513308</v>
      </c>
      <c r="X39">
        <f>MRR5_Exp!O42/MRR5_Exp!$U$18</f>
        <v>0.70834339587590578</v>
      </c>
      <c r="Y39">
        <f>Lampiro4_Exp!H42/6236</f>
        <v>0.27854393842206543</v>
      </c>
      <c r="Z39">
        <f>Lampiro4_Exp!J42/6236</f>
        <v>0.27966645285439384</v>
      </c>
      <c r="AA39">
        <f>Lampiro4_Exp!N42/Lampiro4_Exp!$V$18</f>
        <v>0.39517359511914119</v>
      </c>
      <c r="AB39">
        <f>Lampiro4_Exp!P42/Lampiro4_Exp!$V$18</f>
        <v>0.49406697188281123</v>
      </c>
      <c r="AC39">
        <f>Lampiro6_Exp!G42/9346</f>
        <v>0.28108281617804409</v>
      </c>
      <c r="AD39">
        <f>Lampiro6_Exp!I42/9346</f>
        <v>0.28215279263856197</v>
      </c>
      <c r="AE39">
        <f>Lampiro6_Exp!M42/Lampiro6_Exp!$U$18</f>
        <v>0.38351617252768411</v>
      </c>
      <c r="AF39">
        <f>Lampiro6_Exp!O42/Lampiro6_Exp!$U$18</f>
        <v>0.51209367722188914</v>
      </c>
      <c r="AG39">
        <f>BerkeleyDB3_Exp!I42/10297</f>
        <v>7.4196367874138094E-2</v>
      </c>
      <c r="AH39">
        <f>BerkeleyDB3_Exp!K42/10297</f>
        <v>0.16393124210935223</v>
      </c>
      <c r="AI39">
        <f>BerkeleyDB3_Exp!O42/BerkeleyDB3_Exp!$X$24</f>
        <v>0.39821165936156083</v>
      </c>
      <c r="AJ39">
        <f>BerkeleyDB3_Exp!Q42/BerkeleyDB3_Exp!$X$24</f>
        <v>0.59074494482510542</v>
      </c>
      <c r="AK39">
        <f>BerkeleyDB5_Exp!H42/18407</f>
        <v>4.9220405280599774E-2</v>
      </c>
      <c r="AL39">
        <f>BerkeleyDB5_Exp!J42/18407</f>
        <v>0.20307491715108383</v>
      </c>
      <c r="AM39">
        <f>BerkeleyDB5_Exp!N42/BerkeleyDB5_Exp!$W$24</f>
        <v>0.31522432087742519</v>
      </c>
      <c r="AN39">
        <f>BerkeleyDB5_Exp!P42/BerkeleyDB5_Exp!$W$24</f>
        <v>0.58448307430303814</v>
      </c>
      <c r="AO39">
        <f>BerkeleyDB7_Exp!H42/26290</f>
        <v>4.8307341194370482E-2</v>
      </c>
      <c r="AP39">
        <f>BerkeleyDB7_Exp!J42/26290</f>
        <v>0.19421833396728794</v>
      </c>
      <c r="AQ39">
        <f>BerkeleyDB7_Exp!N42/BerkeleyDB7_Exp!$W$24</f>
        <v>0.34895903651646826</v>
      </c>
      <c r="AR39">
        <f>BerkeleyDB7_Exp!P42/BerkeleyDB7_Exp!$W$24</f>
        <v>0.58062762189171602</v>
      </c>
      <c r="AT39" s="238"/>
      <c r="AU39" s="238"/>
      <c r="AV39" s="238"/>
      <c r="AW39" s="238"/>
      <c r="AX39" s="238"/>
      <c r="AY39" s="238"/>
      <c r="AZ39" s="238"/>
      <c r="BA39" s="238"/>
      <c r="BB39" s="238"/>
      <c r="BC39" s="238"/>
      <c r="BD39" s="238"/>
      <c r="BE39" s="238"/>
      <c r="BF39" s="238"/>
      <c r="BG39" s="238"/>
      <c r="BH39" s="238"/>
      <c r="BI39" s="238"/>
      <c r="BJ39" s="238"/>
      <c r="BK39" s="238"/>
      <c r="BL39" s="238"/>
      <c r="BM39" s="238"/>
      <c r="BN39" s="238"/>
      <c r="BO39" s="238"/>
      <c r="BP39" s="238"/>
      <c r="BQ39" s="238"/>
      <c r="BR39" s="238"/>
      <c r="BS39" s="238"/>
      <c r="BT39" s="238"/>
      <c r="BU39" s="238"/>
      <c r="BV39" s="238"/>
      <c r="BW39" s="238"/>
    </row>
    <row r="40" spans="1:75" x14ac:dyDescent="0.3">
      <c r="A40">
        <f>MobileMedia_Exp!G43/3603</f>
        <v>0.20011101859561475</v>
      </c>
      <c r="B40">
        <f>MobileMedia_Exp!I43/3603</f>
        <v>0.20982514571190675</v>
      </c>
      <c r="C40">
        <f>MobileMedia_Exp!M43/MobileMedia_Exp!$U$18</f>
        <v>0.40118740386853413</v>
      </c>
      <c r="D40">
        <f>MobileMedia_Exp!O43/MobileMedia_Exp!$U$18</f>
        <v>0.49907857765022906</v>
      </c>
      <c r="E40">
        <f>TankWar_Exp!F43/782</f>
        <v>0.15984654731457801</v>
      </c>
      <c r="F40">
        <f>TankWar_Exp!H43/782</f>
        <v>0.89897698209718668</v>
      </c>
      <c r="G40" s="179">
        <f>TankWar_Exp!L43/TankWar_Exp!$T$18</f>
        <v>0.66312433449102881</v>
      </c>
      <c r="H40">
        <f>TankWar_Exp!N43/TankWar_Exp!$T$18</f>
        <v>2.7150228387751647</v>
      </c>
      <c r="I40">
        <f>Prevayler3_Exp!H43/1306</f>
        <v>0.33920367534456353</v>
      </c>
      <c r="J40">
        <f>Prevayler3_Exp!J43/1306</f>
        <v>0.25497702909647779</v>
      </c>
      <c r="K40">
        <f>Prevayler3_Exp!N43/Prevayler3_Exp!$V$18</f>
        <v>0.56030782205314633</v>
      </c>
      <c r="L40">
        <f>Prevayler3_Exp!P43/Prevayler3_Exp!$V$18</f>
        <v>0.64947734547144487</v>
      </c>
      <c r="M40">
        <f>Prevayler5_Exp!G43/2543</f>
        <v>0.38222571765631147</v>
      </c>
      <c r="N40">
        <f>Prevayler5_Exp!I43/2543</f>
        <v>0.34644121116791193</v>
      </c>
      <c r="O40">
        <f>Prevayler5_Exp!M43/Prevayler5_Exp!$U$18</f>
        <v>0.60740839612165154</v>
      </c>
      <c r="P40">
        <f>Prevayler5_Exp!O43/Prevayler5_Exp!$U$18</f>
        <v>0.71806210148347482</v>
      </c>
      <c r="Q40">
        <f>MRR3_Exp!H43/3247</f>
        <v>0.11980289497998152</v>
      </c>
      <c r="R40">
        <f>MRR3_Exp!J43/3247</f>
        <v>0.11887896519864491</v>
      </c>
      <c r="S40">
        <f>MRR3_Exp!N43/MRR3_Exp!$V$18</f>
        <v>0.53940216735398028</v>
      </c>
      <c r="T40">
        <f>MRR3_Exp!P43/MRR3_Exp!$V$18</f>
        <v>0.72835017745516728</v>
      </c>
      <c r="U40">
        <f>MRR5_Exp!G43/5383</f>
        <v>0.12000743080066877</v>
      </c>
      <c r="V40">
        <f>MRR5_Exp!I43/5383</f>
        <v>0.12000743080066877</v>
      </c>
      <c r="W40">
        <f>MRR5_Exp!M43/MRR5_Exp!$U$18</f>
        <v>0.41108053627823044</v>
      </c>
      <c r="X40">
        <f>MRR5_Exp!O43/MRR5_Exp!$U$18</f>
        <v>0.7103661327990235</v>
      </c>
      <c r="Y40">
        <f>Lampiro4_Exp!H43/6236</f>
        <v>0.17703656189865299</v>
      </c>
      <c r="Z40">
        <f>Lampiro4_Exp!J43/6236</f>
        <v>0.17815907633098141</v>
      </c>
      <c r="AA40">
        <f>Lampiro4_Exp!N43/Lampiro4_Exp!$V$18</f>
        <v>0.28371215099095765</v>
      </c>
      <c r="AB40">
        <f>Lampiro4_Exp!P43/Lampiro4_Exp!$V$18</f>
        <v>0.38243338212972322</v>
      </c>
      <c r="AC40">
        <f>Lampiro6_Exp!G43/9346</f>
        <v>0.17344318424994651</v>
      </c>
      <c r="AD40">
        <f>Lampiro6_Exp!I43/9346</f>
        <v>0.17451316071046438</v>
      </c>
      <c r="AE40">
        <f>Lampiro6_Exp!M43/Lampiro6_Exp!$U$18</f>
        <v>0.26191494441445257</v>
      </c>
      <c r="AF40">
        <f>Lampiro6_Exp!O43/Lampiro6_Exp!$U$18</f>
        <v>0.39025099729263796</v>
      </c>
      <c r="AG40">
        <f>BerkeleyDB3_Exp!I43/10297</f>
        <v>4.3993396134796546E-2</v>
      </c>
      <c r="AH40">
        <f>BerkeleyDB3_Exp!K43/10297</f>
        <v>0.16713605904632417</v>
      </c>
      <c r="AI40">
        <f>BerkeleyDB3_Exp!O43/BerkeleyDB3_Exp!$X$24</f>
        <v>0.3572045216139878</v>
      </c>
      <c r="AJ40">
        <f>BerkeleyDB3_Exp!Q43/BerkeleyDB3_Exp!$X$24</f>
        <v>0.59524369264211785</v>
      </c>
      <c r="AK40">
        <f>BerkeleyDB5_Exp!H43/18407</f>
        <v>0.14195686423643178</v>
      </c>
      <c r="AL40">
        <f>BerkeleyDB5_Exp!J43/18407</f>
        <v>0.21589612647362416</v>
      </c>
      <c r="AM40">
        <f>BerkeleyDB5_Exp!N43/BerkeleyDB5_Exp!$W$24</f>
        <v>0.43589867885131056</v>
      </c>
      <c r="AN40">
        <f>BerkeleyDB5_Exp!P43/BerkeleyDB5_Exp!$W$24</f>
        <v>0.60196355165642901</v>
      </c>
      <c r="AO40">
        <f>BerkeleyDB7_Exp!H43/26290</f>
        <v>4.9296310384176492E-2</v>
      </c>
      <c r="AP40">
        <f>BerkeleyDB7_Exp!J43/26290</f>
        <v>0.21335108406238112</v>
      </c>
      <c r="AQ40">
        <f>BerkeleyDB7_Exp!N43/BerkeleyDB7_Exp!$W$24</f>
        <v>0.31593089753631798</v>
      </c>
      <c r="AR40">
        <f>BerkeleyDB7_Exp!P43/BerkeleyDB7_Exp!$W$24</f>
        <v>0.60195874901748403</v>
      </c>
      <c r="AT40" s="238"/>
      <c r="AU40" s="238"/>
      <c r="AV40" s="238"/>
      <c r="AW40" s="238"/>
      <c r="AX40" s="238"/>
      <c r="AY40" s="238"/>
      <c r="AZ40" s="238"/>
      <c r="BA40" s="238"/>
      <c r="BB40" s="238"/>
      <c r="BC40" s="238"/>
      <c r="BD40" s="238"/>
      <c r="BE40" s="238"/>
      <c r="BF40" s="238"/>
      <c r="BG40" s="238"/>
      <c r="BH40" s="238"/>
      <c r="BI40" s="238"/>
      <c r="BJ40" s="238"/>
      <c r="BK40" s="238"/>
      <c r="BL40" s="238"/>
      <c r="BM40" s="238"/>
      <c r="BN40" s="238"/>
      <c r="BO40" s="238"/>
      <c r="BP40" s="238"/>
      <c r="BQ40" s="238"/>
      <c r="BR40" s="238"/>
      <c r="BS40" s="238"/>
      <c r="BT40" s="238"/>
      <c r="BU40" s="238"/>
      <c r="BV40" s="238"/>
      <c r="BW40" s="238"/>
    </row>
    <row r="41" spans="1:75" x14ac:dyDescent="0.3">
      <c r="A41">
        <f>MobileMedia_Exp!G44/3603</f>
        <v>6.938662225922842E-3</v>
      </c>
      <c r="B41">
        <f>MobileMedia_Exp!I44/3603</f>
        <v>8.4096586178184843E-2</v>
      </c>
      <c r="C41">
        <f>MobileMedia_Exp!M44/MobileMedia_Exp!$U$18</f>
        <v>9.5070090486554182E-2</v>
      </c>
      <c r="D41">
        <f>MobileMedia_Exp!O44/MobileMedia_Exp!$U$18</f>
        <v>0.33385603255692303</v>
      </c>
      <c r="E41">
        <f>TankWar_Exp!F44/782</f>
        <v>0.5843989769820972</v>
      </c>
      <c r="F41">
        <f>TankWar_Exp!H44/782</f>
        <v>0.61764705882352944</v>
      </c>
      <c r="G41" s="179">
        <f>TankWar_Exp!L44/TankWar_Exp!$T$18</f>
        <v>1.2772385980276058</v>
      </c>
      <c r="H41">
        <f>TankWar_Exp!N44/TankWar_Exp!$T$18</f>
        <v>2.1381322957198443</v>
      </c>
      <c r="I41">
        <f>Prevayler3_Exp!H44/1306</f>
        <v>9.7243491577335375E-2</v>
      </c>
      <c r="J41">
        <f>Prevayler3_Exp!J44/1306</f>
        <v>9.2649310872894339E-2</v>
      </c>
      <c r="K41">
        <f>Prevayler3_Exp!N44/Prevayler3_Exp!$V$18</f>
        <v>0.23563446668274876</v>
      </c>
      <c r="L41">
        <f>Prevayler3_Exp!P44/Prevayler3_Exp!$V$18</f>
        <v>0.47693776777229635</v>
      </c>
      <c r="M41">
        <f>Prevayler5_Exp!G44/2543</f>
        <v>0.21588674793550924</v>
      </c>
      <c r="N41">
        <f>Prevayler5_Exp!I44/2543</f>
        <v>0.12976799056232796</v>
      </c>
      <c r="O41">
        <f>Prevayler5_Exp!M44/Prevayler5_Exp!$U$18</f>
        <v>0.38305424693545392</v>
      </c>
      <c r="P41">
        <f>Prevayler5_Exp!O44/Prevayler5_Exp!$U$18</f>
        <v>0.45324966232229297</v>
      </c>
      <c r="Q41">
        <f>MRR3_Exp!H44/3247</f>
        <v>1.8478595626732369E-3</v>
      </c>
      <c r="R41">
        <f>MRR3_Exp!J44/3247</f>
        <v>1.8478595626732369E-3</v>
      </c>
      <c r="S41">
        <f>MRR3_Exp!N44/MRR3_Exp!$V$18</f>
        <v>0.22006188521180972</v>
      </c>
      <c r="T41">
        <f>MRR3_Exp!P44/MRR3_Exp!$V$18</f>
        <v>0.5778060993832399</v>
      </c>
      <c r="U41">
        <f>MRR5_Exp!G44/5383</f>
        <v>1.857700167193015E-3</v>
      </c>
      <c r="V41">
        <f>MRR5_Exp!I44/5383</f>
        <v>1.857700167193015E-3</v>
      </c>
      <c r="W41">
        <f>MRR5_Exp!M44/MRR5_Exp!$U$18</f>
        <v>0.17937514098617338</v>
      </c>
      <c r="X41">
        <f>MRR5_Exp!O44/MRR5_Exp!$U$18</f>
        <v>0.5674260568987024</v>
      </c>
      <c r="Y41">
        <f>Lampiro4_Exp!H44/6236</f>
        <v>0.25481077613855035</v>
      </c>
      <c r="Z41">
        <f>Lampiro4_Exp!J44/6236</f>
        <v>0.25481077613855035</v>
      </c>
      <c r="AA41">
        <f>Lampiro4_Exp!N44/Lampiro4_Exp!$V$18</f>
        <v>0.36911309949359428</v>
      </c>
      <c r="AB41">
        <f>Lampiro4_Exp!P44/Lampiro4_Exp!$V$18</f>
        <v>0.46673173268576756</v>
      </c>
      <c r="AC41">
        <f>Lampiro6_Exp!G44/9346</f>
        <v>0.25604536700192598</v>
      </c>
      <c r="AD41">
        <f>Lampiro6_Exp!I44/9346</f>
        <v>0.25604536700192598</v>
      </c>
      <c r="AE41">
        <f>Lampiro6_Exp!M44/Lampiro6_Exp!$U$18</f>
        <v>0.35523119501426836</v>
      </c>
      <c r="AF41">
        <f>Lampiro6_Exp!O44/Lampiro6_Exp!$U$18</f>
        <v>0.48254137711976464</v>
      </c>
      <c r="AG41">
        <f>BerkeleyDB3_Exp!I44/10297</f>
        <v>0.20190346702923181</v>
      </c>
      <c r="AH41">
        <f>BerkeleyDB3_Exp!K44/10297</f>
        <v>0.17820724482859085</v>
      </c>
      <c r="AI41">
        <f>BerkeleyDB3_Exp!O44/BerkeleyDB3_Exp!$X$24</f>
        <v>0.57160196848715106</v>
      </c>
      <c r="AJ41">
        <f>BerkeleyDB3_Exp!Q44/BerkeleyDB3_Exp!$X$24</f>
        <v>0.61078482146452451</v>
      </c>
      <c r="AK41">
        <f>BerkeleyDB5_Exp!H44/18407</f>
        <v>0.12229043298745043</v>
      </c>
      <c r="AL41">
        <f>BerkeleyDB5_Exp!J44/18407</f>
        <v>0.33938175694029443</v>
      </c>
      <c r="AM41">
        <f>BerkeleyDB5_Exp!N44/BerkeleyDB5_Exp!$W$24</f>
        <v>0.41030751447723529</v>
      </c>
      <c r="AN41">
        <f>BerkeleyDB5_Exp!P44/BerkeleyDB5_Exp!$W$24</f>
        <v>0.77032425091175682</v>
      </c>
      <c r="AO41">
        <f>BerkeleyDB7_Exp!H44/26290</f>
        <v>5.7968809433244582E-2</v>
      </c>
      <c r="AP41">
        <f>BerkeleyDB7_Exp!J44/26290</f>
        <v>0.34157474324838344</v>
      </c>
      <c r="AQ41">
        <f>BerkeleyDB7_Exp!N44/BerkeleyDB7_Exp!$W$24</f>
        <v>0.35954078995979788</v>
      </c>
      <c r="AR41">
        <f>BerkeleyDB7_Exp!P44/BerkeleyDB7_Exp!$W$24</f>
        <v>0.74491546778679729</v>
      </c>
      <c r="AT41" s="238"/>
      <c r="AU41" s="238"/>
      <c r="AV41" s="238"/>
      <c r="AW41" s="238"/>
      <c r="AX41" s="238"/>
      <c r="AY41" s="238"/>
      <c r="AZ41" s="238"/>
      <c r="BA41" s="238"/>
      <c r="BB41" s="238"/>
      <c r="BC41" s="238"/>
      <c r="BD41" s="238"/>
      <c r="BE41" s="238"/>
      <c r="BF41" s="238"/>
      <c r="BG41" s="238"/>
      <c r="BH41" s="238"/>
      <c r="BI41" s="238"/>
      <c r="BJ41" s="238"/>
      <c r="BK41" s="238"/>
      <c r="BL41" s="238"/>
      <c r="BM41" s="238"/>
      <c r="BN41" s="238"/>
      <c r="BO41" s="238"/>
      <c r="BP41" s="238"/>
      <c r="BQ41" s="238"/>
      <c r="BR41" s="238"/>
      <c r="BS41" s="238"/>
      <c r="BT41" s="238"/>
      <c r="BU41" s="238"/>
      <c r="BV41" s="238"/>
      <c r="BW41" s="238"/>
    </row>
    <row r="42" spans="1:75" x14ac:dyDescent="0.3">
      <c r="A42">
        <f>MobileMedia_Exp!G45/3603</f>
        <v>0.15764640577296699</v>
      </c>
      <c r="B42">
        <f>MobileMedia_Exp!I45/3603</f>
        <v>0.15764640577296699</v>
      </c>
      <c r="C42">
        <f>MobileMedia_Exp!M45/MobileMedia_Exp!$U$18</f>
        <v>0.34846507833289747</v>
      </c>
      <c r="D42">
        <f>MobileMedia_Exp!O45/MobileMedia_Exp!$U$18</f>
        <v>0.43050939778810637</v>
      </c>
      <c r="E42">
        <f>TankWar_Exp!F45/782</f>
        <v>0.2506393861892583</v>
      </c>
      <c r="F42">
        <f>TankWar_Exp!H45/782</f>
        <v>0.30562659846547313</v>
      </c>
      <c r="G42" s="179">
        <f>TankWar_Exp!L45/TankWar_Exp!$T$18</f>
        <v>0.66994238060644673</v>
      </c>
      <c r="H42">
        <f>TankWar_Exp!N45/TankWar_Exp!$T$18</f>
        <v>1.4983082388766706</v>
      </c>
      <c r="I42">
        <f>Prevayler3_Exp!H45/1306</f>
        <v>0.1669218989280245</v>
      </c>
      <c r="J42">
        <f>Prevayler3_Exp!J45/1306</f>
        <v>0.1554364471669219</v>
      </c>
      <c r="K42">
        <f>Prevayler3_Exp!N45/Prevayler3_Exp!$V$18</f>
        <v>0.30855220109887316</v>
      </c>
      <c r="L42">
        <f>Prevayler3_Exp!P45/Prevayler3_Exp!$V$18</f>
        <v>0.54367477424083488</v>
      </c>
      <c r="M42">
        <f>Prevayler5_Exp!G45/2543</f>
        <v>0.26464805348014159</v>
      </c>
      <c r="N42">
        <f>Prevayler5_Exp!I45/2543</f>
        <v>0.1875737318128195</v>
      </c>
      <c r="O42">
        <f>Prevayler5_Exp!M45/Prevayler5_Exp!$U$18</f>
        <v>0.43946400937524283</v>
      </c>
      <c r="P42">
        <f>Prevayler5_Exp!O45/Prevayler5_Exp!$U$18</f>
        <v>0.52389835298779885</v>
      </c>
      <c r="Q42">
        <f>MRR3_Exp!H45/3247</f>
        <v>0.81767785648290725</v>
      </c>
      <c r="R42">
        <f>MRR3_Exp!J45/3247</f>
        <v>0.81644595010779186</v>
      </c>
      <c r="S42">
        <f>MRR3_Exp!N45/MRR3_Exp!$V$18</f>
        <v>1.4293263923143287</v>
      </c>
      <c r="T42">
        <f>MRR3_Exp!P45/MRR3_Exp!$V$18</f>
        <v>1.6256721164891557</v>
      </c>
      <c r="U42">
        <f>MRR5_Exp!G45/5383</f>
        <v>0.81515883336429495</v>
      </c>
      <c r="V42">
        <f>MRR5_Exp!I45/5383</f>
        <v>0.81460152331413704</v>
      </c>
      <c r="W42">
        <f>MRR5_Exp!M45/MRR5_Exp!$U$18</f>
        <v>1.246401150447175</v>
      </c>
      <c r="X42">
        <f>MRR5_Exp!O45/MRR5_Exp!$U$18</f>
        <v>1.5507009500809428</v>
      </c>
      <c r="Y42">
        <f>Lampiro4_Exp!H45/6236</f>
        <v>0.15891597177677999</v>
      </c>
      <c r="Z42">
        <f>Lampiro4_Exp!J45/6236</f>
        <v>0.15955740859525336</v>
      </c>
      <c r="AA42">
        <f>Lampiro4_Exp!N45/Lampiro4_Exp!$V$18</f>
        <v>0.26381461041199278</v>
      </c>
      <c r="AB42">
        <f>Lampiro4_Exp!P45/Lampiro4_Exp!$V$18</f>
        <v>0.3619760418274196</v>
      </c>
      <c r="AC42">
        <f>Lampiro6_Exp!G45/9346</f>
        <v>0.15985448320136958</v>
      </c>
      <c r="AD42">
        <f>Lampiro6_Exp!I45/9346</f>
        <v>0.16220843141450889</v>
      </c>
      <c r="AE42">
        <f>Lampiro6_Exp!M45/Lampiro6_Exp!$U$18</f>
        <v>0.24656369593494909</v>
      </c>
      <c r="AF42">
        <f>Lampiro6_Exp!O45/Lampiro6_Exp!$U$18</f>
        <v>0.37632265912975138</v>
      </c>
      <c r="AG42">
        <f>BerkeleyDB3_Exp!I45/10297</f>
        <v>3.3116441682043314E-2</v>
      </c>
      <c r="AH42">
        <f>BerkeleyDB3_Exp!K45/10297</f>
        <v>3.3116441682043314E-2</v>
      </c>
      <c r="AI42">
        <f>BerkeleyDB3_Exp!O45/BerkeleyDB3_Exp!$X$24</f>
        <v>0.3424366777949262</v>
      </c>
      <c r="AJ42">
        <f>BerkeleyDB3_Exp!Q45/BerkeleyDB3_Exp!$X$24</f>
        <v>0.40711423847614353</v>
      </c>
      <c r="AK42">
        <f>BerkeleyDB5_Exp!H45/18407</f>
        <v>9.1704242951051229E-2</v>
      </c>
      <c r="AL42">
        <f>BerkeleyDB5_Exp!J45/18407</f>
        <v>5.0089639810941493E-2</v>
      </c>
      <c r="AM42">
        <f>BerkeleyDB5_Exp!N45/BerkeleyDB5_Exp!$W$24</f>
        <v>0.28927559600597136</v>
      </c>
      <c r="AN42">
        <f>BerkeleyDB5_Exp!P45/BerkeleyDB5_Exp!$W$24</f>
        <v>0.37590246317105275</v>
      </c>
      <c r="AO42">
        <f>BerkeleyDB7_Exp!H45/26290</f>
        <v>4.2107265119817418E-2</v>
      </c>
      <c r="AP42">
        <f>BerkeleyDB7_Exp!J45/26290</f>
        <v>5.8082921262837581E-2</v>
      </c>
      <c r="AQ42">
        <f>BerkeleyDB7_Exp!N45/BerkeleyDB7_Exp!$W$24</f>
        <v>0.27394576253130221</v>
      </c>
      <c r="AR42">
        <f>BerkeleyDB7_Exp!P45/BerkeleyDB7_Exp!$W$24</f>
        <v>0.42885007918172735</v>
      </c>
      <c r="AT42" s="238"/>
      <c r="AU42" s="238"/>
      <c r="AV42" s="238"/>
      <c r="AW42" s="238"/>
      <c r="AX42" s="238"/>
      <c r="AY42" s="238"/>
      <c r="AZ42" s="238"/>
      <c r="BA42" s="238"/>
      <c r="BB42" s="238"/>
      <c r="BC42" s="238"/>
      <c r="BD42" s="238"/>
      <c r="BE42" s="238"/>
      <c r="BF42" s="238"/>
      <c r="BG42" s="238"/>
      <c r="BH42" s="238"/>
      <c r="BI42" s="238"/>
      <c r="BJ42" s="238"/>
      <c r="BK42" s="238"/>
      <c r="BL42" s="238"/>
      <c r="BM42" s="238"/>
      <c r="BN42" s="238"/>
      <c r="BO42" s="238"/>
      <c r="BP42" s="238"/>
      <c r="BQ42" s="238"/>
      <c r="BR42" s="238"/>
      <c r="BS42" s="238"/>
      <c r="BT42" s="238"/>
      <c r="BU42" s="238"/>
      <c r="BV42" s="238"/>
      <c r="BW42" s="238"/>
    </row>
    <row r="43" spans="1:75" x14ac:dyDescent="0.3">
      <c r="A43">
        <f>MobileMedia_Exp!G46/3603</f>
        <v>5.7729669719678044E-2</v>
      </c>
      <c r="B43">
        <f>MobileMedia_Exp!I46/3603</f>
        <v>0.16708298640022204</v>
      </c>
      <c r="C43">
        <f>MobileMedia_Exp!M46/MobileMedia_Exp!$U$18</f>
        <v>0.19127133728617121</v>
      </c>
      <c r="D43">
        <f>MobileMedia_Exp!O46/MobileMedia_Exp!$U$18</f>
        <v>0.44291020691210731</v>
      </c>
      <c r="E43">
        <f>TankWar_Exp!F46/782</f>
        <v>0.18925831202046037</v>
      </c>
      <c r="F43">
        <f>TankWar_Exp!H46/782</f>
        <v>0.15984654731457801</v>
      </c>
      <c r="G43" s="179">
        <f>TankWar_Exp!L46/TankWar_Exp!$T$18</f>
        <v>0.70566839491675559</v>
      </c>
      <c r="H43">
        <f>TankWar_Exp!N46/TankWar_Exp!$T$18</f>
        <v>1.1993740483843682</v>
      </c>
      <c r="I43">
        <f>Prevayler3_Exp!H46/1306</f>
        <v>0.23813169984686064</v>
      </c>
      <c r="J43">
        <f>Prevayler3_Exp!J46/1306</f>
        <v>8.4992343032159259E-2</v>
      </c>
      <c r="K43">
        <f>Prevayler3_Exp!N46/Prevayler3_Exp!$V$18</f>
        <v>0.45453704246052629</v>
      </c>
      <c r="L43">
        <f>Prevayler3_Exp!P46/Prevayler3_Exp!$V$18</f>
        <v>0.46879910844686479</v>
      </c>
      <c r="M43">
        <f>Prevayler5_Exp!G46/2543</f>
        <v>0.30593786865906408</v>
      </c>
      <c r="N43">
        <f>Prevayler5_Exp!I46/2543</f>
        <v>0.18600078647267007</v>
      </c>
      <c r="O43">
        <f>Prevayler5_Exp!M46/Prevayler5_Exp!$U$18</f>
        <v>0.45530626799717855</v>
      </c>
      <c r="P43">
        <f>Prevayler5_Exp!O46/Prevayler5_Exp!$U$18</f>
        <v>0.52197593963635647</v>
      </c>
      <c r="Q43">
        <f>MRR3_Exp!H46/3247</f>
        <v>0.81552202032645515</v>
      </c>
      <c r="R43">
        <f>MRR3_Exp!J46/3247</f>
        <v>0.81552202032645515</v>
      </c>
      <c r="S43">
        <f>MRR3_Exp!N46/MRR3_Exp!$V$18</f>
        <v>1.4265772883537273</v>
      </c>
      <c r="T43">
        <f>MRR3_Exp!P46/MRR3_Exp!$V$18</f>
        <v>1.6244836106096405</v>
      </c>
      <c r="U43">
        <f>MRR5_Exp!G46/5383</f>
        <v>0.8136726732305406</v>
      </c>
      <c r="V43">
        <f>MRR5_Exp!I46/5383</f>
        <v>0.8136726732305406</v>
      </c>
      <c r="W43">
        <f>MRR5_Exp!M46/MRR5_Exp!$U$18</f>
        <v>1.2446153233725221</v>
      </c>
      <c r="X43">
        <f>MRR5_Exp!O46/MRR5_Exp!$U$18</f>
        <v>1.5495772073458776</v>
      </c>
      <c r="Y43">
        <f>Lampiro4_Exp!H46/6236</f>
        <v>5.067350865939705E-2</v>
      </c>
      <c r="Z43">
        <f>Lampiro4_Exp!J46/6236</f>
        <v>4.40987812700449E-2</v>
      </c>
      <c r="AA43">
        <f>Lampiro4_Exp!N46/Lampiro4_Exp!$V$18</f>
        <v>0.14495762022791078</v>
      </c>
      <c r="AB43">
        <f>Lampiro4_Exp!P46/Lampiro4_Exp!$V$18</f>
        <v>0.23499944684760374</v>
      </c>
      <c r="AC43">
        <f>Lampiro6_Exp!G46/9346</f>
        <v>3.9910121977316498E-2</v>
      </c>
      <c r="AD43">
        <f>Lampiro6_Exp!I46/9346</f>
        <v>4.3976032527284402E-2</v>
      </c>
      <c r="AE43">
        <f>Lampiro6_Exp!M46/Lampiro6_Exp!$U$18</f>
        <v>8.3926854712681298E-2</v>
      </c>
      <c r="AF43">
        <f>Lampiro6_Exp!O46/Lampiro6_Exp!$U$18</f>
        <v>0.24248949678201526</v>
      </c>
      <c r="AG43">
        <f>BerkeleyDB3_Exp!I46/10297</f>
        <v>0.17364280858502476</v>
      </c>
      <c r="AH43">
        <f>BerkeleyDB3_Exp!K46/10297</f>
        <v>2.5541419831018743E-2</v>
      </c>
      <c r="AI43">
        <f>BerkeleyDB3_Exp!O46/BerkeleyDB3_Exp!$X$24</f>
        <v>0.36772671922643146</v>
      </c>
      <c r="AJ43">
        <f>BerkeleyDB3_Exp!Q46/BerkeleyDB3_Exp!$X$24</f>
        <v>0.3964808345450232</v>
      </c>
      <c r="AK43">
        <f>BerkeleyDB5_Exp!H46/18407</f>
        <v>0.2578910197207584</v>
      </c>
      <c r="AL43">
        <f>BerkeleyDB5_Exp!J46/18407</f>
        <v>5.0361275601673278E-2</v>
      </c>
      <c r="AM43">
        <f>BerkeleyDB5_Exp!N46/BerkeleyDB5_Exp!$W$24</f>
        <v>0.54614365206202919</v>
      </c>
      <c r="AN43">
        <f>BerkeleyDB5_Exp!P46/BerkeleyDB5_Exp!$W$24</f>
        <v>0.37627281226752285</v>
      </c>
      <c r="AO43">
        <f>BerkeleyDB7_Exp!H46/26290</f>
        <v>0.25526816279954356</v>
      </c>
      <c r="AP43">
        <f>BerkeleyDB7_Exp!J46/26290</f>
        <v>4.2107265119817418E-2</v>
      </c>
      <c r="AQ43">
        <f>BerkeleyDB7_Exp!N46/BerkeleyDB7_Exp!$W$24</f>
        <v>0.54152221602304906</v>
      </c>
      <c r="AR43">
        <f>BerkeleyDB7_Exp!P46/BerkeleyDB7_Exp!$W$24</f>
        <v>0.41103880007074795</v>
      </c>
      <c r="AT43" s="238"/>
      <c r="AU43" s="238"/>
      <c r="AV43" s="238"/>
      <c r="AW43" s="238"/>
      <c r="AX43" s="238"/>
      <c r="AY43" s="238"/>
      <c r="AZ43" s="238"/>
      <c r="BA43" s="238"/>
      <c r="BB43" s="238"/>
      <c r="BC43" s="238"/>
      <c r="BD43" s="238"/>
      <c r="BE43" s="238"/>
      <c r="BF43" s="238"/>
      <c r="BG43" s="238"/>
      <c r="BH43" s="238"/>
      <c r="BI43" s="238"/>
      <c r="BJ43" s="238"/>
      <c r="BK43" s="238"/>
      <c r="BL43" s="238"/>
      <c r="BM43" s="238"/>
      <c r="BN43" s="238"/>
      <c r="BO43" s="238"/>
      <c r="BP43" s="238"/>
      <c r="BQ43" s="238"/>
      <c r="BR43" s="238"/>
      <c r="BS43" s="238"/>
      <c r="BT43" s="238"/>
      <c r="BU43" s="238"/>
      <c r="BV43" s="238"/>
      <c r="BW43" s="238"/>
    </row>
    <row r="44" spans="1:75" x14ac:dyDescent="0.3">
      <c r="A44">
        <f>MobileMedia_Exp!G47/3603</f>
        <v>7.993338884263114E-2</v>
      </c>
      <c r="B44">
        <f>MobileMedia_Exp!I47/3603</f>
        <v>7.9100749375520404E-2</v>
      </c>
      <c r="C44">
        <f>MobileMedia_Exp!M47/MobileMedia_Exp!$U$18</f>
        <v>0.25197977669905242</v>
      </c>
      <c r="D44">
        <f>MobileMedia_Exp!O47/MobileMedia_Exp!$U$18</f>
        <v>0.32729089831480485</v>
      </c>
      <c r="E44">
        <f>TankWar_Exp!F47/782</f>
        <v>0.21355498721227623</v>
      </c>
      <c r="F44">
        <f>TankWar_Exp!H47/782</f>
        <v>0.15984654731457801</v>
      </c>
      <c r="G44" s="179">
        <f>TankWar_Exp!L47/TankWar_Exp!$T$18</f>
        <v>0.74081348831192118</v>
      </c>
      <c r="H44">
        <f>TankWar_Exp!N47/TankWar_Exp!$T$18</f>
        <v>1.1993740483843682</v>
      </c>
      <c r="I44">
        <f>Prevayler3_Exp!H47/1306</f>
        <v>0.53445635528330782</v>
      </c>
      <c r="J44">
        <f>Prevayler3_Exp!J47/1306</f>
        <v>0.52067381316998473</v>
      </c>
      <c r="K44">
        <f>Prevayler3_Exp!N47/Prevayler3_Exp!$V$18</f>
        <v>0.76463773717525318</v>
      </c>
      <c r="L44">
        <f>Prevayler3_Exp!P47/Prevayler3_Exp!$V$18</f>
        <v>0.93188882406391937</v>
      </c>
      <c r="M44">
        <f>Prevayler5_Exp!G47/2543</f>
        <v>0.62013370035391269</v>
      </c>
      <c r="N44">
        <f>Prevayler5_Exp!I47/2543</f>
        <v>0.55957530475815964</v>
      </c>
      <c r="O44">
        <f>Prevayler5_Exp!M47/Prevayler5_Exp!$U$18</f>
        <v>0.88263344673513744</v>
      </c>
      <c r="P44">
        <f>Prevayler5_Exp!O47/Prevayler5_Exp!$U$18</f>
        <v>0.97854911060391125</v>
      </c>
      <c r="Q44">
        <f>MRR3_Exp!H47/3247</f>
        <v>6.0363412380659072E-2</v>
      </c>
      <c r="R44">
        <f>MRR3_Exp!J47/3247</f>
        <v>4.7736372035725283E-2</v>
      </c>
      <c r="S44">
        <f>MRR3_Exp!N47/MRR3_Exp!$V$18</f>
        <v>0.46360544386883151</v>
      </c>
      <c r="T44">
        <f>MRR3_Exp!P47/MRR3_Exp!$V$18</f>
        <v>0.63683522473249565</v>
      </c>
      <c r="U44">
        <f>MRR5_Exp!G47/5383</f>
        <v>4.8300204347018393E-2</v>
      </c>
      <c r="V44">
        <f>MRR5_Exp!I47/5383</f>
        <v>4.8300204347018393E-2</v>
      </c>
      <c r="W44">
        <f>MRR5_Exp!M47/MRR5_Exp!$U$18</f>
        <v>0.32491437992622274</v>
      </c>
      <c r="X44">
        <f>MRR5_Exp!O47/MRR5_Exp!$U$18</f>
        <v>0.62361319365197321</v>
      </c>
      <c r="Y44">
        <f>Lampiro4_Exp!H47/6236</f>
        <v>0.36914688903143039</v>
      </c>
      <c r="Z44">
        <f>Lampiro4_Exp!J47/6236</f>
        <v>0.36658114175753687</v>
      </c>
      <c r="AA44">
        <f>Lampiro4_Exp!N47/Lampiro4_Exp!$V$18</f>
        <v>0.49466129801396541</v>
      </c>
      <c r="AB44">
        <f>Lampiro4_Exp!P47/Lampiro4_Exp!$V$18</f>
        <v>0.58965213088150592</v>
      </c>
      <c r="AC44">
        <f>Lampiro6_Exp!G47/9346</f>
        <v>0.37524074470361651</v>
      </c>
      <c r="AD44">
        <f>Lampiro6_Exp!I47/9346</f>
        <v>0.37534774234966833</v>
      </c>
      <c r="AE44">
        <f>Lampiro6_Exp!M47/Lampiro6_Exp!$U$18</f>
        <v>0.48988702813369184</v>
      </c>
      <c r="AF44">
        <f>Lampiro6_Exp!O47/Lampiro6_Exp!$U$18</f>
        <v>0.61758569930775176</v>
      </c>
      <c r="AG44">
        <f>BerkeleyDB3_Exp!I47/10297</f>
        <v>0.21676216373701079</v>
      </c>
      <c r="AH44">
        <f>BerkeleyDB3_Exp!K47/10297</f>
        <v>0.21025541419831018</v>
      </c>
      <c r="AI44">
        <f>BerkeleyDB3_Exp!O47/BerkeleyDB3_Exp!$X$24</f>
        <v>0.59177589798997632</v>
      </c>
      <c r="AJ44">
        <f>BerkeleyDB3_Exp!Q47/BerkeleyDB3_Exp!$X$24</f>
        <v>0.65577229963464878</v>
      </c>
      <c r="AK44">
        <f>BerkeleyDB5_Exp!H47/18407</f>
        <v>0.27929592003042319</v>
      </c>
      <c r="AL44">
        <f>BerkeleyDB5_Exp!J47/18407</f>
        <v>0.30330852393111318</v>
      </c>
      <c r="AM44">
        <f>BerkeleyDB5_Exp!N47/BerkeleyDB5_Exp!$W$24</f>
        <v>0.61461266652441104</v>
      </c>
      <c r="AN44">
        <f>BerkeleyDB5_Exp!P47/BerkeleyDB5_Exp!$W$24</f>
        <v>0.7211418909005215</v>
      </c>
      <c r="AO44">
        <f>BerkeleyDB7_Exp!H47/26290</f>
        <v>0.22156713579307721</v>
      </c>
      <c r="AP44">
        <f>BerkeleyDB7_Exp!J47/26290</f>
        <v>0.29859262076835297</v>
      </c>
      <c r="AQ44">
        <f>BerkeleyDB7_Exp!N47/BerkeleyDB7_Exp!$W$24</f>
        <v>0.50461106031127734</v>
      </c>
      <c r="AR44">
        <f>BerkeleyDB7_Exp!P47/BerkeleyDB7_Exp!$W$24</f>
        <v>0.69699464541678136</v>
      </c>
      <c r="AT44" s="238"/>
      <c r="AU44" s="238"/>
      <c r="AV44" s="238"/>
      <c r="AW44" s="238"/>
      <c r="AX44" s="238"/>
      <c r="AY44" s="238"/>
      <c r="AZ44" s="238"/>
      <c r="BA44" s="238"/>
      <c r="BB44" s="238"/>
      <c r="BC44" s="238"/>
      <c r="BD44" s="238"/>
      <c r="BE44" s="238"/>
      <c r="BF44" s="238"/>
      <c r="BG44" s="238"/>
      <c r="BH44" s="238"/>
      <c r="BI44" s="238"/>
      <c r="BJ44" s="238"/>
      <c r="BK44" s="238"/>
      <c r="BL44" s="238"/>
      <c r="BM44" s="238"/>
      <c r="BN44" s="238"/>
      <c r="BO44" s="238"/>
      <c r="BP44" s="238"/>
      <c r="BQ44" s="238"/>
      <c r="BR44" s="238"/>
      <c r="BS44" s="238"/>
      <c r="BT44" s="238"/>
      <c r="BU44" s="238"/>
      <c r="BV44" s="238"/>
      <c r="BW44" s="238"/>
    </row>
    <row r="45" spans="1:75" x14ac:dyDescent="0.3">
      <c r="A45">
        <f>MobileMedia_Exp!G48/3603</f>
        <v>0.20316402997502081</v>
      </c>
      <c r="B45">
        <f>MobileMedia_Exp!I48/3603</f>
        <v>0.21371079655842354</v>
      </c>
      <c r="C45">
        <f>MobileMedia_Exp!M48/MobileMedia_Exp!$U$18</f>
        <v>0.40497789786129229</v>
      </c>
      <c r="D45">
        <f>MobileMedia_Exp!O48/MobileMedia_Exp!$U$18</f>
        <v>0.50418479317187637</v>
      </c>
      <c r="E45">
        <f>TankWar_Exp!F48/782</f>
        <v>0.25447570332480818</v>
      </c>
      <c r="F45">
        <f>TankWar_Exp!H48/782</f>
        <v>0.39514066496163686</v>
      </c>
      <c r="G45" s="179">
        <f>TankWar_Exp!L48/TankWar_Exp!$T$18</f>
        <v>0.80000522455641043</v>
      </c>
      <c r="H45">
        <f>TankWar_Exp!N48/TankWar_Exp!$T$18</f>
        <v>1.6818643207579094</v>
      </c>
      <c r="I45">
        <f>Prevayler3_Exp!H48/1306</f>
        <v>0.21362940275650844</v>
      </c>
      <c r="J45">
        <f>Prevayler3_Exp!J48/1306</f>
        <v>0.1891271056661562</v>
      </c>
      <c r="K45">
        <f>Prevayler3_Exp!N48/Prevayler3_Exp!$V$18</f>
        <v>0.42889564134716385</v>
      </c>
      <c r="L45">
        <f>Prevayler3_Exp!P48/Prevayler3_Exp!$V$18</f>
        <v>0.57948487527273362</v>
      </c>
      <c r="M45">
        <f>Prevayler5_Exp!G48/2543</f>
        <v>0.30082579630357847</v>
      </c>
      <c r="N45">
        <f>Prevayler5_Exp!I48/2543</f>
        <v>0.20212347620920174</v>
      </c>
      <c r="O45">
        <f>Prevayler5_Exp!M48/Prevayler5_Exp!$U$18</f>
        <v>0.51324048624232654</v>
      </c>
      <c r="P45">
        <f>Prevayler5_Exp!O48/Prevayler5_Exp!$U$18</f>
        <v>0.54168067648864049</v>
      </c>
      <c r="Q45">
        <f>MRR3_Exp!H48/3247</f>
        <v>0</v>
      </c>
      <c r="R45">
        <f>MRR3_Exp!J48/3247</f>
        <v>1.2011087157376039E-2</v>
      </c>
      <c r="S45">
        <f>MRR3_Exp!N48/MRR3_Exp!$V$18</f>
        <v>4.878048780487805E-2</v>
      </c>
      <c r="T45">
        <f>MRR3_Exp!P48/MRR3_Exp!$V$18</f>
        <v>0.59087966405790726</v>
      </c>
      <c r="U45">
        <f>MRR5_Exp!G48/5383</f>
        <v>0</v>
      </c>
      <c r="V45">
        <f>MRR5_Exp!I48/5383</f>
        <v>1.114620100315809E-2</v>
      </c>
      <c r="W45">
        <f>MRR5_Exp!M48/MRR5_Exp!$U$18</f>
        <v>8.7410714285714286E-2</v>
      </c>
      <c r="X45">
        <f>MRR5_Exp!O48/MRR5_Exp!$U$18</f>
        <v>0.57866348424935654</v>
      </c>
      <c r="Y45">
        <f>Lampiro4_Exp!H48/6236</f>
        <v>1.5875561257216165E-2</v>
      </c>
      <c r="Z45">
        <f>Lampiro4_Exp!J48/6236</f>
        <v>1.9563822963438102E-2</v>
      </c>
      <c r="AA45">
        <f>Lampiro4_Exp!N48/Lampiro4_Exp!$V$18</f>
        <v>0.10674729893910218</v>
      </c>
      <c r="AB45">
        <f>Lampiro4_Exp!P48/Lampiro4_Exp!$V$18</f>
        <v>0.20801692041439288</v>
      </c>
      <c r="AC45">
        <f>Lampiro6_Exp!G48/9346</f>
        <v>4.9218917183821952E-3</v>
      </c>
      <c r="AD45">
        <f>Lampiro6_Exp!I48/9346</f>
        <v>2.3004493901134175E-2</v>
      </c>
      <c r="AE45">
        <f>Lampiro6_Exp!M48/Lampiro6_Exp!$U$18</f>
        <v>7.1535288074154518E-2</v>
      </c>
      <c r="AF45">
        <f>Lampiro6_Exp!O48/Lampiro6_Exp!$U$18</f>
        <v>0.2187507639130955</v>
      </c>
      <c r="AG45">
        <f>BerkeleyDB3_Exp!I48/10297</f>
        <v>0.30892492959114304</v>
      </c>
      <c r="AH45">
        <f>BerkeleyDB3_Exp!K48/10297</f>
        <v>0.35757987763426241</v>
      </c>
      <c r="AI45">
        <f>BerkeleyDB3_Exp!O48/BerkeleyDB3_Exp!$X$24</f>
        <v>0.71690700320684708</v>
      </c>
      <c r="AJ45">
        <f>BerkeleyDB3_Exp!Q48/BerkeleyDB3_Exp!$X$24</f>
        <v>0.86257837352579592</v>
      </c>
      <c r="AK45">
        <f>BerkeleyDB5_Exp!H48/18407</f>
        <v>0.34063128157766065</v>
      </c>
      <c r="AL45">
        <f>BerkeleyDB5_Exp!J48/18407</f>
        <v>0.3515510403650785</v>
      </c>
      <c r="AM45">
        <f>BerkeleyDB5_Exp!N48/BerkeleyDB5_Exp!$W$24</f>
        <v>0.69442599408886141</v>
      </c>
      <c r="AN45">
        <f>BerkeleyDB5_Exp!P48/BerkeleyDB5_Exp!$W$24</f>
        <v>0.7869158904336192</v>
      </c>
      <c r="AO45">
        <f>BerkeleyDB7_Exp!H48/26290</f>
        <v>0.297565614302016</v>
      </c>
      <c r="AP45">
        <f>BerkeleyDB7_Exp!J48/26290</f>
        <v>0.34591099277291748</v>
      </c>
      <c r="AQ45">
        <f>BerkeleyDB7_Exp!N48/BerkeleyDB7_Exp!$W$24</f>
        <v>0.621959943265046</v>
      </c>
      <c r="AR45">
        <f>BerkeleyDB7_Exp!P48/BerkeleyDB7_Exp!$W$24</f>
        <v>0.74974995783120602</v>
      </c>
      <c r="AT45" s="238"/>
      <c r="AU45" s="238"/>
      <c r="AV45" s="238"/>
      <c r="AW45" s="238"/>
      <c r="AX45" s="238"/>
      <c r="AY45" s="238"/>
      <c r="AZ45" s="238"/>
      <c r="BA45" s="238"/>
      <c r="BB45" s="238"/>
      <c r="BC45" s="238"/>
      <c r="BD45" s="238"/>
      <c r="BE45" s="238"/>
      <c r="BF45" s="238"/>
      <c r="BG45" s="238"/>
      <c r="BH45" s="238"/>
      <c r="BI45" s="238"/>
      <c r="BJ45" s="238"/>
      <c r="BK45" s="238"/>
      <c r="BL45" s="238"/>
      <c r="BM45" s="238"/>
      <c r="BN45" s="238"/>
      <c r="BO45" s="238"/>
      <c r="BP45" s="238"/>
      <c r="BQ45" s="238"/>
      <c r="BR45" s="238"/>
      <c r="BS45" s="238"/>
      <c r="BT45" s="238"/>
      <c r="BU45" s="238"/>
      <c r="BV45" s="238"/>
      <c r="BW45" s="238"/>
    </row>
    <row r="46" spans="1:75" x14ac:dyDescent="0.3">
      <c r="A46">
        <f>MobileMedia_Exp!G49/3603</f>
        <v>3.9134054954204828E-2</v>
      </c>
      <c r="B46">
        <f>MobileMedia_Exp!I49/3603</f>
        <v>0.13821815154038303</v>
      </c>
      <c r="C46">
        <f>MobileMedia_Exp!M49/MobileMedia_Exp!$U$18</f>
        <v>0.20132499334128379</v>
      </c>
      <c r="D46">
        <f>MobileMedia_Exp!O49/MobileMedia_Exp!$U$18</f>
        <v>0.40497832017986934</v>
      </c>
      <c r="E46">
        <f>TankWar_Exp!F49/782</f>
        <v>0.17007672634271101</v>
      </c>
      <c r="F46">
        <f>TankWar_Exp!H49/782</f>
        <v>0.12020460358056266</v>
      </c>
      <c r="G46" s="179">
        <f>TankWar_Exp!L49/TankWar_Exp!$T$18</f>
        <v>0.67792226855215121</v>
      </c>
      <c r="H46">
        <f>TankWar_Exp!N49/TankWar_Exp!$T$18</f>
        <v>1.1180849264083912</v>
      </c>
      <c r="I46">
        <f>Prevayler3_Exp!H49/1306</f>
        <v>0.40428790199081166</v>
      </c>
      <c r="J46">
        <f>Prevayler3_Exp!J49/1306</f>
        <v>0.15849923430321591</v>
      </c>
      <c r="K46">
        <f>Prevayler3_Exp!N49/Prevayler3_Exp!$V$18</f>
        <v>0.55695327438457176</v>
      </c>
      <c r="L46">
        <f>Prevayler3_Exp!P49/Prevayler3_Exp!$V$18</f>
        <v>0.54693023797100759</v>
      </c>
      <c r="M46">
        <f>Prevayler5_Exp!G49/2543</f>
        <v>0.14313802595359812</v>
      </c>
      <c r="N46">
        <f>Prevayler5_Exp!I49/2543</f>
        <v>0.14313802595359812</v>
      </c>
      <c r="O46">
        <f>Prevayler5_Exp!M49/Prevayler5_Exp!$U$18</f>
        <v>0.26697044823852856</v>
      </c>
      <c r="P46">
        <f>Prevayler5_Exp!O49/Prevayler5_Exp!$U$18</f>
        <v>0.46959017580955287</v>
      </c>
      <c r="Q46">
        <f>MRR3_Exp!H49/3247</f>
        <v>1.6014782876501387E-2</v>
      </c>
      <c r="R46">
        <f>MRR3_Exp!J49/3247</f>
        <v>1.4166923313828149E-2</v>
      </c>
      <c r="S46">
        <f>MRR3_Exp!N49/MRR3_Exp!$V$18</f>
        <v>0.23812742552433219</v>
      </c>
      <c r="T46">
        <f>MRR3_Exp!P49/MRR3_Exp!$V$18</f>
        <v>0.5936528444434428</v>
      </c>
      <c r="U46">
        <f>MRR5_Exp!G49/5383</f>
        <v>1.3932751253947613E-2</v>
      </c>
      <c r="V46">
        <f>MRR5_Exp!I49/5383</f>
        <v>1.3932751253947613E-2</v>
      </c>
      <c r="W46">
        <f>MRR5_Exp!M49/MRR5_Exp!$U$18</f>
        <v>0.19388498596772907</v>
      </c>
      <c r="X46">
        <f>MRR5_Exp!O49/MRR5_Exp!$U$18</f>
        <v>0.58203471245455274</v>
      </c>
      <c r="Y46">
        <f>Lampiro4_Exp!H49/6236</f>
        <v>6.5105837075048106E-2</v>
      </c>
      <c r="Z46">
        <f>Lampiro4_Exp!J49/6236</f>
        <v>6.3662604233483008E-2</v>
      </c>
      <c r="AA46">
        <f>Lampiro4_Exp!N49/Lampiro4_Exp!$V$18</f>
        <v>0.1608052189191217</v>
      </c>
      <c r="AB46">
        <f>Lampiro4_Exp!P49/Lampiro4_Exp!$V$18</f>
        <v>0.25651492544140586</v>
      </c>
      <c r="AC46">
        <f>Lampiro6_Exp!G49/9346</f>
        <v>6.8692488765247167E-2</v>
      </c>
      <c r="AD46">
        <f>Lampiro6_Exp!I49/9346</f>
        <v>6.7194521720522149E-2</v>
      </c>
      <c r="AE46">
        <f>Lampiro6_Exp!M49/Lampiro6_Exp!$U$18</f>
        <v>0.14357736755276887</v>
      </c>
      <c r="AF46">
        <f>Lampiro6_Exp!O49/Lampiro6_Exp!$U$18</f>
        <v>0.26877166531546204</v>
      </c>
      <c r="AG46">
        <f>BerkeleyDB3_Exp!I49/10297</f>
        <v>0.34854812081188696</v>
      </c>
      <c r="AH46">
        <f>BerkeleyDB3_Exp!K49/10297</f>
        <v>0.34757696416431971</v>
      </c>
      <c r="AI46">
        <f>BerkeleyDB3_Exp!O49/BerkeleyDB3_Exp!$X$24</f>
        <v>0.77070414854771463</v>
      </c>
      <c r="AJ46">
        <f>BerkeleyDB3_Exp!Q49/BerkeleyDB3_Exp!$X$24</f>
        <v>0.84853682730906022</v>
      </c>
      <c r="AK46">
        <f>BerkeleyDB5_Exp!H49/18407</f>
        <v>0.28130602488183842</v>
      </c>
      <c r="AL46">
        <f>BerkeleyDB5_Exp!J49/18407</f>
        <v>0.34541207149454012</v>
      </c>
      <c r="AM46">
        <f>BerkeleyDB5_Exp!N49/BerkeleyDB5_Exp!$W$24</f>
        <v>0.6172283380212088</v>
      </c>
      <c r="AN46">
        <f>BerkeleyDB5_Exp!P49/BerkeleyDB5_Exp!$W$24</f>
        <v>0.77854600085339387</v>
      </c>
      <c r="AO46">
        <f>BerkeleyDB7_Exp!H49/26290</f>
        <v>0.27637885127424877</v>
      </c>
      <c r="AP46">
        <f>BerkeleyDB7_Exp!J49/26290</f>
        <v>0.33621148725751238</v>
      </c>
      <c r="AQ46">
        <f>BerkeleyDB7_Exp!N49/BerkeleyDB7_Exp!$W$24</f>
        <v>0.59875507449365006</v>
      </c>
      <c r="AR46">
        <f>BerkeleyDB7_Exp!P49/BerkeleyDB7_Exp!$W$24</f>
        <v>0.73893596694239705</v>
      </c>
      <c r="AT46" s="238"/>
      <c r="AU46" s="238"/>
      <c r="AV46" s="238"/>
      <c r="AW46" s="238"/>
      <c r="AX46" s="238"/>
      <c r="AY46" s="238"/>
      <c r="AZ46" s="238"/>
      <c r="BA46" s="238"/>
      <c r="BB46" s="238"/>
      <c r="BC46" s="238"/>
      <c r="BD46" s="238"/>
      <c r="BE46" s="238"/>
      <c r="BF46" s="238"/>
      <c r="BG46" s="238"/>
      <c r="BH46" s="238"/>
      <c r="BI46" s="238"/>
      <c r="BJ46" s="238"/>
      <c r="BK46" s="238"/>
      <c r="BL46" s="238"/>
      <c r="BM46" s="238"/>
      <c r="BN46" s="238"/>
      <c r="BO46" s="238"/>
      <c r="BP46" s="238"/>
      <c r="BQ46" s="238"/>
      <c r="BR46" s="238"/>
      <c r="BS46" s="238"/>
      <c r="BT46" s="238"/>
      <c r="BU46" s="238"/>
      <c r="BV46" s="238"/>
      <c r="BW46" s="238"/>
    </row>
    <row r="47" spans="1:75" x14ac:dyDescent="0.3">
      <c r="A47">
        <f>MobileMedia_Exp!G50/3603</f>
        <v>0.10158201498751041</v>
      </c>
      <c r="B47">
        <f>MobileMedia_Exp!I50/3603</f>
        <v>0.16763807937829586</v>
      </c>
      <c r="C47">
        <f>MobileMedia_Exp!M50/MobileMedia_Exp!$U$18</f>
        <v>0.27885782501133777</v>
      </c>
      <c r="D47">
        <f>MobileMedia_Exp!O50/MobileMedia_Exp!$U$18</f>
        <v>0.44363966627234264</v>
      </c>
      <c r="E47">
        <f>TankWar_Exp!F50/782</f>
        <v>0.49616368286445012</v>
      </c>
      <c r="F47">
        <f>TankWar_Exp!H50/782</f>
        <v>0.44245524296675193</v>
      </c>
      <c r="G47" s="179">
        <f>TankWar_Exp!L50/TankWar_Exp!$T$18</f>
        <v>1.1496064167504254</v>
      </c>
      <c r="H47">
        <f>TankWar_Exp!N50/TankWar_Exp!$T$18</f>
        <v>1.7788868211808491</v>
      </c>
      <c r="I47">
        <f>Prevayler3_Exp!H50/1306</f>
        <v>0.35681470137825422</v>
      </c>
      <c r="J47">
        <f>Prevayler3_Exp!J50/1306</f>
        <v>8.575803981623277E-2</v>
      </c>
      <c r="K47">
        <f>Prevayler3_Exp!N50/Prevayler3_Exp!$V$18</f>
        <v>0.50727305972743197</v>
      </c>
      <c r="L47">
        <f>Prevayler3_Exp!P50/Prevayler3_Exp!$V$18</f>
        <v>0.46961297437940797</v>
      </c>
      <c r="M47">
        <f>Prevayler5_Exp!G50/2543</f>
        <v>0.39756193472276841</v>
      </c>
      <c r="N47">
        <f>Prevayler5_Exp!I50/2543</f>
        <v>0.12465591820684231</v>
      </c>
      <c r="O47">
        <f>Prevayler5_Exp!M50/Prevayler5_Exp!$U$18</f>
        <v>0.62515017624384328</v>
      </c>
      <c r="P47">
        <f>Prevayler5_Exp!O50/Prevayler5_Exp!$U$18</f>
        <v>0.44700181893010538</v>
      </c>
      <c r="Q47">
        <f>MRR3_Exp!H50/3247</f>
        <v>6.1595318755774564E-2</v>
      </c>
      <c r="R47">
        <f>MRR3_Exp!J50/3247</f>
        <v>8.5001539882968893E-2</v>
      </c>
      <c r="S47">
        <f>MRR3_Exp!N50/MRR3_Exp!$V$18</f>
        <v>0.46517636041774652</v>
      </c>
      <c r="T47">
        <f>MRR3_Exp!P50/MRR3_Exp!$V$18</f>
        <v>0.68477162853960949</v>
      </c>
      <c r="U47">
        <f>MRR5_Exp!G50/5383</f>
        <v>5.1272524614527214E-2</v>
      </c>
      <c r="V47">
        <f>MRR5_Exp!I50/5383</f>
        <v>8.5082667657440089E-2</v>
      </c>
      <c r="W47">
        <f>MRR5_Exp!M50/MRR5_Exp!$U$18</f>
        <v>0.32848603407552873</v>
      </c>
      <c r="X47">
        <f>MRR5_Exp!O50/MRR5_Exp!$U$18</f>
        <v>0.66811340596056379</v>
      </c>
      <c r="Y47">
        <f>Lampiro4_Exp!H50/6236</f>
        <v>0.16933932007697242</v>
      </c>
      <c r="Z47">
        <f>Lampiro4_Exp!J50/6236</f>
        <v>0.16597177677998717</v>
      </c>
      <c r="AA47">
        <f>Lampiro4_Exp!N50/Lampiro4_Exp!$V$18</f>
        <v>0.27526009835564513</v>
      </c>
      <c r="AB47">
        <f>Lampiro4_Exp!P50/Lampiro4_Exp!$V$18</f>
        <v>0.36903029710407603</v>
      </c>
      <c r="AC47">
        <f>Lampiro6_Exp!G50/9346</f>
        <v>0.17729509950781083</v>
      </c>
      <c r="AD47">
        <f>Lampiro6_Exp!I50/9346</f>
        <v>0.174192167772309</v>
      </c>
      <c r="AE47">
        <f>Lampiro6_Exp!M50/Lampiro6_Exp!$U$18</f>
        <v>0.26626647941651649</v>
      </c>
      <c r="AF47">
        <f>Lampiro6_Exp!O50/Lampiro6_Exp!$U$18</f>
        <v>0.38988764934056264</v>
      </c>
      <c r="AG47">
        <f>BerkeleyDB3_Exp!I50/10297</f>
        <v>0.16509663008643294</v>
      </c>
      <c r="AH47">
        <f>BerkeleyDB3_Exp!K50/10297</f>
        <v>0.15674468291735458</v>
      </c>
      <c r="AI47">
        <f>BerkeleyDB3_Exp!O50/BerkeleyDB3_Exp!$X$24</f>
        <v>0.52162863984943342</v>
      </c>
      <c r="AJ47">
        <f>BerkeleyDB3_Exp!Q50/BerkeleyDB3_Exp!$X$24</f>
        <v>0.58065684365968362</v>
      </c>
      <c r="AK47">
        <f>BerkeleyDB5_Exp!H50/18407</f>
        <v>0.15032324659097082</v>
      </c>
      <c r="AL47">
        <f>BerkeleyDB5_Exp!J50/18407</f>
        <v>0.41114793285163254</v>
      </c>
      <c r="AM47">
        <f>BerkeleyDB5_Exp!N50/BerkeleyDB5_Exp!$W$24</f>
        <v>0.40616988007123056</v>
      </c>
      <c r="AN47">
        <f>BerkeleyDB5_Exp!P50/BerkeleyDB5_Exp!$W$24</f>
        <v>0.86817048219916892</v>
      </c>
      <c r="AO47">
        <f>BerkeleyDB7_Exp!H50/26290</f>
        <v>0.13050589577786231</v>
      </c>
      <c r="AP47">
        <f>BerkeleyDB7_Exp!J50/26290</f>
        <v>0.38417649296310385</v>
      </c>
      <c r="AQ47">
        <f>BerkeleyDB7_Exp!N50/BerkeleyDB7_Exp!$W$24</f>
        <v>0.3366533299006455</v>
      </c>
      <c r="AR47">
        <f>BerkeleyDB7_Exp!P50/BerkeleyDB7_Exp!$W$24</f>
        <v>0.79241221208274226</v>
      </c>
      <c r="AT47" s="238"/>
      <c r="AU47" s="238"/>
      <c r="AV47" s="238"/>
      <c r="AW47" s="238"/>
      <c r="AX47" s="238"/>
      <c r="AY47" s="238"/>
      <c r="AZ47" s="238"/>
      <c r="BA47" s="238"/>
      <c r="BB47" s="238"/>
      <c r="BC47" s="238"/>
      <c r="BD47" s="238"/>
      <c r="BE47" s="238"/>
      <c r="BF47" s="238"/>
      <c r="BG47" s="238"/>
      <c r="BH47" s="238"/>
      <c r="BI47" s="238"/>
      <c r="BJ47" s="238"/>
      <c r="BK47" s="238"/>
      <c r="BL47" s="238"/>
      <c r="BM47" s="238"/>
      <c r="BN47" s="238"/>
      <c r="BO47" s="238"/>
      <c r="BP47" s="238"/>
      <c r="BQ47" s="238"/>
      <c r="BR47" s="238"/>
      <c r="BS47" s="238"/>
      <c r="BT47" s="238"/>
      <c r="BU47" s="238"/>
      <c r="BV47" s="238"/>
      <c r="BW47" s="238"/>
    </row>
    <row r="48" spans="1:75" x14ac:dyDescent="0.3">
      <c r="A48">
        <f>MobileMedia_Exp!G51/3603</f>
        <v>0.18928670552317514</v>
      </c>
      <c r="B48">
        <f>MobileMedia_Exp!I51/3603</f>
        <v>0.1440466278101582</v>
      </c>
      <c r="C48">
        <f>MobileMedia_Exp!M51/MobileMedia_Exp!$U$18</f>
        <v>0.38774837971239146</v>
      </c>
      <c r="D48">
        <f>MobileMedia_Exp!O51/MobileMedia_Exp!$U$18</f>
        <v>0.41263764346234044</v>
      </c>
      <c r="E48">
        <f>TankWar_Exp!F51/782</f>
        <v>0.19309462915601022</v>
      </c>
      <c r="F48">
        <f>TankWar_Exp!H51/782</f>
        <v>0.44245524296675193</v>
      </c>
      <c r="G48" s="179">
        <f>TankWar_Exp!L51/TankWar_Exp!$T$18</f>
        <v>0.71121762018967638</v>
      </c>
      <c r="H48">
        <f>TankWar_Exp!N51/TankWar_Exp!$T$18</f>
        <v>1.7788868211808491</v>
      </c>
      <c r="I48">
        <f>Prevayler3_Exp!H51/1306</f>
        <v>0.44257274119448697</v>
      </c>
      <c r="J48">
        <f>Prevayler3_Exp!J51/1306</f>
        <v>0.37366003062787134</v>
      </c>
      <c r="K48">
        <f>Prevayler3_Exp!N51/Prevayler3_Exp!$V$18</f>
        <v>0.66848248300014401</v>
      </c>
      <c r="L48">
        <f>Prevayler3_Exp!P51/Prevayler3_Exp!$V$18</f>
        <v>0.77562656501563376</v>
      </c>
      <c r="M48">
        <f>Prevayler5_Exp!G51/2543</f>
        <v>0.40228077074321666</v>
      </c>
      <c r="N48">
        <f>Prevayler5_Exp!I51/2543</f>
        <v>0.3546991742036964</v>
      </c>
      <c r="O48">
        <f>Prevayler5_Exp!M51/Prevayler5_Exp!$U$18</f>
        <v>0.59868511303593719</v>
      </c>
      <c r="P48">
        <f>Prevayler5_Exp!O51/Prevayler5_Exp!$U$18</f>
        <v>0.72815477157854702</v>
      </c>
      <c r="Q48">
        <f>MRR3_Exp!H51/3247</f>
        <v>0</v>
      </c>
      <c r="R48">
        <f>MRR3_Exp!J51/3247</f>
        <v>0</v>
      </c>
      <c r="S48">
        <f>MRR3_Exp!N51/MRR3_Exp!$V$18</f>
        <v>4.878048780487805E-2</v>
      </c>
      <c r="T48">
        <f>MRR3_Exp!P51/MRR3_Exp!$V$18</f>
        <v>0.57542908762420952</v>
      </c>
      <c r="U48">
        <f>MRR5_Exp!G51/5383</f>
        <v>0</v>
      </c>
      <c r="V48">
        <f>MRR5_Exp!I51/5383</f>
        <v>0</v>
      </c>
      <c r="W48">
        <f>MRR5_Exp!M51/MRR5_Exp!$U$18</f>
        <v>8.7410714285714286E-2</v>
      </c>
      <c r="X48">
        <f>MRR5_Exp!O51/MRR5_Exp!$U$18</f>
        <v>0.56517857142857142</v>
      </c>
      <c r="Y48">
        <f>Lampiro4_Exp!H51/6236</f>
        <v>0.22947402180885182</v>
      </c>
      <c r="Z48">
        <f>Lampiro4_Exp!J51/6236</f>
        <v>0.231879409878127</v>
      </c>
      <c r="AA48">
        <f>Lampiro4_Exp!N51/Lampiro4_Exp!$V$18</f>
        <v>0.30154427301302683</v>
      </c>
      <c r="AB48">
        <f>Lampiro4_Exp!P51/Lampiro4_Exp!$V$18</f>
        <v>0.44151277007172085</v>
      </c>
      <c r="AC48">
        <f>Lampiro6_Exp!G51/9346</f>
        <v>0.22736999786004708</v>
      </c>
      <c r="AD48">
        <f>Lampiro6_Exp!I51/9346</f>
        <v>0.22929595548897924</v>
      </c>
      <c r="AE48">
        <f>Lampiro6_Exp!M51/Lampiro6_Exp!$U$18</f>
        <v>0.29570155814646037</v>
      </c>
      <c r="AF48">
        <f>Lampiro6_Exp!O51/Lampiro6_Exp!$U$18</f>
        <v>0.45226238111348943</v>
      </c>
      <c r="AG48">
        <f>BerkeleyDB3_Exp!I51/10297</f>
        <v>3.0300087404098282E-2</v>
      </c>
      <c r="AH48">
        <f>BerkeleyDB3_Exp!K51/10297</f>
        <v>8.0606001748081968E-3</v>
      </c>
      <c r="AI48">
        <f>BerkeleyDB3_Exp!O51/BerkeleyDB3_Exp!$X$24</f>
        <v>0.17310763461094011</v>
      </c>
      <c r="AJ48">
        <f>BerkeleyDB3_Exp!Q51/BerkeleyDB3_Exp!$X$24</f>
        <v>0.3719422100885918</v>
      </c>
      <c r="AK48">
        <f>BerkeleyDB5_Exp!H51/18407</f>
        <v>7.2526756125387087E-2</v>
      </c>
      <c r="AL48">
        <f>BerkeleyDB5_Exp!J51/18407</f>
        <v>0.37540066279132939</v>
      </c>
      <c r="AM48">
        <f>BerkeleyDB5_Exp!N51/BerkeleyDB5_Exp!$W$24</f>
        <v>0.26432067605003606</v>
      </c>
      <c r="AN48">
        <f>BerkeleyDB5_Exp!P51/BerkeleyDB5_Exp!$W$24</f>
        <v>0.81943254110369801</v>
      </c>
      <c r="AO48">
        <f>BerkeleyDB7_Exp!H51/26290</f>
        <v>1.6317991631799162E-2</v>
      </c>
      <c r="AP48">
        <f>BerkeleyDB7_Exp!J51/26290</f>
        <v>0.3723849372384937</v>
      </c>
      <c r="AQ48">
        <f>BerkeleyDB7_Exp!N51/BerkeleyDB7_Exp!$W$24</f>
        <v>0.17747735853308594</v>
      </c>
      <c r="AR48">
        <f>BerkeleyDB7_Exp!P51/BerkeleyDB7_Exp!$W$24</f>
        <v>0.77926579178654309</v>
      </c>
      <c r="AT48" s="238"/>
      <c r="AU48" s="238"/>
      <c r="AV48" s="238"/>
      <c r="AW48" s="238"/>
      <c r="AX48" s="238"/>
      <c r="AY48" s="238"/>
      <c r="AZ48" s="238"/>
      <c r="BA48" s="238"/>
      <c r="BB48" s="238"/>
      <c r="BC48" s="238"/>
      <c r="BD48" s="238"/>
      <c r="BE48" s="238"/>
      <c r="BF48" s="238"/>
      <c r="BG48" s="238"/>
      <c r="BH48" s="238"/>
      <c r="BI48" s="238"/>
      <c r="BJ48" s="238"/>
      <c r="BK48" s="238"/>
      <c r="BL48" s="238"/>
      <c r="BM48" s="238"/>
      <c r="BN48" s="238"/>
      <c r="BO48" s="238"/>
      <c r="BP48" s="238"/>
      <c r="BQ48" s="238"/>
      <c r="BR48" s="238"/>
      <c r="BS48" s="238"/>
      <c r="BT48" s="238"/>
      <c r="BU48" s="238"/>
      <c r="BV48" s="238"/>
      <c r="BW48" s="238"/>
    </row>
    <row r="49" spans="1:75" x14ac:dyDescent="0.3">
      <c r="A49">
        <f>MobileMedia_Exp!G52/3603</f>
        <v>5.4399111851235082E-2</v>
      </c>
      <c r="B49">
        <f>MobileMedia_Exp!I52/3603</f>
        <v>9.3255620316402998E-2</v>
      </c>
      <c r="C49">
        <f>MobileMedia_Exp!M52/MobileMedia_Exp!$U$18</f>
        <v>0.22027746330507481</v>
      </c>
      <c r="D49">
        <f>MobileMedia_Exp!O52/MobileMedia_Exp!$U$18</f>
        <v>0.34589211200080622</v>
      </c>
      <c r="E49">
        <f>TankWar_Exp!F52/782</f>
        <v>8.8235294117647065E-2</v>
      </c>
      <c r="F49">
        <f>TankWar_Exp!H52/782</f>
        <v>7.2890025575447576E-2</v>
      </c>
      <c r="G49" s="179">
        <f>TankWar_Exp!L52/TankWar_Exp!$T$18</f>
        <v>0.49728198672465102</v>
      </c>
      <c r="H49">
        <f>TankWar_Exp!N52/TankWar_Exp!$T$18</f>
        <v>1.0210624259854508</v>
      </c>
      <c r="I49">
        <f>Prevayler3_Exp!H52/1306</f>
        <v>0.36447166921898927</v>
      </c>
      <c r="J49">
        <f>Prevayler3_Exp!J52/1306</f>
        <v>0.4111791730474732</v>
      </c>
      <c r="K49">
        <f>Prevayler3_Exp!N52/Prevayler3_Exp!$V$18</f>
        <v>0.58675051695130132</v>
      </c>
      <c r="L49">
        <f>Prevayler3_Exp!P52/Prevayler3_Exp!$V$18</f>
        <v>0.81550599571024829</v>
      </c>
      <c r="M49">
        <f>Prevayler5_Exp!G52/2543</f>
        <v>0.43295320487613054</v>
      </c>
      <c r="N49">
        <f>Prevayler5_Exp!I52/2543</f>
        <v>0.44710971293747542</v>
      </c>
      <c r="O49">
        <f>Prevayler5_Exp!M52/Prevayler5_Exp!$U$18</f>
        <v>0.66609274575659327</v>
      </c>
      <c r="P49">
        <f>Prevayler5_Exp!O52/Prevayler5_Exp!$U$18</f>
        <v>0.84109655597578425</v>
      </c>
      <c r="Q49">
        <f>MRR3_Exp!H52/3247</f>
        <v>0.81552202032645515</v>
      </c>
      <c r="R49">
        <f>MRR3_Exp!J52/3247</f>
        <v>0.81552202032645515</v>
      </c>
      <c r="S49">
        <f>MRR3_Exp!N52/MRR3_Exp!$V$18</f>
        <v>1.4265772883537273</v>
      </c>
      <c r="T49">
        <f>MRR3_Exp!P52/MRR3_Exp!$V$18</f>
        <v>1.6244836106096405</v>
      </c>
      <c r="U49">
        <f>MRR5_Exp!G52/5383</f>
        <v>0.8136726732305406</v>
      </c>
      <c r="V49">
        <f>MRR5_Exp!I52/5383</f>
        <v>0.8136726732305406</v>
      </c>
      <c r="W49">
        <f>MRR5_Exp!M52/MRR5_Exp!$U$18</f>
        <v>1.2446153233725221</v>
      </c>
      <c r="X49">
        <f>MRR5_Exp!O52/MRR5_Exp!$U$18</f>
        <v>1.5495772073458776</v>
      </c>
      <c r="Y49">
        <f>Lampiro4_Exp!H52/6236</f>
        <v>2.3572803078896729E-2</v>
      </c>
      <c r="Z49">
        <f>Lampiro4_Exp!J52/6236</f>
        <v>2.5978191148171906E-2</v>
      </c>
      <c r="AA49">
        <f>Lampiro4_Exp!N52/Lampiro4_Exp!$V$18</f>
        <v>0.11519935157441467</v>
      </c>
      <c r="AB49">
        <f>Lampiro4_Exp!P52/Lampiro4_Exp!$V$18</f>
        <v>0.21507117569104933</v>
      </c>
      <c r="AC49">
        <f>Lampiro6_Exp!G52/9346</f>
        <v>2.6321420928739566E-2</v>
      </c>
      <c r="AD49">
        <f>Lampiro6_Exp!I52/9346</f>
        <v>2.8247378557671732E-2</v>
      </c>
      <c r="AE49">
        <f>Lampiro6_Exp!M52/Lampiro6_Exp!$U$18</f>
        <v>9.5710482530065366E-2</v>
      </c>
      <c r="AF49">
        <f>Lampiro6_Exp!O52/Lampiro6_Exp!$U$18</f>
        <v>0.22468544713032543</v>
      </c>
      <c r="AG49">
        <f>BerkeleyDB3_Exp!I52/10297</f>
        <v>0.23434009905797806</v>
      </c>
      <c r="AH49">
        <f>BerkeleyDB3_Exp!K52/10297</f>
        <v>0.19976692240458385</v>
      </c>
      <c r="AI49">
        <f>BerkeleyDB3_Exp!O52/BerkeleyDB3_Exp!$X$24</f>
        <v>0.61564178844756712</v>
      </c>
      <c r="AJ49">
        <f>BerkeleyDB3_Exp!Q52/BerkeleyDB3_Exp!$X$24</f>
        <v>0.64104912496078981</v>
      </c>
      <c r="AK49">
        <f>BerkeleyDB5_Exp!H52/18407</f>
        <v>0.31026240017384693</v>
      </c>
      <c r="AL49">
        <f>BerkeleyDB5_Exp!J52/18407</f>
        <v>0.23952844026728962</v>
      </c>
      <c r="AM49">
        <f>BerkeleyDB5_Exp!N52/BerkeleyDB5_Exp!$W$24</f>
        <v>0.65490814633994399</v>
      </c>
      <c r="AN49">
        <f>BerkeleyDB5_Exp!P52/BerkeleyDB5_Exp!$W$24</f>
        <v>0.63418392304933158</v>
      </c>
      <c r="AO49">
        <f>BerkeleyDB7_Exp!H52/26290</f>
        <v>0.29562571319893494</v>
      </c>
      <c r="AP49">
        <f>BerkeleyDB7_Exp!J52/26290</f>
        <v>0.22004564473183719</v>
      </c>
      <c r="AQ49">
        <f>BerkeleyDB7_Exp!N52/BerkeleyDB7_Exp!$W$24</f>
        <v>0.61983526048705473</v>
      </c>
      <c r="AR49">
        <f>BerkeleyDB7_Exp!P52/BerkeleyDB7_Exp!$W$24</f>
        <v>0.60942252312113254</v>
      </c>
      <c r="AT49" s="238"/>
      <c r="AU49" s="238"/>
      <c r="AV49" s="238"/>
      <c r="AW49" s="238"/>
      <c r="AX49" s="238"/>
      <c r="AY49" s="238"/>
      <c r="AZ49" s="238"/>
      <c r="BA49" s="238"/>
      <c r="BB49" s="238"/>
      <c r="BC49" s="238"/>
      <c r="BD49" s="238"/>
      <c r="BE49" s="238"/>
      <c r="BF49" s="238"/>
      <c r="BG49" s="238"/>
      <c r="BH49" s="238"/>
      <c r="BI49" s="238"/>
      <c r="BJ49" s="238"/>
      <c r="BK49" s="238"/>
      <c r="BL49" s="238"/>
      <c r="BM49" s="238"/>
      <c r="BN49" s="238"/>
      <c r="BO49" s="238"/>
      <c r="BP49" s="238"/>
      <c r="BQ49" s="238"/>
      <c r="BR49" s="238"/>
      <c r="BS49" s="238"/>
      <c r="BT49" s="238"/>
      <c r="BU49" s="238"/>
      <c r="BV49" s="238"/>
      <c r="BW49" s="238"/>
    </row>
    <row r="50" spans="1:75" x14ac:dyDescent="0.3">
      <c r="A50">
        <f>MobileMedia_Exp!G53/3603</f>
        <v>5.8562309186788786E-2</v>
      </c>
      <c r="B50">
        <f>MobileMedia_Exp!I53/3603</f>
        <v>5.8562309186788786E-2</v>
      </c>
      <c r="C50">
        <f>MobileMedia_Exp!M53/MobileMedia_Exp!$U$18</f>
        <v>0.19230510837510528</v>
      </c>
      <c r="D50">
        <f>MobileMedia_Exp!O53/MobileMedia_Exp!$U$18</f>
        <v>0.30030090198609705</v>
      </c>
      <c r="E50">
        <f>TankWar_Exp!F53/782</f>
        <v>0.13299232736572891</v>
      </c>
      <c r="F50">
        <f>TankWar_Exp!H53/782</f>
        <v>0.47570332480818417</v>
      </c>
      <c r="G50" s="179">
        <f>TankWar_Exp!L53/TankWar_Exp!$T$18</f>
        <v>0.56202294824206123</v>
      </c>
      <c r="H50">
        <f>TankWar_Exp!N53/TankWar_Exp!$T$18</f>
        <v>1.8470647944510239</v>
      </c>
      <c r="I50">
        <f>Prevayler3_Exp!H53/1306</f>
        <v>0.26493108728943338</v>
      </c>
      <c r="J50">
        <f>Prevayler3_Exp!J53/1306</f>
        <v>0.17687595712098009</v>
      </c>
      <c r="K50">
        <f>Prevayler3_Exp!N53/Prevayler3_Exp!$V$18</f>
        <v>0.41111780555232291</v>
      </c>
      <c r="L50">
        <f>Prevayler3_Exp!P53/Prevayler3_Exp!$V$18</f>
        <v>0.56646302035204332</v>
      </c>
      <c r="M50">
        <f>Prevayler5_Exp!G53/2543</f>
        <v>0.22571765631144317</v>
      </c>
      <c r="N50">
        <f>Prevayler5_Exp!I53/2543</f>
        <v>0.26071569012976797</v>
      </c>
      <c r="O50">
        <f>Prevayler5_Exp!M53/Prevayler5_Exp!$U$18</f>
        <v>0.39442718291121781</v>
      </c>
      <c r="P50">
        <f>Prevayler5_Exp!O53/Prevayler5_Exp!$U$18</f>
        <v>0.6132905738298674</v>
      </c>
      <c r="Q50">
        <f>MRR3_Exp!H53/3247</f>
        <v>1.8478595626732369E-3</v>
      </c>
      <c r="R50">
        <f>MRR3_Exp!J53/3247</f>
        <v>1.8478595626732369E-3</v>
      </c>
      <c r="S50">
        <f>MRR3_Exp!N53/MRR3_Exp!$V$18</f>
        <v>0.22006188521180972</v>
      </c>
      <c r="T50">
        <f>MRR3_Exp!P53/MRR3_Exp!$V$18</f>
        <v>0.5778060993832399</v>
      </c>
      <c r="U50">
        <f>MRR5_Exp!G53/5383</f>
        <v>1.857700167193015E-3</v>
      </c>
      <c r="V50">
        <f>MRR5_Exp!I53/5383</f>
        <v>1.857700167193015E-3</v>
      </c>
      <c r="W50">
        <f>MRR5_Exp!M53/MRR5_Exp!$U$18</f>
        <v>0.17937514098617338</v>
      </c>
      <c r="X50">
        <f>MRR5_Exp!O53/MRR5_Exp!$U$18</f>
        <v>0.5674260568987024</v>
      </c>
      <c r="Y50">
        <f>Lampiro4_Exp!H53/6236</f>
        <v>3.3996151379089158E-2</v>
      </c>
      <c r="Z50">
        <f>Lampiro4_Exp!J53/6236</f>
        <v>3.832584990378448E-2</v>
      </c>
      <c r="AA50">
        <f>Lampiro4_Exp!N53/Lampiro4_Exp!$V$18</f>
        <v>0.12664483951806702</v>
      </c>
      <c r="AB50">
        <f>Lampiro4_Exp!P53/Lampiro4_Exp!$V$18</f>
        <v>0.22865061709861295</v>
      </c>
      <c r="AC50">
        <f>Lampiro6_Exp!G53/9346</f>
        <v>3.616520436550396E-2</v>
      </c>
      <c r="AD50">
        <f>Lampiro6_Exp!I53/9346</f>
        <v>4.1408089022041517E-2</v>
      </c>
      <c r="AE50">
        <f>Lampiro6_Exp!M53/Lampiro6_Exp!$U$18</f>
        <v>0.10683107197978438</v>
      </c>
      <c r="AF50">
        <f>Lampiro6_Exp!O53/Lampiro6_Exp!$U$18</f>
        <v>0.23958271316541283</v>
      </c>
      <c r="AG50">
        <f>BerkeleyDB3_Exp!I53/10297</f>
        <v>0.32281246965135474</v>
      </c>
      <c r="AH50">
        <f>BerkeleyDB3_Exp!K53/10297</f>
        <v>0.31601437311838398</v>
      </c>
      <c r="AI50">
        <f>BerkeleyDB3_Exp!O53/BerkeleyDB3_Exp!$X$24</f>
        <v>0.73576237522582777</v>
      </c>
      <c r="AJ50">
        <f>BerkeleyDB3_Exp!Q53/BerkeleyDB3_Exp!$X$24</f>
        <v>0.80423097759605899</v>
      </c>
      <c r="AK50">
        <f>BerkeleyDB5_Exp!H53/18407</f>
        <v>0.37436844678654857</v>
      </c>
      <c r="AL50">
        <f>BerkeleyDB5_Exp!J53/18407</f>
        <v>0.45998804802520782</v>
      </c>
      <c r="AM50">
        <f>BerkeleyDB5_Exp!N53/BerkeleyDB5_Exp!$W$24</f>
        <v>0.73832685894052097</v>
      </c>
      <c r="AN50">
        <f>BerkeleyDB5_Exp!P53/BerkeleyDB5_Exp!$W$24</f>
        <v>0.93475924974450109</v>
      </c>
      <c r="AO50">
        <f>BerkeleyDB7_Exp!H53/26290</f>
        <v>0.34092810954735642</v>
      </c>
      <c r="AP50">
        <f>BerkeleyDB7_Exp!J53/26290</f>
        <v>0.45435526816279953</v>
      </c>
      <c r="AQ50">
        <f>BerkeleyDB7_Exp!N53/BerkeleyDB7_Exp!$W$24</f>
        <v>0.66945285242014729</v>
      </c>
      <c r="AR50">
        <f>BerkeleyDB7_Exp!P53/BerkeleyDB7_Exp!$W$24</f>
        <v>0.87065461674883038</v>
      </c>
      <c r="AT50" s="238"/>
      <c r="AU50" s="238"/>
      <c r="AV50" s="238"/>
      <c r="AW50" s="238"/>
      <c r="AX50" s="238"/>
      <c r="AY50" s="238"/>
      <c r="AZ50" s="238"/>
      <c r="BA50" s="238"/>
      <c r="BB50" s="238"/>
      <c r="BC50" s="238"/>
      <c r="BD50" s="238"/>
      <c r="BE50" s="238"/>
      <c r="BF50" s="238"/>
      <c r="BG50" s="238"/>
      <c r="BH50" s="238"/>
      <c r="BI50" s="238"/>
      <c r="BJ50" s="238"/>
      <c r="BK50" s="238"/>
      <c r="BL50" s="238"/>
      <c r="BM50" s="238"/>
      <c r="BN50" s="238"/>
      <c r="BO50" s="238"/>
      <c r="BP50" s="238"/>
      <c r="BQ50" s="238"/>
      <c r="BR50" s="238"/>
      <c r="BS50" s="238"/>
      <c r="BT50" s="238"/>
      <c r="BU50" s="238"/>
      <c r="BV50" s="238"/>
      <c r="BW50" s="238"/>
    </row>
    <row r="51" spans="1:75" x14ac:dyDescent="0.3">
      <c r="A51">
        <f>MobileMedia_Exp!G54/3603</f>
        <v>5.9117402164862616E-2</v>
      </c>
      <c r="B51">
        <f>MobileMedia_Exp!I54/3603</f>
        <v>0.13072439633638636</v>
      </c>
      <c r="C51">
        <f>MobileMedia_Exp!M54/MobileMedia_Exp!$U$18</f>
        <v>0.22613549947570105</v>
      </c>
      <c r="D51">
        <f>MobileMedia_Exp!O54/MobileMedia_Exp!$U$18</f>
        <v>0.39513061881669215</v>
      </c>
      <c r="E51">
        <f>TankWar_Exp!F54/782</f>
        <v>0.13810741687979539</v>
      </c>
      <c r="F51">
        <f>TankWar_Exp!H54/782</f>
        <v>0.16751918158567775</v>
      </c>
      <c r="G51" s="179">
        <f>TankWar_Exp!L54/TankWar_Exp!$T$18</f>
        <v>0.50716510593410091</v>
      </c>
      <c r="H51">
        <f>TankWar_Exp!N54/TankWar_Exp!$T$18</f>
        <v>1.2151074268313313</v>
      </c>
      <c r="I51">
        <f>Prevayler3_Exp!H54/1306</f>
        <v>0.3889739663093415</v>
      </c>
      <c r="J51">
        <f>Prevayler3_Exp!J54/1306</f>
        <v>0.28101071975497705</v>
      </c>
      <c r="K51">
        <f>Prevayler3_Exp!N54/Prevayler3_Exp!$V$18</f>
        <v>0.61239191806466375</v>
      </c>
      <c r="L51">
        <f>Prevayler3_Exp!P54/Prevayler3_Exp!$V$18</f>
        <v>0.67714878717791216</v>
      </c>
      <c r="M51">
        <f>Prevayler5_Exp!G54/2543</f>
        <v>0.38576484467164768</v>
      </c>
      <c r="N51">
        <f>Prevayler5_Exp!I54/2543</f>
        <v>0.271726307510814</v>
      </c>
      <c r="O51">
        <f>Prevayler5_Exp!M54/Prevayler5_Exp!$U$18</f>
        <v>0.5476545081203813</v>
      </c>
      <c r="P51">
        <f>Prevayler5_Exp!O54/Prevayler5_Exp!$U$18</f>
        <v>0.62674746728996378</v>
      </c>
      <c r="Q51">
        <f>MRR3_Exp!H54/3247</f>
        <v>1.8478595626732369E-3</v>
      </c>
      <c r="R51">
        <f>MRR3_Exp!J54/3247</f>
        <v>1.2011087157376039E-2</v>
      </c>
      <c r="S51">
        <f>MRR3_Exp!N54/MRR3_Exp!$V$18</f>
        <v>0.22006188521180972</v>
      </c>
      <c r="T51">
        <f>MRR3_Exp!P54/MRR3_Exp!$V$18</f>
        <v>0.59087966405790726</v>
      </c>
      <c r="U51">
        <f>MRR5_Exp!G54/5383</f>
        <v>0</v>
      </c>
      <c r="V51">
        <f>MRR5_Exp!I54/5383</f>
        <v>1.114620100315809E-2</v>
      </c>
      <c r="W51">
        <f>MRR5_Exp!M54/MRR5_Exp!$U$18</f>
        <v>8.7410714285714286E-2</v>
      </c>
      <c r="X51">
        <f>MRR5_Exp!O54/MRR5_Exp!$U$18</f>
        <v>0.57866348424935654</v>
      </c>
      <c r="Y51">
        <f>Lampiro4_Exp!H54/6236</f>
        <v>0.3343489416292495</v>
      </c>
      <c r="Z51">
        <f>Lampiro4_Exp!J54/6236</f>
        <v>0.33563181526619629</v>
      </c>
      <c r="AA51">
        <f>Lampiro4_Exp!N54/Lampiro4_Exp!$V$18</f>
        <v>0.45645097672515683</v>
      </c>
      <c r="AB51">
        <f>Lampiro4_Exp!P54/Lampiro4_Exp!$V$18</f>
        <v>0.55561534917163868</v>
      </c>
      <c r="AC51">
        <f>Lampiro6_Exp!G54/9346</f>
        <v>0.33415364861973035</v>
      </c>
      <c r="AD51">
        <f>Lampiro6_Exp!I54/9346</f>
        <v>0.33565161566445539</v>
      </c>
      <c r="AE51">
        <f>Lampiro6_Exp!M54/Lampiro6_Exp!$U$18</f>
        <v>0.44347065477834297</v>
      </c>
      <c r="AF51">
        <f>Lampiro6_Exp!O54/Lampiro6_Exp!$U$18</f>
        <v>0.57265166923443955</v>
      </c>
      <c r="AG51">
        <f>BerkeleyDB3_Exp!I54/10297</f>
        <v>0.26939885403515584</v>
      </c>
      <c r="AH51">
        <f>BerkeleyDB3_Exp!K54/10297</f>
        <v>0.45799747499271631</v>
      </c>
      <c r="AI51">
        <f>BerkeleyDB3_Exp!O54/BerkeleyDB3_Exp!$X$24</f>
        <v>0.49773648713352786</v>
      </c>
      <c r="AJ51">
        <f>BerkeleyDB3_Exp!Q54/BerkeleyDB3_Exp!$X$24</f>
        <v>1.0035391384588521</v>
      </c>
      <c r="AK51">
        <f>BerkeleyDB5_Exp!H54/18407</f>
        <v>0.1341880806215027</v>
      </c>
      <c r="AL51">
        <f>BerkeleyDB5_Exp!J54/18407</f>
        <v>0.44885098060520456</v>
      </c>
      <c r="AM51">
        <f>BerkeleyDB5_Exp!N54/BerkeleyDB5_Exp!$W$24</f>
        <v>0.42578946198530848</v>
      </c>
      <c r="AN51">
        <f>BerkeleyDB5_Exp!P54/BerkeleyDB5_Exp!$W$24</f>
        <v>0.91957493678922508</v>
      </c>
      <c r="AO51">
        <f>BerkeleyDB7_Exp!H54/26290</f>
        <v>0.12643590718904527</v>
      </c>
      <c r="AP51">
        <f>BerkeleyDB7_Exp!J54/26290</f>
        <v>0.44438950171167746</v>
      </c>
      <c r="AQ51">
        <f>BerkeleyDB7_Exp!N54/BerkeleyDB7_Exp!$W$24</f>
        <v>0.40041828329644552</v>
      </c>
      <c r="AR51">
        <f>BerkeleyDB7_Exp!P54/BerkeleyDB7_Exp!$W$24</f>
        <v>0.85954377120817171</v>
      </c>
    </row>
    <row r="52" spans="1:75" x14ac:dyDescent="0.3">
      <c r="A52">
        <f>MobileMedia_Exp!G55/3603</f>
        <v>0.16375242853177907</v>
      </c>
      <c r="B52">
        <f>MobileMedia_Exp!I55/3603</f>
        <v>0.18262558978628921</v>
      </c>
      <c r="C52">
        <f>MobileMedia_Exp!M55/MobileMedia_Exp!$U$18</f>
        <v>0.35604606631841385</v>
      </c>
      <c r="D52">
        <f>MobileMedia_Exp!O55/MobileMedia_Exp!$U$18</f>
        <v>0.46333506899869698</v>
      </c>
      <c r="E52">
        <f>TankWar_Exp!F55/782</f>
        <v>0.49616368286445012</v>
      </c>
      <c r="F52">
        <f>TankWar_Exp!H55/782</f>
        <v>0.44245524296675193</v>
      </c>
      <c r="G52" s="179">
        <f>TankWar_Exp!L55/TankWar_Exp!$T$18</f>
        <v>1.1496064167504254</v>
      </c>
      <c r="H52">
        <f>TankWar_Exp!N55/TankWar_Exp!$T$18</f>
        <v>1.7788868211808491</v>
      </c>
      <c r="I52">
        <f>Prevayler3_Exp!H55/1306</f>
        <v>0.21439509954058192</v>
      </c>
      <c r="J52">
        <f>Prevayler3_Exp!J55/1306</f>
        <v>2.22052067381317E-2</v>
      </c>
      <c r="K52">
        <f>Prevayler3_Exp!N55/Prevayler3_Exp!$V$18</f>
        <v>0.35823241575601289</v>
      </c>
      <c r="L52">
        <f>Prevayler3_Exp!P55/Prevayler3_Exp!$V$18</f>
        <v>0.4020621019783262</v>
      </c>
      <c r="M52">
        <f>Prevayler5_Exp!G55/2543</f>
        <v>1.8875344081793158E-2</v>
      </c>
      <c r="N52">
        <f>Prevayler5_Exp!I55/2543</f>
        <v>1.8875344081793158E-2</v>
      </c>
      <c r="O52">
        <f>Prevayler5_Exp!M55/Prevayler5_Exp!$U$18</f>
        <v>9.1292465028600389E-2</v>
      </c>
      <c r="P52">
        <f>Prevayler5_Exp!O55/Prevayler5_Exp!$U$18</f>
        <v>0.3177195210456083</v>
      </c>
      <c r="Q52">
        <f>MRR3_Exp!H55/3247</f>
        <v>0.87311364336310437</v>
      </c>
      <c r="R52">
        <f>MRR3_Exp!J55/3247</f>
        <v>0.87249769017554668</v>
      </c>
      <c r="S52">
        <f>MRR3_Exp!N55/MRR3_Exp!$V$18</f>
        <v>1.5000176370155036</v>
      </c>
      <c r="T52">
        <f>MRR3_Exp!P55/MRR3_Exp!$V$18</f>
        <v>1.6977748065130789</v>
      </c>
      <c r="U52">
        <f>MRR5_Exp!G55/5383</f>
        <v>0.87256176853055922</v>
      </c>
      <c r="V52">
        <f>MRR5_Exp!I55/5383</f>
        <v>0.87256176853055922</v>
      </c>
      <c r="W52">
        <f>MRR5_Exp!M55/MRR5_Exp!$U$18</f>
        <v>1.3153787212056476</v>
      </c>
      <c r="X52">
        <f>MRR5_Exp!O55/MRR5_Exp!$U$18</f>
        <v>1.620822496749025</v>
      </c>
      <c r="Y52">
        <f>Lampiro4_Exp!H55/6236</f>
        <v>0.21664528543938422</v>
      </c>
      <c r="Z52">
        <f>Lampiro4_Exp!J55/6236</f>
        <v>0.21680564464400257</v>
      </c>
      <c r="AA52">
        <f>Lampiro4_Exp!N55/Lampiro4_Exp!$V$18</f>
        <v>0.32720500517683654</v>
      </c>
      <c r="AB52">
        <f>Lampiro4_Exp!P55/Lampiro4_Exp!$V$18</f>
        <v>0.42493527017157823</v>
      </c>
      <c r="AC52">
        <f>Lampiro6_Exp!G55/9346</f>
        <v>0.21688422854697198</v>
      </c>
      <c r="AD52">
        <f>Lampiro6_Exp!I55/9346</f>
        <v>0.21848919323774876</v>
      </c>
      <c r="AE52">
        <f>Lampiro6_Exp!M55/Lampiro6_Exp!$U$18</f>
        <v>0.31099058915995154</v>
      </c>
      <c r="AF52">
        <f>Lampiro6_Exp!O55/Lampiro6_Exp!$U$18</f>
        <v>0.44002966672695426</v>
      </c>
      <c r="AG52">
        <f>BerkeleyDB3_Exp!I55/10297</f>
        <v>0.19529960182577449</v>
      </c>
      <c r="AH52">
        <f>BerkeleyDB3_Exp!K55/10297</f>
        <v>0.26910750704088571</v>
      </c>
      <c r="AI52">
        <f>BerkeleyDB3_Exp!O55/BerkeleyDB3_Exp!$X$24</f>
        <v>0.56263577759700645</v>
      </c>
      <c r="AJ52">
        <f>BerkeleyDB3_Exp!Q55/BerkeleyDB3_Exp!$X$24</f>
        <v>0.73838566863796795</v>
      </c>
      <c r="AK52">
        <f>BerkeleyDB5_Exp!H55/18407</f>
        <v>0.18183299831585809</v>
      </c>
      <c r="AL52">
        <f>BerkeleyDB5_Exp!J55/18407</f>
        <v>0.30597055468028467</v>
      </c>
      <c r="AM52">
        <f>BerkeleyDB5_Exp!N55/BerkeleyDB5_Exp!$W$24</f>
        <v>0.48778794584183893</v>
      </c>
      <c r="AN52">
        <f>BerkeleyDB5_Exp!P55/BerkeleyDB5_Exp!$W$24</f>
        <v>0.72477131204592893</v>
      </c>
      <c r="AO52">
        <f>BerkeleyDB7_Exp!H55/26290</f>
        <v>0.17223278813236972</v>
      </c>
      <c r="AP52">
        <f>BerkeleyDB7_Exp!J55/26290</f>
        <v>0.29897299353366297</v>
      </c>
      <c r="AQ52">
        <f>BerkeleyDB7_Exp!N55/BerkeleyDB7_Exp!$W$24</f>
        <v>0.48468877162815244</v>
      </c>
      <c r="AR52">
        <f>BerkeleyDB7_Exp!P55/BerkeleyDB7_Exp!$W$24</f>
        <v>0.69741872349085221</v>
      </c>
    </row>
    <row r="53" spans="1:75" x14ac:dyDescent="0.3">
      <c r="A53">
        <f>MobileMedia_Exp!G56/3603</f>
        <v>0.15875659172911463</v>
      </c>
      <c r="B53">
        <f>MobileMedia_Exp!I56/3603</f>
        <v>0.17374410213710798</v>
      </c>
      <c r="C53">
        <f>MobileMedia_Exp!M56/MobileMedia_Exp!$U$18</f>
        <v>0.34984343978480947</v>
      </c>
      <c r="D53">
        <f>MobileMedia_Exp!O56/MobileMedia_Exp!$U$18</f>
        <v>0.45166371923493148</v>
      </c>
      <c r="E53">
        <f>TankWar_Exp!F56/782</f>
        <v>0.53964194373401531</v>
      </c>
      <c r="F53">
        <f>TankWar_Exp!H56/782</f>
        <v>0.55882352941176472</v>
      </c>
      <c r="G53" s="179">
        <f>TankWar_Exp!L56/TankWar_Exp!$T$18</f>
        <v>1.2124976365101954</v>
      </c>
      <c r="H53">
        <f>TankWar_Exp!N56/TankWar_Exp!$T$18</f>
        <v>2.0175097276264595</v>
      </c>
      <c r="I53">
        <f>Prevayler3_Exp!H56/1306</f>
        <v>0.28101071975497705</v>
      </c>
      <c r="J53">
        <f>Prevayler3_Exp!J56/1306</f>
        <v>0.20826952526799389</v>
      </c>
      <c r="K53">
        <f>Prevayler3_Exp!N56/Prevayler3_Exp!$V$18</f>
        <v>0.49940949440891053</v>
      </c>
      <c r="L53">
        <f>Prevayler3_Exp!P56/Prevayler3_Exp!$V$18</f>
        <v>0.59983152358631253</v>
      </c>
      <c r="M53">
        <f>Prevayler5_Exp!G56/2543</f>
        <v>0.3338576484467165</v>
      </c>
      <c r="N53">
        <f>Prevayler5_Exp!I56/2543</f>
        <v>0.26228863546991743</v>
      </c>
      <c r="O53">
        <f>Prevayler5_Exp!M56/Prevayler5_Exp!$U$18</f>
        <v>0.48760540616834802</v>
      </c>
      <c r="P53">
        <f>Prevayler5_Exp!O56/Prevayler5_Exp!$U$18</f>
        <v>0.61521298718130979</v>
      </c>
      <c r="Q53">
        <f>MRR3_Exp!H56/3247</f>
        <v>0</v>
      </c>
      <c r="R53">
        <f>MRR3_Exp!J56/3247</f>
        <v>0</v>
      </c>
      <c r="S53">
        <f>MRR3_Exp!N56/MRR3_Exp!$V$18</f>
        <v>4.878048780487805E-2</v>
      </c>
      <c r="T53">
        <f>MRR3_Exp!P56/MRR3_Exp!$V$18</f>
        <v>0.57542908762420952</v>
      </c>
      <c r="U53">
        <f>MRR5_Exp!G56/5383</f>
        <v>0</v>
      </c>
      <c r="V53">
        <f>MRR5_Exp!I56/5383</f>
        <v>0</v>
      </c>
      <c r="W53">
        <f>MRR5_Exp!M56/MRR5_Exp!$U$18</f>
        <v>8.7410714285714286E-2</v>
      </c>
      <c r="X53">
        <f>MRR5_Exp!O56/MRR5_Exp!$U$18</f>
        <v>0.56517857142857142</v>
      </c>
      <c r="Y53">
        <f>Lampiro4_Exp!H56/6236</f>
        <v>0.23861449647209751</v>
      </c>
      <c r="Z53">
        <f>Lampiro4_Exp!J56/6236</f>
        <v>0.22883258499037845</v>
      </c>
      <c r="AA53">
        <f>Lampiro4_Exp!N56/Lampiro4_Exp!$V$18</f>
        <v>0.31158108551746044</v>
      </c>
      <c r="AB53">
        <f>Lampiro4_Exp!P56/Lampiro4_Exp!$V$18</f>
        <v>0.43816199881530909</v>
      </c>
      <c r="AC53">
        <f>Lampiro6_Exp!G56/9346</f>
        <v>0.22512304729295957</v>
      </c>
      <c r="AD53">
        <f>Lampiro6_Exp!I56/9346</f>
        <v>0.22630002139952921</v>
      </c>
      <c r="AE53">
        <f>Lampiro6_Exp!M56/Lampiro6_Exp!$U$18</f>
        <v>0.29316316272858978</v>
      </c>
      <c r="AF53">
        <f>Lampiro6_Exp!O56/Lampiro6_Exp!$U$18</f>
        <v>0.44887113356078662</v>
      </c>
      <c r="AG53">
        <f>BerkeleyDB3_Exp!I56/10297</f>
        <v>0.22326891327571138</v>
      </c>
      <c r="AH53">
        <f>BerkeleyDB3_Exp!K56/10297</f>
        <v>7.0991550937166165E-2</v>
      </c>
      <c r="AI53">
        <f>BerkeleyDB3_Exp!O56/BerkeleyDB3_Exp!$X$24</f>
        <v>0.60061023313173645</v>
      </c>
      <c r="AJ53">
        <f>BerkeleyDB3_Exp!Q56/BerkeleyDB3_Exp!$X$24</f>
        <v>0.46028125813174497</v>
      </c>
      <c r="AK53">
        <f>BerkeleyDB5_Exp!H56/18407</f>
        <v>7.0896941380996364E-2</v>
      </c>
      <c r="AL53">
        <f>BerkeleyDB5_Exp!J56/18407</f>
        <v>7.1277231488020856E-2</v>
      </c>
      <c r="AM53">
        <f>BerkeleyDB5_Exp!N56/BerkeleyDB5_Exp!$W$24</f>
        <v>0.34343115674829822</v>
      </c>
      <c r="AN53">
        <f>BerkeleyDB5_Exp!P56/BerkeleyDB5_Exp!$W$24</f>
        <v>0.40478969269572401</v>
      </c>
      <c r="AO53">
        <f>BerkeleyDB7_Exp!H56/26290</f>
        <v>5.1426397869912516E-2</v>
      </c>
      <c r="AP53">
        <f>BerkeleyDB7_Exp!J56/26290</f>
        <v>5.8006846709775579E-2</v>
      </c>
      <c r="AQ53">
        <f>BerkeleyDB7_Exp!N56/BerkeleyDB7_Exp!$W$24</f>
        <v>0.31826388254744575</v>
      </c>
      <c r="AR53">
        <f>BerkeleyDB7_Exp!P56/BerkeleyDB7_Exp!$W$24</f>
        <v>0.42876526356691319</v>
      </c>
    </row>
    <row r="55" spans="1:75" s="236" customFormat="1" x14ac:dyDescent="0.3">
      <c r="A55" s="236">
        <f>_xlfn.STDEV.S(A4:A53)</f>
        <v>6.1523732063312131E-2</v>
      </c>
      <c r="B55" s="236">
        <f t="shared" ref="B55:AR55" si="0">_xlfn.STDEV.S(B4:B53)</f>
        <v>5.6570706364305168E-2</v>
      </c>
      <c r="C55" s="236">
        <f t="shared" si="0"/>
        <v>8.3046385236380957E-2</v>
      </c>
      <c r="D55" s="236">
        <f t="shared" si="0"/>
        <v>7.4340755337530193E-2</v>
      </c>
      <c r="E55" s="236">
        <f t="shared" si="0"/>
        <v>0.17957197638173214</v>
      </c>
      <c r="F55" s="236">
        <f t="shared" si="0"/>
        <v>0.20658053231438908</v>
      </c>
      <c r="G55" s="236">
        <f t="shared" si="0"/>
        <v>0.29528846374591611</v>
      </c>
      <c r="H55" s="236">
        <f t="shared" si="0"/>
        <v>0.42361066353962135</v>
      </c>
      <c r="I55" s="236">
        <f t="shared" si="0"/>
        <v>0.12783519612706801</v>
      </c>
      <c r="J55" s="236">
        <f t="shared" si="0"/>
        <v>0.12151426834723765</v>
      </c>
      <c r="K55" s="236">
        <f t="shared" si="0"/>
        <v>0.15551268793062289</v>
      </c>
      <c r="L55" s="236">
        <f t="shared" si="0"/>
        <v>0.12915859826339463</v>
      </c>
      <c r="M55" s="236">
        <f t="shared" si="0"/>
        <v>0.13694648084213526</v>
      </c>
      <c r="N55" s="236">
        <f t="shared" si="0"/>
        <v>0.12971183219009688</v>
      </c>
      <c r="O55" s="236">
        <f t="shared" si="0"/>
        <v>0.17993056281275899</v>
      </c>
      <c r="P55" s="236">
        <f t="shared" si="0"/>
        <v>0.15853046617538602</v>
      </c>
      <c r="Q55" s="236">
        <f t="shared" si="0"/>
        <v>0.27544805353441082</v>
      </c>
      <c r="R55" s="236">
        <f t="shared" si="0"/>
        <v>0.27532345546535286</v>
      </c>
      <c r="S55" s="236">
        <f t="shared" si="0"/>
        <v>0.40688530471883022</v>
      </c>
      <c r="T55" s="236">
        <f t="shared" si="0"/>
        <v>0.35416495084251481</v>
      </c>
      <c r="U55" s="236">
        <f t="shared" si="0"/>
        <v>0.27622629979717472</v>
      </c>
      <c r="V55" s="236">
        <f t="shared" si="0"/>
        <v>0.27483538085607995</v>
      </c>
      <c r="W55" s="236">
        <f t="shared" si="0"/>
        <v>0.37184485916557058</v>
      </c>
      <c r="X55" s="236">
        <f t="shared" si="0"/>
        <v>0.33250173308927616</v>
      </c>
      <c r="Y55" s="236">
        <f t="shared" si="0"/>
        <v>9.904419759597767E-2</v>
      </c>
      <c r="Z55" s="236">
        <f t="shared" si="0"/>
        <v>9.8478019997126603E-2</v>
      </c>
      <c r="AA55" s="236">
        <f t="shared" si="0"/>
        <v>0.10772002417939153</v>
      </c>
      <c r="AB55" s="236">
        <f t="shared" si="0"/>
        <v>0.10830202947388755</v>
      </c>
      <c r="AC55" s="236">
        <f t="shared" si="0"/>
        <v>9.9993657308558706E-2</v>
      </c>
      <c r="AD55" s="236">
        <f t="shared" si="0"/>
        <v>9.8409678780932153E-2</v>
      </c>
      <c r="AE55" s="236">
        <f t="shared" si="0"/>
        <v>0.11178043744761609</v>
      </c>
      <c r="AF55" s="236">
        <f t="shared" si="0"/>
        <v>0.11139483458708928</v>
      </c>
      <c r="AG55" s="236">
        <f t="shared" si="0"/>
        <v>0.12774995991885615</v>
      </c>
      <c r="AH55" s="236">
        <f t="shared" si="0"/>
        <v>0.13521718154113654</v>
      </c>
      <c r="AI55" s="236">
        <f t="shared" si="0"/>
        <v>0.18986525932925036</v>
      </c>
      <c r="AJ55" s="236">
        <f t="shared" si="0"/>
        <v>0.18981052966336442</v>
      </c>
      <c r="AK55" s="236">
        <f t="shared" si="0"/>
        <v>0.12392954369030845</v>
      </c>
      <c r="AL55" s="236">
        <f t="shared" si="0"/>
        <v>0.11784948527699506</v>
      </c>
      <c r="AM55" s="236">
        <f t="shared" si="0"/>
        <v>0.17040938558186236</v>
      </c>
      <c r="AN55" s="236">
        <f t="shared" si="0"/>
        <v>0.16067636107239669</v>
      </c>
      <c r="AO55" s="236">
        <f t="shared" si="0"/>
        <v>0.12504214530617028</v>
      </c>
      <c r="AP55" s="236">
        <f t="shared" si="0"/>
        <v>0.11715250499860493</v>
      </c>
      <c r="AQ55" s="236">
        <f t="shared" si="0"/>
        <v>0.15360595282014713</v>
      </c>
      <c r="AR55" s="236">
        <f t="shared" si="0"/>
        <v>0.1306134750523032</v>
      </c>
    </row>
    <row r="60" spans="1:75" x14ac:dyDescent="0.3">
      <c r="E60" t="str">
        <f t="shared" ref="E60:AR60" si="1">E2</f>
        <v>#Sel</v>
      </c>
      <c r="F60">
        <f t="shared" si="1"/>
        <v>0</v>
      </c>
      <c r="G60" t="str">
        <f t="shared" si="1"/>
        <v>AEC</v>
      </c>
      <c r="H60">
        <f t="shared" si="1"/>
        <v>0</v>
      </c>
    </row>
    <row r="61" spans="1:75" x14ac:dyDescent="0.3">
      <c r="E61" t="str">
        <f t="shared" ref="E61:AR61" si="2">E3</f>
        <v>Our approach</v>
      </c>
      <c r="F61" t="str">
        <f t="shared" si="2"/>
        <v>Ekstazi_SPL</v>
      </c>
      <c r="G61" t="str">
        <f t="shared" si="2"/>
        <v>Our approach</v>
      </c>
      <c r="H61" t="str">
        <f t="shared" si="2"/>
        <v>Ekstazi_SPL</v>
      </c>
    </row>
    <row r="62" spans="1:75" x14ac:dyDescent="0.3">
      <c r="E62" s="235">
        <f t="shared" ref="E62:H62" si="3">E4</f>
        <v>0.54475703324808189</v>
      </c>
      <c r="F62" s="235">
        <f t="shared" si="3"/>
        <v>0.52813299232736577</v>
      </c>
      <c r="G62">
        <f t="shared" si="3"/>
        <v>1.2198966035407566</v>
      </c>
      <c r="H62">
        <f t="shared" si="3"/>
        <v>1.9545762138386058</v>
      </c>
    </row>
    <row r="63" spans="1:75" x14ac:dyDescent="0.3">
      <c r="E63" s="235">
        <f t="shared" ref="E63:H63" si="4">E5</f>
        <v>0.22122762148337596</v>
      </c>
      <c r="F63" s="235">
        <f t="shared" si="4"/>
        <v>0.48465473145780052</v>
      </c>
      <c r="G63">
        <f t="shared" si="4"/>
        <v>0.75191193885776275</v>
      </c>
      <c r="H63">
        <f t="shared" si="4"/>
        <v>1.8654204026391477</v>
      </c>
    </row>
    <row r="64" spans="1:75" x14ac:dyDescent="0.3">
      <c r="E64" s="235">
        <f t="shared" ref="E64:H64" si="5">E6</f>
        <v>0.15089514066496162</v>
      </c>
      <c r="F64" s="235">
        <f t="shared" si="5"/>
        <v>7.0332480818414325E-2</v>
      </c>
      <c r="G64">
        <f t="shared" si="5"/>
        <v>0.58791933284902531</v>
      </c>
      <c r="H64">
        <f t="shared" si="5"/>
        <v>1.0158179665031297</v>
      </c>
    </row>
    <row r="65" spans="5:28" x14ac:dyDescent="0.3">
      <c r="E65" s="235">
        <f t="shared" ref="E65:H65" si="6">E7</f>
        <v>0.52813299232736577</v>
      </c>
      <c r="F65" s="235">
        <f t="shared" si="6"/>
        <v>0.52813299232736577</v>
      </c>
      <c r="G65">
        <f t="shared" si="6"/>
        <v>1.1958499606914328</v>
      </c>
      <c r="H65">
        <f t="shared" si="6"/>
        <v>1.9545762138386058</v>
      </c>
    </row>
    <row r="66" spans="5:28" x14ac:dyDescent="0.3">
      <c r="E66" s="235">
        <f t="shared" ref="E66:H66" si="7">E8</f>
        <v>0.19948849104859334</v>
      </c>
      <c r="F66" s="235">
        <f t="shared" si="7"/>
        <v>0.40409207161125321</v>
      </c>
      <c r="G66">
        <f t="shared" si="7"/>
        <v>0.65820951963935648</v>
      </c>
      <c r="H66">
        <f t="shared" si="7"/>
        <v>1.7002199289460331</v>
      </c>
    </row>
    <row r="67" spans="5:28" x14ac:dyDescent="0.3">
      <c r="E67" s="235">
        <f t="shared" ref="E67:H67" si="8">E9</f>
        <v>5.8823529411764705E-2</v>
      </c>
      <c r="F67" s="235">
        <f t="shared" si="8"/>
        <v>5.8823529411764705E-2</v>
      </c>
      <c r="G67">
        <f t="shared" si="8"/>
        <v>0.33022430762188143</v>
      </c>
      <c r="H67">
        <f t="shared" si="8"/>
        <v>0.99221789883268485</v>
      </c>
    </row>
    <row r="68" spans="5:28" x14ac:dyDescent="0.3">
      <c r="E68" s="235">
        <f t="shared" ref="E68:H68" si="9">E10</f>
        <v>0.55626598465473143</v>
      </c>
      <c r="F68" s="235">
        <f t="shared" si="9"/>
        <v>0.60613810741687979</v>
      </c>
      <c r="G68">
        <f t="shared" si="9"/>
        <v>1.2365442793595192</v>
      </c>
      <c r="H68">
        <f t="shared" si="9"/>
        <v>2.1145322280493994</v>
      </c>
    </row>
    <row r="69" spans="5:28" x14ac:dyDescent="0.3">
      <c r="E69" s="235">
        <f t="shared" ref="E69:H69" si="10">E11</f>
        <v>3.4526854219948847E-2</v>
      </c>
      <c r="F69" s="235">
        <f t="shared" si="10"/>
        <v>0.10997442455242967</v>
      </c>
      <c r="G69">
        <f t="shared" si="10"/>
        <v>0.2950792142267159</v>
      </c>
      <c r="H69">
        <f t="shared" si="10"/>
        <v>1.0971070884791068</v>
      </c>
    </row>
    <row r="70" spans="5:28" x14ac:dyDescent="0.3">
      <c r="E70" s="235">
        <f t="shared" ref="E70:H70" si="11">E12</f>
        <v>0.19820971867007672</v>
      </c>
      <c r="F70" s="235">
        <f t="shared" si="11"/>
        <v>0.15984654731457801</v>
      </c>
      <c r="G70">
        <f t="shared" si="11"/>
        <v>0.71861658722023758</v>
      </c>
      <c r="H70">
        <f t="shared" si="11"/>
        <v>1.1993740483843682</v>
      </c>
    </row>
    <row r="71" spans="5:28" x14ac:dyDescent="0.3">
      <c r="E71" s="235">
        <f t="shared" ref="E71:H71" si="12">E13</f>
        <v>0.11892583120204604</v>
      </c>
      <c r="F71" s="235">
        <f t="shared" si="12"/>
        <v>0.14194373401534527</v>
      </c>
      <c r="G71">
        <f t="shared" si="12"/>
        <v>0.47941897956949664</v>
      </c>
      <c r="H71">
        <f t="shared" si="12"/>
        <v>1.1626628320081205</v>
      </c>
    </row>
    <row r="72" spans="5:28" x14ac:dyDescent="0.3">
      <c r="E72" s="235">
        <f t="shared" ref="E72:H72" si="13">E14</f>
        <v>0.57928388746803072</v>
      </c>
      <c r="F72" s="235">
        <f t="shared" si="13"/>
        <v>0.61253196930946296</v>
      </c>
      <c r="G72">
        <f t="shared" si="13"/>
        <v>1.2698396309970446</v>
      </c>
      <c r="H72">
        <f t="shared" si="13"/>
        <v>2.1276433767552021</v>
      </c>
      <c r="N72" s="238"/>
      <c r="O72" s="238"/>
      <c r="P72" s="238"/>
      <c r="Q72" s="238"/>
      <c r="R72" s="238"/>
      <c r="S72" s="238"/>
      <c r="T72" s="238"/>
      <c r="U72" s="238"/>
      <c r="V72" s="99"/>
      <c r="W72" s="99"/>
      <c r="X72" s="99"/>
      <c r="Y72" s="99"/>
      <c r="Z72" s="99"/>
      <c r="AA72" s="99"/>
      <c r="AB72" s="99"/>
    </row>
    <row r="73" spans="5:28" x14ac:dyDescent="0.3">
      <c r="E73" s="235">
        <f t="shared" ref="E73:H73" si="14">E15</f>
        <v>8.8235294117647065E-2</v>
      </c>
      <c r="F73" s="235">
        <f t="shared" si="14"/>
        <v>0.44245524296675193</v>
      </c>
      <c r="G73">
        <f t="shared" si="14"/>
        <v>0.49728198672465102</v>
      </c>
      <c r="H73">
        <f t="shared" si="14"/>
        <v>1.7788868211808491</v>
      </c>
      <c r="N73" s="238"/>
      <c r="O73" s="238"/>
      <c r="P73" s="238"/>
      <c r="Q73" s="238"/>
      <c r="R73" s="238"/>
      <c r="S73" s="238"/>
      <c r="T73" s="238"/>
      <c r="U73" s="238"/>
      <c r="V73" s="99"/>
      <c r="W73" s="99"/>
      <c r="X73" s="99"/>
      <c r="Y73" s="99"/>
      <c r="Z73" s="99"/>
      <c r="AA73" s="99"/>
      <c r="AB73" s="99"/>
    </row>
    <row r="74" spans="5:28" x14ac:dyDescent="0.3">
      <c r="E74" s="235">
        <f t="shared" ref="E74:H74" si="15">E16</f>
        <v>0.1969309462915601</v>
      </c>
      <c r="F74" s="235">
        <f t="shared" si="15"/>
        <v>0.14322250639386189</v>
      </c>
      <c r="G74">
        <f t="shared" si="15"/>
        <v>0.71676684546259728</v>
      </c>
      <c r="H74">
        <f t="shared" si="15"/>
        <v>1.1652850617492809</v>
      </c>
      <c r="N74" s="238"/>
      <c r="O74" s="238"/>
      <c r="P74" s="238"/>
      <c r="Q74" s="238"/>
      <c r="R74" s="238"/>
      <c r="S74" s="238"/>
      <c r="T74" s="238"/>
      <c r="U74" s="238"/>
      <c r="V74" s="99"/>
      <c r="W74" s="99"/>
      <c r="X74" s="99"/>
      <c r="Y74" s="99"/>
      <c r="Z74" s="99"/>
      <c r="AA74" s="99"/>
      <c r="AB74" s="99"/>
    </row>
    <row r="75" spans="5:28" x14ac:dyDescent="0.3">
      <c r="E75" s="235">
        <f t="shared" ref="E75:H75" si="16">E17</f>
        <v>0.40792838874680309</v>
      </c>
      <c r="F75" s="235">
        <f t="shared" si="16"/>
        <v>0.60869565217391308</v>
      </c>
      <c r="G75">
        <f t="shared" si="16"/>
        <v>1.0219742354732453</v>
      </c>
      <c r="H75">
        <f t="shared" si="16"/>
        <v>2.1197766875317203</v>
      </c>
      <c r="N75" s="238"/>
      <c r="O75" s="238"/>
      <c r="P75" s="238"/>
      <c r="Q75" s="238"/>
      <c r="R75" s="238"/>
      <c r="S75" s="238"/>
      <c r="T75" s="238"/>
      <c r="U75" s="238"/>
      <c r="V75" s="99"/>
      <c r="W75" s="99"/>
      <c r="X75" s="99"/>
      <c r="Y75" s="99"/>
      <c r="Z75" s="99"/>
      <c r="AA75" s="99"/>
      <c r="AB75" s="99"/>
    </row>
    <row r="76" spans="5:28" x14ac:dyDescent="0.3">
      <c r="E76" s="235">
        <f t="shared" ref="E76:H76" si="17">E18</f>
        <v>0.44884910485933505</v>
      </c>
      <c r="F76" s="235">
        <f t="shared" si="17"/>
        <v>0.4373401534526854</v>
      </c>
      <c r="G76">
        <f t="shared" si="17"/>
        <v>1.0811659717177347</v>
      </c>
      <c r="H76">
        <f t="shared" si="17"/>
        <v>1.7683979022162071</v>
      </c>
      <c r="N76" s="238"/>
      <c r="O76" s="238"/>
      <c r="P76" s="238"/>
      <c r="Q76" s="238"/>
      <c r="R76" s="238"/>
      <c r="S76" s="238"/>
      <c r="T76" s="238"/>
      <c r="U76" s="238"/>
      <c r="V76" s="99"/>
      <c r="W76" s="99"/>
      <c r="X76" s="99"/>
      <c r="Y76" s="99"/>
      <c r="Z76" s="99"/>
      <c r="AA76" s="99"/>
      <c r="AB76" s="99"/>
    </row>
    <row r="77" spans="5:28" x14ac:dyDescent="0.3">
      <c r="E77" s="235">
        <f t="shared" ref="E77:H77" si="18">E19</f>
        <v>0.64194373401534521</v>
      </c>
      <c r="F77" s="235">
        <f t="shared" si="18"/>
        <v>0.63043478260869568</v>
      </c>
      <c r="G77">
        <f t="shared" si="18"/>
        <v>1.3604769771214189</v>
      </c>
      <c r="H77">
        <f t="shared" si="18"/>
        <v>2.1643545931314501</v>
      </c>
      <c r="N77" s="238"/>
      <c r="O77" s="238"/>
      <c r="P77" s="238"/>
      <c r="Q77" s="238"/>
      <c r="R77" s="238"/>
      <c r="S77" s="238"/>
      <c r="T77" s="238"/>
      <c r="U77" s="238"/>
      <c r="V77" s="99"/>
      <c r="W77" s="99"/>
      <c r="X77" s="99"/>
      <c r="Y77" s="99"/>
      <c r="Z77" s="99"/>
      <c r="AA77" s="99"/>
      <c r="AB77" s="99"/>
    </row>
    <row r="78" spans="5:28" x14ac:dyDescent="0.3">
      <c r="E78" s="235">
        <f t="shared" ref="E78:H78" si="19">E20</f>
        <v>0.15089514066496162</v>
      </c>
      <c r="F78" s="235">
        <f t="shared" si="19"/>
        <v>0.14194373401534527</v>
      </c>
      <c r="G78">
        <f t="shared" si="19"/>
        <v>0.58791933284902531</v>
      </c>
      <c r="H78">
        <f t="shared" si="19"/>
        <v>1.1626628320081205</v>
      </c>
      <c r="N78" s="238"/>
      <c r="O78" s="238"/>
      <c r="P78" s="238"/>
      <c r="Q78" s="238"/>
      <c r="R78" s="238"/>
      <c r="S78" s="238"/>
      <c r="T78" s="238"/>
      <c r="U78" s="238"/>
      <c r="V78" s="99"/>
      <c r="W78" s="99"/>
      <c r="X78" s="99"/>
      <c r="Y78" s="99"/>
      <c r="Z78" s="99"/>
      <c r="AA78" s="99"/>
      <c r="AB78" s="99"/>
    </row>
    <row r="79" spans="5:28" x14ac:dyDescent="0.3">
      <c r="E79" s="235">
        <f t="shared" ref="E79:H79" si="20">E21</f>
        <v>0.18030690537084398</v>
      </c>
      <c r="F79" s="235">
        <f t="shared" si="20"/>
        <v>0.47570332480818417</v>
      </c>
      <c r="G79">
        <f t="shared" si="20"/>
        <v>0.69272020261327349</v>
      </c>
      <c r="H79">
        <f t="shared" si="20"/>
        <v>1.8470647944510239</v>
      </c>
      <c r="N79" s="238"/>
      <c r="O79" s="238"/>
      <c r="P79" s="238"/>
      <c r="Q79" s="238"/>
      <c r="R79" s="238"/>
      <c r="S79" s="238"/>
      <c r="T79" s="238"/>
      <c r="U79" s="238"/>
      <c r="V79" s="99"/>
      <c r="W79" s="99"/>
      <c r="X79" s="99"/>
      <c r="Y79" s="99"/>
      <c r="Z79" s="99"/>
      <c r="AA79" s="99"/>
      <c r="AB79" s="99"/>
    </row>
    <row r="80" spans="5:28" x14ac:dyDescent="0.3">
      <c r="E80" s="235">
        <f t="shared" ref="E80:H80" si="21">E22</f>
        <v>0.17263427109974425</v>
      </c>
      <c r="F80" s="235">
        <f t="shared" si="21"/>
        <v>0.14322250639386189</v>
      </c>
      <c r="G80">
        <f t="shared" si="21"/>
        <v>0.68162175206743181</v>
      </c>
      <c r="H80">
        <f t="shared" si="21"/>
        <v>1.1652850617492809</v>
      </c>
      <c r="N80" s="238"/>
      <c r="O80" s="238"/>
      <c r="P80" s="238"/>
      <c r="Q80" s="238"/>
      <c r="R80" s="238"/>
      <c r="S80" s="238"/>
      <c r="T80" s="238"/>
      <c r="U80" s="238"/>
      <c r="V80" s="99"/>
      <c r="W80" s="99"/>
      <c r="X80" s="99"/>
      <c r="Y80" s="99"/>
      <c r="Z80" s="99"/>
      <c r="AA80" s="99"/>
      <c r="AB80" s="99"/>
    </row>
    <row r="81" spans="5:28" x14ac:dyDescent="0.3">
      <c r="E81" s="235">
        <f t="shared" ref="E81:H81" si="22">E23</f>
        <v>0.14322250639386189</v>
      </c>
      <c r="F81" s="235">
        <f t="shared" si="22"/>
        <v>0.12404092071611253</v>
      </c>
      <c r="G81">
        <f t="shared" si="22"/>
        <v>0.63907769164170503</v>
      </c>
      <c r="H81">
        <f t="shared" si="22"/>
        <v>1.1259516156318727</v>
      </c>
      <c r="N81" s="238"/>
      <c r="O81" s="238"/>
      <c r="P81" s="238"/>
      <c r="Q81" s="238"/>
      <c r="R81" s="238"/>
      <c r="S81" s="238"/>
      <c r="T81" s="238"/>
      <c r="U81" s="238"/>
      <c r="V81" s="99"/>
      <c r="W81" s="99"/>
      <c r="X81" s="99"/>
      <c r="Y81" s="99"/>
      <c r="Z81" s="99"/>
      <c r="AA81" s="99"/>
      <c r="AB81" s="99"/>
    </row>
    <row r="82" spans="5:28" x14ac:dyDescent="0.3">
      <c r="E82" s="235">
        <f t="shared" ref="E82:H82" si="23">E24</f>
        <v>0.27749360613810742</v>
      </c>
      <c r="F82" s="235">
        <f t="shared" si="23"/>
        <v>0.48465473145780052</v>
      </c>
      <c r="G82">
        <f t="shared" si="23"/>
        <v>0.8333005761939356</v>
      </c>
      <c r="H82">
        <f t="shared" si="23"/>
        <v>1.8654204026391477</v>
      </c>
      <c r="N82" s="238"/>
      <c r="O82" s="238"/>
      <c r="P82" s="238"/>
      <c r="Q82" s="238"/>
      <c r="R82" s="238"/>
      <c r="S82" s="238"/>
      <c r="T82" s="238"/>
      <c r="U82" s="238"/>
      <c r="V82" s="99"/>
      <c r="W82" s="99"/>
      <c r="X82" s="99"/>
      <c r="Y82" s="99"/>
      <c r="Z82" s="99"/>
      <c r="AA82" s="99"/>
      <c r="AB82" s="99"/>
    </row>
    <row r="83" spans="5:28" x14ac:dyDescent="0.3">
      <c r="E83" s="235">
        <f t="shared" ref="E83:H83" si="24">E25</f>
        <v>0.18925831202046037</v>
      </c>
      <c r="F83" s="235">
        <f t="shared" si="24"/>
        <v>0.15984654731457801</v>
      </c>
      <c r="G83">
        <f t="shared" si="24"/>
        <v>0.70566839491675559</v>
      </c>
      <c r="H83">
        <f t="shared" si="24"/>
        <v>1.1993740483843682</v>
      </c>
      <c r="N83" s="238"/>
      <c r="O83" s="238"/>
      <c r="P83" s="238"/>
      <c r="Q83" s="238"/>
      <c r="R83" s="238"/>
      <c r="S83" s="238"/>
      <c r="T83" s="238"/>
      <c r="U83" s="238"/>
      <c r="V83" s="99"/>
      <c r="W83" s="99"/>
      <c r="X83" s="99"/>
      <c r="Y83" s="99"/>
      <c r="Z83" s="99"/>
      <c r="AA83" s="99"/>
      <c r="AB83" s="99"/>
    </row>
    <row r="84" spans="5:28" x14ac:dyDescent="0.3">
      <c r="E84" s="235">
        <f t="shared" ref="E84:H84" si="25">E26</f>
        <v>0.23529411764705882</v>
      </c>
      <c r="F84" s="235">
        <f t="shared" si="25"/>
        <v>0.19309462915601022</v>
      </c>
      <c r="G84">
        <f t="shared" si="25"/>
        <v>0.77225909819180605</v>
      </c>
      <c r="H84">
        <f t="shared" si="25"/>
        <v>1.2675520216545424</v>
      </c>
      <c r="N84" s="238"/>
      <c r="O84" s="238"/>
      <c r="P84" s="238"/>
      <c r="Q84" s="238"/>
      <c r="R84" s="238"/>
      <c r="S84" s="238"/>
      <c r="T84" s="238"/>
      <c r="U84" s="238"/>
      <c r="V84" s="99"/>
      <c r="W84" s="99"/>
      <c r="X84" s="99"/>
      <c r="Y84" s="99"/>
      <c r="Z84" s="99"/>
      <c r="AA84" s="99"/>
      <c r="AB84" s="99"/>
    </row>
    <row r="85" spans="5:28" x14ac:dyDescent="0.3">
      <c r="E85" s="235">
        <f t="shared" ref="E85:H85" si="26">E27</f>
        <v>0.49616368286445012</v>
      </c>
      <c r="F85" s="235">
        <f t="shared" si="26"/>
        <v>0.37084398976982097</v>
      </c>
      <c r="G85">
        <f t="shared" si="26"/>
        <v>1.1496064167504254</v>
      </c>
      <c r="H85">
        <f t="shared" si="26"/>
        <v>1.6320419556758583</v>
      </c>
      <c r="N85" s="238"/>
      <c r="O85" s="238"/>
      <c r="P85" s="238"/>
      <c r="Q85" s="238"/>
      <c r="R85" s="238"/>
      <c r="S85" s="238"/>
      <c r="T85" s="238"/>
      <c r="U85" s="238"/>
      <c r="V85" s="99"/>
      <c r="W85" s="99"/>
      <c r="X85" s="99"/>
      <c r="Y85" s="99"/>
      <c r="Z85" s="99"/>
      <c r="AA85" s="99"/>
      <c r="AB85" s="99"/>
    </row>
    <row r="86" spans="5:28" x14ac:dyDescent="0.3">
      <c r="E86" s="235">
        <f t="shared" ref="E86:H86" si="27">E28</f>
        <v>0.13938618925831203</v>
      </c>
      <c r="F86" s="235">
        <f t="shared" si="27"/>
        <v>0.37723785166240409</v>
      </c>
      <c r="G86">
        <f t="shared" si="27"/>
        <v>0.57127165703026273</v>
      </c>
      <c r="H86">
        <f t="shared" si="27"/>
        <v>1.645153104381661</v>
      </c>
      <c r="N86" s="238"/>
      <c r="O86" s="238"/>
      <c r="P86" s="238"/>
      <c r="Q86" s="238"/>
      <c r="R86" s="238"/>
      <c r="S86" s="238"/>
      <c r="T86" s="238"/>
      <c r="U86" s="238"/>
      <c r="V86" s="99"/>
      <c r="W86" s="99"/>
      <c r="X86" s="99"/>
      <c r="Y86" s="99"/>
      <c r="Z86" s="99"/>
      <c r="AA86" s="99"/>
      <c r="AB86" s="99"/>
    </row>
    <row r="87" spans="5:28" x14ac:dyDescent="0.3">
      <c r="E87" s="235">
        <f t="shared" ref="E87:H87" si="28">E29</f>
        <v>0.57161125319693096</v>
      </c>
      <c r="F87" s="235">
        <f t="shared" si="28"/>
        <v>0.6048593350383632</v>
      </c>
      <c r="G87">
        <f t="shared" si="28"/>
        <v>1.2587411804512028</v>
      </c>
      <c r="H87">
        <f t="shared" si="28"/>
        <v>2.111909998308239</v>
      </c>
      <c r="N87" s="238"/>
      <c r="O87" s="238"/>
      <c r="P87" s="238"/>
      <c r="Q87" s="238"/>
      <c r="R87" s="238"/>
      <c r="S87" s="238"/>
      <c r="T87" s="238"/>
      <c r="U87" s="238"/>
    </row>
    <row r="88" spans="5:28" x14ac:dyDescent="0.3">
      <c r="E88" s="235">
        <f t="shared" ref="E88:H88" si="29">E30</f>
        <v>0.10997442455242967</v>
      </c>
      <c r="F88" s="235">
        <f t="shared" si="29"/>
        <v>0.10997442455242967</v>
      </c>
      <c r="G88">
        <f t="shared" si="29"/>
        <v>0.40421397792749314</v>
      </c>
      <c r="H88">
        <f t="shared" si="29"/>
        <v>1.0971070884791068</v>
      </c>
      <c r="P88" t="s">
        <v>366</v>
      </c>
      <c r="S88" t="s">
        <v>253</v>
      </c>
    </row>
    <row r="89" spans="5:28" x14ac:dyDescent="0.3">
      <c r="E89" s="235">
        <f t="shared" ref="E89:H89" si="30">E31</f>
        <v>0.13938618925831203</v>
      </c>
      <c r="F89" s="235">
        <f t="shared" si="30"/>
        <v>0.14322250639386189</v>
      </c>
      <c r="G89">
        <f t="shared" si="30"/>
        <v>0.50901484769174132</v>
      </c>
      <c r="H89">
        <f t="shared" si="30"/>
        <v>1.1652850617492809</v>
      </c>
    </row>
    <row r="90" spans="5:28" x14ac:dyDescent="0.3">
      <c r="E90" s="235">
        <f t="shared" ref="E90:H90" si="31">E32</f>
        <v>0.40920716112531969</v>
      </c>
      <c r="F90" s="235">
        <f t="shared" si="31"/>
        <v>0.44245524296675193</v>
      </c>
      <c r="G90">
        <f t="shared" si="31"/>
        <v>1.0238239772308857</v>
      </c>
      <c r="H90">
        <f t="shared" si="31"/>
        <v>1.7788868211808491</v>
      </c>
    </row>
    <row r="91" spans="5:28" x14ac:dyDescent="0.3">
      <c r="E91" s="235">
        <f t="shared" ref="E91:H91" si="32">E33</f>
        <v>0.58312020460358061</v>
      </c>
      <c r="F91" s="235">
        <f t="shared" si="32"/>
        <v>7.2890025575447576E-2</v>
      </c>
      <c r="G91">
        <f t="shared" si="32"/>
        <v>1.2753888562699653</v>
      </c>
      <c r="H91">
        <f t="shared" si="32"/>
        <v>1.0210624259854508</v>
      </c>
    </row>
    <row r="92" spans="5:28" x14ac:dyDescent="0.3">
      <c r="E92" s="235">
        <f t="shared" ref="E92:H92" si="33">E34</f>
        <v>0.18542199488491048</v>
      </c>
      <c r="F92" s="235">
        <f t="shared" si="33"/>
        <v>0.16624040920716113</v>
      </c>
      <c r="G92">
        <f t="shared" si="33"/>
        <v>0.70011916964383469</v>
      </c>
      <c r="H92">
        <f t="shared" si="33"/>
        <v>1.2124851970901709</v>
      </c>
    </row>
    <row r="93" spans="5:28" x14ac:dyDescent="0.3">
      <c r="E93" s="235">
        <f t="shared" ref="E93:H93" si="34">E35</f>
        <v>0.23529411764705882</v>
      </c>
      <c r="F93" s="235">
        <f t="shared" si="34"/>
        <v>0.50895140664961636</v>
      </c>
      <c r="G93">
        <f t="shared" si="34"/>
        <v>0.77225909819180605</v>
      </c>
      <c r="H93">
        <f t="shared" si="34"/>
        <v>1.9152427677211978</v>
      </c>
    </row>
    <row r="94" spans="5:28" x14ac:dyDescent="0.3">
      <c r="E94" s="235">
        <f t="shared" ref="E94:H94" si="35">E36</f>
        <v>6.7774936061381075E-2</v>
      </c>
      <c r="F94" s="235">
        <f t="shared" si="35"/>
        <v>0.44245524296675193</v>
      </c>
      <c r="G94">
        <f t="shared" si="35"/>
        <v>0.40542930926388487</v>
      </c>
      <c r="H94">
        <f t="shared" si="35"/>
        <v>1.7788868211808491</v>
      </c>
    </row>
    <row r="95" spans="5:28" x14ac:dyDescent="0.3">
      <c r="E95" s="235">
        <f t="shared" ref="E95:H95" si="36">E37</f>
        <v>8.8235294117647065E-2</v>
      </c>
      <c r="F95" s="235">
        <f t="shared" si="36"/>
        <v>7.2890025575447576E-2</v>
      </c>
      <c r="G95">
        <f t="shared" si="36"/>
        <v>0.49728198672465102</v>
      </c>
      <c r="H95">
        <f t="shared" si="36"/>
        <v>1.0210624259854508</v>
      </c>
    </row>
    <row r="96" spans="5:28" x14ac:dyDescent="0.3">
      <c r="E96" s="235">
        <f t="shared" ref="E96:H96" si="37">E38</f>
        <v>0.49360613810741688</v>
      </c>
      <c r="F96" s="235">
        <f t="shared" si="37"/>
        <v>0.50895140664961636</v>
      </c>
      <c r="G96">
        <f t="shared" si="37"/>
        <v>1.1459069332351448</v>
      </c>
      <c r="H96">
        <f t="shared" si="37"/>
        <v>1.9152427677211978</v>
      </c>
    </row>
    <row r="97" spans="5:8" x14ac:dyDescent="0.3">
      <c r="E97" s="235">
        <f t="shared" ref="E97:H97" si="38">E39</f>
        <v>0.27749360613810742</v>
      </c>
      <c r="F97" s="235">
        <f t="shared" si="38"/>
        <v>0.48465473145780052</v>
      </c>
      <c r="G97">
        <f t="shared" si="38"/>
        <v>0.8333005761939356</v>
      </c>
      <c r="H97">
        <f t="shared" si="38"/>
        <v>1.8654204026391477</v>
      </c>
    </row>
    <row r="98" spans="5:8" x14ac:dyDescent="0.3">
      <c r="E98" s="235">
        <f t="shared" ref="E98:H98" si="39">E40</f>
        <v>0.15984654731457801</v>
      </c>
      <c r="F98" s="235">
        <f t="shared" si="39"/>
        <v>0.89897698209718668</v>
      </c>
      <c r="G98">
        <f t="shared" si="39"/>
        <v>0.66312433449102881</v>
      </c>
      <c r="H98">
        <f t="shared" si="39"/>
        <v>2.7150228387751647</v>
      </c>
    </row>
    <row r="99" spans="5:8" x14ac:dyDescent="0.3">
      <c r="E99" s="235">
        <f t="shared" ref="E99:H99" si="40">E41</f>
        <v>0.5843989769820972</v>
      </c>
      <c r="F99" s="235">
        <f t="shared" si="40"/>
        <v>0.61764705882352944</v>
      </c>
      <c r="G99">
        <f t="shared" si="40"/>
        <v>1.2772385980276058</v>
      </c>
      <c r="H99">
        <f t="shared" si="40"/>
        <v>2.1381322957198443</v>
      </c>
    </row>
    <row r="100" spans="5:8" x14ac:dyDescent="0.3">
      <c r="E100" s="235">
        <f t="shared" ref="E100:H100" si="41">E42</f>
        <v>0.2506393861892583</v>
      </c>
      <c r="F100" s="235">
        <f t="shared" si="41"/>
        <v>0.30562659846547313</v>
      </c>
      <c r="G100">
        <f t="shared" si="41"/>
        <v>0.66994238060644673</v>
      </c>
      <c r="H100">
        <f t="shared" si="41"/>
        <v>1.4983082388766706</v>
      </c>
    </row>
    <row r="101" spans="5:8" x14ac:dyDescent="0.3">
      <c r="E101" s="235">
        <f t="shared" ref="E101:H101" si="42">E43</f>
        <v>0.18925831202046037</v>
      </c>
      <c r="F101" s="235">
        <f t="shared" si="42"/>
        <v>0.15984654731457801</v>
      </c>
      <c r="G101">
        <f t="shared" si="42"/>
        <v>0.70566839491675559</v>
      </c>
      <c r="H101">
        <f t="shared" si="42"/>
        <v>1.1993740483843682</v>
      </c>
    </row>
    <row r="102" spans="5:8" x14ac:dyDescent="0.3">
      <c r="E102" s="235">
        <f t="shared" ref="E102:H102" si="43">E44</f>
        <v>0.21355498721227623</v>
      </c>
      <c r="F102" s="235">
        <f t="shared" si="43"/>
        <v>0.15984654731457801</v>
      </c>
      <c r="G102">
        <f t="shared" si="43"/>
        <v>0.74081348831192118</v>
      </c>
      <c r="H102">
        <f t="shared" si="43"/>
        <v>1.1993740483843682</v>
      </c>
    </row>
    <row r="103" spans="5:8" x14ac:dyDescent="0.3">
      <c r="E103" s="235">
        <f t="shared" ref="E103:H103" si="44">E45</f>
        <v>0.25447570332480818</v>
      </c>
      <c r="F103" s="235">
        <f t="shared" si="44"/>
        <v>0.39514066496163686</v>
      </c>
      <c r="G103">
        <f t="shared" si="44"/>
        <v>0.80000522455641043</v>
      </c>
      <c r="H103">
        <f t="shared" si="44"/>
        <v>1.6818643207579094</v>
      </c>
    </row>
    <row r="104" spans="5:8" x14ac:dyDescent="0.3">
      <c r="E104" s="235">
        <f t="shared" ref="E104:H104" si="45">E46</f>
        <v>0.17007672634271101</v>
      </c>
      <c r="F104" s="235">
        <f t="shared" si="45"/>
        <v>0.12020460358056266</v>
      </c>
      <c r="G104">
        <f t="shared" si="45"/>
        <v>0.67792226855215121</v>
      </c>
      <c r="H104">
        <f t="shared" si="45"/>
        <v>1.1180849264083912</v>
      </c>
    </row>
    <row r="105" spans="5:8" x14ac:dyDescent="0.3">
      <c r="E105" s="235">
        <f t="shared" ref="E105:H105" si="46">E47</f>
        <v>0.49616368286445012</v>
      </c>
      <c r="F105" s="235">
        <f t="shared" si="46"/>
        <v>0.44245524296675193</v>
      </c>
      <c r="G105">
        <f t="shared" si="46"/>
        <v>1.1496064167504254</v>
      </c>
      <c r="H105">
        <f t="shared" si="46"/>
        <v>1.7788868211808491</v>
      </c>
    </row>
    <row r="106" spans="5:8" x14ac:dyDescent="0.3">
      <c r="E106" s="235">
        <f t="shared" ref="E106:H106" si="47">E48</f>
        <v>0.19309462915601022</v>
      </c>
      <c r="F106" s="235">
        <f t="shared" si="47"/>
        <v>0.44245524296675193</v>
      </c>
      <c r="G106">
        <f t="shared" si="47"/>
        <v>0.71121762018967638</v>
      </c>
      <c r="H106">
        <f t="shared" si="47"/>
        <v>1.7788868211808491</v>
      </c>
    </row>
    <row r="107" spans="5:8" x14ac:dyDescent="0.3">
      <c r="E107" s="235">
        <f t="shared" ref="E107:H107" si="48">E49</f>
        <v>8.8235294117647065E-2</v>
      </c>
      <c r="F107" s="235">
        <f t="shared" si="48"/>
        <v>7.2890025575447576E-2</v>
      </c>
      <c r="G107">
        <f t="shared" si="48"/>
        <v>0.49728198672465102</v>
      </c>
      <c r="H107">
        <f t="shared" si="48"/>
        <v>1.0210624259854508</v>
      </c>
    </row>
    <row r="108" spans="5:8" x14ac:dyDescent="0.3">
      <c r="E108" s="235">
        <f t="shared" ref="E108:H108" si="49">E50</f>
        <v>0.13299232736572891</v>
      </c>
      <c r="F108" s="235">
        <f t="shared" si="49"/>
        <v>0.47570332480818417</v>
      </c>
      <c r="G108">
        <f t="shared" si="49"/>
        <v>0.56202294824206123</v>
      </c>
      <c r="H108">
        <f t="shared" si="49"/>
        <v>1.8470647944510239</v>
      </c>
    </row>
    <row r="109" spans="5:8" x14ac:dyDescent="0.3">
      <c r="E109" s="235">
        <f t="shared" ref="E109:H109" si="50">E51</f>
        <v>0.13810741687979539</v>
      </c>
      <c r="F109" s="235">
        <f t="shared" si="50"/>
        <v>0.16751918158567775</v>
      </c>
      <c r="G109">
        <f t="shared" si="50"/>
        <v>0.50716510593410091</v>
      </c>
      <c r="H109">
        <f t="shared" si="50"/>
        <v>1.2151074268313313</v>
      </c>
    </row>
    <row r="110" spans="5:8" x14ac:dyDescent="0.3">
      <c r="E110" s="235">
        <f t="shared" ref="E110:H110" si="51">E52</f>
        <v>0.49616368286445012</v>
      </c>
      <c r="F110" s="235">
        <f t="shared" si="51"/>
        <v>0.44245524296675193</v>
      </c>
      <c r="G110">
        <f t="shared" si="51"/>
        <v>1.1496064167504254</v>
      </c>
      <c r="H110">
        <f t="shared" si="51"/>
        <v>1.7788868211808491</v>
      </c>
    </row>
    <row r="111" spans="5:8" x14ac:dyDescent="0.3">
      <c r="E111" s="235">
        <f t="shared" ref="E111:H111" si="52">E53</f>
        <v>0.53964194373401531</v>
      </c>
      <c r="F111" s="235">
        <f t="shared" si="52"/>
        <v>0.55882352941176472</v>
      </c>
      <c r="G111">
        <f t="shared" si="52"/>
        <v>1.2124976365101954</v>
      </c>
      <c r="H111">
        <f t="shared" si="52"/>
        <v>2.0175097276264595</v>
      </c>
    </row>
    <row r="112" spans="5:8" x14ac:dyDescent="0.3">
      <c r="E112" s="235">
        <f t="shared" ref="E112:E143" si="53">I4</f>
        <v>0.25727411944869832</v>
      </c>
      <c r="F112" s="235">
        <f t="shared" ref="F112:F143" si="54">J4</f>
        <v>0.15620214395099541</v>
      </c>
      <c r="G112">
        <f t="shared" ref="G112:G143" si="55">K4</f>
        <v>0.47456938708034069</v>
      </c>
      <c r="H112">
        <f t="shared" ref="H112:H143" si="56">L4</f>
        <v>0.54448864017337817</v>
      </c>
    </row>
    <row r="113" spans="5:8" x14ac:dyDescent="0.3">
      <c r="E113" s="235">
        <f t="shared" si="53"/>
        <v>0.444104134762634</v>
      </c>
      <c r="F113" s="235">
        <f t="shared" si="54"/>
        <v>0.46171516079632463</v>
      </c>
      <c r="G113">
        <f t="shared" si="55"/>
        <v>0.67008507056972921</v>
      </c>
      <c r="H113">
        <f t="shared" si="56"/>
        <v>0.8692211472580964</v>
      </c>
    </row>
    <row r="114" spans="5:8" x14ac:dyDescent="0.3">
      <c r="E114" s="235">
        <f t="shared" si="53"/>
        <v>0.56278713629402755</v>
      </c>
      <c r="F114" s="235">
        <f t="shared" si="54"/>
        <v>0.42955589586523735</v>
      </c>
      <c r="G114">
        <f t="shared" si="55"/>
        <v>0.79428560721257846</v>
      </c>
      <c r="H114">
        <f t="shared" si="56"/>
        <v>0.83503877809128391</v>
      </c>
    </row>
    <row r="115" spans="5:8" x14ac:dyDescent="0.3">
      <c r="E115" s="235">
        <f t="shared" si="53"/>
        <v>0.23889739663093415</v>
      </c>
      <c r="F115" s="235">
        <f t="shared" si="54"/>
        <v>0.23889739663093415</v>
      </c>
      <c r="G115">
        <f t="shared" si="55"/>
        <v>0.38387381686937533</v>
      </c>
      <c r="H115">
        <f t="shared" si="56"/>
        <v>0.63238616088803867</v>
      </c>
    </row>
    <row r="116" spans="5:8" x14ac:dyDescent="0.3">
      <c r="E116" s="235">
        <f t="shared" si="53"/>
        <v>0.32771822358346098</v>
      </c>
      <c r="F116" s="235">
        <f t="shared" si="54"/>
        <v>0.18223583460949463</v>
      </c>
      <c r="G116">
        <f t="shared" si="55"/>
        <v>0.54828841528125782</v>
      </c>
      <c r="H116">
        <f t="shared" si="56"/>
        <v>0.57216008187984535</v>
      </c>
    </row>
    <row r="117" spans="5:8" x14ac:dyDescent="0.3">
      <c r="E117" s="235">
        <f t="shared" si="53"/>
        <v>0.17151607963246554</v>
      </c>
      <c r="F117" s="235">
        <f t="shared" si="54"/>
        <v>0.17075038284839203</v>
      </c>
      <c r="G117">
        <f t="shared" si="55"/>
        <v>0.31335996380762859</v>
      </c>
      <c r="H117">
        <f t="shared" si="56"/>
        <v>0.55995209289169801</v>
      </c>
    </row>
    <row r="118" spans="5:8" x14ac:dyDescent="0.3">
      <c r="E118" s="235">
        <f t="shared" si="53"/>
        <v>0.52526799387442569</v>
      </c>
      <c r="F118" s="235">
        <f t="shared" si="54"/>
        <v>0.32312404287901991</v>
      </c>
      <c r="G118">
        <f t="shared" si="55"/>
        <v>0.75502221175774231</v>
      </c>
      <c r="H118">
        <f t="shared" si="56"/>
        <v>0.72191141346778553</v>
      </c>
    </row>
    <row r="119" spans="5:8" x14ac:dyDescent="0.3">
      <c r="E119" s="235">
        <f t="shared" si="53"/>
        <v>0.32312404287901991</v>
      </c>
      <c r="F119" s="235">
        <f t="shared" si="54"/>
        <v>0.24196018376722817</v>
      </c>
      <c r="G119">
        <f t="shared" si="55"/>
        <v>0.54348065257250222</v>
      </c>
      <c r="H119">
        <f t="shared" si="56"/>
        <v>0.63564162461821128</v>
      </c>
    </row>
    <row r="120" spans="5:8" x14ac:dyDescent="0.3">
      <c r="E120" s="235">
        <f t="shared" si="53"/>
        <v>8.8820826952526799E-2</v>
      </c>
      <c r="F120" s="235">
        <f t="shared" si="54"/>
        <v>9.7243491577335375E-2</v>
      </c>
      <c r="G120">
        <f t="shared" si="55"/>
        <v>0.22682023505003041</v>
      </c>
      <c r="H120">
        <f t="shared" si="56"/>
        <v>0.48182096336755531</v>
      </c>
    </row>
    <row r="121" spans="5:8" x14ac:dyDescent="0.3">
      <c r="E121" s="235">
        <f t="shared" si="53"/>
        <v>0.36294027565084225</v>
      </c>
      <c r="F121" s="235">
        <f t="shared" si="54"/>
        <v>4.9770290964777947E-2</v>
      </c>
      <c r="G121">
        <f t="shared" si="55"/>
        <v>0.51368341000577267</v>
      </c>
      <c r="H121">
        <f t="shared" si="56"/>
        <v>0.43136127554987974</v>
      </c>
    </row>
    <row r="122" spans="5:8" x14ac:dyDescent="0.3">
      <c r="E122" s="235">
        <f t="shared" si="53"/>
        <v>7.5803981623277186E-2</v>
      </c>
      <c r="F122" s="235">
        <f t="shared" si="54"/>
        <v>6.2021439509954056E-2</v>
      </c>
      <c r="G122">
        <f t="shared" si="55"/>
        <v>0.21319824070855661</v>
      </c>
      <c r="H122">
        <f t="shared" si="56"/>
        <v>0.44438313047057015</v>
      </c>
    </row>
    <row r="123" spans="5:8" x14ac:dyDescent="0.3">
      <c r="E123" s="235">
        <f t="shared" si="53"/>
        <v>0.19908116385911179</v>
      </c>
      <c r="F123" s="235">
        <f t="shared" si="54"/>
        <v>0.12021439509954059</v>
      </c>
      <c r="G123">
        <f t="shared" si="55"/>
        <v>0.41367105943610488</v>
      </c>
      <c r="H123">
        <f t="shared" si="56"/>
        <v>0.50623694134384989</v>
      </c>
    </row>
    <row r="124" spans="5:8" x14ac:dyDescent="0.3">
      <c r="E124" s="235">
        <f t="shared" si="53"/>
        <v>0.30781010719754975</v>
      </c>
      <c r="F124" s="235">
        <f t="shared" si="54"/>
        <v>0.19601837672281777</v>
      </c>
      <c r="G124">
        <f t="shared" si="55"/>
        <v>0.52745477687665066</v>
      </c>
      <c r="H124">
        <f t="shared" si="56"/>
        <v>0.58680966866562201</v>
      </c>
    </row>
    <row r="125" spans="5:8" x14ac:dyDescent="0.3">
      <c r="E125" s="235">
        <f t="shared" si="53"/>
        <v>2.1439509954058193E-2</v>
      </c>
      <c r="F125" s="235">
        <f t="shared" si="54"/>
        <v>0.16539050535987748</v>
      </c>
      <c r="G125">
        <f t="shared" si="55"/>
        <v>0.15630638198828373</v>
      </c>
      <c r="H125">
        <f t="shared" si="56"/>
        <v>0.55425503136389598</v>
      </c>
    </row>
    <row r="126" spans="5:8" x14ac:dyDescent="0.3">
      <c r="E126" s="235">
        <f t="shared" si="53"/>
        <v>0.5</v>
      </c>
      <c r="F126" s="235">
        <f t="shared" si="54"/>
        <v>0.33537519142419603</v>
      </c>
      <c r="G126">
        <f t="shared" si="55"/>
        <v>0.72857951685958722</v>
      </c>
      <c r="H126">
        <f t="shared" si="56"/>
        <v>0.73493326838847606</v>
      </c>
    </row>
    <row r="127" spans="5:8" x14ac:dyDescent="0.3">
      <c r="E127" s="235">
        <f t="shared" si="53"/>
        <v>0.24502297090352221</v>
      </c>
      <c r="F127" s="235">
        <f t="shared" si="54"/>
        <v>0.16309341500765698</v>
      </c>
      <c r="G127">
        <f t="shared" si="55"/>
        <v>0.46174868652365947</v>
      </c>
      <c r="H127">
        <f t="shared" si="56"/>
        <v>0.55181343356626655</v>
      </c>
    </row>
    <row r="128" spans="5:8" x14ac:dyDescent="0.3">
      <c r="E128" s="235">
        <f t="shared" si="53"/>
        <v>0.19218989280245022</v>
      </c>
      <c r="F128" s="235">
        <f t="shared" si="54"/>
        <v>0</v>
      </c>
      <c r="G128">
        <f t="shared" si="55"/>
        <v>0.4064594153729717</v>
      </c>
      <c r="H128">
        <f t="shared" si="56"/>
        <v>0.37845998993457475</v>
      </c>
    </row>
    <row r="129" spans="5:8" x14ac:dyDescent="0.3">
      <c r="E129" s="235">
        <f t="shared" si="53"/>
        <v>0.27718223583460949</v>
      </c>
      <c r="F129" s="235">
        <f t="shared" si="54"/>
        <v>0.16615620214395099</v>
      </c>
      <c r="G129">
        <f t="shared" si="55"/>
        <v>0.49540302548494763</v>
      </c>
      <c r="H129">
        <f t="shared" si="56"/>
        <v>0.55506889729643905</v>
      </c>
    </row>
    <row r="130" spans="5:8" x14ac:dyDescent="0.3">
      <c r="E130" s="235">
        <f t="shared" si="53"/>
        <v>0.33460949464012252</v>
      </c>
      <c r="F130" s="235">
        <f t="shared" si="54"/>
        <v>0.10183767228177641</v>
      </c>
      <c r="G130">
        <f t="shared" si="55"/>
        <v>0.55550005934439084</v>
      </c>
      <c r="H130">
        <f t="shared" si="56"/>
        <v>0.48670415896281416</v>
      </c>
    </row>
    <row r="131" spans="5:8" x14ac:dyDescent="0.3">
      <c r="E131" s="235">
        <f t="shared" si="53"/>
        <v>0.26799387442572742</v>
      </c>
      <c r="F131" s="235">
        <f t="shared" si="54"/>
        <v>0.26799387442572742</v>
      </c>
      <c r="G131">
        <f t="shared" si="55"/>
        <v>0.4143229806914932</v>
      </c>
      <c r="H131">
        <f t="shared" si="56"/>
        <v>0.66331306632467857</v>
      </c>
    </row>
    <row r="132" spans="5:8" x14ac:dyDescent="0.3">
      <c r="E132" s="235">
        <f t="shared" si="53"/>
        <v>5.359877488514548E-2</v>
      </c>
      <c r="F132" s="235">
        <f t="shared" si="54"/>
        <v>5.359877488514548E-2</v>
      </c>
      <c r="G132">
        <f t="shared" si="55"/>
        <v>0.18996072094957192</v>
      </c>
      <c r="H132">
        <f t="shared" si="56"/>
        <v>0.43543060521259547</v>
      </c>
    </row>
    <row r="133" spans="5:8" x14ac:dyDescent="0.3">
      <c r="E133" s="235">
        <f t="shared" si="53"/>
        <v>0.34532924961715161</v>
      </c>
      <c r="F133" s="235">
        <f t="shared" si="54"/>
        <v>0.29096477794793263</v>
      </c>
      <c r="G133">
        <f t="shared" si="55"/>
        <v>0.56671817233148691</v>
      </c>
      <c r="H133">
        <f t="shared" si="56"/>
        <v>0.68772904430097315</v>
      </c>
    </row>
    <row r="134" spans="5:8" x14ac:dyDescent="0.3">
      <c r="E134" s="235">
        <f t="shared" si="53"/>
        <v>0.18529862174578868</v>
      </c>
      <c r="F134" s="235">
        <f t="shared" si="54"/>
        <v>0.19908116385911179</v>
      </c>
      <c r="G134">
        <f t="shared" si="55"/>
        <v>0.39924777130983863</v>
      </c>
      <c r="H134">
        <f t="shared" si="56"/>
        <v>0.59006513239579461</v>
      </c>
    </row>
    <row r="135" spans="5:8" x14ac:dyDescent="0.3">
      <c r="E135" s="235">
        <f t="shared" si="53"/>
        <v>0.45252679938744256</v>
      </c>
      <c r="F135" s="235">
        <f t="shared" si="54"/>
        <v>0.2557427258805513</v>
      </c>
      <c r="G135">
        <f t="shared" si="55"/>
        <v>0.67889930220244754</v>
      </c>
      <c r="H135">
        <f t="shared" si="56"/>
        <v>0.65029121140398805</v>
      </c>
    </row>
    <row r="136" spans="5:8" x14ac:dyDescent="0.3">
      <c r="E136" s="235">
        <f t="shared" si="53"/>
        <v>9.0352220520673807E-2</v>
      </c>
      <c r="F136" s="235">
        <f t="shared" si="54"/>
        <v>9.8774885145482383E-2</v>
      </c>
      <c r="G136">
        <f t="shared" si="55"/>
        <v>0.22842282261961558</v>
      </c>
      <c r="H136">
        <f t="shared" si="56"/>
        <v>0.48344869523264161</v>
      </c>
    </row>
    <row r="137" spans="5:8" x14ac:dyDescent="0.3">
      <c r="E137" s="235">
        <f t="shared" si="53"/>
        <v>0.32159264931087289</v>
      </c>
      <c r="F137" s="235">
        <f t="shared" si="54"/>
        <v>0.32924961715160794</v>
      </c>
      <c r="G137">
        <f t="shared" si="55"/>
        <v>0.54187806500291702</v>
      </c>
      <c r="H137">
        <f t="shared" si="56"/>
        <v>0.72842234092813074</v>
      </c>
    </row>
    <row r="138" spans="5:8" x14ac:dyDescent="0.3">
      <c r="E138" s="235">
        <f t="shared" si="53"/>
        <v>0.17151607963246554</v>
      </c>
      <c r="F138" s="235">
        <f t="shared" si="54"/>
        <v>6.355283307810107E-2</v>
      </c>
      <c r="G138">
        <f t="shared" si="55"/>
        <v>0.31335996380762859</v>
      </c>
      <c r="H138">
        <f t="shared" si="56"/>
        <v>0.44601086233565646</v>
      </c>
    </row>
    <row r="139" spans="5:8" x14ac:dyDescent="0.3">
      <c r="E139" s="235">
        <f t="shared" si="53"/>
        <v>0.3552833078101072</v>
      </c>
      <c r="F139" s="235">
        <f t="shared" si="54"/>
        <v>0.19372128637059724</v>
      </c>
      <c r="G139">
        <f t="shared" si="55"/>
        <v>0.57713499153379044</v>
      </c>
      <c r="H139">
        <f t="shared" si="56"/>
        <v>0.58436807086799258</v>
      </c>
    </row>
    <row r="140" spans="5:8" x14ac:dyDescent="0.3">
      <c r="E140" s="235">
        <f t="shared" si="53"/>
        <v>0.46707503828483921</v>
      </c>
      <c r="F140" s="235">
        <f t="shared" si="54"/>
        <v>0.39433384379785608</v>
      </c>
      <c r="G140">
        <f t="shared" si="55"/>
        <v>0.69412388411350645</v>
      </c>
      <c r="H140">
        <f t="shared" si="56"/>
        <v>0.79760094519429892</v>
      </c>
    </row>
    <row r="141" spans="5:8" x14ac:dyDescent="0.3">
      <c r="E141" s="235">
        <f t="shared" si="53"/>
        <v>0.31699846860643183</v>
      </c>
      <c r="F141" s="235">
        <f t="shared" si="54"/>
        <v>0.32618683001531396</v>
      </c>
      <c r="G141">
        <f t="shared" si="55"/>
        <v>0.53707030229416164</v>
      </c>
      <c r="H141">
        <f t="shared" si="56"/>
        <v>0.72516687719795814</v>
      </c>
    </row>
    <row r="142" spans="5:8" x14ac:dyDescent="0.3">
      <c r="E142" s="235">
        <f t="shared" si="53"/>
        <v>0.33537519142419603</v>
      </c>
      <c r="F142" s="235">
        <f t="shared" si="54"/>
        <v>0.23430321592649311</v>
      </c>
      <c r="G142">
        <f t="shared" si="55"/>
        <v>0.55630135312918338</v>
      </c>
      <c r="H142">
        <f t="shared" si="56"/>
        <v>0.62750296529277971</v>
      </c>
    </row>
    <row r="143" spans="5:8" x14ac:dyDescent="0.3">
      <c r="E143" s="235">
        <f t="shared" si="53"/>
        <v>0.24502297090352221</v>
      </c>
      <c r="F143" s="235">
        <f t="shared" si="54"/>
        <v>9.6477794793261865E-2</v>
      </c>
      <c r="G143">
        <f t="shared" si="55"/>
        <v>0.46174868652365947</v>
      </c>
      <c r="H143">
        <f t="shared" si="56"/>
        <v>0.48100709743501208</v>
      </c>
    </row>
    <row r="144" spans="5:8" x14ac:dyDescent="0.3">
      <c r="E144" s="235">
        <f t="shared" ref="E144:E161" si="57">I36</f>
        <v>0.25497702909647779</v>
      </c>
      <c r="F144" s="235">
        <f t="shared" ref="F144:F161" si="58">J36</f>
        <v>0.19142419601837674</v>
      </c>
      <c r="G144">
        <f t="shared" ref="G144:G161" si="59">K36</f>
        <v>0.47216550572596294</v>
      </c>
      <c r="H144">
        <f t="shared" ref="H144:H161" si="60">L36</f>
        <v>0.58192647307036316</v>
      </c>
    </row>
    <row r="145" spans="5:8" x14ac:dyDescent="0.3">
      <c r="E145" s="235">
        <f t="shared" si="57"/>
        <v>0.32312404287901991</v>
      </c>
      <c r="F145" s="235">
        <f t="shared" si="58"/>
        <v>0.17075038284839203</v>
      </c>
      <c r="G145">
        <f t="shared" si="59"/>
        <v>0.54348065257250222</v>
      </c>
      <c r="H145">
        <f t="shared" si="60"/>
        <v>0.55995209289169801</v>
      </c>
    </row>
    <row r="146" spans="5:8" x14ac:dyDescent="0.3">
      <c r="E146" s="235">
        <f t="shared" si="57"/>
        <v>0.23889739663093415</v>
      </c>
      <c r="F146" s="235">
        <f t="shared" si="58"/>
        <v>6.8912710566615618E-3</v>
      </c>
      <c r="G146">
        <f t="shared" si="59"/>
        <v>0.38387381686937533</v>
      </c>
      <c r="H146">
        <f t="shared" si="60"/>
        <v>0.38578478332746308</v>
      </c>
    </row>
    <row r="147" spans="5:8" x14ac:dyDescent="0.3">
      <c r="E147" s="235">
        <f t="shared" si="57"/>
        <v>0.40964777947932618</v>
      </c>
      <c r="F147" s="235">
        <f t="shared" si="58"/>
        <v>0.14777947932618682</v>
      </c>
      <c r="G147">
        <f t="shared" si="59"/>
        <v>0.63402685025406325</v>
      </c>
      <c r="H147">
        <f t="shared" si="60"/>
        <v>0.53553611491540343</v>
      </c>
    </row>
    <row r="148" spans="5:8" x14ac:dyDescent="0.3">
      <c r="E148" s="235">
        <f t="shared" si="57"/>
        <v>0.33920367534456353</v>
      </c>
      <c r="F148" s="235">
        <f t="shared" si="58"/>
        <v>0.25497702909647779</v>
      </c>
      <c r="G148">
        <f t="shared" si="59"/>
        <v>0.56030782205314633</v>
      </c>
      <c r="H148">
        <f t="shared" si="60"/>
        <v>0.64947734547144487</v>
      </c>
    </row>
    <row r="149" spans="5:8" x14ac:dyDescent="0.3">
      <c r="E149" s="235">
        <f t="shared" si="57"/>
        <v>9.7243491577335375E-2</v>
      </c>
      <c r="F149" s="235">
        <f t="shared" si="58"/>
        <v>9.2649310872894339E-2</v>
      </c>
      <c r="G149">
        <f t="shared" si="59"/>
        <v>0.23563446668274876</v>
      </c>
      <c r="H149">
        <f t="shared" si="60"/>
        <v>0.47693776777229635</v>
      </c>
    </row>
    <row r="150" spans="5:8" x14ac:dyDescent="0.3">
      <c r="E150" s="235">
        <f t="shared" si="57"/>
        <v>0.1669218989280245</v>
      </c>
      <c r="F150" s="235">
        <f t="shared" si="58"/>
        <v>0.1554364471669219</v>
      </c>
      <c r="G150">
        <f t="shared" si="59"/>
        <v>0.30855220109887316</v>
      </c>
      <c r="H150">
        <f t="shared" si="60"/>
        <v>0.54367477424083488</v>
      </c>
    </row>
    <row r="151" spans="5:8" x14ac:dyDescent="0.3">
      <c r="E151" s="235">
        <f t="shared" si="57"/>
        <v>0.23813169984686064</v>
      </c>
      <c r="F151" s="235">
        <f t="shared" si="58"/>
        <v>8.4992343032159259E-2</v>
      </c>
      <c r="G151">
        <f t="shared" si="59"/>
        <v>0.45453704246052629</v>
      </c>
      <c r="H151">
        <f t="shared" si="60"/>
        <v>0.46879910844686479</v>
      </c>
    </row>
    <row r="152" spans="5:8" x14ac:dyDescent="0.3">
      <c r="E152" s="235">
        <f t="shared" si="57"/>
        <v>0.53445635528330782</v>
      </c>
      <c r="F152" s="235">
        <f t="shared" si="58"/>
        <v>0.52067381316998473</v>
      </c>
      <c r="G152">
        <f t="shared" si="59"/>
        <v>0.76463773717525318</v>
      </c>
      <c r="H152">
        <f t="shared" si="60"/>
        <v>0.93188882406391937</v>
      </c>
    </row>
    <row r="153" spans="5:8" x14ac:dyDescent="0.3">
      <c r="E153" s="235">
        <f t="shared" si="57"/>
        <v>0.21362940275650844</v>
      </c>
      <c r="F153" s="235">
        <f t="shared" si="58"/>
        <v>0.1891271056661562</v>
      </c>
      <c r="G153">
        <f t="shared" si="59"/>
        <v>0.42889564134716385</v>
      </c>
      <c r="H153">
        <f t="shared" si="60"/>
        <v>0.57948487527273362</v>
      </c>
    </row>
    <row r="154" spans="5:8" x14ac:dyDescent="0.3">
      <c r="E154" s="235">
        <f t="shared" si="57"/>
        <v>0.40428790199081166</v>
      </c>
      <c r="F154" s="235">
        <f t="shared" si="58"/>
        <v>0.15849923430321591</v>
      </c>
      <c r="G154">
        <f t="shared" si="59"/>
        <v>0.55695327438457176</v>
      </c>
      <c r="H154">
        <f t="shared" si="60"/>
        <v>0.54693023797100759</v>
      </c>
    </row>
    <row r="155" spans="5:8" x14ac:dyDescent="0.3">
      <c r="E155" s="235">
        <f t="shared" si="57"/>
        <v>0.35681470137825422</v>
      </c>
      <c r="F155" s="235">
        <f t="shared" si="58"/>
        <v>8.575803981623277E-2</v>
      </c>
      <c r="G155">
        <f t="shared" si="59"/>
        <v>0.50727305972743197</v>
      </c>
      <c r="H155">
        <f t="shared" si="60"/>
        <v>0.46961297437940797</v>
      </c>
    </row>
    <row r="156" spans="5:8" x14ac:dyDescent="0.3">
      <c r="E156" s="235">
        <f t="shared" si="57"/>
        <v>0.44257274119448697</v>
      </c>
      <c r="F156" s="235">
        <f t="shared" si="58"/>
        <v>0.37366003062787134</v>
      </c>
      <c r="G156">
        <f t="shared" si="59"/>
        <v>0.66848248300014401</v>
      </c>
      <c r="H156">
        <f t="shared" si="60"/>
        <v>0.77562656501563376</v>
      </c>
    </row>
    <row r="157" spans="5:8" x14ac:dyDescent="0.3">
      <c r="E157" s="235">
        <f t="shared" si="57"/>
        <v>0.36447166921898927</v>
      </c>
      <c r="F157" s="235">
        <f t="shared" si="58"/>
        <v>0.4111791730474732</v>
      </c>
      <c r="G157">
        <f t="shared" si="59"/>
        <v>0.58675051695130132</v>
      </c>
      <c r="H157">
        <f t="shared" si="60"/>
        <v>0.81550599571024829</v>
      </c>
    </row>
    <row r="158" spans="5:8" x14ac:dyDescent="0.3">
      <c r="E158" s="235">
        <f t="shared" si="57"/>
        <v>0.26493108728943338</v>
      </c>
      <c r="F158" s="235">
        <f t="shared" si="58"/>
        <v>0.17687595712098009</v>
      </c>
      <c r="G158">
        <f t="shared" si="59"/>
        <v>0.41111780555232291</v>
      </c>
      <c r="H158">
        <f t="shared" si="60"/>
        <v>0.56646302035204332</v>
      </c>
    </row>
    <row r="159" spans="5:8" x14ac:dyDescent="0.3">
      <c r="E159" s="235">
        <f t="shared" si="57"/>
        <v>0.3889739663093415</v>
      </c>
      <c r="F159" s="235">
        <f t="shared" si="58"/>
        <v>0.28101071975497705</v>
      </c>
      <c r="G159">
        <f t="shared" si="59"/>
        <v>0.61239191806466375</v>
      </c>
      <c r="H159">
        <f t="shared" si="60"/>
        <v>0.67714878717791216</v>
      </c>
    </row>
    <row r="160" spans="5:8" x14ac:dyDescent="0.3">
      <c r="E160" s="235">
        <f t="shared" si="57"/>
        <v>0.21439509954058192</v>
      </c>
      <c r="F160" s="235">
        <f t="shared" si="58"/>
        <v>2.22052067381317E-2</v>
      </c>
      <c r="G160">
        <f t="shared" si="59"/>
        <v>0.35823241575601289</v>
      </c>
      <c r="H160">
        <f t="shared" si="60"/>
        <v>0.4020621019783262</v>
      </c>
    </row>
    <row r="161" spans="5:8" x14ac:dyDescent="0.3">
      <c r="E161" s="235">
        <f t="shared" si="57"/>
        <v>0.28101071975497705</v>
      </c>
      <c r="F161" s="235">
        <f t="shared" si="58"/>
        <v>0.20826952526799389</v>
      </c>
      <c r="G161">
        <f t="shared" si="59"/>
        <v>0.49940949440891053</v>
      </c>
      <c r="H161">
        <f t="shared" si="60"/>
        <v>0.59983152358631253</v>
      </c>
    </row>
    <row r="162" spans="5:8" x14ac:dyDescent="0.3">
      <c r="E162" s="235">
        <f t="shared" ref="E162:E193" si="61">M4</f>
        <v>0.32992528509634289</v>
      </c>
      <c r="F162" s="235">
        <f t="shared" ref="F162:F193" si="62">N4</f>
        <v>0.23161620133700353</v>
      </c>
      <c r="G162">
        <f t="shared" ref="G162:G193" si="63">O4</f>
        <v>0.48305623177804241</v>
      </c>
      <c r="H162">
        <f t="shared" ref="H162:H193" si="64">P4</f>
        <v>0.57772592682818424</v>
      </c>
    </row>
    <row r="163" spans="5:8" x14ac:dyDescent="0.3">
      <c r="E163" s="235">
        <f t="shared" si="61"/>
        <v>0.49193865513173418</v>
      </c>
      <c r="F163" s="235">
        <f t="shared" si="62"/>
        <v>0.45497443963822259</v>
      </c>
      <c r="G163">
        <f t="shared" si="63"/>
        <v>0.73433036161117637</v>
      </c>
      <c r="H163">
        <f t="shared" si="64"/>
        <v>0.85070862273299597</v>
      </c>
    </row>
    <row r="164" spans="5:8" x14ac:dyDescent="0.3">
      <c r="E164" s="235">
        <f t="shared" si="61"/>
        <v>0.62760519071962251</v>
      </c>
      <c r="F164" s="235">
        <f t="shared" si="62"/>
        <v>0.47109712937475423</v>
      </c>
      <c r="G164">
        <f t="shared" si="63"/>
        <v>0.89127687807671796</v>
      </c>
      <c r="H164">
        <f t="shared" si="64"/>
        <v>0.87041335958527988</v>
      </c>
    </row>
    <row r="165" spans="5:8" x14ac:dyDescent="0.3">
      <c r="E165" s="235">
        <f t="shared" si="61"/>
        <v>0.3149823043649233</v>
      </c>
      <c r="F165" s="235">
        <f t="shared" si="62"/>
        <v>0.30082579630357847</v>
      </c>
      <c r="G165">
        <f t="shared" si="63"/>
        <v>0.46576936909488126</v>
      </c>
      <c r="H165">
        <f t="shared" si="64"/>
        <v>0.66231211429164716</v>
      </c>
    </row>
    <row r="166" spans="5:8" x14ac:dyDescent="0.3">
      <c r="E166" s="235">
        <f t="shared" si="61"/>
        <v>0.32520644907589463</v>
      </c>
      <c r="F166" s="235">
        <f t="shared" si="62"/>
        <v>0.24262681871804956</v>
      </c>
      <c r="G166">
        <f t="shared" si="63"/>
        <v>0.50952129498594834</v>
      </c>
      <c r="H166">
        <f t="shared" si="64"/>
        <v>0.59118282028828051</v>
      </c>
    </row>
    <row r="167" spans="5:8" x14ac:dyDescent="0.3">
      <c r="E167" s="235">
        <f t="shared" si="61"/>
        <v>0.23318914667715296</v>
      </c>
      <c r="F167" s="235">
        <f t="shared" si="62"/>
        <v>0.13723948092803775</v>
      </c>
      <c r="G167">
        <f t="shared" si="63"/>
        <v>0.37114654177652573</v>
      </c>
      <c r="H167">
        <f t="shared" si="64"/>
        <v>0.46238112574164408</v>
      </c>
    </row>
    <row r="168" spans="5:8" x14ac:dyDescent="0.3">
      <c r="E168" s="235">
        <f t="shared" si="61"/>
        <v>0.5426661423515533</v>
      </c>
      <c r="F168" s="235">
        <f t="shared" si="62"/>
        <v>0.40739284309870233</v>
      </c>
      <c r="G168">
        <f t="shared" si="63"/>
        <v>0.76109063876984528</v>
      </c>
      <c r="H168">
        <f t="shared" si="64"/>
        <v>0.79255561885186532</v>
      </c>
    </row>
    <row r="169" spans="5:8" x14ac:dyDescent="0.3">
      <c r="E169" s="235">
        <f t="shared" si="61"/>
        <v>0.42980731419583168</v>
      </c>
      <c r="F169" s="235">
        <f t="shared" si="62"/>
        <v>0.293747542272906</v>
      </c>
      <c r="G169">
        <f t="shared" si="63"/>
        <v>0.66245340624434867</v>
      </c>
      <c r="H169">
        <f t="shared" si="64"/>
        <v>0.65366125421015653</v>
      </c>
    </row>
    <row r="170" spans="5:8" x14ac:dyDescent="0.3">
      <c r="E170" s="235">
        <f t="shared" si="61"/>
        <v>0.21392056626032246</v>
      </c>
      <c r="F170" s="235">
        <f t="shared" si="62"/>
        <v>0.10342115611482501</v>
      </c>
      <c r="G170">
        <f t="shared" si="63"/>
        <v>0.3807796597403012</v>
      </c>
      <c r="H170">
        <f t="shared" si="64"/>
        <v>0.42104923868563382</v>
      </c>
    </row>
    <row r="171" spans="5:8" x14ac:dyDescent="0.3">
      <c r="E171" s="235">
        <f t="shared" si="61"/>
        <v>0.25717656311443177</v>
      </c>
      <c r="F171" s="235">
        <f t="shared" si="62"/>
        <v>8.769170271333071E-2</v>
      </c>
      <c r="G171">
        <f t="shared" si="63"/>
        <v>0.39889650555738959</v>
      </c>
      <c r="H171">
        <f t="shared" si="64"/>
        <v>0.40182510517121045</v>
      </c>
    </row>
    <row r="172" spans="5:8" x14ac:dyDescent="0.3">
      <c r="E172" s="235">
        <f t="shared" si="61"/>
        <v>0.20173023987416439</v>
      </c>
      <c r="F172" s="235">
        <f t="shared" si="62"/>
        <v>0.1026346834447503</v>
      </c>
      <c r="G172">
        <f t="shared" si="63"/>
        <v>0.36667721913035395</v>
      </c>
      <c r="H172">
        <f t="shared" si="64"/>
        <v>0.42008803200991268</v>
      </c>
    </row>
    <row r="173" spans="5:8" x14ac:dyDescent="0.3">
      <c r="E173" s="235">
        <f t="shared" si="61"/>
        <v>0.28981517892253245</v>
      </c>
      <c r="F173" s="235">
        <f t="shared" si="62"/>
        <v>0.1340935902477389</v>
      </c>
      <c r="G173">
        <f t="shared" si="63"/>
        <v>0.50050279794947095</v>
      </c>
      <c r="H173">
        <f t="shared" si="64"/>
        <v>0.45853629903875942</v>
      </c>
    </row>
    <row r="174" spans="5:8" x14ac:dyDescent="0.3">
      <c r="E174" s="235">
        <f t="shared" si="61"/>
        <v>0.36531655524970508</v>
      </c>
      <c r="F174" s="235">
        <f t="shared" si="62"/>
        <v>0.24537947306331104</v>
      </c>
      <c r="G174">
        <f t="shared" si="63"/>
        <v>0.55592287376706495</v>
      </c>
      <c r="H174">
        <f t="shared" si="64"/>
        <v>0.59454704365330469</v>
      </c>
    </row>
    <row r="175" spans="5:8" x14ac:dyDescent="0.3">
      <c r="E175" s="235">
        <f t="shared" si="61"/>
        <v>7.1175776641761695E-2</v>
      </c>
      <c r="F175" s="235">
        <f t="shared" si="62"/>
        <v>0.21077467558002361</v>
      </c>
      <c r="G175">
        <f t="shared" si="63"/>
        <v>0.15179648441966426</v>
      </c>
      <c r="H175">
        <f t="shared" si="64"/>
        <v>0.55225394992157328</v>
      </c>
    </row>
    <row r="176" spans="5:8" x14ac:dyDescent="0.3">
      <c r="E176" s="235">
        <f t="shared" si="61"/>
        <v>0.48092803775068815</v>
      </c>
      <c r="F176" s="235">
        <f t="shared" si="62"/>
        <v>0.40424695241840347</v>
      </c>
      <c r="G176">
        <f t="shared" si="63"/>
        <v>0.72159267331832089</v>
      </c>
      <c r="H176">
        <f t="shared" si="64"/>
        <v>0.78871079214898054</v>
      </c>
    </row>
    <row r="177" spans="5:8" x14ac:dyDescent="0.3">
      <c r="E177" s="235">
        <f t="shared" si="61"/>
        <v>0.24734565473849784</v>
      </c>
      <c r="F177" s="235">
        <f t="shared" si="62"/>
        <v>0.20920173023987415</v>
      </c>
      <c r="G177">
        <f t="shared" si="63"/>
        <v>0.41944764205789847</v>
      </c>
      <c r="H177">
        <f t="shared" si="64"/>
        <v>0.5503315365701309</v>
      </c>
    </row>
    <row r="178" spans="5:8" x14ac:dyDescent="0.3">
      <c r="E178" s="235">
        <f t="shared" si="61"/>
        <v>8.9657884388517503E-2</v>
      </c>
      <c r="F178" s="235">
        <f t="shared" si="62"/>
        <v>4.0110106173810459E-2</v>
      </c>
      <c r="G178">
        <f t="shared" si="63"/>
        <v>0.20510167653037303</v>
      </c>
      <c r="H178">
        <f t="shared" si="64"/>
        <v>0.3436721012900798</v>
      </c>
    </row>
    <row r="179" spans="5:8" x14ac:dyDescent="0.3">
      <c r="E179" s="235">
        <f t="shared" si="61"/>
        <v>0.21627998427054659</v>
      </c>
      <c r="F179" s="235">
        <f t="shared" si="62"/>
        <v>0.21627998427054659</v>
      </c>
      <c r="G179">
        <f t="shared" si="63"/>
        <v>0.38350916437448451</v>
      </c>
      <c r="H179">
        <f t="shared" si="64"/>
        <v>0.55898239665162142</v>
      </c>
    </row>
    <row r="180" spans="5:8" x14ac:dyDescent="0.3">
      <c r="E180" s="235">
        <f t="shared" si="61"/>
        <v>0.37790011797090051</v>
      </c>
      <c r="F180" s="235">
        <f t="shared" si="62"/>
        <v>0.12898151789225323</v>
      </c>
      <c r="G180">
        <f t="shared" si="63"/>
        <v>0.60240430429231551</v>
      </c>
      <c r="H180">
        <f t="shared" si="64"/>
        <v>0.45228845564657177</v>
      </c>
    </row>
    <row r="181" spans="5:8" x14ac:dyDescent="0.3">
      <c r="E181" s="235">
        <f t="shared" si="61"/>
        <v>0.23751474636256389</v>
      </c>
      <c r="F181" s="235">
        <f t="shared" si="62"/>
        <v>0.23751474636256389</v>
      </c>
      <c r="G181">
        <f t="shared" si="63"/>
        <v>0.37615063360586182</v>
      </c>
      <c r="H181">
        <f t="shared" si="64"/>
        <v>0.58493497689609297</v>
      </c>
    </row>
    <row r="182" spans="5:8" x14ac:dyDescent="0.3">
      <c r="E182" s="235">
        <f t="shared" si="61"/>
        <v>4.3255996854109323E-2</v>
      </c>
      <c r="F182" s="235">
        <f t="shared" si="62"/>
        <v>4.3255996854109323E-2</v>
      </c>
      <c r="G182">
        <f t="shared" si="63"/>
        <v>0.11949734624849484</v>
      </c>
      <c r="H182">
        <f t="shared" si="64"/>
        <v>0.34751692799296446</v>
      </c>
    </row>
    <row r="183" spans="5:8" x14ac:dyDescent="0.3">
      <c r="E183" s="235">
        <f t="shared" si="61"/>
        <v>0.41211167911915059</v>
      </c>
      <c r="F183" s="235">
        <f t="shared" si="62"/>
        <v>0.36177742823436887</v>
      </c>
      <c r="G183">
        <f t="shared" si="63"/>
        <v>0.64198212148797373</v>
      </c>
      <c r="H183">
        <f t="shared" si="64"/>
        <v>0.73680563166003754</v>
      </c>
    </row>
    <row r="184" spans="5:8" x14ac:dyDescent="0.3">
      <c r="E184" s="235">
        <f t="shared" si="61"/>
        <v>0.27683837986629967</v>
      </c>
      <c r="F184" s="235">
        <f t="shared" si="62"/>
        <v>0.24695241840346047</v>
      </c>
      <c r="G184">
        <f t="shared" si="63"/>
        <v>0.48549052246146268</v>
      </c>
      <c r="H184">
        <f t="shared" si="64"/>
        <v>0.59646945700474696</v>
      </c>
    </row>
    <row r="185" spans="5:8" x14ac:dyDescent="0.3">
      <c r="E185" s="235">
        <f t="shared" si="61"/>
        <v>0.45576091230829729</v>
      </c>
      <c r="F185" s="235">
        <f t="shared" si="62"/>
        <v>0.33031852143138024</v>
      </c>
      <c r="G185">
        <f t="shared" si="63"/>
        <v>0.66055388474409271</v>
      </c>
      <c r="H185">
        <f t="shared" si="64"/>
        <v>0.69835736463119069</v>
      </c>
    </row>
    <row r="186" spans="5:8" x14ac:dyDescent="0.3">
      <c r="E186" s="235">
        <f t="shared" si="61"/>
        <v>0.21588674793550924</v>
      </c>
      <c r="F186" s="235">
        <f t="shared" si="62"/>
        <v>8.218639402280771E-2</v>
      </c>
      <c r="G186">
        <f t="shared" si="63"/>
        <v>0.38305424693545392</v>
      </c>
      <c r="H186">
        <f t="shared" si="64"/>
        <v>0.39509665844116232</v>
      </c>
    </row>
    <row r="187" spans="5:8" x14ac:dyDescent="0.3">
      <c r="E187" s="235">
        <f t="shared" si="61"/>
        <v>0.26740070782540309</v>
      </c>
      <c r="F187" s="235">
        <f t="shared" si="62"/>
        <v>0.36728273692489188</v>
      </c>
      <c r="G187">
        <f t="shared" si="63"/>
        <v>0.44264843144845673</v>
      </c>
      <c r="H187">
        <f t="shared" si="64"/>
        <v>0.74353407839008578</v>
      </c>
    </row>
    <row r="188" spans="5:8" x14ac:dyDescent="0.3">
      <c r="E188" s="235">
        <f t="shared" si="61"/>
        <v>0.17892253244199763</v>
      </c>
      <c r="F188" s="235">
        <f t="shared" si="62"/>
        <v>6.4883995281163981E-2</v>
      </c>
      <c r="G188">
        <f t="shared" si="63"/>
        <v>0.27644386271403643</v>
      </c>
      <c r="H188">
        <f t="shared" si="64"/>
        <v>0.37395011157529656</v>
      </c>
    </row>
    <row r="189" spans="5:8" x14ac:dyDescent="0.3">
      <c r="E189" s="235">
        <f t="shared" si="61"/>
        <v>0.1663389697208022</v>
      </c>
      <c r="F189" s="235">
        <f t="shared" si="62"/>
        <v>0.15886747935509241</v>
      </c>
      <c r="G189">
        <f t="shared" si="63"/>
        <v>0.32573464961760396</v>
      </c>
      <c r="H189">
        <f t="shared" si="64"/>
        <v>0.48881430932397618</v>
      </c>
    </row>
    <row r="190" spans="5:8" x14ac:dyDescent="0.3">
      <c r="E190" s="235">
        <f t="shared" si="61"/>
        <v>0.56979944946913097</v>
      </c>
      <c r="F190" s="235">
        <f t="shared" si="62"/>
        <v>0.45379473063311049</v>
      </c>
      <c r="G190">
        <f t="shared" si="63"/>
        <v>0.82440401453922629</v>
      </c>
      <c r="H190">
        <f t="shared" si="64"/>
        <v>0.84926681271941418</v>
      </c>
    </row>
    <row r="191" spans="5:8" x14ac:dyDescent="0.3">
      <c r="E191" s="235">
        <f t="shared" si="61"/>
        <v>0.42548171451042077</v>
      </c>
      <c r="F191" s="235">
        <f t="shared" si="62"/>
        <v>0.3546991742036964</v>
      </c>
      <c r="G191">
        <f t="shared" si="63"/>
        <v>0.65744931441501253</v>
      </c>
      <c r="H191">
        <f t="shared" si="64"/>
        <v>0.72815477157854702</v>
      </c>
    </row>
    <row r="192" spans="5:8" x14ac:dyDescent="0.3">
      <c r="E192" s="235">
        <f t="shared" si="61"/>
        <v>0.38969720802202124</v>
      </c>
      <c r="F192" s="235">
        <f t="shared" si="62"/>
        <v>0.28470310656704678</v>
      </c>
      <c r="G192">
        <f t="shared" si="63"/>
        <v>0.55220368251068686</v>
      </c>
      <c r="H192">
        <f t="shared" si="64"/>
        <v>0.64260737743936314</v>
      </c>
    </row>
    <row r="193" spans="5:8" x14ac:dyDescent="0.3">
      <c r="E193" s="235">
        <f t="shared" si="61"/>
        <v>0.37868659064097521</v>
      </c>
      <c r="F193" s="235">
        <f t="shared" si="62"/>
        <v>0.1006685017695635</v>
      </c>
      <c r="G193">
        <f t="shared" si="63"/>
        <v>0.60331413917037646</v>
      </c>
      <c r="H193">
        <f t="shared" si="64"/>
        <v>0.41768501532060975</v>
      </c>
    </row>
    <row r="194" spans="5:8" x14ac:dyDescent="0.3">
      <c r="E194" s="235">
        <f t="shared" ref="E194:E211" si="65">M36</f>
        <v>0.3346441211167912</v>
      </c>
      <c r="F194" s="235">
        <f t="shared" ref="F194:F211" si="66">N36</f>
        <v>0.271726307510814</v>
      </c>
      <c r="G194">
        <f t="shared" ref="G194:G211" si="67">O36</f>
        <v>0.55236338599895429</v>
      </c>
      <c r="H194">
        <f t="shared" ref="H194:H211" si="68">P36</f>
        <v>0.62674746728996378</v>
      </c>
    </row>
    <row r="195" spans="5:8" x14ac:dyDescent="0.3">
      <c r="E195" s="235">
        <f t="shared" si="65"/>
        <v>0.28981517892253245</v>
      </c>
      <c r="F195" s="235">
        <f t="shared" si="66"/>
        <v>0.16751867872591428</v>
      </c>
      <c r="G195">
        <f t="shared" si="67"/>
        <v>0.4685787254731984</v>
      </c>
      <c r="H195">
        <f t="shared" si="68"/>
        <v>0.49938758275690903</v>
      </c>
    </row>
    <row r="196" spans="5:8" x14ac:dyDescent="0.3">
      <c r="E196" s="235">
        <f t="shared" si="65"/>
        <v>0.20487613055446324</v>
      </c>
      <c r="F196" s="235">
        <f t="shared" si="66"/>
        <v>4.6008651199370823E-2</v>
      </c>
      <c r="G196">
        <f t="shared" si="67"/>
        <v>0.37031655864259844</v>
      </c>
      <c r="H196">
        <f t="shared" si="68"/>
        <v>0.35088115135798859</v>
      </c>
    </row>
    <row r="197" spans="5:8" x14ac:dyDescent="0.3">
      <c r="E197" s="235">
        <f t="shared" si="65"/>
        <v>0.31773495871018481</v>
      </c>
      <c r="F197" s="235">
        <f t="shared" si="66"/>
        <v>0.20369642154935116</v>
      </c>
      <c r="G197">
        <f t="shared" si="67"/>
        <v>0.46895379116809516</v>
      </c>
      <c r="H197">
        <f t="shared" si="68"/>
        <v>0.54360308984008276</v>
      </c>
    </row>
    <row r="198" spans="5:8" x14ac:dyDescent="0.3">
      <c r="E198" s="235">
        <f t="shared" si="65"/>
        <v>0.38222571765631147</v>
      </c>
      <c r="F198" s="235">
        <f t="shared" si="66"/>
        <v>0.34644121116791193</v>
      </c>
      <c r="G198">
        <f t="shared" si="67"/>
        <v>0.60740839612165154</v>
      </c>
      <c r="H198">
        <f t="shared" si="68"/>
        <v>0.71806210148347482</v>
      </c>
    </row>
    <row r="199" spans="5:8" x14ac:dyDescent="0.3">
      <c r="E199" s="235">
        <f t="shared" si="65"/>
        <v>0.21588674793550924</v>
      </c>
      <c r="F199" s="235">
        <f t="shared" si="66"/>
        <v>0.12976799056232796</v>
      </c>
      <c r="G199">
        <f t="shared" si="67"/>
        <v>0.38305424693545392</v>
      </c>
      <c r="H199">
        <f t="shared" si="68"/>
        <v>0.45324966232229297</v>
      </c>
    </row>
    <row r="200" spans="5:8" x14ac:dyDescent="0.3">
      <c r="E200" s="235">
        <f t="shared" si="65"/>
        <v>0.26464805348014159</v>
      </c>
      <c r="F200" s="235">
        <f t="shared" si="66"/>
        <v>0.1875737318128195</v>
      </c>
      <c r="G200">
        <f t="shared" si="67"/>
        <v>0.43946400937524283</v>
      </c>
      <c r="H200">
        <f t="shared" si="68"/>
        <v>0.52389835298779885</v>
      </c>
    </row>
    <row r="201" spans="5:8" x14ac:dyDescent="0.3">
      <c r="E201" s="235">
        <f t="shared" si="65"/>
        <v>0.30593786865906408</v>
      </c>
      <c r="F201" s="235">
        <f t="shared" si="66"/>
        <v>0.18600078647267007</v>
      </c>
      <c r="G201">
        <f t="shared" si="67"/>
        <v>0.45530626799717855</v>
      </c>
      <c r="H201">
        <f t="shared" si="68"/>
        <v>0.52197593963635647</v>
      </c>
    </row>
    <row r="202" spans="5:8" x14ac:dyDescent="0.3">
      <c r="E202" s="235">
        <f t="shared" si="65"/>
        <v>0.62013370035391269</v>
      </c>
      <c r="F202" s="235">
        <f t="shared" si="66"/>
        <v>0.55957530475815964</v>
      </c>
      <c r="G202">
        <f t="shared" si="67"/>
        <v>0.88263344673513744</v>
      </c>
      <c r="H202">
        <f t="shared" si="68"/>
        <v>0.97854911060391125</v>
      </c>
    </row>
    <row r="203" spans="5:8" x14ac:dyDescent="0.3">
      <c r="E203" s="235">
        <f t="shared" si="65"/>
        <v>0.30082579630357847</v>
      </c>
      <c r="F203" s="235">
        <f t="shared" si="66"/>
        <v>0.20212347620920174</v>
      </c>
      <c r="G203">
        <f t="shared" si="67"/>
        <v>0.51324048624232654</v>
      </c>
      <c r="H203">
        <f t="shared" si="68"/>
        <v>0.54168067648864049</v>
      </c>
    </row>
    <row r="204" spans="5:8" x14ac:dyDescent="0.3">
      <c r="E204" s="235">
        <f t="shared" si="65"/>
        <v>0.14313802595359812</v>
      </c>
      <c r="F204" s="235">
        <f t="shared" si="66"/>
        <v>0.14313802595359812</v>
      </c>
      <c r="G204">
        <f t="shared" si="67"/>
        <v>0.26697044823852856</v>
      </c>
      <c r="H204">
        <f t="shared" si="68"/>
        <v>0.46959017580955287</v>
      </c>
    </row>
    <row r="205" spans="5:8" x14ac:dyDescent="0.3">
      <c r="E205" s="235">
        <f t="shared" si="65"/>
        <v>0.39756193472276841</v>
      </c>
      <c r="F205" s="235">
        <f t="shared" si="66"/>
        <v>0.12465591820684231</v>
      </c>
      <c r="G205">
        <f t="shared" si="67"/>
        <v>0.62515017624384328</v>
      </c>
      <c r="H205">
        <f t="shared" si="68"/>
        <v>0.44700181893010538</v>
      </c>
    </row>
    <row r="206" spans="5:8" x14ac:dyDescent="0.3">
      <c r="E206" s="235">
        <f t="shared" si="65"/>
        <v>0.40228077074321666</v>
      </c>
      <c r="F206" s="235">
        <f t="shared" si="66"/>
        <v>0.3546991742036964</v>
      </c>
      <c r="G206">
        <f t="shared" si="67"/>
        <v>0.59868511303593719</v>
      </c>
      <c r="H206">
        <f t="shared" si="68"/>
        <v>0.72815477157854702</v>
      </c>
    </row>
    <row r="207" spans="5:8" x14ac:dyDescent="0.3">
      <c r="E207" s="235">
        <f t="shared" si="65"/>
        <v>0.43295320487613054</v>
      </c>
      <c r="F207" s="235">
        <f t="shared" si="66"/>
        <v>0.44710971293747542</v>
      </c>
      <c r="G207">
        <f t="shared" si="67"/>
        <v>0.66609274575659327</v>
      </c>
      <c r="H207">
        <f t="shared" si="68"/>
        <v>0.84109655597578425</v>
      </c>
    </row>
    <row r="208" spans="5:8" x14ac:dyDescent="0.3">
      <c r="E208" s="235">
        <f t="shared" si="65"/>
        <v>0.22571765631144317</v>
      </c>
      <c r="F208" s="235">
        <f t="shared" si="66"/>
        <v>0.26071569012976797</v>
      </c>
      <c r="G208">
        <f t="shared" si="67"/>
        <v>0.39442718291121781</v>
      </c>
      <c r="H208">
        <f t="shared" si="68"/>
        <v>0.6132905738298674</v>
      </c>
    </row>
    <row r="209" spans="5:8" x14ac:dyDescent="0.3">
      <c r="E209" s="235">
        <f t="shared" si="65"/>
        <v>0.38576484467164768</v>
      </c>
      <c r="F209" s="235">
        <f t="shared" si="66"/>
        <v>0.271726307510814</v>
      </c>
      <c r="G209">
        <f t="shared" si="67"/>
        <v>0.5476545081203813</v>
      </c>
      <c r="H209">
        <f t="shared" si="68"/>
        <v>0.62674746728996378</v>
      </c>
    </row>
    <row r="210" spans="5:8" x14ac:dyDescent="0.3">
      <c r="E210" s="235">
        <f t="shared" si="65"/>
        <v>1.8875344081793158E-2</v>
      </c>
      <c r="F210" s="235">
        <f t="shared" si="66"/>
        <v>1.8875344081793158E-2</v>
      </c>
      <c r="G210">
        <f t="shared" si="67"/>
        <v>9.1292465028600389E-2</v>
      </c>
      <c r="H210">
        <f t="shared" si="68"/>
        <v>0.3177195210456083</v>
      </c>
    </row>
    <row r="211" spans="5:8" x14ac:dyDescent="0.3">
      <c r="E211" s="235">
        <f t="shared" si="65"/>
        <v>0.3338576484467165</v>
      </c>
      <c r="F211" s="235">
        <f t="shared" si="66"/>
        <v>0.26228863546991743</v>
      </c>
      <c r="G211">
        <f t="shared" si="67"/>
        <v>0.48760540616834802</v>
      </c>
      <c r="H211">
        <f t="shared" si="68"/>
        <v>0.61521298718130979</v>
      </c>
    </row>
    <row r="212" spans="5:8" x14ac:dyDescent="0.3">
      <c r="E212" s="235">
        <f t="shared" ref="E212:E243" si="69">Y4</f>
        <v>0.20750481077613855</v>
      </c>
      <c r="F212" s="235">
        <f t="shared" ref="F212:F243" si="70">Z4</f>
        <v>0.21231558691468891</v>
      </c>
      <c r="G212">
        <f t="shared" ref="G212:G243" si="71">AA4</f>
        <v>0.31716819267240298</v>
      </c>
      <c r="H212">
        <f t="shared" ref="H212:H243" si="72">AB4</f>
        <v>0.41999729147791875</v>
      </c>
    </row>
    <row r="213" spans="5:8" x14ac:dyDescent="0.3">
      <c r="E213" s="235">
        <f t="shared" si="69"/>
        <v>0.18762026940346377</v>
      </c>
      <c r="F213" s="235">
        <f t="shared" si="70"/>
        <v>0.18296985246953176</v>
      </c>
      <c r="G213">
        <f t="shared" si="71"/>
        <v>0.29533372336451236</v>
      </c>
      <c r="H213">
        <f t="shared" si="72"/>
        <v>0.38772407358721556</v>
      </c>
    </row>
    <row r="214" spans="5:8" x14ac:dyDescent="0.3">
      <c r="E214" s="235">
        <f t="shared" si="69"/>
        <v>0.25080179602309172</v>
      </c>
      <c r="F214" s="235">
        <f t="shared" si="70"/>
        <v>0.25432969852469534</v>
      </c>
      <c r="G214">
        <f t="shared" si="71"/>
        <v>0.36471098874603575</v>
      </c>
      <c r="H214">
        <f t="shared" si="72"/>
        <v>0.46620266354001838</v>
      </c>
    </row>
    <row r="215" spans="5:8" x14ac:dyDescent="0.3">
      <c r="E215" s="235">
        <f t="shared" si="69"/>
        <v>0.32055805003207183</v>
      </c>
      <c r="F215" s="235">
        <f t="shared" si="70"/>
        <v>0.31366260423348302</v>
      </c>
      <c r="G215">
        <f t="shared" si="71"/>
        <v>0.40156022919755807</v>
      </c>
      <c r="H215">
        <f t="shared" si="72"/>
        <v>0.53145452484909039</v>
      </c>
    </row>
    <row r="216" spans="5:8" x14ac:dyDescent="0.3">
      <c r="E216" s="235">
        <f t="shared" si="69"/>
        <v>0.15923669018601669</v>
      </c>
      <c r="F216" s="235">
        <f t="shared" si="70"/>
        <v>0.16180243745991019</v>
      </c>
      <c r="G216">
        <f t="shared" si="71"/>
        <v>0.26416677927179749</v>
      </c>
      <c r="H216">
        <f t="shared" si="72"/>
        <v>0.36444503117424931</v>
      </c>
    </row>
    <row r="217" spans="5:8" x14ac:dyDescent="0.3">
      <c r="E217" s="235">
        <f t="shared" si="69"/>
        <v>0.22129570237331622</v>
      </c>
      <c r="F217" s="235">
        <f t="shared" si="70"/>
        <v>0.22610647851186658</v>
      </c>
      <c r="G217">
        <f t="shared" si="71"/>
        <v>0.33231145364400455</v>
      </c>
      <c r="H217">
        <f t="shared" si="72"/>
        <v>0.43516394032273004</v>
      </c>
    </row>
    <row r="218" spans="5:8" x14ac:dyDescent="0.3">
      <c r="E218" s="235">
        <f t="shared" si="69"/>
        <v>0.29698524695317513</v>
      </c>
      <c r="F218" s="235">
        <f t="shared" si="70"/>
        <v>0.28431686978832588</v>
      </c>
      <c r="G218">
        <f t="shared" si="71"/>
        <v>0.41542330455791071</v>
      </c>
      <c r="H218">
        <f t="shared" si="72"/>
        <v>0.49918130695838719</v>
      </c>
    </row>
    <row r="219" spans="5:8" x14ac:dyDescent="0.3">
      <c r="E219" s="235">
        <f t="shared" si="69"/>
        <v>0.1162604233483002</v>
      </c>
      <c r="F219" s="235">
        <f t="shared" si="70"/>
        <v>0.11722257857601026</v>
      </c>
      <c r="G219">
        <f t="shared" si="71"/>
        <v>0.17722866550197217</v>
      </c>
      <c r="H219">
        <f t="shared" si="72"/>
        <v>0.31541795700148706</v>
      </c>
    </row>
    <row r="220" spans="5:8" x14ac:dyDescent="0.3">
      <c r="E220" s="235">
        <f t="shared" si="69"/>
        <v>0.15314304041051957</v>
      </c>
      <c r="F220" s="235">
        <f t="shared" si="70"/>
        <v>0.14207825529185375</v>
      </c>
      <c r="G220">
        <f t="shared" si="71"/>
        <v>0.21772808437951124</v>
      </c>
      <c r="H220">
        <f t="shared" si="72"/>
        <v>0.34275319619853079</v>
      </c>
    </row>
    <row r="221" spans="5:8" x14ac:dyDescent="0.3">
      <c r="E221" s="235">
        <f t="shared" si="69"/>
        <v>6.4464400256574725E-2</v>
      </c>
      <c r="F221" s="235">
        <f t="shared" si="70"/>
        <v>5.644644002565747E-2</v>
      </c>
      <c r="G221">
        <f t="shared" si="71"/>
        <v>0.16010088119951235</v>
      </c>
      <c r="H221">
        <f t="shared" si="72"/>
        <v>0.24857888825516739</v>
      </c>
    </row>
    <row r="222" spans="5:8" x14ac:dyDescent="0.3">
      <c r="E222" s="235">
        <f t="shared" si="69"/>
        <v>0.15987812700449006</v>
      </c>
      <c r="F222" s="235">
        <f t="shared" si="70"/>
        <v>0.16196279666452854</v>
      </c>
      <c r="G222">
        <f t="shared" si="71"/>
        <v>0.26487111699140681</v>
      </c>
      <c r="H222">
        <f t="shared" si="72"/>
        <v>0.36462138755616569</v>
      </c>
    </row>
    <row r="223" spans="5:8" x14ac:dyDescent="0.3">
      <c r="E223" s="235">
        <f t="shared" si="69"/>
        <v>0.19515715202052597</v>
      </c>
      <c r="F223" s="235">
        <f t="shared" si="70"/>
        <v>0.19868505452212956</v>
      </c>
      <c r="G223">
        <f t="shared" si="71"/>
        <v>0.30360969156992246</v>
      </c>
      <c r="H223">
        <f t="shared" si="72"/>
        <v>0.40500699901502379</v>
      </c>
    </row>
    <row r="224" spans="5:8" x14ac:dyDescent="0.3">
      <c r="E224" s="235">
        <f t="shared" si="69"/>
        <v>5.2758178319435536E-2</v>
      </c>
      <c r="F224" s="235">
        <f t="shared" si="70"/>
        <v>5.2758178319435536E-2</v>
      </c>
      <c r="G224">
        <f t="shared" si="71"/>
        <v>0.14724671781664123</v>
      </c>
      <c r="H224">
        <f t="shared" si="72"/>
        <v>0.24452269147108996</v>
      </c>
    </row>
    <row r="225" spans="5:8" x14ac:dyDescent="0.3">
      <c r="E225" s="235">
        <f t="shared" si="69"/>
        <v>0.10150737652341245</v>
      </c>
      <c r="F225" s="235">
        <f t="shared" si="70"/>
        <v>0.10615779345734445</v>
      </c>
      <c r="G225">
        <f t="shared" si="71"/>
        <v>0.20077638450695376</v>
      </c>
      <c r="H225">
        <f t="shared" si="72"/>
        <v>0.30324936664925473</v>
      </c>
    </row>
    <row r="226" spans="5:8" x14ac:dyDescent="0.3">
      <c r="E226" s="235">
        <f t="shared" si="69"/>
        <v>2.5336754329698525E-2</v>
      </c>
      <c r="F226" s="235">
        <f t="shared" si="70"/>
        <v>2.7421423989737011E-2</v>
      </c>
      <c r="G226">
        <f t="shared" si="71"/>
        <v>0.11713628030334046</v>
      </c>
      <c r="H226">
        <f t="shared" si="72"/>
        <v>0.21665838312829702</v>
      </c>
    </row>
    <row r="227" spans="5:8" x14ac:dyDescent="0.3">
      <c r="E227" s="235">
        <f t="shared" si="69"/>
        <v>0.27710070558050032</v>
      </c>
      <c r="F227" s="235">
        <f t="shared" si="70"/>
        <v>0.27613855035279022</v>
      </c>
      <c r="G227">
        <f t="shared" si="71"/>
        <v>0.39358883525002009</v>
      </c>
      <c r="H227">
        <f t="shared" si="72"/>
        <v>0.49018713148065018</v>
      </c>
    </row>
    <row r="228" spans="5:8" x14ac:dyDescent="0.3">
      <c r="E228" s="235">
        <f t="shared" si="69"/>
        <v>2.8062860808210393E-2</v>
      </c>
      <c r="F228" s="235">
        <f t="shared" si="70"/>
        <v>2.6940346375881975E-2</v>
      </c>
      <c r="G228">
        <f t="shared" si="71"/>
        <v>0.1201297156116803</v>
      </c>
      <c r="H228">
        <f t="shared" si="72"/>
        <v>0.21612931398254778</v>
      </c>
    </row>
    <row r="229" spans="5:8" x14ac:dyDescent="0.3">
      <c r="E229" s="235">
        <f t="shared" si="69"/>
        <v>0.10856318152661963</v>
      </c>
      <c r="F229" s="235">
        <f t="shared" si="70"/>
        <v>0.1095253367543297</v>
      </c>
      <c r="G229">
        <f t="shared" si="71"/>
        <v>0.20852409942265687</v>
      </c>
      <c r="H229">
        <f t="shared" si="72"/>
        <v>0.3069528506694994</v>
      </c>
    </row>
    <row r="230" spans="5:8" x14ac:dyDescent="0.3">
      <c r="E230" s="235">
        <f t="shared" si="69"/>
        <v>0.27902501603592045</v>
      </c>
      <c r="F230" s="235">
        <f t="shared" si="70"/>
        <v>0.28062860808210394</v>
      </c>
      <c r="G230">
        <f t="shared" si="71"/>
        <v>0.3957018484088482</v>
      </c>
      <c r="H230">
        <f t="shared" si="72"/>
        <v>0.49512511017430982</v>
      </c>
    </row>
    <row r="231" spans="5:8" x14ac:dyDescent="0.3">
      <c r="E231" s="235">
        <f t="shared" si="69"/>
        <v>0.2447081462475946</v>
      </c>
      <c r="F231" s="235">
        <f t="shared" si="70"/>
        <v>0.24679281590763311</v>
      </c>
      <c r="G231">
        <f t="shared" si="71"/>
        <v>0.35801978040974669</v>
      </c>
      <c r="H231">
        <f t="shared" si="72"/>
        <v>0.45791391358994699</v>
      </c>
    </row>
    <row r="232" spans="5:8" x14ac:dyDescent="0.3">
      <c r="E232" s="235">
        <f t="shared" si="69"/>
        <v>0.12347658755612573</v>
      </c>
      <c r="F232" s="235">
        <f t="shared" si="70"/>
        <v>0.12700449005772932</v>
      </c>
      <c r="G232">
        <f t="shared" si="71"/>
        <v>0.22489995140357483</v>
      </c>
      <c r="H232">
        <f t="shared" si="72"/>
        <v>0.32617569629838816</v>
      </c>
    </row>
    <row r="233" spans="5:8" x14ac:dyDescent="0.3">
      <c r="E233" s="235">
        <f t="shared" si="69"/>
        <v>0.2208146247594612</v>
      </c>
      <c r="F233" s="235">
        <f t="shared" si="70"/>
        <v>0.22065426555484285</v>
      </c>
      <c r="G233">
        <f t="shared" si="71"/>
        <v>0.33178320035429748</v>
      </c>
      <c r="H233">
        <f t="shared" si="72"/>
        <v>0.42916782333757214</v>
      </c>
    </row>
    <row r="234" spans="5:8" x14ac:dyDescent="0.3">
      <c r="E234" s="235">
        <f t="shared" si="69"/>
        <v>1.7158434894162924E-2</v>
      </c>
      <c r="F234" s="235">
        <f t="shared" si="70"/>
        <v>1.7479153303399615E-2</v>
      </c>
      <c r="G234">
        <f t="shared" si="71"/>
        <v>0.10815597437832093</v>
      </c>
      <c r="H234">
        <f t="shared" si="72"/>
        <v>0.20572428744947954</v>
      </c>
    </row>
    <row r="235" spans="5:8" x14ac:dyDescent="0.3">
      <c r="E235" s="235">
        <f t="shared" si="69"/>
        <v>0.27501603592046181</v>
      </c>
      <c r="F235" s="235">
        <f t="shared" si="70"/>
        <v>0.26395125080179604</v>
      </c>
      <c r="G235">
        <f t="shared" si="71"/>
        <v>0.35155225110529248</v>
      </c>
      <c r="H235">
        <f t="shared" si="72"/>
        <v>0.47678404645500305</v>
      </c>
    </row>
    <row r="236" spans="5:8" x14ac:dyDescent="0.3">
      <c r="E236" s="235">
        <f t="shared" si="69"/>
        <v>0.22771007055805004</v>
      </c>
      <c r="F236" s="235">
        <f t="shared" si="70"/>
        <v>0.22418216805644645</v>
      </c>
      <c r="G236">
        <f t="shared" si="71"/>
        <v>0.33935483084009821</v>
      </c>
      <c r="H236">
        <f t="shared" si="72"/>
        <v>0.43304766373973319</v>
      </c>
    </row>
    <row r="237" spans="5:8" x14ac:dyDescent="0.3">
      <c r="E237" s="235">
        <f t="shared" si="69"/>
        <v>7.665169980756896E-2</v>
      </c>
      <c r="F237" s="235">
        <f t="shared" si="70"/>
        <v>7.7293136626042341E-2</v>
      </c>
      <c r="G237">
        <f t="shared" si="71"/>
        <v>0.17348329787209046</v>
      </c>
      <c r="H237">
        <f t="shared" si="72"/>
        <v>0.27150521790430082</v>
      </c>
    </row>
    <row r="238" spans="5:8" x14ac:dyDescent="0.3">
      <c r="E238" s="235">
        <f t="shared" si="69"/>
        <v>0.32633098139833228</v>
      </c>
      <c r="F238" s="235">
        <f t="shared" si="70"/>
        <v>0.3285760102629891</v>
      </c>
      <c r="G238">
        <f t="shared" si="71"/>
        <v>0.44764675523003966</v>
      </c>
      <c r="H238">
        <f t="shared" si="72"/>
        <v>0.54785566836731658</v>
      </c>
    </row>
    <row r="239" spans="5:8" x14ac:dyDescent="0.3">
      <c r="E239" s="235">
        <f t="shared" si="69"/>
        <v>0.16019884541372675</v>
      </c>
      <c r="F239" s="235">
        <f t="shared" si="70"/>
        <v>0.14897370109044258</v>
      </c>
      <c r="G239">
        <f t="shared" si="71"/>
        <v>0.26522328585121152</v>
      </c>
      <c r="H239">
        <f t="shared" si="72"/>
        <v>0.35033652062093645</v>
      </c>
    </row>
    <row r="240" spans="5:8" x14ac:dyDescent="0.3">
      <c r="E240" s="235">
        <f t="shared" si="69"/>
        <v>4.1533033996151381E-2</v>
      </c>
      <c r="F240" s="235">
        <f t="shared" si="70"/>
        <v>3.8005131494547789E-2</v>
      </c>
      <c r="G240">
        <f t="shared" si="71"/>
        <v>9.5173321167479993E-2</v>
      </c>
      <c r="H240">
        <f t="shared" si="72"/>
        <v>0.22829790433478012</v>
      </c>
    </row>
    <row r="241" spans="5:8" x14ac:dyDescent="0.3">
      <c r="E241" s="235">
        <f t="shared" si="69"/>
        <v>0.17864015394483643</v>
      </c>
      <c r="F241" s="235">
        <f t="shared" si="70"/>
        <v>0.17751763951250801</v>
      </c>
      <c r="G241">
        <f t="shared" si="71"/>
        <v>0.2854729952899811</v>
      </c>
      <c r="H241">
        <f t="shared" si="72"/>
        <v>0.38172795660205755</v>
      </c>
    </row>
    <row r="242" spans="5:8" x14ac:dyDescent="0.3">
      <c r="E242" s="235">
        <f t="shared" si="69"/>
        <v>0.10455420141116101</v>
      </c>
      <c r="F242" s="235">
        <f t="shared" si="70"/>
        <v>0.10343168697883258</v>
      </c>
      <c r="G242">
        <f t="shared" si="71"/>
        <v>0.20412198867509829</v>
      </c>
      <c r="H242">
        <f t="shared" si="72"/>
        <v>0.30025130815667578</v>
      </c>
    </row>
    <row r="243" spans="5:8" x14ac:dyDescent="0.3">
      <c r="E243" s="235">
        <f t="shared" si="69"/>
        <v>0.1372674791533034</v>
      </c>
      <c r="F243" s="235">
        <f t="shared" si="70"/>
        <v>0.13822963438101346</v>
      </c>
      <c r="G243">
        <f t="shared" si="71"/>
        <v>0.24004321237517637</v>
      </c>
      <c r="H243">
        <f t="shared" si="72"/>
        <v>0.33852064303253693</v>
      </c>
    </row>
    <row r="244" spans="5:8" x14ac:dyDescent="0.3">
      <c r="E244" s="235">
        <f t="shared" ref="E244:E261" si="73">Y36</f>
        <v>2.7742142398973702E-2</v>
      </c>
      <c r="F244" s="235">
        <f t="shared" ref="F244:F261" si="74">Z36</f>
        <v>2.549711353431687E-2</v>
      </c>
      <c r="G244">
        <f t="shared" ref="G244:G261" si="75">AA36</f>
        <v>0.11977754675187563</v>
      </c>
      <c r="H244">
        <f t="shared" ref="H244:H261" si="76">AB36</f>
        <v>0.21454210654530009</v>
      </c>
    </row>
    <row r="245" spans="5:8" x14ac:dyDescent="0.3">
      <c r="E245" s="235">
        <f t="shared" si="73"/>
        <v>2.1808851828094934E-2</v>
      </c>
      <c r="F245" s="235">
        <f t="shared" si="74"/>
        <v>2.2931366260423348E-2</v>
      </c>
      <c r="G245">
        <f t="shared" si="75"/>
        <v>0.11326242284548889</v>
      </c>
      <c r="H245">
        <f t="shared" si="76"/>
        <v>0.21172040443463752</v>
      </c>
    </row>
    <row r="246" spans="5:8" x14ac:dyDescent="0.3">
      <c r="E246" s="235">
        <f t="shared" si="73"/>
        <v>0.13550352790250161</v>
      </c>
      <c r="F246" s="235">
        <f t="shared" si="74"/>
        <v>0.12957023733162285</v>
      </c>
      <c r="G246">
        <f t="shared" si="75"/>
        <v>0.23810628364625061</v>
      </c>
      <c r="H246">
        <f t="shared" si="76"/>
        <v>0.32899739840905079</v>
      </c>
    </row>
    <row r="247" spans="5:8" x14ac:dyDescent="0.3">
      <c r="E247" s="235">
        <f t="shared" si="73"/>
        <v>0.27854393842206543</v>
      </c>
      <c r="F247" s="235">
        <f t="shared" si="74"/>
        <v>0.27966645285439384</v>
      </c>
      <c r="G247">
        <f t="shared" si="75"/>
        <v>0.39517359511914119</v>
      </c>
      <c r="H247">
        <f t="shared" si="76"/>
        <v>0.49406697188281123</v>
      </c>
    </row>
    <row r="248" spans="5:8" x14ac:dyDescent="0.3">
      <c r="E248" s="235">
        <f t="shared" si="73"/>
        <v>0.17703656189865299</v>
      </c>
      <c r="F248" s="235">
        <f t="shared" si="74"/>
        <v>0.17815907633098141</v>
      </c>
      <c r="G248">
        <f t="shared" si="75"/>
        <v>0.28371215099095765</v>
      </c>
      <c r="H248">
        <f t="shared" si="76"/>
        <v>0.38243338212972322</v>
      </c>
    </row>
    <row r="249" spans="5:8" x14ac:dyDescent="0.3">
      <c r="E249" s="235">
        <f t="shared" si="73"/>
        <v>0.25481077613855035</v>
      </c>
      <c r="F249" s="235">
        <f t="shared" si="74"/>
        <v>0.25481077613855035</v>
      </c>
      <c r="G249">
        <f t="shared" si="75"/>
        <v>0.36911309949359428</v>
      </c>
      <c r="H249">
        <f t="shared" si="76"/>
        <v>0.46673173268576756</v>
      </c>
    </row>
    <row r="250" spans="5:8" x14ac:dyDescent="0.3">
      <c r="E250" s="235">
        <f t="shared" si="73"/>
        <v>0.15891597177677999</v>
      </c>
      <c r="F250" s="235">
        <f t="shared" si="74"/>
        <v>0.15955740859525336</v>
      </c>
      <c r="G250">
        <f t="shared" si="75"/>
        <v>0.26381461041199278</v>
      </c>
      <c r="H250">
        <f t="shared" si="76"/>
        <v>0.3619760418274196</v>
      </c>
    </row>
    <row r="251" spans="5:8" x14ac:dyDescent="0.3">
      <c r="E251" s="235">
        <f t="shared" si="73"/>
        <v>5.067350865939705E-2</v>
      </c>
      <c r="F251" s="235">
        <f t="shared" si="74"/>
        <v>4.40987812700449E-2</v>
      </c>
      <c r="G251">
        <f t="shared" si="75"/>
        <v>0.14495762022791078</v>
      </c>
      <c r="H251">
        <f t="shared" si="76"/>
        <v>0.23499944684760374</v>
      </c>
    </row>
    <row r="252" spans="5:8" x14ac:dyDescent="0.3">
      <c r="E252" s="235">
        <f t="shared" si="73"/>
        <v>0.36914688903143039</v>
      </c>
      <c r="F252" s="235">
        <f t="shared" si="74"/>
        <v>0.36658114175753687</v>
      </c>
      <c r="G252">
        <f t="shared" si="75"/>
        <v>0.49466129801396541</v>
      </c>
      <c r="H252">
        <f t="shared" si="76"/>
        <v>0.58965213088150592</v>
      </c>
    </row>
    <row r="253" spans="5:8" x14ac:dyDescent="0.3">
      <c r="E253" s="235">
        <f t="shared" si="73"/>
        <v>1.5875561257216165E-2</v>
      </c>
      <c r="F253" s="235">
        <f t="shared" si="74"/>
        <v>1.9563822963438102E-2</v>
      </c>
      <c r="G253">
        <f t="shared" si="75"/>
        <v>0.10674729893910218</v>
      </c>
      <c r="H253">
        <f t="shared" si="76"/>
        <v>0.20801692041439288</v>
      </c>
    </row>
    <row r="254" spans="5:8" x14ac:dyDescent="0.3">
      <c r="E254" s="235">
        <f t="shared" si="73"/>
        <v>6.5105837075048106E-2</v>
      </c>
      <c r="F254" s="235">
        <f t="shared" si="74"/>
        <v>6.3662604233483008E-2</v>
      </c>
      <c r="G254">
        <f t="shared" si="75"/>
        <v>0.1608052189191217</v>
      </c>
      <c r="H254">
        <f t="shared" si="76"/>
        <v>0.25651492544140586</v>
      </c>
    </row>
    <row r="255" spans="5:8" x14ac:dyDescent="0.3">
      <c r="E255" s="235">
        <f t="shared" si="73"/>
        <v>0.16933932007697242</v>
      </c>
      <c r="F255" s="235">
        <f t="shared" si="74"/>
        <v>0.16597177677998717</v>
      </c>
      <c r="G255">
        <f t="shared" si="75"/>
        <v>0.27526009835564513</v>
      </c>
      <c r="H255">
        <f t="shared" si="76"/>
        <v>0.36903029710407603</v>
      </c>
    </row>
    <row r="256" spans="5:8" x14ac:dyDescent="0.3">
      <c r="E256" s="235">
        <f t="shared" si="73"/>
        <v>0.22947402180885182</v>
      </c>
      <c r="F256" s="235">
        <f t="shared" si="74"/>
        <v>0.231879409878127</v>
      </c>
      <c r="G256">
        <f t="shared" si="75"/>
        <v>0.30154427301302683</v>
      </c>
      <c r="H256">
        <f t="shared" si="76"/>
        <v>0.44151277007172085</v>
      </c>
    </row>
    <row r="257" spans="5:8" x14ac:dyDescent="0.3">
      <c r="E257" s="235">
        <f t="shared" si="73"/>
        <v>2.3572803078896729E-2</v>
      </c>
      <c r="F257" s="235">
        <f t="shared" si="74"/>
        <v>2.5978191148171906E-2</v>
      </c>
      <c r="G257">
        <f t="shared" si="75"/>
        <v>0.11519935157441467</v>
      </c>
      <c r="H257">
        <f t="shared" si="76"/>
        <v>0.21507117569104933</v>
      </c>
    </row>
    <row r="258" spans="5:8" x14ac:dyDescent="0.3">
      <c r="E258" s="235">
        <f t="shared" si="73"/>
        <v>3.3996151379089158E-2</v>
      </c>
      <c r="F258" s="235">
        <f t="shared" si="74"/>
        <v>3.832584990378448E-2</v>
      </c>
      <c r="G258">
        <f t="shared" si="75"/>
        <v>0.12664483951806702</v>
      </c>
      <c r="H258">
        <f t="shared" si="76"/>
        <v>0.22865061709861295</v>
      </c>
    </row>
    <row r="259" spans="5:8" x14ac:dyDescent="0.3">
      <c r="E259" s="235">
        <f t="shared" si="73"/>
        <v>0.3343489416292495</v>
      </c>
      <c r="F259" s="235">
        <f t="shared" si="74"/>
        <v>0.33563181526619629</v>
      </c>
      <c r="G259">
        <f t="shared" si="75"/>
        <v>0.45645097672515683</v>
      </c>
      <c r="H259">
        <f t="shared" si="76"/>
        <v>0.55561534917163868</v>
      </c>
    </row>
    <row r="260" spans="5:8" x14ac:dyDescent="0.3">
      <c r="E260" s="235">
        <f t="shared" si="73"/>
        <v>0.21664528543938422</v>
      </c>
      <c r="F260" s="235">
        <f t="shared" si="74"/>
        <v>0.21680564464400257</v>
      </c>
      <c r="G260">
        <f t="shared" si="75"/>
        <v>0.32720500517683654</v>
      </c>
      <c r="H260">
        <f t="shared" si="76"/>
        <v>0.42493527017157823</v>
      </c>
    </row>
    <row r="261" spans="5:8" x14ac:dyDescent="0.3">
      <c r="E261" s="235">
        <f t="shared" si="73"/>
        <v>0.23861449647209751</v>
      </c>
      <c r="F261" s="235">
        <f t="shared" si="74"/>
        <v>0.22883258499037845</v>
      </c>
      <c r="G261">
        <f t="shared" si="75"/>
        <v>0.31158108551746044</v>
      </c>
      <c r="H261">
        <f t="shared" si="76"/>
        <v>0.43816199881530909</v>
      </c>
    </row>
    <row r="262" spans="5:8" x14ac:dyDescent="0.3">
      <c r="E262" s="235">
        <f t="shared" ref="E262:E293" si="77">AC4</f>
        <v>0.19548469933661458</v>
      </c>
      <c r="F262" s="235">
        <f t="shared" ref="F262:F293" si="78">AD4</f>
        <v>0.21506526856409158</v>
      </c>
      <c r="G262">
        <f t="shared" ref="G262:G293" si="79">AE4</f>
        <v>0.28681539470404066</v>
      </c>
      <c r="H262">
        <f t="shared" ref="H262:H293" si="80">AF4</f>
        <v>0.43615395523815104</v>
      </c>
    </row>
    <row r="263" spans="5:8" x14ac:dyDescent="0.3">
      <c r="E263" s="235">
        <f t="shared" si="77"/>
        <v>0.19548469933661458</v>
      </c>
      <c r="F263" s="235">
        <f t="shared" si="78"/>
        <v>0.19066980526428418</v>
      </c>
      <c r="G263">
        <f t="shared" si="79"/>
        <v>0.28681539470404066</v>
      </c>
      <c r="H263">
        <f t="shared" si="80"/>
        <v>0.40853951088042811</v>
      </c>
    </row>
    <row r="264" spans="5:8" x14ac:dyDescent="0.3">
      <c r="E264" s="235">
        <f t="shared" si="77"/>
        <v>0.24780654825593837</v>
      </c>
      <c r="F264" s="235">
        <f t="shared" si="78"/>
        <v>0.2509094799914402</v>
      </c>
      <c r="G264">
        <f t="shared" si="79"/>
        <v>0.34592374514874269</v>
      </c>
      <c r="H264">
        <f t="shared" si="80"/>
        <v>0.47672780988655977</v>
      </c>
    </row>
    <row r="265" spans="5:8" x14ac:dyDescent="0.3">
      <c r="E265" s="235">
        <f t="shared" si="77"/>
        <v>0.32120693344746415</v>
      </c>
      <c r="F265" s="235">
        <f t="shared" si="78"/>
        <v>0.30954419002781941</v>
      </c>
      <c r="G265">
        <f t="shared" si="79"/>
        <v>0.40170978583562933</v>
      </c>
      <c r="H265">
        <f t="shared" si="80"/>
        <v>0.54309936913231505</v>
      </c>
    </row>
    <row r="266" spans="5:8" x14ac:dyDescent="0.3">
      <c r="E266" s="235">
        <f t="shared" si="77"/>
        <v>0.14305585277123903</v>
      </c>
      <c r="F266" s="235">
        <f t="shared" si="78"/>
        <v>0.16006847849347314</v>
      </c>
      <c r="G266">
        <f t="shared" si="79"/>
        <v>0.22758616828705905</v>
      </c>
      <c r="H266">
        <f t="shared" si="80"/>
        <v>0.37390033944924939</v>
      </c>
    </row>
    <row r="267" spans="5:8" x14ac:dyDescent="0.3">
      <c r="E267" s="235">
        <f t="shared" si="77"/>
        <v>0.22105713674299166</v>
      </c>
      <c r="F267" s="235">
        <f t="shared" si="78"/>
        <v>0.22694200727583994</v>
      </c>
      <c r="G267">
        <f t="shared" si="79"/>
        <v>0.31570475207885418</v>
      </c>
      <c r="H267">
        <f t="shared" si="80"/>
        <v>0.44959782946493726</v>
      </c>
    </row>
    <row r="268" spans="5:8" x14ac:dyDescent="0.3">
      <c r="E268" s="235">
        <f t="shared" si="77"/>
        <v>0.29980740423710678</v>
      </c>
      <c r="F268" s="235">
        <f t="shared" si="78"/>
        <v>0.28461373849775307</v>
      </c>
      <c r="G268">
        <f t="shared" si="79"/>
        <v>0.40466946767660605</v>
      </c>
      <c r="H268">
        <f t="shared" si="80"/>
        <v>0.5148793448544664</v>
      </c>
    </row>
    <row r="269" spans="5:8" x14ac:dyDescent="0.3">
      <c r="E269" s="235">
        <f t="shared" si="77"/>
        <v>0.10432270490049218</v>
      </c>
      <c r="F269" s="235">
        <f t="shared" si="78"/>
        <v>0.10485769313075112</v>
      </c>
      <c r="G269">
        <f t="shared" si="79"/>
        <v>0.15669419002497295</v>
      </c>
      <c r="H269">
        <f t="shared" si="80"/>
        <v>0.3114044916922975</v>
      </c>
    </row>
    <row r="270" spans="5:8" x14ac:dyDescent="0.3">
      <c r="E270" s="235">
        <f t="shared" si="77"/>
        <v>0.15022469505670874</v>
      </c>
      <c r="F270" s="235">
        <f t="shared" si="78"/>
        <v>0.13620800342392467</v>
      </c>
      <c r="G270">
        <f t="shared" si="79"/>
        <v>0.20854998213290174</v>
      </c>
      <c r="H270">
        <f t="shared" si="80"/>
        <v>0.34689147501165191</v>
      </c>
    </row>
    <row r="271" spans="5:8" x14ac:dyDescent="0.3">
      <c r="E271" s="235">
        <f t="shared" si="77"/>
        <v>6.6873528782366784E-2</v>
      </c>
      <c r="F271" s="235">
        <f t="shared" si="78"/>
        <v>5.414080890220415E-2</v>
      </c>
      <c r="G271">
        <f t="shared" si="79"/>
        <v>0.14152247602401644</v>
      </c>
      <c r="H271">
        <f t="shared" si="80"/>
        <v>0.25399551526439978</v>
      </c>
    </row>
    <row r="272" spans="5:8" x14ac:dyDescent="0.3">
      <c r="E272" s="235">
        <f t="shared" si="77"/>
        <v>0.14326984806334261</v>
      </c>
      <c r="F272" s="235">
        <f t="shared" si="78"/>
        <v>0.16017547613952493</v>
      </c>
      <c r="G272">
        <f t="shared" si="79"/>
        <v>0.22782792023161816</v>
      </c>
      <c r="H272">
        <f t="shared" si="80"/>
        <v>0.37402145543327442</v>
      </c>
    </row>
    <row r="273" spans="5:8" x14ac:dyDescent="0.3">
      <c r="E273" s="235">
        <f t="shared" si="77"/>
        <v>0.19805264284185747</v>
      </c>
      <c r="F273" s="235">
        <f t="shared" si="78"/>
        <v>0.20222555103787718</v>
      </c>
      <c r="G273">
        <f t="shared" si="79"/>
        <v>0.26258154174186249</v>
      </c>
      <c r="H273">
        <f t="shared" si="80"/>
        <v>0.42162003715513902</v>
      </c>
    </row>
    <row r="274" spans="5:8" x14ac:dyDescent="0.3">
      <c r="E274" s="235">
        <f t="shared" si="77"/>
        <v>5.7778728867964903E-2</v>
      </c>
      <c r="F274" s="235">
        <f t="shared" si="78"/>
        <v>5.8420714744275626E-2</v>
      </c>
      <c r="G274">
        <f t="shared" si="79"/>
        <v>0.13124801838025432</v>
      </c>
      <c r="H274">
        <f t="shared" si="80"/>
        <v>0.25884015462540383</v>
      </c>
    </row>
    <row r="275" spans="5:8" x14ac:dyDescent="0.3">
      <c r="E275" s="235">
        <f t="shared" si="77"/>
        <v>9.1589985020329556E-2</v>
      </c>
      <c r="F275" s="235">
        <f t="shared" si="78"/>
        <v>0.10892360368071903</v>
      </c>
      <c r="G275">
        <f t="shared" si="79"/>
        <v>0.16944482562059349</v>
      </c>
      <c r="H275">
        <f t="shared" si="80"/>
        <v>0.31600689908525126</v>
      </c>
    </row>
    <row r="276" spans="5:8" x14ac:dyDescent="0.3">
      <c r="E276" s="235">
        <f t="shared" si="77"/>
        <v>1.4123689278835866E-2</v>
      </c>
      <c r="F276" s="235">
        <f t="shared" si="78"/>
        <v>3.1029317355018189E-2</v>
      </c>
      <c r="G276">
        <f t="shared" si="79"/>
        <v>8.1930621690196187E-2</v>
      </c>
      <c r="H276">
        <f t="shared" si="80"/>
        <v>0.22783446271497804</v>
      </c>
    </row>
    <row r="277" spans="5:8" x14ac:dyDescent="0.3">
      <c r="E277" s="235">
        <f t="shared" si="77"/>
        <v>0.27872886796490476</v>
      </c>
      <c r="F277" s="235">
        <f t="shared" si="78"/>
        <v>0.27915685854911193</v>
      </c>
      <c r="G277">
        <f t="shared" si="79"/>
        <v>0.38085690113753384</v>
      </c>
      <c r="H277">
        <f t="shared" si="80"/>
        <v>0.50870242966918633</v>
      </c>
    </row>
    <row r="278" spans="5:8" x14ac:dyDescent="0.3">
      <c r="E278" s="235">
        <f t="shared" si="77"/>
        <v>2.9531350310293174E-2</v>
      </c>
      <c r="F278" s="235">
        <f t="shared" si="78"/>
        <v>2.9531350310293174E-2</v>
      </c>
      <c r="G278">
        <f t="shared" si="79"/>
        <v>9.9336761698452E-2</v>
      </c>
      <c r="H278">
        <f t="shared" si="80"/>
        <v>0.22613883893862666</v>
      </c>
    </row>
    <row r="279" spans="5:8" x14ac:dyDescent="0.3">
      <c r="E279" s="235">
        <f t="shared" si="77"/>
        <v>0.1107425636635994</v>
      </c>
      <c r="F279" s="235">
        <f t="shared" si="78"/>
        <v>0.11245452600042799</v>
      </c>
      <c r="G279">
        <f t="shared" si="79"/>
        <v>0.19108162465863365</v>
      </c>
      <c r="H279">
        <f t="shared" si="80"/>
        <v>0.32000372655807957</v>
      </c>
    </row>
    <row r="280" spans="5:8" x14ac:dyDescent="0.3">
      <c r="E280" s="235">
        <f t="shared" si="77"/>
        <v>0.27979884442542263</v>
      </c>
      <c r="F280" s="235">
        <f t="shared" si="78"/>
        <v>0.28097581853199227</v>
      </c>
      <c r="G280">
        <f t="shared" si="79"/>
        <v>0.38206566086032939</v>
      </c>
      <c r="H280">
        <f t="shared" si="80"/>
        <v>0.51076140139761295</v>
      </c>
    </row>
    <row r="281" spans="5:8" x14ac:dyDescent="0.3">
      <c r="E281" s="235">
        <f t="shared" si="77"/>
        <v>0.2336828589771025</v>
      </c>
      <c r="F281" s="235">
        <f t="shared" si="78"/>
        <v>0.25058848705328485</v>
      </c>
      <c r="G281">
        <f t="shared" si="79"/>
        <v>0.32996811680784155</v>
      </c>
      <c r="H281">
        <f t="shared" si="80"/>
        <v>0.47636446193448451</v>
      </c>
    </row>
    <row r="282" spans="5:8" x14ac:dyDescent="0.3">
      <c r="E282" s="235">
        <f t="shared" si="77"/>
        <v>0.12529424352664242</v>
      </c>
      <c r="F282" s="235">
        <f t="shared" si="78"/>
        <v>0.1287181682002996</v>
      </c>
      <c r="G282">
        <f t="shared" si="79"/>
        <v>0.20752075688865307</v>
      </c>
      <c r="H282">
        <f t="shared" si="80"/>
        <v>0.33841335612989487</v>
      </c>
    </row>
    <row r="283" spans="5:8" x14ac:dyDescent="0.3">
      <c r="E283" s="235">
        <f t="shared" si="77"/>
        <v>0.22084314145088807</v>
      </c>
      <c r="F283" s="235">
        <f t="shared" si="78"/>
        <v>0.22105713674299166</v>
      </c>
      <c r="G283">
        <f t="shared" si="79"/>
        <v>0.31546300013429501</v>
      </c>
      <c r="H283">
        <f t="shared" si="80"/>
        <v>0.44293645034355666</v>
      </c>
    </row>
    <row r="284" spans="5:8" x14ac:dyDescent="0.3">
      <c r="E284" s="235">
        <f t="shared" si="77"/>
        <v>2.043655039589129E-2</v>
      </c>
      <c r="F284" s="235">
        <f t="shared" si="78"/>
        <v>2.1185533918253799E-2</v>
      </c>
      <c r="G284">
        <f t="shared" si="79"/>
        <v>8.90623040546899E-2</v>
      </c>
      <c r="H284">
        <f t="shared" si="80"/>
        <v>0.2166917921846688</v>
      </c>
    </row>
    <row r="285" spans="5:8" x14ac:dyDescent="0.3">
      <c r="E285" s="235">
        <f t="shared" si="77"/>
        <v>0.28129681147014768</v>
      </c>
      <c r="F285" s="235">
        <f t="shared" si="78"/>
        <v>0.26728011983736361</v>
      </c>
      <c r="G285">
        <f t="shared" si="79"/>
        <v>0.35662304817535573</v>
      </c>
      <c r="H285">
        <f t="shared" si="80"/>
        <v>0.49525855544240016</v>
      </c>
    </row>
    <row r="286" spans="5:8" x14ac:dyDescent="0.3">
      <c r="E286" s="235">
        <f t="shared" si="77"/>
        <v>0.22501604964690777</v>
      </c>
      <c r="F286" s="235">
        <f t="shared" si="78"/>
        <v>0.22191311791140594</v>
      </c>
      <c r="G286">
        <f t="shared" si="79"/>
        <v>0.32017716305319766</v>
      </c>
      <c r="H286">
        <f t="shared" si="80"/>
        <v>0.44390537821575748</v>
      </c>
    </row>
    <row r="287" spans="5:8" x14ac:dyDescent="0.3">
      <c r="E287" s="235">
        <f t="shared" si="77"/>
        <v>7.9392253370425853E-2</v>
      </c>
      <c r="F287" s="235">
        <f t="shared" si="78"/>
        <v>8.0355232184891934E-2</v>
      </c>
      <c r="G287">
        <f t="shared" si="79"/>
        <v>0.15566496478072428</v>
      </c>
      <c r="H287">
        <f t="shared" si="80"/>
        <v>0.28366893135054944</v>
      </c>
    </row>
    <row r="288" spans="5:8" x14ac:dyDescent="0.3">
      <c r="E288" s="235">
        <f t="shared" si="77"/>
        <v>0.32591482987374276</v>
      </c>
      <c r="F288" s="235">
        <f t="shared" si="78"/>
        <v>0.32976674513160709</v>
      </c>
      <c r="G288">
        <f t="shared" si="79"/>
        <v>0.40702832861592975</v>
      </c>
      <c r="H288">
        <f t="shared" si="80"/>
        <v>0.5659902901130589</v>
      </c>
    </row>
    <row r="289" spans="5:8" x14ac:dyDescent="0.3">
      <c r="E289" s="235">
        <f t="shared" si="77"/>
        <v>0.16916327840787504</v>
      </c>
      <c r="F289" s="235">
        <f t="shared" si="78"/>
        <v>0.15525358442114273</v>
      </c>
      <c r="G289">
        <f t="shared" si="79"/>
        <v>0.22994502922638288</v>
      </c>
      <c r="H289">
        <f t="shared" si="80"/>
        <v>0.36845012016811984</v>
      </c>
    </row>
    <row r="290" spans="5:8" x14ac:dyDescent="0.3">
      <c r="E290" s="235">
        <f t="shared" si="77"/>
        <v>4.1087096083886152E-2</v>
      </c>
      <c r="F290" s="235">
        <f t="shared" si="78"/>
        <v>3.7984164348384336E-2</v>
      </c>
      <c r="G290">
        <f t="shared" si="79"/>
        <v>8.5256490407756388E-2</v>
      </c>
      <c r="H290">
        <f t="shared" si="80"/>
        <v>0.2357070016766096</v>
      </c>
    </row>
    <row r="291" spans="5:8" x14ac:dyDescent="0.3">
      <c r="E291" s="235">
        <f t="shared" si="77"/>
        <v>0.16156644553819816</v>
      </c>
      <c r="F291" s="235">
        <f t="shared" si="78"/>
        <v>0.17472715600256794</v>
      </c>
      <c r="G291">
        <f t="shared" si="79"/>
        <v>0.24849771149142194</v>
      </c>
      <c r="H291">
        <f t="shared" si="80"/>
        <v>0.39049322926068813</v>
      </c>
    </row>
    <row r="292" spans="5:8" x14ac:dyDescent="0.3">
      <c r="E292" s="235">
        <f t="shared" si="77"/>
        <v>9.2766959126899209E-2</v>
      </c>
      <c r="F292" s="235">
        <f t="shared" si="78"/>
        <v>9.1589985020329556E-2</v>
      </c>
      <c r="G292">
        <f t="shared" si="79"/>
        <v>0.17077446131566856</v>
      </c>
      <c r="H292">
        <f t="shared" si="80"/>
        <v>0.29638610967318502</v>
      </c>
    </row>
    <row r="293" spans="5:8" x14ac:dyDescent="0.3">
      <c r="E293" s="235">
        <f t="shared" si="77"/>
        <v>0.12903916113845496</v>
      </c>
      <c r="F293" s="235">
        <f t="shared" si="78"/>
        <v>0.14016691632784078</v>
      </c>
      <c r="G293">
        <f t="shared" si="79"/>
        <v>0.21175141591843744</v>
      </c>
      <c r="H293">
        <f t="shared" si="80"/>
        <v>0.35137276642058068</v>
      </c>
    </row>
    <row r="294" spans="5:8" x14ac:dyDescent="0.3">
      <c r="E294" s="235">
        <f t="shared" ref="E294:E311" si="81">AC36</f>
        <v>2.8354376203723518E-2</v>
      </c>
      <c r="F294" s="235">
        <f t="shared" ref="F294:F311" si="82">AD36</f>
        <v>2.792638561951637E-2</v>
      </c>
      <c r="G294">
        <f t="shared" ref="G294:G311" si="83">AE36</f>
        <v>9.8007126003376896E-2</v>
      </c>
      <c r="H294">
        <f t="shared" ref="H294:H311" si="84">AF36</f>
        <v>0.22432209917825013</v>
      </c>
    </row>
    <row r="295" spans="5:8" x14ac:dyDescent="0.3">
      <c r="E295" s="235">
        <f t="shared" si="81"/>
        <v>2.4609458591910979E-2</v>
      </c>
      <c r="F295" s="235">
        <f t="shared" si="82"/>
        <v>2.6107425636635994E-2</v>
      </c>
      <c r="G295">
        <f t="shared" si="83"/>
        <v>9.3776466973592515E-2</v>
      </c>
      <c r="H295">
        <f t="shared" si="84"/>
        <v>0.22226312744982343</v>
      </c>
    </row>
    <row r="296" spans="5:8" x14ac:dyDescent="0.3">
      <c r="E296" s="235">
        <f t="shared" si="81"/>
        <v>0.127006205863471</v>
      </c>
      <c r="F296" s="235">
        <f t="shared" si="82"/>
        <v>0.127006205863471</v>
      </c>
      <c r="G296">
        <f t="shared" si="83"/>
        <v>0.20945477244512592</v>
      </c>
      <c r="H296">
        <f t="shared" si="84"/>
        <v>0.33647550038549329</v>
      </c>
    </row>
    <row r="297" spans="5:8" x14ac:dyDescent="0.3">
      <c r="E297" s="235">
        <f t="shared" si="81"/>
        <v>0.28108281617804409</v>
      </c>
      <c r="F297" s="235">
        <f t="shared" si="82"/>
        <v>0.28215279263856197</v>
      </c>
      <c r="G297">
        <f t="shared" si="83"/>
        <v>0.38351617252768411</v>
      </c>
      <c r="H297">
        <f t="shared" si="84"/>
        <v>0.51209367722188914</v>
      </c>
    </row>
    <row r="298" spans="5:8" x14ac:dyDescent="0.3">
      <c r="E298" s="235">
        <f t="shared" si="81"/>
        <v>0.17344318424994651</v>
      </c>
      <c r="F298" s="235">
        <f t="shared" si="82"/>
        <v>0.17451316071046438</v>
      </c>
      <c r="G298">
        <f t="shared" si="83"/>
        <v>0.26191494441445257</v>
      </c>
      <c r="H298">
        <f t="shared" si="84"/>
        <v>0.39025099729263796</v>
      </c>
    </row>
    <row r="299" spans="5:8" x14ac:dyDescent="0.3">
      <c r="E299" s="235">
        <f t="shared" si="81"/>
        <v>0.25604536700192598</v>
      </c>
      <c r="F299" s="235">
        <f t="shared" si="82"/>
        <v>0.25604536700192598</v>
      </c>
      <c r="G299">
        <f t="shared" si="83"/>
        <v>0.35523119501426836</v>
      </c>
      <c r="H299">
        <f t="shared" si="84"/>
        <v>0.48254137711976464</v>
      </c>
    </row>
    <row r="300" spans="5:8" x14ac:dyDescent="0.3">
      <c r="E300" s="235">
        <f t="shared" si="81"/>
        <v>0.15985448320136958</v>
      </c>
      <c r="F300" s="235">
        <f t="shared" si="82"/>
        <v>0.16220843141450889</v>
      </c>
      <c r="G300">
        <f t="shared" si="83"/>
        <v>0.24656369593494909</v>
      </c>
      <c r="H300">
        <f t="shared" si="84"/>
        <v>0.37632265912975138</v>
      </c>
    </row>
    <row r="301" spans="5:8" x14ac:dyDescent="0.3">
      <c r="E301" s="235">
        <f t="shared" si="81"/>
        <v>3.9910121977316498E-2</v>
      </c>
      <c r="F301" s="235">
        <f t="shared" si="82"/>
        <v>4.3976032527284402E-2</v>
      </c>
      <c r="G301">
        <f t="shared" si="83"/>
        <v>8.3926854712681298E-2</v>
      </c>
      <c r="H301">
        <f t="shared" si="84"/>
        <v>0.24248949678201526</v>
      </c>
    </row>
    <row r="302" spans="5:8" x14ac:dyDescent="0.3">
      <c r="E302" s="235">
        <f t="shared" si="81"/>
        <v>0.37524074470361651</v>
      </c>
      <c r="F302" s="235">
        <f t="shared" si="82"/>
        <v>0.37534774234966833</v>
      </c>
      <c r="G302">
        <f t="shared" si="83"/>
        <v>0.48988702813369184</v>
      </c>
      <c r="H302">
        <f t="shared" si="84"/>
        <v>0.61758569930775176</v>
      </c>
    </row>
    <row r="303" spans="5:8" x14ac:dyDescent="0.3">
      <c r="E303" s="235">
        <f t="shared" si="81"/>
        <v>4.9218917183821952E-3</v>
      </c>
      <c r="F303" s="235">
        <f t="shared" si="82"/>
        <v>2.3004493901134175E-2</v>
      </c>
      <c r="G303">
        <f t="shared" si="83"/>
        <v>7.1535288074154518E-2</v>
      </c>
      <c r="H303">
        <f t="shared" si="84"/>
        <v>0.2187507639130955</v>
      </c>
    </row>
    <row r="304" spans="5:8" x14ac:dyDescent="0.3">
      <c r="E304" s="235">
        <f t="shared" si="81"/>
        <v>6.8692488765247167E-2</v>
      </c>
      <c r="F304" s="235">
        <f t="shared" si="82"/>
        <v>6.7194521720522149E-2</v>
      </c>
      <c r="G304">
        <f t="shared" si="83"/>
        <v>0.14357736755276887</v>
      </c>
      <c r="H304">
        <f t="shared" si="84"/>
        <v>0.26877166531546204</v>
      </c>
    </row>
    <row r="305" spans="5:8" x14ac:dyDescent="0.3">
      <c r="E305" s="235">
        <f t="shared" si="81"/>
        <v>0.17729509950781083</v>
      </c>
      <c r="F305" s="235">
        <f t="shared" si="82"/>
        <v>0.174192167772309</v>
      </c>
      <c r="G305">
        <f t="shared" si="83"/>
        <v>0.26626647941651649</v>
      </c>
      <c r="H305">
        <f t="shared" si="84"/>
        <v>0.38988764934056264</v>
      </c>
    </row>
    <row r="306" spans="5:8" x14ac:dyDescent="0.3">
      <c r="E306" s="235">
        <f t="shared" si="81"/>
        <v>0.22736999786004708</v>
      </c>
      <c r="F306" s="235">
        <f t="shared" si="82"/>
        <v>0.22929595548897924</v>
      </c>
      <c r="G306">
        <f t="shared" si="83"/>
        <v>0.29570155814646037</v>
      </c>
      <c r="H306">
        <f t="shared" si="84"/>
        <v>0.45226238111348943</v>
      </c>
    </row>
    <row r="307" spans="5:8" x14ac:dyDescent="0.3">
      <c r="E307" s="235">
        <f t="shared" si="81"/>
        <v>2.6321420928739566E-2</v>
      </c>
      <c r="F307" s="235">
        <f t="shared" si="82"/>
        <v>2.8247378557671732E-2</v>
      </c>
      <c r="G307">
        <f t="shared" si="83"/>
        <v>9.5710482530065366E-2</v>
      </c>
      <c r="H307">
        <f t="shared" si="84"/>
        <v>0.22468544713032543</v>
      </c>
    </row>
    <row r="308" spans="5:8" x14ac:dyDescent="0.3">
      <c r="E308" s="235">
        <f t="shared" si="81"/>
        <v>3.616520436550396E-2</v>
      </c>
      <c r="F308" s="235">
        <f t="shared" si="82"/>
        <v>4.1408089022041517E-2</v>
      </c>
      <c r="G308">
        <f t="shared" si="83"/>
        <v>0.10683107197978438</v>
      </c>
      <c r="H308">
        <f t="shared" si="84"/>
        <v>0.23958271316541283</v>
      </c>
    </row>
    <row r="309" spans="5:8" x14ac:dyDescent="0.3">
      <c r="E309" s="235">
        <f t="shared" si="81"/>
        <v>0.33415364861973035</v>
      </c>
      <c r="F309" s="235">
        <f t="shared" si="82"/>
        <v>0.33565161566445539</v>
      </c>
      <c r="G309">
        <f t="shared" si="83"/>
        <v>0.44347065477834297</v>
      </c>
      <c r="H309">
        <f t="shared" si="84"/>
        <v>0.57265166923443955</v>
      </c>
    </row>
    <row r="310" spans="5:8" x14ac:dyDescent="0.3">
      <c r="E310" s="235">
        <f t="shared" si="81"/>
        <v>0.21688422854697198</v>
      </c>
      <c r="F310" s="235">
        <f t="shared" si="82"/>
        <v>0.21848919323774876</v>
      </c>
      <c r="G310">
        <f t="shared" si="83"/>
        <v>0.31099058915995154</v>
      </c>
      <c r="H310">
        <f t="shared" si="84"/>
        <v>0.44002966672695426</v>
      </c>
    </row>
    <row r="311" spans="5:8" x14ac:dyDescent="0.3">
      <c r="E311" s="235">
        <f t="shared" si="81"/>
        <v>0.22512304729295957</v>
      </c>
      <c r="F311" s="235">
        <f t="shared" si="82"/>
        <v>0.22630002139952921</v>
      </c>
      <c r="G311">
        <f t="shared" si="83"/>
        <v>0.29316316272858978</v>
      </c>
      <c r="H311">
        <f t="shared" si="84"/>
        <v>0.44887113356078662</v>
      </c>
    </row>
    <row r="312" spans="5:8" x14ac:dyDescent="0.3">
      <c r="E312" s="235">
        <f t="shared" ref="E312:E343" si="85">AG4</f>
        <v>0.32805671554821791</v>
      </c>
      <c r="F312" s="235">
        <f t="shared" ref="F312:F343" si="86">AH4</f>
        <v>0.4724677090414684</v>
      </c>
      <c r="G312">
        <f t="shared" ref="G312:G343" si="87">AI4</f>
        <v>0.74288258563858955</v>
      </c>
      <c r="H312">
        <f t="shared" ref="H312:H343" si="88">AJ4</f>
        <v>1.0238516664811204</v>
      </c>
    </row>
    <row r="313" spans="5:8" x14ac:dyDescent="0.3">
      <c r="E313" s="235">
        <f t="shared" si="85"/>
        <v>0.19695056812663883</v>
      </c>
      <c r="F313" s="235">
        <f t="shared" si="86"/>
        <v>0.16072642517238031</v>
      </c>
      <c r="G313">
        <f t="shared" si="87"/>
        <v>0.5648773253195426</v>
      </c>
      <c r="H313">
        <f t="shared" si="88"/>
        <v>0.586246197008093</v>
      </c>
    </row>
    <row r="314" spans="5:8" x14ac:dyDescent="0.3">
      <c r="E314" s="235">
        <f t="shared" si="85"/>
        <v>0.40108769544527534</v>
      </c>
      <c r="F314" s="235">
        <f t="shared" si="86"/>
        <v>0.40108769544527534</v>
      </c>
      <c r="G314">
        <f t="shared" si="87"/>
        <v>0.84203810842371807</v>
      </c>
      <c r="H314">
        <f t="shared" si="88"/>
        <v>0.92365228328402516</v>
      </c>
    </row>
    <row r="315" spans="5:8" x14ac:dyDescent="0.3">
      <c r="E315" s="235">
        <f t="shared" si="85"/>
        <v>0.38836554336214429</v>
      </c>
      <c r="F315" s="235">
        <f t="shared" si="86"/>
        <v>0.32096727202097697</v>
      </c>
      <c r="G315">
        <f t="shared" si="87"/>
        <v>0.82476500538535114</v>
      </c>
      <c r="H315">
        <f t="shared" si="88"/>
        <v>0.81118358785871458</v>
      </c>
    </row>
    <row r="316" spans="5:8" x14ac:dyDescent="0.3">
      <c r="E316" s="235">
        <f t="shared" si="85"/>
        <v>0.16179469748470429</v>
      </c>
      <c r="F316" s="235">
        <f t="shared" si="86"/>
        <v>0.16665048072254054</v>
      </c>
      <c r="G316">
        <f t="shared" si="87"/>
        <v>0.51714554440436111</v>
      </c>
      <c r="H316">
        <f t="shared" si="88"/>
        <v>0.5945620641849948</v>
      </c>
    </row>
    <row r="317" spans="5:8" x14ac:dyDescent="0.3">
      <c r="E317" s="235">
        <f t="shared" si="85"/>
        <v>0.37069049237642032</v>
      </c>
      <c r="F317" s="235">
        <f t="shared" si="86"/>
        <v>0.37069049237642032</v>
      </c>
      <c r="G317">
        <f t="shared" si="87"/>
        <v>0.80076725917937597</v>
      </c>
      <c r="H317">
        <f t="shared" si="88"/>
        <v>0.88098234186811952</v>
      </c>
    </row>
    <row r="318" spans="5:8" x14ac:dyDescent="0.3">
      <c r="E318" s="235">
        <f t="shared" si="85"/>
        <v>0.42235602602699818</v>
      </c>
      <c r="F318" s="235">
        <f t="shared" si="86"/>
        <v>0.39477517723608818</v>
      </c>
      <c r="G318">
        <f t="shared" si="87"/>
        <v>0.87091451731991887</v>
      </c>
      <c r="H318">
        <f t="shared" si="88"/>
        <v>0.91479111334142504</v>
      </c>
    </row>
    <row r="319" spans="5:8" x14ac:dyDescent="0.3">
      <c r="E319" s="235">
        <f t="shared" si="85"/>
        <v>0.23919588229581432</v>
      </c>
      <c r="F319" s="235">
        <f t="shared" si="86"/>
        <v>0.31523744780033019</v>
      </c>
      <c r="G319">
        <f t="shared" si="87"/>
        <v>0.6222345758667911</v>
      </c>
      <c r="H319">
        <f t="shared" si="88"/>
        <v>0.80314037206466193</v>
      </c>
    </row>
    <row r="320" spans="5:8" x14ac:dyDescent="0.3">
      <c r="E320" s="235">
        <f t="shared" si="85"/>
        <v>0.2006409633873944</v>
      </c>
      <c r="F320" s="235">
        <f t="shared" si="86"/>
        <v>0.18986112459939788</v>
      </c>
      <c r="G320">
        <f t="shared" si="87"/>
        <v>0.56988784375815271</v>
      </c>
      <c r="H320">
        <f t="shared" si="88"/>
        <v>0.62714390443547874</v>
      </c>
    </row>
    <row r="321" spans="5:8" x14ac:dyDescent="0.3">
      <c r="E321" s="235">
        <f t="shared" si="85"/>
        <v>0.18335437506069729</v>
      </c>
      <c r="F321" s="235">
        <f t="shared" si="86"/>
        <v>3.0688550063125181E-2</v>
      </c>
      <c r="G321">
        <f t="shared" si="87"/>
        <v>0.54641752054571557</v>
      </c>
      <c r="H321">
        <f t="shared" si="88"/>
        <v>0.403706096190528</v>
      </c>
    </row>
    <row r="322" spans="5:8" x14ac:dyDescent="0.3">
      <c r="E322" s="235">
        <f t="shared" si="85"/>
        <v>0.28008157715839566</v>
      </c>
      <c r="F322" s="235">
        <f t="shared" si="86"/>
        <v>0.12722152083131008</v>
      </c>
      <c r="G322">
        <f t="shared" si="87"/>
        <v>0.51224061945582067</v>
      </c>
      <c r="H322">
        <f t="shared" si="88"/>
        <v>0.53921383346659935</v>
      </c>
    </row>
    <row r="323" spans="5:8" x14ac:dyDescent="0.3">
      <c r="E323" s="235">
        <f t="shared" si="85"/>
        <v>0.11090608915218024</v>
      </c>
      <c r="F323" s="235">
        <f t="shared" si="86"/>
        <v>9.4493541808293682E-2</v>
      </c>
      <c r="G323">
        <f t="shared" si="87"/>
        <v>0.365300519010476</v>
      </c>
      <c r="H323">
        <f t="shared" si="88"/>
        <v>0.49327207545650281</v>
      </c>
    </row>
    <row r="324" spans="5:8" x14ac:dyDescent="0.3">
      <c r="E324" s="235">
        <f t="shared" si="85"/>
        <v>0.38389822278333496</v>
      </c>
      <c r="F324" s="235">
        <f t="shared" si="86"/>
        <v>0.3698164513936098</v>
      </c>
      <c r="G324">
        <f t="shared" si="87"/>
        <v>0.81869964095966508</v>
      </c>
      <c r="H324">
        <f t="shared" si="88"/>
        <v>0.87975541064529805</v>
      </c>
    </row>
    <row r="325" spans="5:8" x14ac:dyDescent="0.3">
      <c r="E325" s="235">
        <f t="shared" si="85"/>
        <v>0.21394580945906574</v>
      </c>
      <c r="F325" s="235">
        <f t="shared" si="86"/>
        <v>6.6329999028843359E-2</v>
      </c>
      <c r="G325">
        <f t="shared" si="87"/>
        <v>0.58795208128682641</v>
      </c>
      <c r="H325">
        <f t="shared" si="88"/>
        <v>0.45373762494336323</v>
      </c>
    </row>
    <row r="326" spans="5:8" x14ac:dyDescent="0.3">
      <c r="E326" s="235">
        <f t="shared" si="85"/>
        <v>0.36350393318442265</v>
      </c>
      <c r="F326" s="235">
        <f t="shared" si="86"/>
        <v>0.26881616004661552</v>
      </c>
      <c r="G326">
        <f t="shared" si="87"/>
        <v>0.79100993379892448</v>
      </c>
      <c r="H326">
        <f t="shared" si="88"/>
        <v>0.73797669156369394</v>
      </c>
    </row>
    <row r="327" spans="5:8" x14ac:dyDescent="0.3">
      <c r="E327" s="235">
        <f t="shared" si="85"/>
        <v>0.41915120909002623</v>
      </c>
      <c r="F327" s="235">
        <f t="shared" si="86"/>
        <v>0.43915703602991163</v>
      </c>
      <c r="G327">
        <f t="shared" si="87"/>
        <v>0.86656327762323104</v>
      </c>
      <c r="H327">
        <f t="shared" si="88"/>
        <v>0.97709195432247609</v>
      </c>
    </row>
    <row r="328" spans="5:8" x14ac:dyDescent="0.3">
      <c r="E328" s="235">
        <f t="shared" si="85"/>
        <v>0.13120326308633581</v>
      </c>
      <c r="F328" s="235">
        <f t="shared" si="86"/>
        <v>0.34330387491502379</v>
      </c>
      <c r="G328">
        <f t="shared" si="87"/>
        <v>0.47561098366325022</v>
      </c>
      <c r="H328">
        <f t="shared" si="88"/>
        <v>0.84253849688637683</v>
      </c>
    </row>
    <row r="329" spans="5:8" x14ac:dyDescent="0.3">
      <c r="E329" s="235">
        <f t="shared" si="85"/>
        <v>4.7878022725065555E-2</v>
      </c>
      <c r="F329" s="235">
        <f t="shared" si="86"/>
        <v>0.26599980576867049</v>
      </c>
      <c r="G329">
        <f t="shared" si="87"/>
        <v>0.36247875154936698</v>
      </c>
      <c r="H329">
        <f t="shared" si="88"/>
        <v>0.73402324651238016</v>
      </c>
    </row>
    <row r="330" spans="5:8" x14ac:dyDescent="0.3">
      <c r="E330" s="235">
        <f t="shared" si="85"/>
        <v>0.43002816354277945</v>
      </c>
      <c r="F330" s="235">
        <f t="shared" si="86"/>
        <v>0.30931339225016996</v>
      </c>
      <c r="G330">
        <f t="shared" si="87"/>
        <v>0.88133112144229275</v>
      </c>
      <c r="H330">
        <f t="shared" si="88"/>
        <v>0.79482450488776035</v>
      </c>
    </row>
    <row r="331" spans="5:8" x14ac:dyDescent="0.3">
      <c r="E331" s="235">
        <f t="shared" si="85"/>
        <v>6.5455958046032825E-2</v>
      </c>
      <c r="F331" s="235">
        <f t="shared" si="86"/>
        <v>5.4481887928522869E-2</v>
      </c>
      <c r="G331">
        <f t="shared" si="87"/>
        <v>0.38634464200695773</v>
      </c>
      <c r="H331">
        <f t="shared" si="88"/>
        <v>0.43710589058955968</v>
      </c>
    </row>
    <row r="332" spans="5:8" x14ac:dyDescent="0.3">
      <c r="E332" s="235">
        <f t="shared" si="85"/>
        <v>0.46392153054287655</v>
      </c>
      <c r="F332" s="235">
        <f t="shared" si="86"/>
        <v>0.47557541031368361</v>
      </c>
      <c r="G332">
        <f t="shared" si="87"/>
        <v>0.9273487776284759</v>
      </c>
      <c r="H332">
        <f t="shared" si="88"/>
        <v>1.0282140886067082</v>
      </c>
    </row>
    <row r="333" spans="5:8" x14ac:dyDescent="0.3">
      <c r="E333" s="235">
        <f t="shared" si="85"/>
        <v>0.16626201806351365</v>
      </c>
      <c r="F333" s="235">
        <f t="shared" si="86"/>
        <v>0.35486063902107412</v>
      </c>
      <c r="G333">
        <f t="shared" si="87"/>
        <v>0.35770568234921107</v>
      </c>
      <c r="H333">
        <f t="shared" si="88"/>
        <v>0.85876125416590665</v>
      </c>
    </row>
    <row r="334" spans="5:8" x14ac:dyDescent="0.3">
      <c r="E334" s="235">
        <f t="shared" si="85"/>
        <v>7.7886763134893663E-2</v>
      </c>
      <c r="F334" s="235">
        <f t="shared" si="86"/>
        <v>6.584442070505972E-2</v>
      </c>
      <c r="G334">
        <f t="shared" si="87"/>
        <v>0.40322217780017117</v>
      </c>
      <c r="H334">
        <f t="shared" si="88"/>
        <v>0.45305599648624018</v>
      </c>
    </row>
    <row r="335" spans="5:8" x14ac:dyDescent="0.3">
      <c r="E335" s="235">
        <f t="shared" si="85"/>
        <v>0.20316597067106926</v>
      </c>
      <c r="F335" s="235">
        <f t="shared" si="86"/>
        <v>0.37467223463144605</v>
      </c>
      <c r="G335">
        <f t="shared" si="87"/>
        <v>0.5733160932161494</v>
      </c>
      <c r="H335">
        <f t="shared" si="88"/>
        <v>0.8865716952165289</v>
      </c>
    </row>
    <row r="336" spans="5:8" x14ac:dyDescent="0.3">
      <c r="E336" s="235">
        <f t="shared" si="85"/>
        <v>0.34854812081188696</v>
      </c>
      <c r="F336" s="235">
        <f t="shared" si="86"/>
        <v>0.34757696416431971</v>
      </c>
      <c r="G336">
        <f t="shared" si="87"/>
        <v>0.77070414854771463</v>
      </c>
      <c r="H336">
        <f t="shared" si="88"/>
        <v>0.84853682730906022</v>
      </c>
    </row>
    <row r="337" spans="5:8" x14ac:dyDescent="0.3">
      <c r="E337" s="235">
        <f t="shared" si="85"/>
        <v>0.20899291055647276</v>
      </c>
      <c r="F337" s="235">
        <f t="shared" si="86"/>
        <v>0.20569097795474409</v>
      </c>
      <c r="G337">
        <f t="shared" si="87"/>
        <v>0.58122743811921807</v>
      </c>
      <c r="H337">
        <f t="shared" si="88"/>
        <v>0.64936499213769161</v>
      </c>
    </row>
    <row r="338" spans="5:8" x14ac:dyDescent="0.3">
      <c r="E338" s="235">
        <f t="shared" si="85"/>
        <v>0.47936292123919588</v>
      </c>
      <c r="F338" s="235">
        <f t="shared" si="86"/>
        <v>0.5519083228124696</v>
      </c>
      <c r="G338">
        <f t="shared" si="87"/>
        <v>0.94831384162160814</v>
      </c>
      <c r="H338">
        <f t="shared" si="88"/>
        <v>1.1353660820664586</v>
      </c>
    </row>
    <row r="339" spans="5:8" x14ac:dyDescent="0.3">
      <c r="E339" s="235">
        <f t="shared" si="85"/>
        <v>0.17743031951053706</v>
      </c>
      <c r="F339" s="235">
        <f t="shared" si="86"/>
        <v>0.1437311838399534</v>
      </c>
      <c r="G339">
        <f t="shared" si="87"/>
        <v>0.53837431989426232</v>
      </c>
      <c r="H339">
        <f t="shared" si="88"/>
        <v>0.56238920100878476</v>
      </c>
    </row>
    <row r="340" spans="5:8" x14ac:dyDescent="0.3">
      <c r="E340" s="235">
        <f t="shared" si="85"/>
        <v>0.37923667087501212</v>
      </c>
      <c r="F340" s="235">
        <f t="shared" si="86"/>
        <v>0.31980188404389626</v>
      </c>
      <c r="G340">
        <f t="shared" si="87"/>
        <v>0.81237056503721006</v>
      </c>
      <c r="H340">
        <f t="shared" si="88"/>
        <v>0.8095476795616191</v>
      </c>
    </row>
    <row r="341" spans="5:8" x14ac:dyDescent="0.3">
      <c r="E341" s="235">
        <f t="shared" si="85"/>
        <v>6.1571331455763816E-2</v>
      </c>
      <c r="F341" s="235">
        <f t="shared" si="86"/>
        <v>0.29027872195785182</v>
      </c>
      <c r="G341">
        <f t="shared" si="87"/>
        <v>0.3810704120715786</v>
      </c>
      <c r="H341">
        <f t="shared" si="88"/>
        <v>0.76810466936853505</v>
      </c>
    </row>
    <row r="342" spans="5:8" x14ac:dyDescent="0.3">
      <c r="E342" s="235">
        <f t="shared" si="85"/>
        <v>0.37933378653976885</v>
      </c>
      <c r="F342" s="235">
        <f t="shared" si="86"/>
        <v>0.31902495872584247</v>
      </c>
      <c r="G342">
        <f t="shared" si="87"/>
        <v>0.81250242078559443</v>
      </c>
      <c r="H342">
        <f t="shared" si="88"/>
        <v>0.80845707403022204</v>
      </c>
    </row>
    <row r="343" spans="5:8" x14ac:dyDescent="0.3">
      <c r="E343" s="235">
        <f t="shared" si="85"/>
        <v>0.27891618918131494</v>
      </c>
      <c r="F343" s="235">
        <f t="shared" si="86"/>
        <v>0.20811886957366224</v>
      </c>
      <c r="G343">
        <f t="shared" si="87"/>
        <v>0.67616357695604301</v>
      </c>
      <c r="H343">
        <f t="shared" si="88"/>
        <v>0.65277313442330709</v>
      </c>
    </row>
    <row r="344" spans="5:8" x14ac:dyDescent="0.3">
      <c r="E344" s="235">
        <f t="shared" ref="E344:E361" si="89">AG36</f>
        <v>8.6918519957269111E-2</v>
      </c>
      <c r="F344" s="235">
        <f t="shared" ref="F344:F361" si="90">AH36</f>
        <v>0.28367485675439447</v>
      </c>
      <c r="G344">
        <f t="shared" ref="G344:G361" si="91">AI36</f>
        <v>0.41548476239992771</v>
      </c>
      <c r="H344">
        <f t="shared" ref="H344:H361" si="92">AJ36</f>
        <v>0.75883452235166082</v>
      </c>
    </row>
    <row r="345" spans="5:8" x14ac:dyDescent="0.3">
      <c r="E345" s="235">
        <f t="shared" si="89"/>
        <v>0.28989025929882489</v>
      </c>
      <c r="F345" s="235">
        <f t="shared" si="90"/>
        <v>0.28367485675439447</v>
      </c>
      <c r="G345">
        <f t="shared" si="91"/>
        <v>0.6910632765234892</v>
      </c>
      <c r="H345">
        <f t="shared" si="92"/>
        <v>0.75883452235166082</v>
      </c>
    </row>
    <row r="346" spans="5:8" x14ac:dyDescent="0.3">
      <c r="E346" s="235">
        <f t="shared" si="89"/>
        <v>0.42138486937943093</v>
      </c>
      <c r="F346" s="235">
        <f t="shared" si="90"/>
        <v>0.34398368456832085</v>
      </c>
      <c r="G346">
        <f t="shared" si="91"/>
        <v>0.86959595983607418</v>
      </c>
      <c r="H346">
        <f t="shared" si="92"/>
        <v>0.84349277672634937</v>
      </c>
    </row>
    <row r="347" spans="5:8" x14ac:dyDescent="0.3">
      <c r="E347" s="235">
        <f t="shared" si="89"/>
        <v>7.4196367874138094E-2</v>
      </c>
      <c r="F347" s="235">
        <f t="shared" si="90"/>
        <v>0.16393124210935223</v>
      </c>
      <c r="G347">
        <f t="shared" si="91"/>
        <v>0.39821165936156083</v>
      </c>
      <c r="H347">
        <f t="shared" si="92"/>
        <v>0.59074494482510542</v>
      </c>
    </row>
    <row r="348" spans="5:8" x14ac:dyDescent="0.3">
      <c r="E348" s="235">
        <f t="shared" si="89"/>
        <v>4.3993396134796546E-2</v>
      </c>
      <c r="F348" s="235">
        <f t="shared" si="90"/>
        <v>0.16713605904632417</v>
      </c>
      <c r="G348">
        <f t="shared" si="91"/>
        <v>0.3572045216139878</v>
      </c>
      <c r="H348">
        <f t="shared" si="92"/>
        <v>0.59524369264211785</v>
      </c>
    </row>
    <row r="349" spans="5:8" x14ac:dyDescent="0.3">
      <c r="E349" s="235">
        <f t="shared" si="89"/>
        <v>0.20190346702923181</v>
      </c>
      <c r="F349" s="235">
        <f t="shared" si="90"/>
        <v>0.17820724482859085</v>
      </c>
      <c r="G349">
        <f t="shared" si="91"/>
        <v>0.57160196848715106</v>
      </c>
      <c r="H349">
        <f t="shared" si="92"/>
        <v>0.61078482146452451</v>
      </c>
    </row>
    <row r="350" spans="5:8" x14ac:dyDescent="0.3">
      <c r="E350" s="235">
        <f t="shared" si="89"/>
        <v>3.3116441682043314E-2</v>
      </c>
      <c r="F350" s="235">
        <f t="shared" si="90"/>
        <v>3.3116441682043314E-2</v>
      </c>
      <c r="G350">
        <f t="shared" si="91"/>
        <v>0.3424366777949262</v>
      </c>
      <c r="H350">
        <f t="shared" si="92"/>
        <v>0.40711423847614353</v>
      </c>
    </row>
    <row r="351" spans="5:8" x14ac:dyDescent="0.3">
      <c r="E351" s="235">
        <f t="shared" si="89"/>
        <v>0.17364280858502476</v>
      </c>
      <c r="F351" s="235">
        <f t="shared" si="90"/>
        <v>2.5541419831018743E-2</v>
      </c>
      <c r="G351">
        <f t="shared" si="91"/>
        <v>0.36772671922643146</v>
      </c>
      <c r="H351">
        <f t="shared" si="92"/>
        <v>0.3964808345450232</v>
      </c>
    </row>
    <row r="352" spans="5:8" x14ac:dyDescent="0.3">
      <c r="E352" s="235">
        <f t="shared" si="89"/>
        <v>0.21676216373701079</v>
      </c>
      <c r="F352" s="235">
        <f t="shared" si="90"/>
        <v>0.21025541419831018</v>
      </c>
      <c r="G352">
        <f t="shared" si="91"/>
        <v>0.59177589798997632</v>
      </c>
      <c r="H352">
        <f t="shared" si="92"/>
        <v>0.65577229963464878</v>
      </c>
    </row>
    <row r="353" spans="5:8" x14ac:dyDescent="0.3">
      <c r="E353" s="235">
        <f t="shared" si="89"/>
        <v>0.30892492959114304</v>
      </c>
      <c r="F353" s="235">
        <f t="shared" si="90"/>
        <v>0.35757987763426241</v>
      </c>
      <c r="G353">
        <f t="shared" si="91"/>
        <v>0.71690700320684708</v>
      </c>
      <c r="H353">
        <f t="shared" si="92"/>
        <v>0.86257837352579592</v>
      </c>
    </row>
    <row r="354" spans="5:8" x14ac:dyDescent="0.3">
      <c r="E354" s="235">
        <f t="shared" si="89"/>
        <v>0.34854812081188696</v>
      </c>
      <c r="F354" s="235">
        <f t="shared" si="90"/>
        <v>0.34757696416431971</v>
      </c>
      <c r="G354">
        <f t="shared" si="91"/>
        <v>0.77070414854771463</v>
      </c>
      <c r="H354">
        <f t="shared" si="92"/>
        <v>0.84853682730906022</v>
      </c>
    </row>
    <row r="355" spans="5:8" x14ac:dyDescent="0.3">
      <c r="E355" s="235">
        <f t="shared" si="89"/>
        <v>0.16509663008643294</v>
      </c>
      <c r="F355" s="235">
        <f t="shared" si="90"/>
        <v>0.15674468291735458</v>
      </c>
      <c r="G355">
        <f t="shared" si="91"/>
        <v>0.52162863984943342</v>
      </c>
      <c r="H355">
        <f t="shared" si="92"/>
        <v>0.58065684365968362</v>
      </c>
    </row>
    <row r="356" spans="5:8" x14ac:dyDescent="0.3">
      <c r="E356" s="235">
        <f t="shared" si="89"/>
        <v>3.0300087404098282E-2</v>
      </c>
      <c r="F356" s="235">
        <f t="shared" si="90"/>
        <v>8.0606001748081968E-3</v>
      </c>
      <c r="G356">
        <f t="shared" si="91"/>
        <v>0.17310763461094011</v>
      </c>
      <c r="H356">
        <f t="shared" si="92"/>
        <v>0.3719422100885918</v>
      </c>
    </row>
    <row r="357" spans="5:8" x14ac:dyDescent="0.3">
      <c r="E357" s="235">
        <f t="shared" si="89"/>
        <v>0.23434009905797806</v>
      </c>
      <c r="F357" s="235">
        <f t="shared" si="90"/>
        <v>0.19976692240458385</v>
      </c>
      <c r="G357">
        <f t="shared" si="91"/>
        <v>0.61564178844756712</v>
      </c>
      <c r="H357">
        <f t="shared" si="92"/>
        <v>0.64104912496078981</v>
      </c>
    </row>
    <row r="358" spans="5:8" x14ac:dyDescent="0.3">
      <c r="E358" s="235">
        <f t="shared" si="89"/>
        <v>0.32281246965135474</v>
      </c>
      <c r="F358" s="235">
        <f t="shared" si="90"/>
        <v>0.31601437311838398</v>
      </c>
      <c r="G358">
        <f t="shared" si="91"/>
        <v>0.73576237522582777</v>
      </c>
      <c r="H358">
        <f t="shared" si="92"/>
        <v>0.80423097759605899</v>
      </c>
    </row>
    <row r="359" spans="5:8" x14ac:dyDescent="0.3">
      <c r="E359" s="235">
        <f t="shared" si="89"/>
        <v>0.26939885403515584</v>
      </c>
      <c r="F359" s="235">
        <f t="shared" si="90"/>
        <v>0.45799747499271631</v>
      </c>
      <c r="G359">
        <f t="shared" si="91"/>
        <v>0.49773648713352786</v>
      </c>
      <c r="H359">
        <f t="shared" si="92"/>
        <v>1.0035391384588521</v>
      </c>
    </row>
    <row r="360" spans="5:8" x14ac:dyDescent="0.3">
      <c r="E360" s="235">
        <f t="shared" si="89"/>
        <v>0.19529960182577449</v>
      </c>
      <c r="F360" s="235">
        <f t="shared" si="90"/>
        <v>0.26910750704088571</v>
      </c>
      <c r="G360">
        <f t="shared" si="91"/>
        <v>0.56263577759700645</v>
      </c>
      <c r="H360">
        <f t="shared" si="92"/>
        <v>0.73838566863796795</v>
      </c>
    </row>
    <row r="361" spans="5:8" x14ac:dyDescent="0.3">
      <c r="E361" s="235">
        <f t="shared" si="89"/>
        <v>0.22326891327571138</v>
      </c>
      <c r="F361" s="235">
        <f t="shared" si="90"/>
        <v>7.0991550937166165E-2</v>
      </c>
      <c r="G361">
        <f t="shared" si="91"/>
        <v>0.60061023313173645</v>
      </c>
      <c r="H361">
        <f t="shared" si="92"/>
        <v>0.46028125813174497</v>
      </c>
    </row>
    <row r="362" spans="5:8" x14ac:dyDescent="0.3">
      <c r="E362" s="235">
        <f t="shared" ref="E362:E393" si="93">AK4</f>
        <v>0.40691041451621668</v>
      </c>
      <c r="F362" s="235">
        <f t="shared" ref="F362:F393" si="94">AL4</f>
        <v>0.47291791166404085</v>
      </c>
      <c r="G362">
        <f t="shared" ref="G362:G393" si="95">AM4</f>
        <v>0.78067245965894949</v>
      </c>
      <c r="H362">
        <f t="shared" ref="H362:H393" si="96">AN4</f>
        <v>0.95238786673647979</v>
      </c>
    </row>
    <row r="363" spans="5:8" x14ac:dyDescent="0.3">
      <c r="E363" s="235">
        <f t="shared" si="93"/>
        <v>0.14983430216765362</v>
      </c>
      <c r="F363" s="235">
        <f t="shared" si="94"/>
        <v>0.33117835606019447</v>
      </c>
      <c r="G363">
        <f t="shared" si="95"/>
        <v>0.44614928336578835</v>
      </c>
      <c r="H363">
        <f t="shared" si="96"/>
        <v>0.75913970819835841</v>
      </c>
    </row>
    <row r="364" spans="5:8" x14ac:dyDescent="0.3">
      <c r="E364" s="235">
        <f t="shared" si="93"/>
        <v>0.38105068723855057</v>
      </c>
      <c r="F364" s="235">
        <f t="shared" si="94"/>
        <v>0.38105068723855057</v>
      </c>
      <c r="G364">
        <f t="shared" si="95"/>
        <v>0.74702219932176761</v>
      </c>
      <c r="H364">
        <f t="shared" si="96"/>
        <v>0.82713580231027695</v>
      </c>
    </row>
    <row r="365" spans="5:8" x14ac:dyDescent="0.3">
      <c r="E365" s="235">
        <f t="shared" si="93"/>
        <v>0.32074754169609387</v>
      </c>
      <c r="F365" s="235">
        <f t="shared" si="94"/>
        <v>0.31009941869940782</v>
      </c>
      <c r="G365">
        <f t="shared" si="95"/>
        <v>0.66855205441783494</v>
      </c>
      <c r="H365">
        <f t="shared" si="96"/>
        <v>0.7304006183122751</v>
      </c>
    </row>
    <row r="366" spans="5:8" x14ac:dyDescent="0.3">
      <c r="E366" s="235">
        <f t="shared" si="93"/>
        <v>0.22045960775791817</v>
      </c>
      <c r="F366" s="235">
        <f t="shared" si="94"/>
        <v>0.30971912859238332</v>
      </c>
      <c r="G366">
        <f t="shared" si="95"/>
        <v>0.4974356071622007</v>
      </c>
      <c r="H366">
        <f t="shared" si="96"/>
        <v>0.72988212957721688</v>
      </c>
    </row>
    <row r="367" spans="5:8" x14ac:dyDescent="0.3">
      <c r="E367" s="235">
        <f t="shared" si="93"/>
        <v>0.373064594991036</v>
      </c>
      <c r="F367" s="235">
        <f t="shared" si="94"/>
        <v>0.36746889770196123</v>
      </c>
      <c r="G367">
        <f t="shared" si="95"/>
        <v>0.73663020715881433</v>
      </c>
      <c r="H367">
        <f t="shared" si="96"/>
        <v>0.80861834748676964</v>
      </c>
    </row>
    <row r="368" spans="5:8" x14ac:dyDescent="0.3">
      <c r="E368" s="235">
        <f t="shared" si="93"/>
        <v>0.41864508067582984</v>
      </c>
      <c r="F368" s="235">
        <f t="shared" si="94"/>
        <v>0.38996034117455314</v>
      </c>
      <c r="G368">
        <f t="shared" si="95"/>
        <v>0.79594232569430945</v>
      </c>
      <c r="H368">
        <f t="shared" si="96"/>
        <v>0.83928325267449766</v>
      </c>
    </row>
    <row r="369" spans="5:8" x14ac:dyDescent="0.3">
      <c r="E369" s="235">
        <f t="shared" si="93"/>
        <v>0.29092193187374371</v>
      </c>
      <c r="F369" s="235">
        <f t="shared" si="94"/>
        <v>0.32900526973434019</v>
      </c>
      <c r="G369">
        <f t="shared" si="95"/>
        <v>0.62974114491129529</v>
      </c>
      <c r="H369">
        <f t="shared" si="96"/>
        <v>0.75617691542659726</v>
      </c>
    </row>
    <row r="370" spans="5:8" x14ac:dyDescent="0.3">
      <c r="E370" s="235">
        <f t="shared" si="93"/>
        <v>0.19943499755527788</v>
      </c>
      <c r="F370" s="235">
        <f t="shared" si="94"/>
        <v>0.19009072635410443</v>
      </c>
      <c r="G370">
        <f t="shared" si="95"/>
        <v>0.47007709718218094</v>
      </c>
      <c r="H370">
        <f t="shared" si="96"/>
        <v>0.56678038749176529</v>
      </c>
    </row>
    <row r="371" spans="5:8" x14ac:dyDescent="0.3">
      <c r="E371" s="235">
        <f t="shared" si="93"/>
        <v>0.11044711251154452</v>
      </c>
      <c r="F371" s="235">
        <f t="shared" si="94"/>
        <v>0.1792796218829793</v>
      </c>
      <c r="G371">
        <f t="shared" si="95"/>
        <v>0.3948962607933999</v>
      </c>
      <c r="H371">
        <f t="shared" si="96"/>
        <v>0.55204049345225348</v>
      </c>
    </row>
    <row r="372" spans="5:8" x14ac:dyDescent="0.3">
      <c r="E372" s="235">
        <f t="shared" si="93"/>
        <v>0.14402129624599339</v>
      </c>
      <c r="F372" s="235">
        <f t="shared" si="94"/>
        <v>0.11924811213125441</v>
      </c>
      <c r="G372">
        <f t="shared" si="95"/>
        <v>0.39796939645964835</v>
      </c>
      <c r="H372">
        <f t="shared" si="96"/>
        <v>0.47019334313235156</v>
      </c>
    </row>
    <row r="373" spans="5:8" x14ac:dyDescent="0.3">
      <c r="E373" s="235">
        <f t="shared" si="93"/>
        <v>0.17471614059868529</v>
      </c>
      <c r="F373" s="235">
        <f t="shared" si="94"/>
        <v>0.26576845765198021</v>
      </c>
      <c r="G373">
        <f t="shared" si="95"/>
        <v>0.47852705486669023</v>
      </c>
      <c r="H373">
        <f t="shared" si="96"/>
        <v>0.66995964576834754</v>
      </c>
    </row>
    <row r="374" spans="5:8" x14ac:dyDescent="0.3">
      <c r="E374" s="235">
        <f t="shared" si="93"/>
        <v>0.43032541967729671</v>
      </c>
      <c r="F374" s="235">
        <f t="shared" si="94"/>
        <v>0.41429890802412128</v>
      </c>
      <c r="G374">
        <f t="shared" si="95"/>
        <v>0.81114149790543144</v>
      </c>
      <c r="H374">
        <f t="shared" si="96"/>
        <v>0.87246653171822253</v>
      </c>
    </row>
    <row r="375" spans="5:8" x14ac:dyDescent="0.3">
      <c r="E375" s="235">
        <f t="shared" si="93"/>
        <v>0.1448905307763351</v>
      </c>
      <c r="F375" s="235">
        <f t="shared" si="94"/>
        <v>7.6221002879339375E-2</v>
      </c>
      <c r="G375">
        <f t="shared" si="95"/>
        <v>0.43971614536015052</v>
      </c>
      <c r="H375">
        <f t="shared" si="96"/>
        <v>0.41153004625148071</v>
      </c>
    </row>
    <row r="376" spans="5:8" x14ac:dyDescent="0.3">
      <c r="E376" s="235">
        <f t="shared" si="93"/>
        <v>0.33063508447873091</v>
      </c>
      <c r="F376" s="235">
        <f t="shared" si="94"/>
        <v>0.37697615037757376</v>
      </c>
      <c r="G376">
        <f t="shared" si="95"/>
        <v>0.68141833042911026</v>
      </c>
      <c r="H376">
        <f t="shared" si="96"/>
        <v>0.8215805658632247</v>
      </c>
    </row>
    <row r="377" spans="5:8" x14ac:dyDescent="0.3">
      <c r="E377" s="235">
        <f t="shared" si="93"/>
        <v>0.46199815287662305</v>
      </c>
      <c r="F377" s="235">
        <f t="shared" si="94"/>
        <v>0.45955343076003696</v>
      </c>
      <c r="G377">
        <f t="shared" si="95"/>
        <v>0.85235599743605539</v>
      </c>
      <c r="H377">
        <f t="shared" si="96"/>
        <v>0.93416669119014872</v>
      </c>
    </row>
    <row r="378" spans="5:8" x14ac:dyDescent="0.3">
      <c r="E378" s="235">
        <f t="shared" si="93"/>
        <v>0.34226109632205137</v>
      </c>
      <c r="F378" s="235">
        <f t="shared" si="94"/>
        <v>0.34258705927092953</v>
      </c>
      <c r="G378">
        <f t="shared" si="95"/>
        <v>0.69654680881599473</v>
      </c>
      <c r="H378">
        <f t="shared" si="96"/>
        <v>0.77469437025010435</v>
      </c>
    </row>
    <row r="379" spans="5:8" x14ac:dyDescent="0.3">
      <c r="E379" s="235">
        <f t="shared" si="93"/>
        <v>0.12864671049057425</v>
      </c>
      <c r="F379" s="235">
        <f t="shared" si="94"/>
        <v>0.29961427717716088</v>
      </c>
      <c r="G379">
        <f t="shared" si="95"/>
        <v>0.41857869191305519</v>
      </c>
      <c r="H379">
        <f t="shared" si="96"/>
        <v>0.71610514318852758</v>
      </c>
    </row>
    <row r="380" spans="5:8" x14ac:dyDescent="0.3">
      <c r="E380" s="235">
        <f t="shared" si="93"/>
        <v>0.37909490954528169</v>
      </c>
      <c r="F380" s="235">
        <f t="shared" si="94"/>
        <v>0.30439506709404029</v>
      </c>
      <c r="G380">
        <f t="shared" si="95"/>
        <v>0.74447722164920749</v>
      </c>
      <c r="H380">
        <f t="shared" si="96"/>
        <v>0.72262328728640224</v>
      </c>
    </row>
    <row r="381" spans="5:8" x14ac:dyDescent="0.3">
      <c r="E381" s="235">
        <f t="shared" si="93"/>
        <v>0.13435106209594175</v>
      </c>
      <c r="F381" s="235">
        <f t="shared" si="94"/>
        <v>0.24181018090943662</v>
      </c>
      <c r="G381">
        <f t="shared" si="95"/>
        <v>0.42600154345802177</v>
      </c>
      <c r="H381">
        <f t="shared" si="96"/>
        <v>0.63729485545968079</v>
      </c>
    </row>
    <row r="382" spans="5:8" x14ac:dyDescent="0.3">
      <c r="E382" s="235">
        <f t="shared" si="93"/>
        <v>0.41690661161514642</v>
      </c>
      <c r="F382" s="235">
        <f t="shared" si="94"/>
        <v>0.49160645406638781</v>
      </c>
      <c r="G382">
        <f t="shared" si="95"/>
        <v>0.79368012331870053</v>
      </c>
      <c r="H382">
        <f t="shared" si="96"/>
        <v>0.97786788457362572</v>
      </c>
    </row>
    <row r="383" spans="5:8" x14ac:dyDescent="0.3">
      <c r="E383" s="235">
        <f t="shared" si="93"/>
        <v>9.1704242951051229E-2</v>
      </c>
      <c r="F383" s="235">
        <f t="shared" si="94"/>
        <v>0.35546259575161621</v>
      </c>
      <c r="G383">
        <f t="shared" si="95"/>
        <v>0.32989124371866907</v>
      </c>
      <c r="H383">
        <f t="shared" si="96"/>
        <v>0.79224891742278936</v>
      </c>
    </row>
    <row r="384" spans="5:8" x14ac:dyDescent="0.3">
      <c r="E384" s="235">
        <f t="shared" si="93"/>
        <v>0.16249253001575487</v>
      </c>
      <c r="F384" s="235">
        <f t="shared" si="94"/>
        <v>0.40354213071114248</v>
      </c>
      <c r="G384">
        <f t="shared" si="95"/>
        <v>0.46262094441319029</v>
      </c>
      <c r="H384">
        <f t="shared" si="96"/>
        <v>0.85780070749800486</v>
      </c>
    </row>
    <row r="385" spans="5:8" x14ac:dyDescent="0.3">
      <c r="E385" s="235">
        <f t="shared" si="93"/>
        <v>7.2037811702069868E-2</v>
      </c>
      <c r="F385" s="235">
        <f t="shared" si="94"/>
        <v>0.44678654859564298</v>
      </c>
      <c r="G385">
        <f t="shared" si="95"/>
        <v>0.34491572705729157</v>
      </c>
      <c r="H385">
        <f t="shared" si="96"/>
        <v>0.91676028365605189</v>
      </c>
    </row>
    <row r="386" spans="5:8" x14ac:dyDescent="0.3">
      <c r="E386" s="235">
        <f t="shared" si="93"/>
        <v>0.29733253653501385</v>
      </c>
      <c r="F386" s="235">
        <f t="shared" si="94"/>
        <v>0.44830770902374095</v>
      </c>
      <c r="G386">
        <f t="shared" si="95"/>
        <v>0.63808301617135299</v>
      </c>
      <c r="H386">
        <f t="shared" si="96"/>
        <v>0.91883423859628466</v>
      </c>
    </row>
    <row r="387" spans="5:8" x14ac:dyDescent="0.3">
      <c r="E387" s="235">
        <f t="shared" si="93"/>
        <v>0.14700928994404303</v>
      </c>
      <c r="F387" s="235">
        <f t="shared" si="94"/>
        <v>0.40913782800021731</v>
      </c>
      <c r="G387">
        <f t="shared" si="95"/>
        <v>0.44247320450542393</v>
      </c>
      <c r="H387">
        <f t="shared" si="96"/>
        <v>0.86542989888528976</v>
      </c>
    </row>
    <row r="388" spans="5:8" x14ac:dyDescent="0.3">
      <c r="E388" s="235">
        <f t="shared" si="93"/>
        <v>0.47400445482696801</v>
      </c>
      <c r="F388" s="235">
        <f t="shared" si="94"/>
        <v>0.57184766664855757</v>
      </c>
      <c r="G388">
        <f t="shared" si="95"/>
        <v>0.86797933259260429</v>
      </c>
      <c r="H388">
        <f t="shared" si="96"/>
        <v>1.0872690076709064</v>
      </c>
    </row>
    <row r="389" spans="5:8" x14ac:dyDescent="0.3">
      <c r="E389" s="235">
        <f t="shared" si="93"/>
        <v>0.14320638887379802</v>
      </c>
      <c r="F389" s="235">
        <f t="shared" si="94"/>
        <v>0.33036344868799911</v>
      </c>
      <c r="G389">
        <f t="shared" si="95"/>
        <v>0.43752463680877951</v>
      </c>
      <c r="H389">
        <f t="shared" si="96"/>
        <v>0.75802866090894794</v>
      </c>
    </row>
    <row r="390" spans="5:8" x14ac:dyDescent="0.3">
      <c r="E390" s="235">
        <f t="shared" si="93"/>
        <v>0.30042918454935624</v>
      </c>
      <c r="F390" s="235">
        <f t="shared" si="94"/>
        <v>0.31200086923453035</v>
      </c>
      <c r="G390">
        <f t="shared" si="95"/>
        <v>0.6421125641529063</v>
      </c>
      <c r="H390">
        <f t="shared" si="96"/>
        <v>0.7329930619875662</v>
      </c>
    </row>
    <row r="391" spans="5:8" x14ac:dyDescent="0.3">
      <c r="E391" s="235">
        <f t="shared" si="93"/>
        <v>3.9061226707230945E-2</v>
      </c>
      <c r="F391" s="235">
        <f t="shared" si="94"/>
        <v>0.2978758081164774</v>
      </c>
      <c r="G391">
        <f t="shared" si="95"/>
        <v>0.2613889280322631</v>
      </c>
      <c r="H391">
        <f t="shared" si="96"/>
        <v>0.71373490897111858</v>
      </c>
    </row>
    <row r="392" spans="5:8" x14ac:dyDescent="0.3">
      <c r="E392" s="235">
        <f t="shared" si="93"/>
        <v>0.31080567175531049</v>
      </c>
      <c r="F392" s="235">
        <f t="shared" si="94"/>
        <v>0.41179985874938879</v>
      </c>
      <c r="G392">
        <f t="shared" si="95"/>
        <v>0.65561508458232165</v>
      </c>
      <c r="H392">
        <f t="shared" si="96"/>
        <v>0.8690593200306973</v>
      </c>
    </row>
    <row r="393" spans="5:8" x14ac:dyDescent="0.3">
      <c r="E393" s="235">
        <f t="shared" si="93"/>
        <v>0.25044819905470744</v>
      </c>
      <c r="F393" s="235">
        <f t="shared" si="94"/>
        <v>0.2936926169392079</v>
      </c>
      <c r="G393">
        <f t="shared" si="95"/>
        <v>0.57707424585415146</v>
      </c>
      <c r="H393">
        <f t="shared" si="96"/>
        <v>0.70803153288547838</v>
      </c>
    </row>
    <row r="394" spans="5:8" x14ac:dyDescent="0.3">
      <c r="E394" s="235">
        <f t="shared" ref="E394:E411" si="97">AK36</f>
        <v>0.16988102352365947</v>
      </c>
      <c r="F394" s="235">
        <f t="shared" ref="F394:F411" si="98">AL36</f>
        <v>0.33601347313522029</v>
      </c>
      <c r="G394">
        <f t="shared" ref="G394:G411" si="99">AM36</f>
        <v>0.472235304509528</v>
      </c>
      <c r="H394">
        <f t="shared" ref="H394:H411" si="100">AN36</f>
        <v>0.76573192211552688</v>
      </c>
    </row>
    <row r="395" spans="5:8" x14ac:dyDescent="0.3">
      <c r="E395" s="235">
        <f t="shared" si="97"/>
        <v>0.32368120823599716</v>
      </c>
      <c r="F395" s="235">
        <f t="shared" si="98"/>
        <v>0.28804259249198677</v>
      </c>
      <c r="G395">
        <f t="shared" si="99"/>
        <v>0.6723695209266749</v>
      </c>
      <c r="H395">
        <f t="shared" si="100"/>
        <v>0.70032827167889944</v>
      </c>
    </row>
    <row r="396" spans="5:8" x14ac:dyDescent="0.3">
      <c r="E396" s="235">
        <f t="shared" si="97"/>
        <v>0.40457434671592329</v>
      </c>
      <c r="F396" s="235">
        <f t="shared" si="98"/>
        <v>0.48557613951214212</v>
      </c>
      <c r="G396">
        <f t="shared" si="99"/>
        <v>0.77763262521672505</v>
      </c>
      <c r="H396">
        <f t="shared" si="100"/>
        <v>0.96964613463198857</v>
      </c>
    </row>
    <row r="397" spans="5:8" x14ac:dyDescent="0.3">
      <c r="E397" s="235">
        <f t="shared" si="97"/>
        <v>4.9220405280599774E-2</v>
      </c>
      <c r="F397" s="235">
        <f t="shared" si="98"/>
        <v>0.20307491715108383</v>
      </c>
      <c r="G397">
        <f t="shared" si="99"/>
        <v>0.31522432087742519</v>
      </c>
      <c r="H397">
        <f t="shared" si="100"/>
        <v>0.58448307430303814</v>
      </c>
    </row>
    <row r="398" spans="5:8" x14ac:dyDescent="0.3">
      <c r="E398" s="235">
        <f t="shared" si="97"/>
        <v>0.14195686423643178</v>
      </c>
      <c r="F398" s="235">
        <f t="shared" si="98"/>
        <v>0.21589612647362416</v>
      </c>
      <c r="G398">
        <f t="shared" si="99"/>
        <v>0.43589867885131056</v>
      </c>
      <c r="H398">
        <f t="shared" si="100"/>
        <v>0.60196355165642901</v>
      </c>
    </row>
    <row r="399" spans="5:8" x14ac:dyDescent="0.3">
      <c r="E399" s="235">
        <f t="shared" si="97"/>
        <v>0.12229043298745043</v>
      </c>
      <c r="F399" s="235">
        <f t="shared" si="98"/>
        <v>0.33938175694029443</v>
      </c>
      <c r="G399">
        <f t="shared" si="99"/>
        <v>0.41030751447723529</v>
      </c>
      <c r="H399">
        <f t="shared" si="100"/>
        <v>0.77032425091175682</v>
      </c>
    </row>
    <row r="400" spans="5:8" x14ac:dyDescent="0.3">
      <c r="E400" s="235">
        <f t="shared" si="97"/>
        <v>9.1704242951051229E-2</v>
      </c>
      <c r="F400" s="235">
        <f t="shared" si="98"/>
        <v>5.0089639810941493E-2</v>
      </c>
      <c r="G400">
        <f t="shared" si="99"/>
        <v>0.28927559600597136</v>
      </c>
      <c r="H400">
        <f t="shared" si="100"/>
        <v>0.37590246317105275</v>
      </c>
    </row>
    <row r="401" spans="5:8" x14ac:dyDescent="0.3">
      <c r="E401" s="235">
        <f t="shared" si="97"/>
        <v>0.2578910197207584</v>
      </c>
      <c r="F401" s="235">
        <f t="shared" si="98"/>
        <v>5.0361275601673278E-2</v>
      </c>
      <c r="G401">
        <f t="shared" si="99"/>
        <v>0.54614365206202919</v>
      </c>
      <c r="H401">
        <f t="shared" si="100"/>
        <v>0.37627281226752285</v>
      </c>
    </row>
    <row r="402" spans="5:8" x14ac:dyDescent="0.3">
      <c r="E402" s="235">
        <f t="shared" si="97"/>
        <v>0.27929592003042319</v>
      </c>
      <c r="F402" s="235">
        <f t="shared" si="98"/>
        <v>0.30330852393111318</v>
      </c>
      <c r="G402">
        <f t="shared" si="99"/>
        <v>0.61461266652441104</v>
      </c>
      <c r="H402">
        <f t="shared" si="100"/>
        <v>0.7211418909005215</v>
      </c>
    </row>
    <row r="403" spans="5:8" x14ac:dyDescent="0.3">
      <c r="E403" s="235">
        <f t="shared" si="97"/>
        <v>0.34063128157766065</v>
      </c>
      <c r="F403" s="235">
        <f t="shared" si="98"/>
        <v>0.3515510403650785</v>
      </c>
      <c r="G403">
        <f t="shared" si="99"/>
        <v>0.69442599408886141</v>
      </c>
      <c r="H403">
        <f t="shared" si="100"/>
        <v>0.7869158904336192</v>
      </c>
    </row>
    <row r="404" spans="5:8" x14ac:dyDescent="0.3">
      <c r="E404" s="235">
        <f t="shared" si="97"/>
        <v>0.28130602488183842</v>
      </c>
      <c r="F404" s="235">
        <f t="shared" si="98"/>
        <v>0.34541207149454012</v>
      </c>
      <c r="G404">
        <f t="shared" si="99"/>
        <v>0.6172283380212088</v>
      </c>
      <c r="H404">
        <f t="shared" si="100"/>
        <v>0.77854600085339387</v>
      </c>
    </row>
    <row r="405" spans="5:8" x14ac:dyDescent="0.3">
      <c r="E405" s="235">
        <f t="shared" si="97"/>
        <v>0.15032324659097082</v>
      </c>
      <c r="F405" s="235">
        <f t="shared" si="98"/>
        <v>0.41114793285163254</v>
      </c>
      <c r="G405">
        <f t="shared" si="99"/>
        <v>0.40616988007123056</v>
      </c>
      <c r="H405">
        <f t="shared" si="100"/>
        <v>0.86817048219916892</v>
      </c>
    </row>
    <row r="406" spans="5:8" x14ac:dyDescent="0.3">
      <c r="E406" s="235">
        <f t="shared" si="97"/>
        <v>7.2526756125387087E-2</v>
      </c>
      <c r="F406" s="235">
        <f t="shared" si="98"/>
        <v>0.37540066279132939</v>
      </c>
      <c r="G406">
        <f t="shared" si="99"/>
        <v>0.26432067605003606</v>
      </c>
      <c r="H406">
        <f t="shared" si="100"/>
        <v>0.81943254110369801</v>
      </c>
    </row>
    <row r="407" spans="5:8" x14ac:dyDescent="0.3">
      <c r="E407" s="235">
        <f t="shared" si="97"/>
        <v>0.31026240017384693</v>
      </c>
      <c r="F407" s="235">
        <f t="shared" si="98"/>
        <v>0.23952844026728962</v>
      </c>
      <c r="G407">
        <f t="shared" si="99"/>
        <v>0.65490814633994399</v>
      </c>
      <c r="H407">
        <f t="shared" si="100"/>
        <v>0.63418392304933158</v>
      </c>
    </row>
    <row r="408" spans="5:8" x14ac:dyDescent="0.3">
      <c r="E408" s="235">
        <f t="shared" si="97"/>
        <v>0.37436844678654857</v>
      </c>
      <c r="F408" s="235">
        <f t="shared" si="98"/>
        <v>0.45998804802520782</v>
      </c>
      <c r="G408">
        <f t="shared" si="99"/>
        <v>0.73832685894052097</v>
      </c>
      <c r="H408">
        <f t="shared" si="100"/>
        <v>0.93475924974450109</v>
      </c>
    </row>
    <row r="409" spans="5:8" x14ac:dyDescent="0.3">
      <c r="E409" s="235">
        <f t="shared" si="97"/>
        <v>0.1341880806215027</v>
      </c>
      <c r="F409" s="235">
        <f t="shared" si="98"/>
        <v>0.44885098060520456</v>
      </c>
      <c r="G409">
        <f t="shared" si="99"/>
        <v>0.42578946198530848</v>
      </c>
      <c r="H409">
        <f t="shared" si="100"/>
        <v>0.91957493678922508</v>
      </c>
    </row>
    <row r="410" spans="5:8" x14ac:dyDescent="0.3">
      <c r="E410" s="235">
        <f t="shared" si="97"/>
        <v>0.18183299831585809</v>
      </c>
      <c r="F410" s="235">
        <f t="shared" si="98"/>
        <v>0.30597055468028467</v>
      </c>
      <c r="G410">
        <f t="shared" si="99"/>
        <v>0.48778794584183893</v>
      </c>
      <c r="H410">
        <f t="shared" si="100"/>
        <v>0.72477131204592893</v>
      </c>
    </row>
    <row r="411" spans="5:8" x14ac:dyDescent="0.3">
      <c r="E411" s="235">
        <f t="shared" si="97"/>
        <v>7.0896941380996364E-2</v>
      </c>
      <c r="F411" s="235">
        <f t="shared" si="98"/>
        <v>7.1277231488020856E-2</v>
      </c>
      <c r="G411">
        <f t="shared" si="99"/>
        <v>0.34343115674829822</v>
      </c>
      <c r="H411">
        <f t="shared" si="100"/>
        <v>0.40478969269572401</v>
      </c>
    </row>
    <row r="412" spans="5:8" x14ac:dyDescent="0.3">
      <c r="E412" s="235">
        <f t="shared" ref="E412:E443" si="101">AO4</f>
        <v>0.40224419931532901</v>
      </c>
      <c r="F412" s="235">
        <f t="shared" ref="F412:F443" si="102">AP4</f>
        <v>0.4680867249904907</v>
      </c>
      <c r="G412">
        <f t="shared" ref="G412:G443" si="103">AQ4</f>
        <v>0.73660949238332551</v>
      </c>
      <c r="H412">
        <f t="shared" ref="H412:H443" si="104">AR4</f>
        <v>0.88596383522279132</v>
      </c>
    </row>
    <row r="413" spans="5:8" x14ac:dyDescent="0.3">
      <c r="E413" s="235">
        <f t="shared" si="101"/>
        <v>0.1092810954735641</v>
      </c>
      <c r="F413" s="235">
        <f t="shared" si="102"/>
        <v>0.33354887790034232</v>
      </c>
      <c r="G413">
        <f t="shared" si="103"/>
        <v>0.41574073246000098</v>
      </c>
      <c r="H413">
        <f t="shared" si="104"/>
        <v>0.7359674204239004</v>
      </c>
    </row>
    <row r="414" spans="5:8" x14ac:dyDescent="0.3">
      <c r="E414" s="235">
        <f t="shared" si="101"/>
        <v>0.36550019018638263</v>
      </c>
      <c r="F414" s="235">
        <f t="shared" si="102"/>
        <v>0.36550019018638263</v>
      </c>
      <c r="G414">
        <f t="shared" si="103"/>
        <v>0.66225419034891164</v>
      </c>
      <c r="H414">
        <f t="shared" si="104"/>
        <v>0.77158997864585921</v>
      </c>
    </row>
    <row r="415" spans="5:8" x14ac:dyDescent="0.3">
      <c r="E415" s="235">
        <f t="shared" si="101"/>
        <v>0.31529098516546217</v>
      </c>
      <c r="F415" s="235">
        <f t="shared" si="102"/>
        <v>0.30665652339292504</v>
      </c>
      <c r="G415">
        <f t="shared" si="103"/>
        <v>0.64137371139335941</v>
      </c>
      <c r="H415">
        <f t="shared" si="104"/>
        <v>0.70598510058708508</v>
      </c>
    </row>
    <row r="416" spans="5:8" x14ac:dyDescent="0.3">
      <c r="E416" s="235">
        <f t="shared" si="101"/>
        <v>0.17968809433244579</v>
      </c>
      <c r="F416" s="235">
        <f t="shared" si="102"/>
        <v>0.3173069608216052</v>
      </c>
      <c r="G416">
        <f t="shared" si="103"/>
        <v>0.45874290857464001</v>
      </c>
      <c r="H416">
        <f t="shared" si="104"/>
        <v>0.71785928666107146</v>
      </c>
    </row>
    <row r="417" spans="5:8" x14ac:dyDescent="0.3">
      <c r="E417" s="235">
        <f t="shared" si="101"/>
        <v>0.36873335869151769</v>
      </c>
      <c r="F417" s="235">
        <f t="shared" si="102"/>
        <v>0.36751616584252567</v>
      </c>
      <c r="G417">
        <f t="shared" si="103"/>
        <v>0.69990663890469029</v>
      </c>
      <c r="H417">
        <f t="shared" si="104"/>
        <v>0.7738375924384352</v>
      </c>
    </row>
    <row r="418" spans="5:8" x14ac:dyDescent="0.3">
      <c r="E418" s="235">
        <f t="shared" si="101"/>
        <v>0.37588436667934577</v>
      </c>
      <c r="F418" s="235">
        <f t="shared" si="102"/>
        <v>0.38691517687333588</v>
      </c>
      <c r="G418">
        <f t="shared" si="103"/>
        <v>0.70773880287061941</v>
      </c>
      <c r="H418">
        <f t="shared" si="104"/>
        <v>0.79546557421605302</v>
      </c>
    </row>
    <row r="419" spans="5:8" x14ac:dyDescent="0.3">
      <c r="E419" s="235">
        <f t="shared" si="101"/>
        <v>0.3116394066184861</v>
      </c>
      <c r="F419" s="235">
        <f t="shared" si="102"/>
        <v>0.33183720045644732</v>
      </c>
      <c r="G419">
        <f t="shared" si="103"/>
        <v>0.63737430851714028</v>
      </c>
      <c r="H419">
        <f t="shared" si="104"/>
        <v>0.73405906909058127</v>
      </c>
    </row>
    <row r="420" spans="5:8" x14ac:dyDescent="0.3">
      <c r="E420" s="235">
        <f t="shared" si="101"/>
        <v>0.19558767592240395</v>
      </c>
      <c r="F420" s="235">
        <f t="shared" si="102"/>
        <v>0.19079497907949791</v>
      </c>
      <c r="G420">
        <f t="shared" si="103"/>
        <v>0.47615697526484385</v>
      </c>
      <c r="H420">
        <f t="shared" si="104"/>
        <v>0.57681091922507743</v>
      </c>
    </row>
    <row r="421" spans="5:8" x14ac:dyDescent="0.3">
      <c r="E421" s="235">
        <f t="shared" si="101"/>
        <v>7.3221757322175729E-2</v>
      </c>
      <c r="F421" s="235">
        <f t="shared" si="102"/>
        <v>0.18303537466717382</v>
      </c>
      <c r="G421">
        <f t="shared" si="103"/>
        <v>0.37624662905733786</v>
      </c>
      <c r="H421">
        <f t="shared" si="104"/>
        <v>0.56815972651403046</v>
      </c>
    </row>
    <row r="422" spans="5:8" x14ac:dyDescent="0.3">
      <c r="E422" s="235">
        <f t="shared" si="101"/>
        <v>0.12807151007987827</v>
      </c>
      <c r="F422" s="235">
        <f t="shared" si="102"/>
        <v>0.11662228984404717</v>
      </c>
      <c r="G422">
        <f t="shared" si="103"/>
        <v>0.36809837190895905</v>
      </c>
      <c r="H422">
        <f t="shared" si="104"/>
        <v>0.49411569478124467</v>
      </c>
    </row>
    <row r="423" spans="5:8" x14ac:dyDescent="0.3">
      <c r="E423" s="235">
        <f t="shared" si="101"/>
        <v>9.6842906047926974E-2</v>
      </c>
      <c r="F423" s="235">
        <f t="shared" si="102"/>
        <v>0.26059338151388362</v>
      </c>
      <c r="G423">
        <f t="shared" si="103"/>
        <v>0.3680064558204203</v>
      </c>
      <c r="H423">
        <f t="shared" si="104"/>
        <v>0.65462924581709458</v>
      </c>
    </row>
    <row r="424" spans="5:8" x14ac:dyDescent="0.3">
      <c r="E424" s="235">
        <f t="shared" si="101"/>
        <v>0.38664891593761885</v>
      </c>
      <c r="F424" s="235">
        <f t="shared" si="102"/>
        <v>0.41392164321034614</v>
      </c>
      <c r="G424">
        <f t="shared" si="103"/>
        <v>0.7195287092661401</v>
      </c>
      <c r="H424">
        <f t="shared" si="104"/>
        <v>0.8255751174750896</v>
      </c>
    </row>
    <row r="425" spans="5:8" x14ac:dyDescent="0.3">
      <c r="E425" s="235">
        <f t="shared" si="101"/>
        <v>8.6230505895777868E-2</v>
      </c>
      <c r="F425" s="235">
        <f t="shared" si="102"/>
        <v>7.3944465576264745E-2</v>
      </c>
      <c r="G425">
        <f t="shared" si="103"/>
        <v>0.39049450180386824</v>
      </c>
      <c r="H425">
        <f t="shared" si="104"/>
        <v>0.44653413487048549</v>
      </c>
    </row>
    <row r="426" spans="5:8" x14ac:dyDescent="0.3">
      <c r="E426" s="235">
        <f t="shared" si="101"/>
        <v>0.29383796120197792</v>
      </c>
      <c r="F426" s="235">
        <f t="shared" si="102"/>
        <v>0.37554203119056678</v>
      </c>
      <c r="G426">
        <f t="shared" si="103"/>
        <v>0.61787721949557239</v>
      </c>
      <c r="H426">
        <f t="shared" si="104"/>
        <v>0.78278563980133209</v>
      </c>
    </row>
    <row r="427" spans="5:8" x14ac:dyDescent="0.3">
      <c r="E427" s="235">
        <f t="shared" si="101"/>
        <v>0.39608216051730694</v>
      </c>
      <c r="F427" s="235">
        <f t="shared" si="102"/>
        <v>0.45405096995055155</v>
      </c>
      <c r="G427">
        <f t="shared" si="103"/>
        <v>0.72986050002970593</v>
      </c>
      <c r="H427">
        <f t="shared" si="104"/>
        <v>0.87031535428957352</v>
      </c>
    </row>
    <row r="428" spans="5:8" x14ac:dyDescent="0.3">
      <c r="E428" s="235">
        <f t="shared" si="101"/>
        <v>0.27793837961201978</v>
      </c>
      <c r="F428" s="235">
        <f t="shared" si="102"/>
        <v>0.33617344998098136</v>
      </c>
      <c r="G428">
        <f t="shared" si="103"/>
        <v>0.60046315280536855</v>
      </c>
      <c r="H428">
        <f t="shared" si="104"/>
        <v>0.73889355913498989</v>
      </c>
    </row>
    <row r="429" spans="5:8" x14ac:dyDescent="0.3">
      <c r="E429" s="235">
        <f t="shared" si="101"/>
        <v>8.3872194750855833E-2</v>
      </c>
      <c r="F429" s="235">
        <f t="shared" si="102"/>
        <v>0.30205401293267403</v>
      </c>
      <c r="G429">
        <f t="shared" si="103"/>
        <v>0.35380024352051714</v>
      </c>
      <c r="H429">
        <f t="shared" si="104"/>
        <v>0.70085375589082688</v>
      </c>
    </row>
    <row r="430" spans="5:8" x14ac:dyDescent="0.3">
      <c r="E430" s="235">
        <f t="shared" si="101"/>
        <v>0.31494864967668312</v>
      </c>
      <c r="F430" s="235">
        <f t="shared" si="102"/>
        <v>0.31327500950931914</v>
      </c>
      <c r="G430">
        <f t="shared" si="103"/>
        <v>0.64099876737371375</v>
      </c>
      <c r="H430">
        <f t="shared" si="104"/>
        <v>0.71336405907591949</v>
      </c>
    </row>
    <row r="431" spans="5:8" x14ac:dyDescent="0.3">
      <c r="E431" s="235">
        <f t="shared" si="101"/>
        <v>0.14560669456066946</v>
      </c>
      <c r="F431" s="235">
        <f t="shared" si="102"/>
        <v>0.23693419551160136</v>
      </c>
      <c r="G431">
        <f t="shared" si="103"/>
        <v>0.42141514839659561</v>
      </c>
      <c r="H431">
        <f t="shared" si="104"/>
        <v>0.62825158960988237</v>
      </c>
    </row>
    <row r="432" spans="5:8" x14ac:dyDescent="0.3">
      <c r="E432" s="235">
        <f t="shared" si="101"/>
        <v>0.40197793837961204</v>
      </c>
      <c r="F432" s="235">
        <f t="shared" si="102"/>
        <v>0.48406238113351086</v>
      </c>
      <c r="G432">
        <f t="shared" si="103"/>
        <v>0.73631786925693465</v>
      </c>
      <c r="H432">
        <f t="shared" si="104"/>
        <v>0.90377511433377056</v>
      </c>
    </row>
    <row r="433" spans="5:8" x14ac:dyDescent="0.3">
      <c r="E433" s="235">
        <f t="shared" si="101"/>
        <v>0.10874857360213008</v>
      </c>
      <c r="F433" s="235">
        <f t="shared" si="102"/>
        <v>0.35306200076074551</v>
      </c>
      <c r="G433">
        <f t="shared" si="103"/>
        <v>0.38104617561475945</v>
      </c>
      <c r="H433">
        <f t="shared" si="104"/>
        <v>0.75772262562373949</v>
      </c>
    </row>
    <row r="434" spans="5:8" x14ac:dyDescent="0.3">
      <c r="E434" s="235">
        <f t="shared" si="101"/>
        <v>0.14313427158615444</v>
      </c>
      <c r="F434" s="235">
        <f t="shared" si="102"/>
        <v>0.38269303917839481</v>
      </c>
      <c r="G434">
        <f t="shared" si="103"/>
        <v>0.45281852995828187</v>
      </c>
      <c r="H434">
        <f t="shared" si="104"/>
        <v>0.79075830759386556</v>
      </c>
    </row>
    <row r="435" spans="5:8" x14ac:dyDescent="0.3">
      <c r="E435" s="235">
        <f t="shared" si="101"/>
        <v>6.4321034613921649E-2</v>
      </c>
      <c r="F435" s="235">
        <f t="shared" si="102"/>
        <v>0.44012932674020538</v>
      </c>
      <c r="G435">
        <f t="shared" si="103"/>
        <v>0.36649808454655397</v>
      </c>
      <c r="H435">
        <f t="shared" si="104"/>
        <v>0.85479409677857721</v>
      </c>
    </row>
    <row r="436" spans="5:8" x14ac:dyDescent="0.3">
      <c r="E436" s="235">
        <f t="shared" si="101"/>
        <v>0.26880943324457968</v>
      </c>
      <c r="F436" s="235">
        <f t="shared" si="102"/>
        <v>0.44378090528718145</v>
      </c>
      <c r="G436">
        <f t="shared" si="103"/>
        <v>0.59046464561482093</v>
      </c>
      <c r="H436">
        <f t="shared" si="104"/>
        <v>0.85886524628965821</v>
      </c>
    </row>
    <row r="437" spans="5:8" x14ac:dyDescent="0.3">
      <c r="E437" s="235">
        <f t="shared" si="101"/>
        <v>7.9193609737542789E-2</v>
      </c>
      <c r="F437" s="235">
        <f t="shared" si="102"/>
        <v>0.40060859642449603</v>
      </c>
      <c r="G437">
        <f t="shared" si="103"/>
        <v>0.34867600858536146</v>
      </c>
      <c r="H437">
        <f t="shared" si="104"/>
        <v>0.81073238488260679</v>
      </c>
    </row>
    <row r="438" spans="5:8" x14ac:dyDescent="0.3">
      <c r="E438" s="235">
        <f t="shared" si="101"/>
        <v>0.42947888931152528</v>
      </c>
      <c r="F438" s="235">
        <f t="shared" si="102"/>
        <v>0.56538607835678967</v>
      </c>
      <c r="G438">
        <f t="shared" si="103"/>
        <v>0.76643837216845934</v>
      </c>
      <c r="H438">
        <f t="shared" si="104"/>
        <v>0.99444300657013718</v>
      </c>
    </row>
    <row r="439" spans="5:8" x14ac:dyDescent="0.3">
      <c r="E439" s="235">
        <f t="shared" si="101"/>
        <v>6.5005705591479654E-2</v>
      </c>
      <c r="F439" s="235">
        <f t="shared" si="102"/>
        <v>0.33096234309623429</v>
      </c>
      <c r="G439">
        <f t="shared" si="103"/>
        <v>0.36724797258584496</v>
      </c>
      <c r="H439">
        <f t="shared" si="104"/>
        <v>0.73308368952021796</v>
      </c>
    </row>
    <row r="440" spans="5:8" x14ac:dyDescent="0.3">
      <c r="E440" s="235">
        <f t="shared" si="101"/>
        <v>0.29573982502852797</v>
      </c>
      <c r="F440" s="235">
        <f t="shared" si="102"/>
        <v>0.30555344237352605</v>
      </c>
      <c r="G440">
        <f t="shared" si="103"/>
        <v>0.61996024182693654</v>
      </c>
      <c r="H440">
        <f t="shared" si="104"/>
        <v>0.70475527417227934</v>
      </c>
    </row>
    <row r="441" spans="5:8" x14ac:dyDescent="0.3">
      <c r="E441" s="235">
        <f t="shared" si="101"/>
        <v>3.9786991251426401E-2</v>
      </c>
      <c r="F441" s="235">
        <f t="shared" si="102"/>
        <v>0.28330163560289084</v>
      </c>
      <c r="G441">
        <f t="shared" si="103"/>
        <v>0.27140447528703804</v>
      </c>
      <c r="H441">
        <f t="shared" si="104"/>
        <v>0.6799467068391295</v>
      </c>
    </row>
    <row r="442" spans="5:8" x14ac:dyDescent="0.3">
      <c r="E442" s="235">
        <f t="shared" si="101"/>
        <v>0.29558767592240398</v>
      </c>
      <c r="F442" s="235">
        <f t="shared" si="102"/>
        <v>0.40718904526435906</v>
      </c>
      <c r="G442">
        <f t="shared" si="103"/>
        <v>0.61979360004042749</v>
      </c>
      <c r="H442">
        <f t="shared" si="104"/>
        <v>0.81806893556403404</v>
      </c>
    </row>
    <row r="443" spans="5:8" x14ac:dyDescent="0.3">
      <c r="E443" s="235">
        <f t="shared" si="101"/>
        <v>0.22308862685431724</v>
      </c>
      <c r="F443" s="235">
        <f t="shared" si="102"/>
        <v>0.2928489920121719</v>
      </c>
      <c r="G443">
        <f t="shared" si="103"/>
        <v>0.54038878876882823</v>
      </c>
      <c r="H443">
        <f t="shared" si="104"/>
        <v>0.69059106649831004</v>
      </c>
    </row>
    <row r="444" spans="5:8" x14ac:dyDescent="0.3">
      <c r="E444" s="235">
        <f t="shared" ref="E444:E461" si="105">AO36</f>
        <v>0.12829973373906428</v>
      </c>
      <c r="F444" s="235">
        <f t="shared" ref="F444:F461" si="106">AP36</f>
        <v>0.34233548877900344</v>
      </c>
      <c r="G444">
        <f t="shared" ref="G444:G461" si="107">AQ36</f>
        <v>0.43657095577364197</v>
      </c>
      <c r="H444">
        <f t="shared" ref="H444:H461" si="108">AR36</f>
        <v>0.745763623934939</v>
      </c>
    </row>
    <row r="445" spans="5:8" x14ac:dyDescent="0.3">
      <c r="E445" s="235">
        <f t="shared" si="105"/>
        <v>0.27744389501711675</v>
      </c>
      <c r="F445" s="235">
        <f t="shared" si="106"/>
        <v>0.29026245720806393</v>
      </c>
      <c r="G445">
        <f t="shared" si="107"/>
        <v>0.59992156699921395</v>
      </c>
      <c r="H445">
        <f t="shared" si="108"/>
        <v>0.68770733559462782</v>
      </c>
    </row>
    <row r="446" spans="5:8" x14ac:dyDescent="0.3">
      <c r="E446" s="235">
        <f t="shared" si="105"/>
        <v>0.35332826169646253</v>
      </c>
      <c r="F446" s="235">
        <f t="shared" si="106"/>
        <v>0.48980600988969192</v>
      </c>
      <c r="G446">
        <f t="shared" si="107"/>
        <v>0.68303415802064116</v>
      </c>
      <c r="H446">
        <f t="shared" si="108"/>
        <v>0.91017869325224177</v>
      </c>
    </row>
    <row r="447" spans="5:8" x14ac:dyDescent="0.3">
      <c r="E447" s="235">
        <f t="shared" si="105"/>
        <v>4.8307341194370482E-2</v>
      </c>
      <c r="F447" s="235">
        <f t="shared" si="106"/>
        <v>0.19421833396728794</v>
      </c>
      <c r="G447">
        <f t="shared" si="107"/>
        <v>0.34895903651646826</v>
      </c>
      <c r="H447">
        <f t="shared" si="108"/>
        <v>0.58062762189171602</v>
      </c>
    </row>
    <row r="448" spans="5:8" x14ac:dyDescent="0.3">
      <c r="E448" s="235">
        <f t="shared" si="105"/>
        <v>4.9296310384176492E-2</v>
      </c>
      <c r="F448" s="235">
        <f t="shared" si="106"/>
        <v>0.21335108406238112</v>
      </c>
      <c r="G448">
        <f t="shared" si="107"/>
        <v>0.31593089753631798</v>
      </c>
      <c r="H448">
        <f t="shared" si="108"/>
        <v>0.60195874901748403</v>
      </c>
    </row>
    <row r="449" spans="5:8" x14ac:dyDescent="0.3">
      <c r="E449" s="235">
        <f t="shared" si="105"/>
        <v>5.7968809433244582E-2</v>
      </c>
      <c r="F449" s="235">
        <f t="shared" si="106"/>
        <v>0.34157474324838344</v>
      </c>
      <c r="G449">
        <f t="shared" si="107"/>
        <v>0.35954078995979788</v>
      </c>
      <c r="H449">
        <f t="shared" si="108"/>
        <v>0.74491546778679729</v>
      </c>
    </row>
    <row r="450" spans="5:8" x14ac:dyDescent="0.3">
      <c r="E450" s="235">
        <f t="shared" si="105"/>
        <v>4.2107265119817418E-2</v>
      </c>
      <c r="F450" s="235">
        <f t="shared" si="106"/>
        <v>5.8082921262837581E-2</v>
      </c>
      <c r="G450">
        <f t="shared" si="107"/>
        <v>0.27394576253130221</v>
      </c>
      <c r="H450">
        <f t="shared" si="108"/>
        <v>0.42885007918172735</v>
      </c>
    </row>
    <row r="451" spans="5:8" x14ac:dyDescent="0.3">
      <c r="E451" s="235">
        <f t="shared" si="105"/>
        <v>0.25526816279954356</v>
      </c>
      <c r="F451" s="235">
        <f t="shared" si="106"/>
        <v>4.2107265119817418E-2</v>
      </c>
      <c r="G451">
        <f t="shared" si="107"/>
        <v>0.54152221602304906</v>
      </c>
      <c r="H451">
        <f t="shared" si="108"/>
        <v>0.41103880007074795</v>
      </c>
    </row>
    <row r="452" spans="5:8" x14ac:dyDescent="0.3">
      <c r="E452" s="235">
        <f t="shared" si="105"/>
        <v>0.22156713579307721</v>
      </c>
      <c r="F452" s="235">
        <f t="shared" si="106"/>
        <v>0.29859262076835297</v>
      </c>
      <c r="G452">
        <f t="shared" si="107"/>
        <v>0.50461106031127734</v>
      </c>
      <c r="H452">
        <f t="shared" si="108"/>
        <v>0.69699464541678136</v>
      </c>
    </row>
    <row r="453" spans="5:8" x14ac:dyDescent="0.3">
      <c r="E453" s="235">
        <f t="shared" si="105"/>
        <v>0.297565614302016</v>
      </c>
      <c r="F453" s="235">
        <f t="shared" si="106"/>
        <v>0.34591099277291748</v>
      </c>
      <c r="G453">
        <f t="shared" si="107"/>
        <v>0.621959943265046</v>
      </c>
      <c r="H453">
        <f t="shared" si="108"/>
        <v>0.74974995783120602</v>
      </c>
    </row>
    <row r="454" spans="5:8" x14ac:dyDescent="0.3">
      <c r="E454" s="235">
        <f t="shared" si="105"/>
        <v>0.27637885127424877</v>
      </c>
      <c r="F454" s="235">
        <f t="shared" si="106"/>
        <v>0.33621148725751238</v>
      </c>
      <c r="G454">
        <f t="shared" si="107"/>
        <v>0.59875507449365006</v>
      </c>
      <c r="H454">
        <f t="shared" si="108"/>
        <v>0.73893596694239705</v>
      </c>
    </row>
    <row r="455" spans="5:8" x14ac:dyDescent="0.3">
      <c r="E455" s="235">
        <f t="shared" si="105"/>
        <v>0.13050589577786231</v>
      </c>
      <c r="F455" s="235">
        <f t="shared" si="106"/>
        <v>0.38417649296310385</v>
      </c>
      <c r="G455">
        <f t="shared" si="107"/>
        <v>0.3366533299006455</v>
      </c>
      <c r="H455">
        <f t="shared" si="108"/>
        <v>0.79241221208274226</v>
      </c>
    </row>
    <row r="456" spans="5:8" x14ac:dyDescent="0.3">
      <c r="E456" s="235">
        <f t="shared" si="105"/>
        <v>1.6317991631799162E-2</v>
      </c>
      <c r="F456" s="235">
        <f t="shared" si="106"/>
        <v>0.3723849372384937</v>
      </c>
      <c r="G456">
        <f t="shared" si="107"/>
        <v>0.17747735853308594</v>
      </c>
      <c r="H456">
        <f t="shared" si="108"/>
        <v>0.77926579178654309</v>
      </c>
    </row>
    <row r="457" spans="5:8" x14ac:dyDescent="0.3">
      <c r="E457" s="235">
        <f t="shared" si="105"/>
        <v>0.29562571319893494</v>
      </c>
      <c r="F457" s="235">
        <f t="shared" si="106"/>
        <v>0.22004564473183719</v>
      </c>
      <c r="G457">
        <f t="shared" si="107"/>
        <v>0.61983526048705473</v>
      </c>
      <c r="H457">
        <f t="shared" si="108"/>
        <v>0.60942252312113254</v>
      </c>
    </row>
    <row r="458" spans="5:8" x14ac:dyDescent="0.3">
      <c r="E458" s="235">
        <f t="shared" si="105"/>
        <v>0.34092810954735642</v>
      </c>
      <c r="F458" s="235">
        <f t="shared" si="106"/>
        <v>0.45435526816279953</v>
      </c>
      <c r="G458">
        <f t="shared" si="107"/>
        <v>0.66945285242014729</v>
      </c>
      <c r="H458">
        <f t="shared" si="108"/>
        <v>0.87065461674883038</v>
      </c>
    </row>
    <row r="459" spans="5:8" x14ac:dyDescent="0.3">
      <c r="E459" s="235">
        <f t="shared" si="105"/>
        <v>0.12643590718904527</v>
      </c>
      <c r="F459" s="235">
        <f t="shared" si="106"/>
        <v>0.44438950171167746</v>
      </c>
      <c r="G459">
        <f t="shared" si="107"/>
        <v>0.40041828329644552</v>
      </c>
      <c r="H459">
        <f t="shared" si="108"/>
        <v>0.85954377120817171</v>
      </c>
    </row>
    <row r="460" spans="5:8" x14ac:dyDescent="0.3">
      <c r="E460" s="235">
        <f t="shared" si="105"/>
        <v>0.17223278813236972</v>
      </c>
      <c r="F460" s="235">
        <f t="shared" si="106"/>
        <v>0.29897299353366297</v>
      </c>
      <c r="G460">
        <f t="shared" si="107"/>
        <v>0.48468877162815244</v>
      </c>
      <c r="H460">
        <f t="shared" si="108"/>
        <v>0.69741872349085221</v>
      </c>
    </row>
    <row r="461" spans="5:8" x14ac:dyDescent="0.3">
      <c r="E461" s="235">
        <f t="shared" si="105"/>
        <v>5.1426397869912516E-2</v>
      </c>
      <c r="F461" s="235">
        <f t="shared" si="106"/>
        <v>5.8006846709775579E-2</v>
      </c>
      <c r="G461">
        <f t="shared" si="107"/>
        <v>0.31826388254744575</v>
      </c>
      <c r="H461">
        <f t="shared" si="108"/>
        <v>0.42876526356691319</v>
      </c>
    </row>
    <row r="462" spans="5:8" x14ac:dyDescent="0.3">
      <c r="E462" s="235">
        <f t="shared" ref="E462:E493" si="109">Q4</f>
        <v>0.17246689251616878</v>
      </c>
      <c r="F462" s="235">
        <f t="shared" ref="F462:F493" si="110">R4</f>
        <v>0.17246689251616878</v>
      </c>
      <c r="G462">
        <f t="shared" ref="G462:G493" si="111">S4</f>
        <v>0.43763382723653749</v>
      </c>
      <c r="H462">
        <f t="shared" ref="H462:H493" si="112">T4</f>
        <v>0.79728351846704992</v>
      </c>
    </row>
    <row r="463" spans="5:8" x14ac:dyDescent="0.3">
      <c r="E463" s="235">
        <f t="shared" si="109"/>
        <v>0.39482599322451495</v>
      </c>
      <c r="F463" s="235">
        <f t="shared" si="110"/>
        <v>0.40498922081921773</v>
      </c>
      <c r="G463">
        <f t="shared" si="111"/>
        <v>0.72118426431569527</v>
      </c>
      <c r="H463">
        <f t="shared" si="112"/>
        <v>1.0963908314783795</v>
      </c>
    </row>
    <row r="464" spans="5:8" x14ac:dyDescent="0.3">
      <c r="E464" s="235">
        <f t="shared" si="109"/>
        <v>0.5001539882968894</v>
      </c>
      <c r="F464" s="235">
        <f t="shared" si="110"/>
        <v>0.5004619648906683</v>
      </c>
      <c r="G464">
        <f t="shared" si="111"/>
        <v>0.85549762924792772</v>
      </c>
      <c r="H464">
        <f t="shared" si="112"/>
        <v>1.2192031056949517</v>
      </c>
    </row>
    <row r="465" spans="5:8" x14ac:dyDescent="0.3">
      <c r="E465" s="235">
        <f t="shared" si="109"/>
        <v>0.104096088697259</v>
      </c>
      <c r="F465" s="235">
        <f t="shared" si="110"/>
        <v>9.2700954727440721E-2</v>
      </c>
      <c r="G465">
        <f t="shared" si="111"/>
        <v>0.51937298135531407</v>
      </c>
      <c r="H465">
        <f t="shared" si="112"/>
        <v>0.69467584420223627</v>
      </c>
    </row>
    <row r="466" spans="5:8" x14ac:dyDescent="0.3">
      <c r="E466" s="235">
        <f t="shared" si="109"/>
        <v>8.192177394518016E-2</v>
      </c>
      <c r="F466" s="235">
        <f t="shared" si="110"/>
        <v>8.2845703726516784E-2</v>
      </c>
      <c r="G466">
        <f t="shared" si="111"/>
        <v>0.49109648347484408</v>
      </c>
      <c r="H466">
        <f t="shared" si="112"/>
        <v>0.68199844815407396</v>
      </c>
    </row>
    <row r="467" spans="5:8" x14ac:dyDescent="0.3">
      <c r="E467" s="235">
        <f t="shared" si="109"/>
        <v>2.2174314752078841E-2</v>
      </c>
      <c r="F467" s="235">
        <f t="shared" si="110"/>
        <v>2.4946104096088696E-2</v>
      </c>
      <c r="G467">
        <f t="shared" si="111"/>
        <v>0.4149070308524665</v>
      </c>
      <c r="H467">
        <f t="shared" si="112"/>
        <v>0.60751874637112036</v>
      </c>
    </row>
    <row r="468" spans="5:8" x14ac:dyDescent="0.3">
      <c r="E468" s="235">
        <f t="shared" si="109"/>
        <v>0.17431475207884201</v>
      </c>
      <c r="F468" s="235">
        <f t="shared" si="110"/>
        <v>0.17862642439174622</v>
      </c>
      <c r="G468">
        <f t="shared" si="111"/>
        <v>0.60891522464346914</v>
      </c>
      <c r="H468">
        <f t="shared" si="112"/>
        <v>0.80520689099715137</v>
      </c>
    </row>
    <row r="469" spans="5:8" x14ac:dyDescent="0.3">
      <c r="E469" s="235">
        <f t="shared" si="109"/>
        <v>0.34893748075146291</v>
      </c>
      <c r="F469" s="235">
        <f t="shared" si="110"/>
        <v>0.32861102556205729</v>
      </c>
      <c r="G469">
        <f t="shared" si="111"/>
        <v>0.66266762286861147</v>
      </c>
      <c r="H469">
        <f t="shared" si="112"/>
        <v>0.99814101210512141</v>
      </c>
    </row>
    <row r="470" spans="5:8" x14ac:dyDescent="0.3">
      <c r="E470" s="235">
        <f t="shared" si="109"/>
        <v>0.23529411764705882</v>
      </c>
      <c r="F470" s="235">
        <f t="shared" si="110"/>
        <v>0.2334462580843856</v>
      </c>
      <c r="G470">
        <f t="shared" si="111"/>
        <v>0.51775057123120249</v>
      </c>
      <c r="H470">
        <f t="shared" si="112"/>
        <v>0.8757249065150543</v>
      </c>
    </row>
    <row r="471" spans="5:8" x14ac:dyDescent="0.3">
      <c r="E471" s="235">
        <f t="shared" si="109"/>
        <v>0.3227594702802587</v>
      </c>
      <c r="F471" s="235">
        <f t="shared" si="110"/>
        <v>0.3615645210963967</v>
      </c>
      <c r="G471">
        <f t="shared" si="111"/>
        <v>0.79821066878772684</v>
      </c>
      <c r="H471">
        <f t="shared" si="112"/>
        <v>1.0405310551411642</v>
      </c>
    </row>
    <row r="472" spans="5:8" x14ac:dyDescent="0.3">
      <c r="E472" s="235">
        <f t="shared" si="109"/>
        <v>0.12935016938712657</v>
      </c>
      <c r="F472" s="235">
        <f t="shared" si="110"/>
        <v>0.12935016938712657</v>
      </c>
      <c r="G472">
        <f t="shared" si="111"/>
        <v>0.38265174802451241</v>
      </c>
      <c r="H472">
        <f t="shared" si="112"/>
        <v>0.74181991075633968</v>
      </c>
    </row>
    <row r="473" spans="5:8" x14ac:dyDescent="0.3">
      <c r="E473" s="235">
        <f t="shared" si="109"/>
        <v>0.14351709270095472</v>
      </c>
      <c r="F473" s="235">
        <f t="shared" si="110"/>
        <v>0.13550970126270404</v>
      </c>
      <c r="G473">
        <f t="shared" si="111"/>
        <v>0.56964231092059414</v>
      </c>
      <c r="H473">
        <f t="shared" si="112"/>
        <v>0.74974328328644124</v>
      </c>
    </row>
    <row r="474" spans="5:8" x14ac:dyDescent="0.3">
      <c r="E474" s="235">
        <f t="shared" si="109"/>
        <v>0.11980289497998152</v>
      </c>
      <c r="F474" s="235">
        <f t="shared" si="110"/>
        <v>0.11826301201108716</v>
      </c>
      <c r="G474">
        <f t="shared" si="111"/>
        <v>0.37047714477042115</v>
      </c>
      <c r="H474">
        <f t="shared" si="112"/>
        <v>0.7275578402021573</v>
      </c>
    </row>
    <row r="475" spans="5:8" x14ac:dyDescent="0.3">
      <c r="E475" s="235">
        <f t="shared" si="109"/>
        <v>0.15306436710809979</v>
      </c>
      <c r="F475" s="235">
        <f t="shared" si="110"/>
        <v>0.13089005235602094</v>
      </c>
      <c r="G475">
        <f t="shared" si="111"/>
        <v>0.5818169141746854</v>
      </c>
      <c r="H475">
        <f t="shared" si="112"/>
        <v>0.74380075388886524</v>
      </c>
    </row>
    <row r="476" spans="5:8" x14ac:dyDescent="0.3">
      <c r="E476" s="235">
        <f t="shared" si="109"/>
        <v>0.81552202032645515</v>
      </c>
      <c r="F476" s="235">
        <f t="shared" si="110"/>
        <v>0.81552202032645515</v>
      </c>
      <c r="G476">
        <f t="shared" si="111"/>
        <v>1.4265772883537273</v>
      </c>
      <c r="H476">
        <f t="shared" si="112"/>
        <v>1.6244836106096405</v>
      </c>
    </row>
    <row r="477" spans="5:8" x14ac:dyDescent="0.3">
      <c r="E477" s="235">
        <f t="shared" si="109"/>
        <v>4.619648906683092E-3</v>
      </c>
      <c r="F477" s="235">
        <f t="shared" si="110"/>
        <v>4.619648906683092E-3</v>
      </c>
      <c r="G477">
        <f t="shared" si="111"/>
        <v>0.22359644744686846</v>
      </c>
      <c r="H477">
        <f t="shared" si="112"/>
        <v>0.58137161702178553</v>
      </c>
    </row>
    <row r="478" spans="5:8" x14ac:dyDescent="0.3">
      <c r="E478" s="235">
        <f t="shared" si="109"/>
        <v>2.8025870033877427E-2</v>
      </c>
      <c r="F478" s="235">
        <f t="shared" si="110"/>
        <v>4.0036957191253462E-2</v>
      </c>
      <c r="G478">
        <f t="shared" si="111"/>
        <v>0.25344386187625351</v>
      </c>
      <c r="H478">
        <f t="shared" si="112"/>
        <v>0.62693100906986887</v>
      </c>
    </row>
    <row r="479" spans="5:8" x14ac:dyDescent="0.3">
      <c r="E479" s="235">
        <f t="shared" si="109"/>
        <v>2.0326455189405606E-2</v>
      </c>
      <c r="F479" s="235">
        <f t="shared" si="110"/>
        <v>1.2011087157376039E-2</v>
      </c>
      <c r="G479">
        <f t="shared" si="111"/>
        <v>0.2436256334455347</v>
      </c>
      <c r="H479">
        <f t="shared" si="112"/>
        <v>0.59087966405790726</v>
      </c>
    </row>
    <row r="480" spans="5:8" x14ac:dyDescent="0.3">
      <c r="E480" s="235">
        <f t="shared" si="109"/>
        <v>0.49645826917154295</v>
      </c>
      <c r="F480" s="235">
        <f t="shared" si="110"/>
        <v>0.47643979057591623</v>
      </c>
      <c r="G480">
        <f t="shared" si="111"/>
        <v>1.019709902184742</v>
      </c>
      <c r="H480">
        <f t="shared" si="112"/>
        <v>1.188301952827556</v>
      </c>
    </row>
    <row r="481" spans="5:8" x14ac:dyDescent="0.3">
      <c r="E481" s="235">
        <f t="shared" si="109"/>
        <v>0.1256544502617801</v>
      </c>
      <c r="F481" s="235">
        <f t="shared" si="110"/>
        <v>0.13766553741915613</v>
      </c>
      <c r="G481">
        <f t="shared" si="111"/>
        <v>0.3779389983777674</v>
      </c>
      <c r="H481">
        <f t="shared" si="112"/>
        <v>0.75251646367197678</v>
      </c>
    </row>
    <row r="482" spans="5:8" x14ac:dyDescent="0.3">
      <c r="E482" s="235">
        <f t="shared" si="109"/>
        <v>0.27964274715121651</v>
      </c>
      <c r="F482" s="235">
        <f t="shared" si="110"/>
        <v>0.27779488758854326</v>
      </c>
      <c r="G482">
        <f t="shared" si="111"/>
        <v>0.57430356699214258</v>
      </c>
      <c r="H482">
        <f t="shared" si="112"/>
        <v>0.9327731887317845</v>
      </c>
    </row>
    <row r="483" spans="5:8" x14ac:dyDescent="0.3">
      <c r="E483" s="235">
        <f t="shared" si="109"/>
        <v>0.38558669541114876</v>
      </c>
      <c r="F483" s="235">
        <f t="shared" si="110"/>
        <v>0.39605789959963045</v>
      </c>
      <c r="G483">
        <f t="shared" si="111"/>
        <v>0.70940239019883278</v>
      </c>
      <c r="H483">
        <f t="shared" si="112"/>
        <v>1.0849019413097323</v>
      </c>
    </row>
    <row r="484" spans="5:8" x14ac:dyDescent="0.3">
      <c r="E484" s="235">
        <f t="shared" si="109"/>
        <v>0.87311364336310437</v>
      </c>
      <c r="F484" s="235">
        <f t="shared" si="110"/>
        <v>0.87249769017554668</v>
      </c>
      <c r="G484">
        <f t="shared" si="111"/>
        <v>1.5000176370155036</v>
      </c>
      <c r="H484">
        <f t="shared" si="112"/>
        <v>1.6977748065130789</v>
      </c>
    </row>
    <row r="485" spans="5:8" x14ac:dyDescent="0.3">
      <c r="E485" s="235">
        <f t="shared" si="109"/>
        <v>0.25962426855558979</v>
      </c>
      <c r="F485" s="235">
        <f t="shared" si="110"/>
        <v>0.23960578995996304</v>
      </c>
      <c r="G485">
        <f t="shared" si="111"/>
        <v>0.71770119565583301</v>
      </c>
      <c r="H485">
        <f t="shared" si="112"/>
        <v>0.88364827904515564</v>
      </c>
    </row>
    <row r="486" spans="5:8" x14ac:dyDescent="0.3">
      <c r="E486" s="235">
        <f t="shared" si="109"/>
        <v>7.6378195257160456E-2</v>
      </c>
      <c r="F486" s="235">
        <f t="shared" si="110"/>
        <v>7.6378195257160456E-2</v>
      </c>
      <c r="G486">
        <f t="shared" si="111"/>
        <v>0.48402735900472654</v>
      </c>
      <c r="H486">
        <f t="shared" si="112"/>
        <v>0.67367890699746746</v>
      </c>
    </row>
    <row r="487" spans="5:8" x14ac:dyDescent="0.3">
      <c r="E487" s="235">
        <f t="shared" si="109"/>
        <v>9.8244533415460425E-2</v>
      </c>
      <c r="F487" s="235">
        <f t="shared" si="110"/>
        <v>9.639667385278719E-2</v>
      </c>
      <c r="G487">
        <f t="shared" si="111"/>
        <v>0.34298610516440858</v>
      </c>
      <c r="H487">
        <f t="shared" si="112"/>
        <v>0.69942986772029714</v>
      </c>
    </row>
    <row r="488" spans="5:8" x14ac:dyDescent="0.3">
      <c r="E488" s="235">
        <f t="shared" si="109"/>
        <v>3.6341238065906993E-2</v>
      </c>
      <c r="F488" s="235">
        <f t="shared" si="110"/>
        <v>2.6178010471204188E-2</v>
      </c>
      <c r="G488">
        <f t="shared" si="111"/>
        <v>0.432972571164989</v>
      </c>
      <c r="H488">
        <f t="shared" si="112"/>
        <v>0.60910342087714064</v>
      </c>
    </row>
    <row r="489" spans="5:8" x14ac:dyDescent="0.3">
      <c r="E489" s="235">
        <f t="shared" si="109"/>
        <v>1.8478595626732369E-3</v>
      </c>
      <c r="F489" s="235">
        <f t="shared" si="110"/>
        <v>1.2011087157376039E-2</v>
      </c>
      <c r="G489">
        <f t="shared" si="111"/>
        <v>0.22006188521180972</v>
      </c>
      <c r="H489">
        <f t="shared" si="112"/>
        <v>0.59087966405790726</v>
      </c>
    </row>
    <row r="490" spans="5:8" x14ac:dyDescent="0.3">
      <c r="E490" s="235">
        <f t="shared" si="109"/>
        <v>0.14659685863874344</v>
      </c>
      <c r="F490" s="235">
        <f t="shared" si="110"/>
        <v>0.14659685863874344</v>
      </c>
      <c r="G490">
        <f t="shared" si="111"/>
        <v>0.40464457970932238</v>
      </c>
      <c r="H490">
        <f t="shared" si="112"/>
        <v>0.76400535384062385</v>
      </c>
    </row>
    <row r="491" spans="5:8" x14ac:dyDescent="0.3">
      <c r="E491" s="235">
        <f t="shared" si="109"/>
        <v>0.12257468432399138</v>
      </c>
      <c r="F491" s="235">
        <f t="shared" si="110"/>
        <v>0.13273791191869419</v>
      </c>
      <c r="G491">
        <f t="shared" si="111"/>
        <v>0.37401170700547987</v>
      </c>
      <c r="H491">
        <f t="shared" si="112"/>
        <v>0.74617776564789562</v>
      </c>
    </row>
    <row r="492" spans="5:8" x14ac:dyDescent="0.3">
      <c r="E492" s="235">
        <f t="shared" si="109"/>
        <v>0.84293193717277481</v>
      </c>
      <c r="F492" s="235">
        <f t="shared" si="110"/>
        <v>0.84170003079765943</v>
      </c>
      <c r="G492">
        <f t="shared" si="111"/>
        <v>1.4615301815670858</v>
      </c>
      <c r="H492">
        <f t="shared" si="112"/>
        <v>1.6581579438625715</v>
      </c>
    </row>
    <row r="493" spans="5:8" x14ac:dyDescent="0.3">
      <c r="E493" s="235">
        <f t="shared" si="109"/>
        <v>2.0326455189405606E-2</v>
      </c>
      <c r="F493" s="235">
        <f t="shared" si="110"/>
        <v>0</v>
      </c>
      <c r="G493">
        <f t="shared" si="111"/>
        <v>0.2436256334455347</v>
      </c>
      <c r="H493">
        <f t="shared" si="112"/>
        <v>0.57542908762420952</v>
      </c>
    </row>
    <row r="494" spans="5:8" x14ac:dyDescent="0.3">
      <c r="E494" s="235">
        <f t="shared" ref="E494:E511" si="113">Q36</f>
        <v>0.14906067138897444</v>
      </c>
      <c r="F494" s="235">
        <f t="shared" ref="F494:F511" si="114">R36</f>
        <v>0.14752078842008007</v>
      </c>
      <c r="G494">
        <f t="shared" ref="G494:G511" si="115">S36</f>
        <v>0.40778641280715239</v>
      </c>
      <c r="H494">
        <f t="shared" ref="H494:H511" si="116">T36</f>
        <v>0.76519385972013909</v>
      </c>
    </row>
    <row r="495" spans="5:8" x14ac:dyDescent="0.3">
      <c r="E495" s="235">
        <f t="shared" si="113"/>
        <v>0.12257468432399138</v>
      </c>
      <c r="F495" s="235">
        <f t="shared" si="114"/>
        <v>0.13273791191869419</v>
      </c>
      <c r="G495">
        <f t="shared" si="115"/>
        <v>0.37401170700547987</v>
      </c>
      <c r="H495">
        <f t="shared" si="116"/>
        <v>0.74617776564789562</v>
      </c>
    </row>
    <row r="496" spans="5:8" x14ac:dyDescent="0.3">
      <c r="E496" s="235">
        <f t="shared" si="113"/>
        <v>0.18848167539267016</v>
      </c>
      <c r="F496" s="235">
        <f t="shared" si="114"/>
        <v>0.18848167539267016</v>
      </c>
      <c r="G496">
        <f t="shared" si="115"/>
        <v>0.62698076495599164</v>
      </c>
      <c r="H496">
        <f t="shared" si="116"/>
        <v>0.81788428704531368</v>
      </c>
    </row>
    <row r="497" spans="5:8" x14ac:dyDescent="0.3">
      <c r="E497" s="235">
        <f t="shared" si="113"/>
        <v>0.1392054203880505</v>
      </c>
      <c r="F497" s="235">
        <f t="shared" si="114"/>
        <v>0.11733908222975054</v>
      </c>
      <c r="G497">
        <f t="shared" si="115"/>
        <v>0.56414410299939166</v>
      </c>
      <c r="H497">
        <f t="shared" si="116"/>
        <v>0.72636933432264195</v>
      </c>
    </row>
    <row r="498" spans="5:8" x14ac:dyDescent="0.3">
      <c r="E498" s="235">
        <f t="shared" si="113"/>
        <v>0.11980289497998152</v>
      </c>
      <c r="F498" s="235">
        <f t="shared" si="114"/>
        <v>0.11887896519864491</v>
      </c>
      <c r="G498">
        <f t="shared" si="115"/>
        <v>0.53940216735398028</v>
      </c>
      <c r="H498">
        <f t="shared" si="116"/>
        <v>0.72835017745516728</v>
      </c>
    </row>
    <row r="499" spans="5:8" x14ac:dyDescent="0.3">
      <c r="E499" s="235">
        <f t="shared" si="113"/>
        <v>1.8478595626732369E-3</v>
      </c>
      <c r="F499" s="235">
        <f t="shared" si="114"/>
        <v>1.8478595626732369E-3</v>
      </c>
      <c r="G499">
        <f t="shared" si="115"/>
        <v>0.22006188521180972</v>
      </c>
      <c r="H499">
        <f t="shared" si="116"/>
        <v>0.5778060993832399</v>
      </c>
    </row>
    <row r="500" spans="5:8" x14ac:dyDescent="0.3">
      <c r="E500" s="235">
        <f t="shared" si="113"/>
        <v>0.81767785648290725</v>
      </c>
      <c r="F500" s="235">
        <f t="shared" si="114"/>
        <v>0.81644595010779186</v>
      </c>
      <c r="G500">
        <f t="shared" si="115"/>
        <v>1.4293263923143287</v>
      </c>
      <c r="H500">
        <f t="shared" si="116"/>
        <v>1.6256721164891557</v>
      </c>
    </row>
    <row r="501" spans="5:8" x14ac:dyDescent="0.3">
      <c r="E501" s="235">
        <f t="shared" si="113"/>
        <v>0.81552202032645515</v>
      </c>
      <c r="F501" s="235">
        <f t="shared" si="114"/>
        <v>0.81552202032645515</v>
      </c>
      <c r="G501">
        <f t="shared" si="115"/>
        <v>1.4265772883537273</v>
      </c>
      <c r="H501">
        <f t="shared" si="116"/>
        <v>1.6244836106096405</v>
      </c>
    </row>
    <row r="502" spans="5:8" x14ac:dyDescent="0.3">
      <c r="E502" s="235">
        <f t="shared" si="113"/>
        <v>6.0363412380659072E-2</v>
      </c>
      <c r="F502" s="235">
        <f t="shared" si="114"/>
        <v>4.7736372035725283E-2</v>
      </c>
      <c r="G502">
        <f t="shared" si="115"/>
        <v>0.46360544386883151</v>
      </c>
      <c r="H502">
        <f t="shared" si="116"/>
        <v>0.63683522473249565</v>
      </c>
    </row>
    <row r="503" spans="5:8" x14ac:dyDescent="0.3">
      <c r="E503" s="235">
        <f t="shared" si="113"/>
        <v>0</v>
      </c>
      <c r="F503" s="235">
        <f t="shared" si="114"/>
        <v>1.2011087157376039E-2</v>
      </c>
      <c r="G503">
        <f t="shared" si="115"/>
        <v>4.878048780487805E-2</v>
      </c>
      <c r="H503">
        <f t="shared" si="116"/>
        <v>0.59087966405790726</v>
      </c>
    </row>
    <row r="504" spans="5:8" x14ac:dyDescent="0.3">
      <c r="E504" s="235">
        <f t="shared" si="113"/>
        <v>1.6014782876501387E-2</v>
      </c>
      <c r="F504" s="235">
        <f t="shared" si="114"/>
        <v>1.4166923313828149E-2</v>
      </c>
      <c r="G504">
        <f t="shared" si="115"/>
        <v>0.23812742552433219</v>
      </c>
      <c r="H504">
        <f t="shared" si="116"/>
        <v>0.5936528444434428</v>
      </c>
    </row>
    <row r="505" spans="5:8" x14ac:dyDescent="0.3">
      <c r="E505" s="235">
        <f t="shared" si="113"/>
        <v>6.1595318755774564E-2</v>
      </c>
      <c r="F505" s="235">
        <f t="shared" si="114"/>
        <v>8.5001539882968893E-2</v>
      </c>
      <c r="G505">
        <f t="shared" si="115"/>
        <v>0.46517636041774652</v>
      </c>
      <c r="H505">
        <f t="shared" si="116"/>
        <v>0.68477162853960949</v>
      </c>
    </row>
    <row r="506" spans="5:8" x14ac:dyDescent="0.3">
      <c r="E506" s="235">
        <f t="shared" si="113"/>
        <v>0</v>
      </c>
      <c r="F506" s="235">
        <f t="shared" si="114"/>
        <v>0</v>
      </c>
      <c r="G506">
        <f t="shared" si="115"/>
        <v>4.878048780487805E-2</v>
      </c>
      <c r="H506">
        <f t="shared" si="116"/>
        <v>0.57542908762420952</v>
      </c>
    </row>
    <row r="507" spans="5:8" x14ac:dyDescent="0.3">
      <c r="E507" s="235">
        <f t="shared" si="113"/>
        <v>0.81552202032645515</v>
      </c>
      <c r="F507" s="235">
        <f t="shared" si="114"/>
        <v>0.81552202032645515</v>
      </c>
      <c r="G507">
        <f t="shared" si="115"/>
        <v>1.4265772883537273</v>
      </c>
      <c r="H507">
        <f t="shared" si="116"/>
        <v>1.6244836106096405</v>
      </c>
    </row>
    <row r="508" spans="5:8" x14ac:dyDescent="0.3">
      <c r="E508" s="235">
        <f t="shared" si="113"/>
        <v>1.8478595626732369E-3</v>
      </c>
      <c r="F508" s="235">
        <f t="shared" si="114"/>
        <v>1.8478595626732369E-3</v>
      </c>
      <c r="G508">
        <f t="shared" si="115"/>
        <v>0.22006188521180972</v>
      </c>
      <c r="H508">
        <f t="shared" si="116"/>
        <v>0.5778060993832399</v>
      </c>
    </row>
    <row r="509" spans="5:8" x14ac:dyDescent="0.3">
      <c r="E509" s="235">
        <f t="shared" si="113"/>
        <v>1.8478595626732369E-3</v>
      </c>
      <c r="F509" s="235">
        <f t="shared" si="114"/>
        <v>1.2011087157376039E-2</v>
      </c>
      <c r="G509">
        <f t="shared" si="115"/>
        <v>0.22006188521180972</v>
      </c>
      <c r="H509">
        <f t="shared" si="116"/>
        <v>0.59087966405790726</v>
      </c>
    </row>
    <row r="510" spans="5:8" x14ac:dyDescent="0.3">
      <c r="E510" s="235">
        <f t="shared" si="113"/>
        <v>0.87311364336310437</v>
      </c>
      <c r="F510" s="235">
        <f t="shared" si="114"/>
        <v>0.87249769017554668</v>
      </c>
      <c r="G510">
        <f t="shared" si="115"/>
        <v>1.5000176370155036</v>
      </c>
      <c r="H510">
        <f t="shared" si="116"/>
        <v>1.6977748065130789</v>
      </c>
    </row>
    <row r="511" spans="5:8" x14ac:dyDescent="0.3">
      <c r="E511" s="235">
        <f t="shared" si="113"/>
        <v>0</v>
      </c>
      <c r="F511" s="235">
        <f t="shared" si="114"/>
        <v>0</v>
      </c>
      <c r="G511">
        <f t="shared" si="115"/>
        <v>4.878048780487805E-2</v>
      </c>
      <c r="H511">
        <f t="shared" si="116"/>
        <v>0.57542908762420952</v>
      </c>
    </row>
    <row r="512" spans="5:8" x14ac:dyDescent="0.3">
      <c r="E512" s="235">
        <f t="shared" ref="E512:E543" si="117">U4</f>
        <v>0.16905071521456436</v>
      </c>
      <c r="F512" s="235">
        <f t="shared" ref="F512:F543" si="118">V4</f>
        <v>0.16905071521456436</v>
      </c>
      <c r="G512">
        <f t="shared" ref="G512:G543" si="119">W4</f>
        <v>0.38028068688463679</v>
      </c>
      <c r="H512">
        <f t="shared" ref="H512:H543" si="120">X4</f>
        <v>0.76969974921047757</v>
      </c>
    </row>
    <row r="513" spans="5:8" x14ac:dyDescent="0.3">
      <c r="E513" s="235">
        <f t="shared" si="117"/>
        <v>0.39383243544491919</v>
      </c>
      <c r="F513" s="235">
        <f t="shared" si="118"/>
        <v>0.40386401634776148</v>
      </c>
      <c r="G513">
        <f t="shared" si="119"/>
        <v>0.74011917478304712</v>
      </c>
      <c r="H513">
        <f t="shared" si="120"/>
        <v>1.053781912635015</v>
      </c>
    </row>
    <row r="514" spans="5:8" x14ac:dyDescent="0.3">
      <c r="E514" s="235">
        <f t="shared" si="117"/>
        <v>0.49173323425599108</v>
      </c>
      <c r="F514" s="235">
        <f t="shared" si="118"/>
        <v>0.49359093442318408</v>
      </c>
      <c r="G514">
        <f t="shared" si="119"/>
        <v>0.85776053332581415</v>
      </c>
      <c r="H514">
        <f t="shared" si="120"/>
        <v>1.1623354608423344</v>
      </c>
    </row>
    <row r="515" spans="5:8" x14ac:dyDescent="0.3">
      <c r="E515" s="235">
        <f t="shared" si="117"/>
        <v>9.4928478543563066E-2</v>
      </c>
      <c r="F515" s="235">
        <f t="shared" si="118"/>
        <v>9.3813858443247258E-2</v>
      </c>
      <c r="G515">
        <f t="shared" si="119"/>
        <v>0.38094470439346095</v>
      </c>
      <c r="H515">
        <f t="shared" si="120"/>
        <v>0.67867658767017869</v>
      </c>
    </row>
    <row r="516" spans="5:8" x14ac:dyDescent="0.3">
      <c r="E516" s="235">
        <f t="shared" si="117"/>
        <v>7.2821846553966188E-2</v>
      </c>
      <c r="F516" s="235">
        <f t="shared" si="118"/>
        <v>8.341073750696637E-2</v>
      </c>
      <c r="G516">
        <f t="shared" si="119"/>
        <v>0.35438052665799735</v>
      </c>
      <c r="H516">
        <f t="shared" si="120"/>
        <v>0.66609066903744607</v>
      </c>
    </row>
    <row r="517" spans="5:8" x14ac:dyDescent="0.3">
      <c r="E517" s="235">
        <f t="shared" si="117"/>
        <v>1.2260821103473899E-2</v>
      </c>
      <c r="F517" s="235">
        <f t="shared" si="118"/>
        <v>2.7122422441018021E-2</v>
      </c>
      <c r="G517">
        <f t="shared" si="119"/>
        <v>0.19187593050874444</v>
      </c>
      <c r="H517">
        <f t="shared" si="120"/>
        <v>0.59799185929248178</v>
      </c>
    </row>
    <row r="518" spans="5:8" x14ac:dyDescent="0.3">
      <c r="E518" s="235">
        <f t="shared" si="117"/>
        <v>0.16199145457923092</v>
      </c>
      <c r="F518" s="235">
        <f t="shared" si="118"/>
        <v>0.1740665056659855</v>
      </c>
      <c r="G518">
        <f t="shared" si="119"/>
        <v>0.46153015113717788</v>
      </c>
      <c r="H518">
        <f t="shared" si="120"/>
        <v>0.77576795997983083</v>
      </c>
    </row>
    <row r="519" spans="5:8" x14ac:dyDescent="0.3">
      <c r="E519" s="235">
        <f t="shared" si="117"/>
        <v>0.34516069106446218</v>
      </c>
      <c r="F519" s="235">
        <f t="shared" si="118"/>
        <v>0.34516069106446218</v>
      </c>
      <c r="G519">
        <f t="shared" si="119"/>
        <v>0.59190119523101825</v>
      </c>
      <c r="H519">
        <f t="shared" si="120"/>
        <v>0.98276137177888068</v>
      </c>
    </row>
    <row r="520" spans="5:8" x14ac:dyDescent="0.3">
      <c r="E520" s="235">
        <f t="shared" si="117"/>
        <v>0.24224410180196917</v>
      </c>
      <c r="F520" s="235">
        <f t="shared" si="118"/>
        <v>0.24224410180196917</v>
      </c>
      <c r="G520">
        <f t="shared" si="119"/>
        <v>0.46823267031129745</v>
      </c>
      <c r="H520">
        <f t="shared" si="120"/>
        <v>0.85825067673363242</v>
      </c>
    </row>
    <row r="521" spans="5:8" x14ac:dyDescent="0.3">
      <c r="E521" s="235">
        <f t="shared" si="117"/>
        <v>0.309307077837637</v>
      </c>
      <c r="F521" s="235">
        <f t="shared" si="118"/>
        <v>0.35835036225153261</v>
      </c>
      <c r="G521">
        <f t="shared" si="119"/>
        <v>0.54881811705501449</v>
      </c>
      <c r="H521">
        <f t="shared" si="120"/>
        <v>0.99871851861680971</v>
      </c>
    </row>
    <row r="522" spans="5:8" x14ac:dyDescent="0.3">
      <c r="E522" s="235">
        <f t="shared" si="117"/>
        <v>0.12948170165335315</v>
      </c>
      <c r="F522" s="235">
        <f t="shared" si="118"/>
        <v>0.12948170165335315</v>
      </c>
      <c r="G522">
        <f t="shared" si="119"/>
        <v>0.33273304102200046</v>
      </c>
      <c r="H522">
        <f t="shared" si="120"/>
        <v>0.72182830869669068</v>
      </c>
    </row>
    <row r="523" spans="5:8" x14ac:dyDescent="0.3">
      <c r="E523" s="235">
        <f t="shared" si="117"/>
        <v>0.12929593163663386</v>
      </c>
      <c r="F523" s="235">
        <f t="shared" si="118"/>
        <v>0.12929593163663386</v>
      </c>
      <c r="G523">
        <f t="shared" si="119"/>
        <v>0.42224195549481175</v>
      </c>
      <c r="H523">
        <f t="shared" si="120"/>
        <v>0.72160356014967764</v>
      </c>
    </row>
    <row r="524" spans="5:8" x14ac:dyDescent="0.3">
      <c r="E524" s="235">
        <f t="shared" si="117"/>
        <v>0.11926435073379156</v>
      </c>
      <c r="F524" s="235">
        <f t="shared" si="118"/>
        <v>0.11833550065019506</v>
      </c>
      <c r="G524">
        <f t="shared" si="119"/>
        <v>0.320455479883761</v>
      </c>
      <c r="H524">
        <f t="shared" si="120"/>
        <v>0.70834339587590578</v>
      </c>
    </row>
    <row r="525" spans="5:8" x14ac:dyDescent="0.3">
      <c r="E525" s="235">
        <f t="shared" si="117"/>
        <v>0.1344974921047743</v>
      </c>
      <c r="F525" s="235">
        <f t="shared" si="118"/>
        <v>0.1344974921047743</v>
      </c>
      <c r="G525">
        <f t="shared" si="119"/>
        <v>0.33876020739895435</v>
      </c>
      <c r="H525">
        <f t="shared" si="120"/>
        <v>0.72789651946604395</v>
      </c>
    </row>
    <row r="526" spans="5:8" x14ac:dyDescent="0.3">
      <c r="E526" s="235">
        <f t="shared" si="117"/>
        <v>0.8136726732305406</v>
      </c>
      <c r="F526" s="235">
        <f t="shared" si="118"/>
        <v>0.8136726732305406</v>
      </c>
      <c r="G526">
        <f t="shared" si="119"/>
        <v>1.2446153233725221</v>
      </c>
      <c r="H526">
        <f t="shared" si="120"/>
        <v>1.5495772073458776</v>
      </c>
    </row>
    <row r="527" spans="5:8" x14ac:dyDescent="0.3">
      <c r="E527" s="235">
        <f t="shared" si="117"/>
        <v>4.6442504179825374E-3</v>
      </c>
      <c r="F527" s="235">
        <f t="shared" si="118"/>
        <v>4.6442504179825374E-3</v>
      </c>
      <c r="G527">
        <f t="shared" si="119"/>
        <v>0.18272356675114776</v>
      </c>
      <c r="H527">
        <f t="shared" si="120"/>
        <v>0.5707972851038986</v>
      </c>
    </row>
    <row r="528" spans="5:8" x14ac:dyDescent="0.3">
      <c r="E528" s="235">
        <f t="shared" si="117"/>
        <v>2.9537432658368938E-2</v>
      </c>
      <c r="F528" s="235">
        <f t="shared" si="118"/>
        <v>4.0683633661527031E-2</v>
      </c>
      <c r="G528">
        <f t="shared" si="119"/>
        <v>0.21263617025158568</v>
      </c>
      <c r="H528">
        <f t="shared" si="120"/>
        <v>0.61439850322443679</v>
      </c>
    </row>
    <row r="529" spans="5:8" x14ac:dyDescent="0.3">
      <c r="E529" s="235">
        <f t="shared" si="117"/>
        <v>0</v>
      </c>
      <c r="F529" s="235">
        <f t="shared" si="118"/>
        <v>1.114620100315809E-2</v>
      </c>
      <c r="G529">
        <f t="shared" si="119"/>
        <v>8.7410714285714286E-2</v>
      </c>
      <c r="H529">
        <f t="shared" si="120"/>
        <v>0.57866348424935654</v>
      </c>
    </row>
    <row r="530" spans="5:8" x14ac:dyDescent="0.3">
      <c r="E530" s="235">
        <f t="shared" si="117"/>
        <v>0.4701839123165521</v>
      </c>
      <c r="F530" s="235">
        <f t="shared" si="118"/>
        <v>0.4720416124837451</v>
      </c>
      <c r="G530">
        <f t="shared" si="119"/>
        <v>0.83186604074334536</v>
      </c>
      <c r="H530">
        <f t="shared" si="120"/>
        <v>1.1362646293888168</v>
      </c>
    </row>
    <row r="531" spans="5:8" x14ac:dyDescent="0.3">
      <c r="E531" s="235">
        <f t="shared" si="117"/>
        <v>0.12539476128552851</v>
      </c>
      <c r="F531" s="235">
        <f t="shared" si="118"/>
        <v>0.13654096228868662</v>
      </c>
      <c r="G531">
        <f t="shared" si="119"/>
        <v>0.32782201656670468</v>
      </c>
      <c r="H531">
        <f t="shared" si="120"/>
        <v>0.73036875348318797</v>
      </c>
    </row>
    <row r="532" spans="5:8" x14ac:dyDescent="0.3">
      <c r="E532" s="235">
        <f t="shared" si="117"/>
        <v>0.27475385472784691</v>
      </c>
      <c r="F532" s="235">
        <f t="shared" si="118"/>
        <v>0.27475385472784691</v>
      </c>
      <c r="G532">
        <f t="shared" si="119"/>
        <v>0.50729763756933199</v>
      </c>
      <c r="H532">
        <f t="shared" si="120"/>
        <v>0.89758167246092213</v>
      </c>
    </row>
    <row r="533" spans="5:8" x14ac:dyDescent="0.3">
      <c r="E533" s="235">
        <f t="shared" si="117"/>
        <v>0.38565855470926991</v>
      </c>
      <c r="F533" s="235">
        <f t="shared" si="118"/>
        <v>0.39606167564555078</v>
      </c>
      <c r="G533">
        <f t="shared" si="119"/>
        <v>0.73029712587245554</v>
      </c>
      <c r="H533">
        <f t="shared" si="120"/>
        <v>1.0443424736604656</v>
      </c>
    </row>
    <row r="534" spans="5:8" x14ac:dyDescent="0.3">
      <c r="E534" s="235">
        <f t="shared" si="117"/>
        <v>0.87256176853055922</v>
      </c>
      <c r="F534" s="235">
        <f t="shared" si="118"/>
        <v>0.87256176853055922</v>
      </c>
      <c r="G534">
        <f t="shared" si="119"/>
        <v>1.3153787212056476</v>
      </c>
      <c r="H534">
        <f t="shared" si="120"/>
        <v>1.620822496749025</v>
      </c>
    </row>
    <row r="535" spans="5:8" x14ac:dyDescent="0.3">
      <c r="E535" s="235">
        <f t="shared" si="117"/>
        <v>0.24818874233698682</v>
      </c>
      <c r="F535" s="235">
        <f t="shared" si="118"/>
        <v>0.23648523128367083</v>
      </c>
      <c r="G535">
        <f t="shared" si="119"/>
        <v>0.56510812146705236</v>
      </c>
      <c r="H535">
        <f t="shared" si="120"/>
        <v>0.85128347177622687</v>
      </c>
    </row>
    <row r="536" spans="5:8" x14ac:dyDescent="0.3">
      <c r="E536" s="235">
        <f t="shared" si="117"/>
        <v>7.8209177038825933E-2</v>
      </c>
      <c r="F536" s="235">
        <f t="shared" si="118"/>
        <v>7.8209177038825933E-2</v>
      </c>
      <c r="G536">
        <f t="shared" si="119"/>
        <v>0.36085414980361452</v>
      </c>
      <c r="H536">
        <f t="shared" si="120"/>
        <v>0.65979770972107965</v>
      </c>
    </row>
    <row r="537" spans="5:8" x14ac:dyDescent="0.3">
      <c r="E537" s="235">
        <f t="shared" si="117"/>
        <v>9.827233884451049E-2</v>
      </c>
      <c r="F537" s="235">
        <f t="shared" si="118"/>
        <v>9.827233884451049E-2</v>
      </c>
      <c r="G537">
        <f t="shared" si="119"/>
        <v>0.2952306724542873</v>
      </c>
      <c r="H537">
        <f t="shared" si="120"/>
        <v>0.68407055279849271</v>
      </c>
    </row>
    <row r="538" spans="5:8" x14ac:dyDescent="0.3">
      <c r="E538" s="235">
        <f t="shared" si="117"/>
        <v>1.5047371354263421E-2</v>
      </c>
      <c r="F538" s="235">
        <f t="shared" si="118"/>
        <v>2.5078952257105703E-2</v>
      </c>
      <c r="G538">
        <f t="shared" si="119"/>
        <v>0.19522435627371881</v>
      </c>
      <c r="H538">
        <f t="shared" si="120"/>
        <v>0.59551962527533775</v>
      </c>
    </row>
    <row r="539" spans="5:8" x14ac:dyDescent="0.3">
      <c r="E539" s="235">
        <f t="shared" si="117"/>
        <v>0</v>
      </c>
      <c r="F539" s="235">
        <f t="shared" si="118"/>
        <v>1.114620100315809E-2</v>
      </c>
      <c r="G539">
        <f t="shared" si="119"/>
        <v>8.7410714285714286E-2</v>
      </c>
      <c r="H539">
        <f t="shared" si="120"/>
        <v>0.57866348424935654</v>
      </c>
    </row>
    <row r="540" spans="5:8" x14ac:dyDescent="0.3">
      <c r="E540" s="235">
        <f t="shared" si="117"/>
        <v>0.1475013932751254</v>
      </c>
      <c r="F540" s="235">
        <f t="shared" si="118"/>
        <v>0.1475013932751254</v>
      </c>
      <c r="G540">
        <f t="shared" si="119"/>
        <v>0.35438619430216822</v>
      </c>
      <c r="H540">
        <f t="shared" si="120"/>
        <v>0.74362891775695983</v>
      </c>
    </row>
    <row r="541" spans="5:8" x14ac:dyDescent="0.3">
      <c r="E541" s="235">
        <f t="shared" si="117"/>
        <v>0.11554895039940553</v>
      </c>
      <c r="F541" s="235">
        <f t="shared" si="118"/>
        <v>0.12669515140256363</v>
      </c>
      <c r="G541">
        <f t="shared" si="119"/>
        <v>0.31599091219712849</v>
      </c>
      <c r="H541">
        <f t="shared" si="120"/>
        <v>0.71845708049149448</v>
      </c>
    </row>
    <row r="542" spans="5:8" x14ac:dyDescent="0.3">
      <c r="E542" s="235">
        <f t="shared" si="117"/>
        <v>0.84042355563811999</v>
      </c>
      <c r="F542" s="235">
        <f t="shared" si="118"/>
        <v>0.83986624558796208</v>
      </c>
      <c r="G542">
        <f t="shared" si="119"/>
        <v>1.2767602107162763</v>
      </c>
      <c r="H542">
        <f t="shared" si="120"/>
        <v>1.5812667524747221</v>
      </c>
    </row>
    <row r="543" spans="5:8" x14ac:dyDescent="0.3">
      <c r="E543" s="235">
        <f t="shared" si="117"/>
        <v>0</v>
      </c>
      <c r="F543" s="235">
        <f t="shared" si="118"/>
        <v>0</v>
      </c>
      <c r="G543">
        <f t="shared" si="119"/>
        <v>8.7410714285714286E-2</v>
      </c>
      <c r="H543">
        <f t="shared" si="120"/>
        <v>0.56517857142857142</v>
      </c>
    </row>
    <row r="544" spans="5:8" x14ac:dyDescent="0.3">
      <c r="E544" s="235">
        <f t="shared" ref="E544:E561" si="121">U36</f>
        <v>0.14712985324168679</v>
      </c>
      <c r="F544" s="235">
        <f t="shared" ref="F544:F561" si="122">V36</f>
        <v>0.14712985324168679</v>
      </c>
      <c r="G544">
        <f t="shared" ref="G544:G561" si="123">W36</f>
        <v>0.35393973753350494</v>
      </c>
      <c r="H544">
        <f t="shared" ref="H544:H561" si="124">X36</f>
        <v>0.74317942066293363</v>
      </c>
    </row>
    <row r="545" spans="5:8" x14ac:dyDescent="0.3">
      <c r="E545" s="235">
        <f t="shared" si="121"/>
        <v>0.12279398105145829</v>
      </c>
      <c r="F545" s="235">
        <f t="shared" si="122"/>
        <v>0.13282556195430056</v>
      </c>
      <c r="G545">
        <f t="shared" si="123"/>
        <v>0.32469681918606191</v>
      </c>
      <c r="H545">
        <f t="shared" si="124"/>
        <v>0.72587378254292623</v>
      </c>
    </row>
    <row r="546" spans="5:8" x14ac:dyDescent="0.3">
      <c r="E546" s="235">
        <f t="shared" si="121"/>
        <v>0.19097157718744195</v>
      </c>
      <c r="F546" s="235">
        <f t="shared" si="122"/>
        <v>0.19097157718744195</v>
      </c>
      <c r="G546">
        <f t="shared" si="123"/>
        <v>0.49635377909291156</v>
      </c>
      <c r="H546">
        <f t="shared" si="124"/>
        <v>0.79622007775802139</v>
      </c>
    </row>
    <row r="547" spans="5:8" x14ac:dyDescent="0.3">
      <c r="E547" s="235">
        <f t="shared" si="121"/>
        <v>0.13059632175366895</v>
      </c>
      <c r="F547" s="235">
        <f t="shared" si="122"/>
        <v>0.11833550065019506</v>
      </c>
      <c r="G547">
        <f t="shared" si="123"/>
        <v>0.42380455418513308</v>
      </c>
      <c r="H547">
        <f t="shared" si="124"/>
        <v>0.70834339587590578</v>
      </c>
    </row>
    <row r="548" spans="5:8" x14ac:dyDescent="0.3">
      <c r="E548" s="235">
        <f t="shared" si="121"/>
        <v>0.12000743080066877</v>
      </c>
      <c r="F548" s="235">
        <f t="shared" si="122"/>
        <v>0.12000743080066877</v>
      </c>
      <c r="G548">
        <f t="shared" si="123"/>
        <v>0.41108053627823044</v>
      </c>
      <c r="H548">
        <f t="shared" si="124"/>
        <v>0.7103661327990235</v>
      </c>
    </row>
    <row r="549" spans="5:8" x14ac:dyDescent="0.3">
      <c r="E549" s="235">
        <f t="shared" si="121"/>
        <v>1.857700167193015E-3</v>
      </c>
      <c r="F549" s="235">
        <f t="shared" si="122"/>
        <v>1.857700167193015E-3</v>
      </c>
      <c r="G549">
        <f t="shared" si="123"/>
        <v>0.17937514098617338</v>
      </c>
      <c r="H549">
        <f t="shared" si="124"/>
        <v>0.5674260568987024</v>
      </c>
    </row>
    <row r="550" spans="5:8" x14ac:dyDescent="0.3">
      <c r="E550" s="235">
        <f t="shared" si="121"/>
        <v>0.81515883336429495</v>
      </c>
      <c r="F550" s="235">
        <f t="shared" si="122"/>
        <v>0.81460152331413704</v>
      </c>
      <c r="G550">
        <f t="shared" si="123"/>
        <v>1.246401150447175</v>
      </c>
      <c r="H550">
        <f t="shared" si="124"/>
        <v>1.5507009500809428</v>
      </c>
    </row>
    <row r="551" spans="5:8" x14ac:dyDescent="0.3">
      <c r="E551" s="235">
        <f t="shared" si="121"/>
        <v>0.8136726732305406</v>
      </c>
      <c r="F551" s="235">
        <f t="shared" si="122"/>
        <v>0.8136726732305406</v>
      </c>
      <c r="G551">
        <f t="shared" si="123"/>
        <v>1.2446153233725221</v>
      </c>
      <c r="H551">
        <f t="shared" si="124"/>
        <v>1.5495772073458776</v>
      </c>
    </row>
    <row r="552" spans="5:8" x14ac:dyDescent="0.3">
      <c r="E552" s="235">
        <f t="shared" si="121"/>
        <v>4.8300204347018393E-2</v>
      </c>
      <c r="F552" s="235">
        <f t="shared" si="122"/>
        <v>4.8300204347018393E-2</v>
      </c>
      <c r="G552">
        <f t="shared" si="123"/>
        <v>0.32491437992622274</v>
      </c>
      <c r="H552">
        <f t="shared" si="124"/>
        <v>0.62361319365197321</v>
      </c>
    </row>
    <row r="553" spans="5:8" x14ac:dyDescent="0.3">
      <c r="E553" s="235">
        <f t="shared" si="121"/>
        <v>0</v>
      </c>
      <c r="F553" s="235">
        <f t="shared" si="122"/>
        <v>1.114620100315809E-2</v>
      </c>
      <c r="G553">
        <f t="shared" si="123"/>
        <v>8.7410714285714286E-2</v>
      </c>
      <c r="H553">
        <f t="shared" si="124"/>
        <v>0.57866348424935654</v>
      </c>
    </row>
    <row r="554" spans="5:8" x14ac:dyDescent="0.3">
      <c r="E554" s="235">
        <f t="shared" si="121"/>
        <v>1.3932751253947613E-2</v>
      </c>
      <c r="F554" s="235">
        <f t="shared" si="122"/>
        <v>1.3932751253947613E-2</v>
      </c>
      <c r="G554">
        <f t="shared" si="123"/>
        <v>0.19388498596772907</v>
      </c>
      <c r="H554">
        <f t="shared" si="124"/>
        <v>0.58203471245455274</v>
      </c>
    </row>
    <row r="555" spans="5:8" x14ac:dyDescent="0.3">
      <c r="E555" s="235">
        <f t="shared" si="121"/>
        <v>5.1272524614527214E-2</v>
      </c>
      <c r="F555" s="235">
        <f t="shared" si="122"/>
        <v>8.5082667657440089E-2</v>
      </c>
      <c r="G555">
        <f t="shared" si="123"/>
        <v>0.32848603407552873</v>
      </c>
      <c r="H555">
        <f t="shared" si="124"/>
        <v>0.66811340596056379</v>
      </c>
    </row>
    <row r="556" spans="5:8" x14ac:dyDescent="0.3">
      <c r="E556" s="235">
        <f t="shared" si="121"/>
        <v>0</v>
      </c>
      <c r="F556" s="235">
        <f t="shared" si="122"/>
        <v>0</v>
      </c>
      <c r="G556">
        <f t="shared" si="123"/>
        <v>8.7410714285714286E-2</v>
      </c>
      <c r="H556">
        <f t="shared" si="124"/>
        <v>0.56517857142857142</v>
      </c>
    </row>
    <row r="557" spans="5:8" x14ac:dyDescent="0.3">
      <c r="E557" s="235">
        <f t="shared" si="121"/>
        <v>0.8136726732305406</v>
      </c>
      <c r="F557" s="235">
        <f t="shared" si="122"/>
        <v>0.8136726732305406</v>
      </c>
      <c r="G557">
        <f t="shared" si="123"/>
        <v>1.2446153233725221</v>
      </c>
      <c r="H557">
        <f t="shared" si="124"/>
        <v>1.5495772073458776</v>
      </c>
    </row>
    <row r="558" spans="5:8" x14ac:dyDescent="0.3">
      <c r="E558" s="235">
        <f t="shared" si="121"/>
        <v>1.857700167193015E-3</v>
      </c>
      <c r="F558" s="235">
        <f t="shared" si="122"/>
        <v>1.857700167193015E-3</v>
      </c>
      <c r="G558">
        <f t="shared" si="123"/>
        <v>0.17937514098617338</v>
      </c>
      <c r="H558">
        <f t="shared" si="124"/>
        <v>0.5674260568987024</v>
      </c>
    </row>
    <row r="559" spans="5:8" x14ac:dyDescent="0.3">
      <c r="E559" s="235">
        <f t="shared" si="121"/>
        <v>0</v>
      </c>
      <c r="F559" s="235">
        <f t="shared" si="122"/>
        <v>1.114620100315809E-2</v>
      </c>
      <c r="G559">
        <f t="shared" si="123"/>
        <v>8.7410714285714286E-2</v>
      </c>
      <c r="H559">
        <f t="shared" si="124"/>
        <v>0.57866348424935654</v>
      </c>
    </row>
    <row r="560" spans="5:8" x14ac:dyDescent="0.3">
      <c r="E560" s="235">
        <f t="shared" si="121"/>
        <v>0.87256176853055922</v>
      </c>
      <c r="F560" s="235">
        <f t="shared" si="122"/>
        <v>0.87256176853055922</v>
      </c>
      <c r="G560">
        <f t="shared" si="123"/>
        <v>1.3153787212056476</v>
      </c>
      <c r="H560">
        <f t="shared" si="124"/>
        <v>1.620822496749025</v>
      </c>
    </row>
    <row r="561" spans="5:8" x14ac:dyDescent="0.3">
      <c r="E561" s="235">
        <f t="shared" si="121"/>
        <v>0</v>
      </c>
      <c r="F561" s="235">
        <f t="shared" si="122"/>
        <v>0</v>
      </c>
      <c r="G561">
        <f t="shared" si="123"/>
        <v>8.7410714285714286E-2</v>
      </c>
      <c r="H561">
        <f t="shared" si="124"/>
        <v>0.56517857142857142</v>
      </c>
    </row>
    <row r="562" spans="5:8" x14ac:dyDescent="0.3">
      <c r="E562" s="235">
        <f t="shared" ref="E562:E593" si="125">A4</f>
        <v>0.12572855953372189</v>
      </c>
      <c r="F562" s="235">
        <f t="shared" ref="F562:F593" si="126">B4</f>
        <v>0.13155703580349709</v>
      </c>
      <c r="G562">
        <f t="shared" ref="G562:G593" si="127">C4</f>
        <v>0.30883718659042531</v>
      </c>
      <c r="H562">
        <f t="shared" ref="H562:H593" si="128">D4</f>
        <v>0.39622480785704511</v>
      </c>
    </row>
    <row r="563" spans="5:8" x14ac:dyDescent="0.3">
      <c r="E563" s="235">
        <f t="shared" si="125"/>
        <v>7.3272273105745217E-2</v>
      </c>
      <c r="F563" s="235">
        <f t="shared" si="126"/>
        <v>6.5778517901748546E-2</v>
      </c>
      <c r="G563">
        <f t="shared" si="127"/>
        <v>0.24370960798757998</v>
      </c>
      <c r="H563">
        <f t="shared" si="128"/>
        <v>0.30978387366915655</v>
      </c>
    </row>
    <row r="564" spans="5:8" x14ac:dyDescent="0.3">
      <c r="E564" s="235">
        <f t="shared" si="125"/>
        <v>0.16125451013044684</v>
      </c>
      <c r="F564" s="235">
        <f t="shared" si="126"/>
        <v>0.16236469608659451</v>
      </c>
      <c r="G564">
        <f t="shared" si="127"/>
        <v>0.35294475305161166</v>
      </c>
      <c r="H564">
        <f t="shared" si="128"/>
        <v>0.43670980235010687</v>
      </c>
    </row>
    <row r="565" spans="5:8" x14ac:dyDescent="0.3">
      <c r="E565" s="235">
        <f t="shared" si="125"/>
        <v>0.19955592561754093</v>
      </c>
      <c r="F565" s="235">
        <f t="shared" si="126"/>
        <v>0.19983347210657784</v>
      </c>
      <c r="G565">
        <f t="shared" si="127"/>
        <v>0.4004982231425781</v>
      </c>
      <c r="H565">
        <f t="shared" si="128"/>
        <v>0.48594830916599274</v>
      </c>
    </row>
    <row r="566" spans="5:8" x14ac:dyDescent="0.3">
      <c r="E566" s="235">
        <f t="shared" si="125"/>
        <v>0.14876491812378573</v>
      </c>
      <c r="F566" s="235">
        <f t="shared" si="126"/>
        <v>0.10824313072439634</v>
      </c>
      <c r="G566">
        <f t="shared" si="127"/>
        <v>0.33743818671760084</v>
      </c>
      <c r="H566">
        <f t="shared" si="128"/>
        <v>0.36558751472716056</v>
      </c>
    </row>
    <row r="567" spans="5:8" x14ac:dyDescent="0.3">
      <c r="E567" s="235">
        <f t="shared" si="125"/>
        <v>0.18706633361087982</v>
      </c>
      <c r="F567" s="235">
        <f t="shared" si="126"/>
        <v>0.18706633361087982</v>
      </c>
      <c r="G567">
        <f t="shared" si="127"/>
        <v>0.38499165680856728</v>
      </c>
      <c r="H567">
        <f t="shared" si="128"/>
        <v>0.46917074388057978</v>
      </c>
    </row>
    <row r="568" spans="5:8" x14ac:dyDescent="0.3">
      <c r="E568" s="235">
        <f t="shared" si="125"/>
        <v>0.11601443241742992</v>
      </c>
      <c r="F568" s="235">
        <f t="shared" si="126"/>
        <v>6.6056064390785457E-2</v>
      </c>
      <c r="G568">
        <f t="shared" si="127"/>
        <v>0.29677652388619474</v>
      </c>
      <c r="H568">
        <f t="shared" si="128"/>
        <v>0.31014860334927419</v>
      </c>
    </row>
    <row r="569" spans="5:8" x14ac:dyDescent="0.3">
      <c r="E569" s="235">
        <f t="shared" si="125"/>
        <v>0.10241465445462115</v>
      </c>
      <c r="F569" s="235">
        <f t="shared" si="126"/>
        <v>0.10241465445462115</v>
      </c>
      <c r="G569">
        <f t="shared" si="127"/>
        <v>0.27989159610027187</v>
      </c>
      <c r="H569">
        <f t="shared" si="128"/>
        <v>0.35792819144468946</v>
      </c>
    </row>
    <row r="570" spans="5:8" x14ac:dyDescent="0.3">
      <c r="E570" s="235">
        <f t="shared" si="125"/>
        <v>6.1337774077157924E-2</v>
      </c>
      <c r="F570" s="235">
        <f t="shared" si="126"/>
        <v>8.8259783513738546E-2</v>
      </c>
      <c r="G570">
        <f t="shared" si="127"/>
        <v>0.19575101200488543</v>
      </c>
      <c r="H570">
        <f t="shared" si="128"/>
        <v>0.33932697775868809</v>
      </c>
    </row>
    <row r="571" spans="5:8" x14ac:dyDescent="0.3">
      <c r="E571" s="235">
        <f t="shared" si="125"/>
        <v>5.2178739938939775E-2</v>
      </c>
      <c r="F571" s="235">
        <f t="shared" si="126"/>
        <v>0.17540938107132945</v>
      </c>
      <c r="G571">
        <f t="shared" si="127"/>
        <v>0.21752074040125063</v>
      </c>
      <c r="H571">
        <f t="shared" si="128"/>
        <v>0.45385209731563747</v>
      </c>
    </row>
    <row r="572" spans="5:8" x14ac:dyDescent="0.3">
      <c r="E572" s="235">
        <f t="shared" si="125"/>
        <v>0.21620871495975577</v>
      </c>
      <c r="F572" s="235">
        <f t="shared" si="126"/>
        <v>0.21759644740494033</v>
      </c>
      <c r="G572">
        <f t="shared" si="127"/>
        <v>0.42117364492125919</v>
      </c>
      <c r="H572">
        <f t="shared" si="128"/>
        <v>0.50929100869352384</v>
      </c>
    </row>
    <row r="573" spans="5:8" x14ac:dyDescent="0.3">
      <c r="E573" s="235">
        <f t="shared" si="125"/>
        <v>0.18151540383014156</v>
      </c>
      <c r="F573" s="235">
        <f t="shared" si="126"/>
        <v>0.19289480988065502</v>
      </c>
      <c r="G573">
        <f t="shared" si="127"/>
        <v>0.37809984954900694</v>
      </c>
      <c r="H573">
        <f t="shared" si="128"/>
        <v>0.47683006716305093</v>
      </c>
    </row>
    <row r="574" spans="5:8" x14ac:dyDescent="0.3">
      <c r="E574" s="235">
        <f t="shared" si="125"/>
        <v>4.718290313627533E-2</v>
      </c>
      <c r="F574" s="235">
        <f t="shared" si="126"/>
        <v>4.6905356647238411E-2</v>
      </c>
      <c r="G574">
        <f t="shared" si="127"/>
        <v>0.21131811386764632</v>
      </c>
      <c r="H574">
        <f t="shared" si="128"/>
        <v>0.28498225542115474</v>
      </c>
    </row>
    <row r="575" spans="5:8" x14ac:dyDescent="0.3">
      <c r="E575" s="235">
        <f t="shared" si="125"/>
        <v>0.17235636969192339</v>
      </c>
      <c r="F575" s="235">
        <f t="shared" si="126"/>
        <v>0.17069109075770192</v>
      </c>
      <c r="G575">
        <f t="shared" si="127"/>
        <v>0.36672836757073235</v>
      </c>
      <c r="H575">
        <f t="shared" si="128"/>
        <v>0.44765169275363709</v>
      </c>
    </row>
    <row r="576" spans="5:8" x14ac:dyDescent="0.3">
      <c r="E576" s="235">
        <f t="shared" si="125"/>
        <v>0.16069941715237301</v>
      </c>
      <c r="F576" s="235">
        <f t="shared" si="126"/>
        <v>0.16180960310852069</v>
      </c>
      <c r="G576">
        <f t="shared" si="127"/>
        <v>0.35225557232565557</v>
      </c>
      <c r="H576">
        <f t="shared" si="128"/>
        <v>0.43598034298987154</v>
      </c>
    </row>
    <row r="577" spans="5:8" x14ac:dyDescent="0.3">
      <c r="E577" s="235">
        <f t="shared" si="125"/>
        <v>0.21620871495975577</v>
      </c>
      <c r="F577" s="235">
        <f t="shared" si="126"/>
        <v>0.2331390507910075</v>
      </c>
      <c r="G577">
        <f t="shared" si="127"/>
        <v>0.42117364492125919</v>
      </c>
      <c r="H577">
        <f t="shared" si="128"/>
        <v>0.52971587078011351</v>
      </c>
    </row>
    <row r="578" spans="5:8" x14ac:dyDescent="0.3">
      <c r="E578" s="235">
        <f t="shared" si="125"/>
        <v>4.1076880377463224E-2</v>
      </c>
      <c r="F578" s="235">
        <f t="shared" si="126"/>
        <v>5.4676658340271994E-2</v>
      </c>
      <c r="G578">
        <f t="shared" si="127"/>
        <v>0.20373712588212994</v>
      </c>
      <c r="H578">
        <f t="shared" si="128"/>
        <v>0.29519468646444963</v>
      </c>
    </row>
    <row r="579" spans="5:8" x14ac:dyDescent="0.3">
      <c r="E579" s="235">
        <f t="shared" si="125"/>
        <v>1.8040521787399389E-2</v>
      </c>
      <c r="F579" s="235">
        <f t="shared" si="126"/>
        <v>1.3044684984734944E-2</v>
      </c>
      <c r="G579">
        <f t="shared" si="127"/>
        <v>0.17513612575495444</v>
      </c>
      <c r="H579">
        <f t="shared" si="128"/>
        <v>0.24048523444679865</v>
      </c>
    </row>
    <row r="580" spans="5:8" x14ac:dyDescent="0.3">
      <c r="E580" s="235">
        <f t="shared" si="125"/>
        <v>0.18928670552317514</v>
      </c>
      <c r="F580" s="235">
        <f t="shared" si="126"/>
        <v>0.19178462392450735</v>
      </c>
      <c r="G580">
        <f t="shared" si="127"/>
        <v>0.38774837971239146</v>
      </c>
      <c r="H580">
        <f t="shared" si="128"/>
        <v>0.47537114844258027</v>
      </c>
    </row>
    <row r="581" spans="5:8" x14ac:dyDescent="0.3">
      <c r="E581" s="235">
        <f t="shared" si="125"/>
        <v>5.0791007493755203E-2</v>
      </c>
      <c r="F581" s="235">
        <f t="shared" si="126"/>
        <v>5.0513461004718291E-2</v>
      </c>
      <c r="G581">
        <f t="shared" si="127"/>
        <v>0.21579778858636053</v>
      </c>
      <c r="H581">
        <f t="shared" si="128"/>
        <v>0.28972374126268452</v>
      </c>
    </row>
    <row r="582" spans="5:8" x14ac:dyDescent="0.3">
      <c r="E582" s="235">
        <f t="shared" si="125"/>
        <v>4.357479877879545E-2</v>
      </c>
      <c r="F582" s="235">
        <f t="shared" si="126"/>
        <v>9.1590341382181514E-2</v>
      </c>
      <c r="G582">
        <f t="shared" si="127"/>
        <v>0.2068384391489321</v>
      </c>
      <c r="H582">
        <f t="shared" si="128"/>
        <v>0.34370373392010023</v>
      </c>
    </row>
    <row r="583" spans="5:8" x14ac:dyDescent="0.3">
      <c r="E583" s="235">
        <f t="shared" si="125"/>
        <v>5.5786844296419648E-2</v>
      </c>
      <c r="F583" s="235">
        <f t="shared" si="126"/>
        <v>7.6602830974188171E-2</v>
      </c>
      <c r="G583">
        <f t="shared" si="127"/>
        <v>0.15571799437068531</v>
      </c>
      <c r="H583">
        <f t="shared" si="128"/>
        <v>0.32400833119374578</v>
      </c>
    </row>
    <row r="584" spans="5:8" x14ac:dyDescent="0.3">
      <c r="E584" s="235">
        <f t="shared" si="125"/>
        <v>0.1742991951151818</v>
      </c>
      <c r="F584" s="235">
        <f t="shared" si="126"/>
        <v>0.1742991951151818</v>
      </c>
      <c r="G584">
        <f t="shared" si="127"/>
        <v>0.36914050011157845</v>
      </c>
      <c r="H584">
        <f t="shared" si="128"/>
        <v>0.45239317859516681</v>
      </c>
    </row>
    <row r="585" spans="5:8" x14ac:dyDescent="0.3">
      <c r="E585" s="235">
        <f t="shared" si="125"/>
        <v>7.1884540660560645E-2</v>
      </c>
      <c r="F585" s="235">
        <f t="shared" si="126"/>
        <v>0.17041354426866501</v>
      </c>
      <c r="G585">
        <f t="shared" si="127"/>
        <v>0.24198665617268991</v>
      </c>
      <c r="H585">
        <f t="shared" si="128"/>
        <v>0.44728696307351934</v>
      </c>
    </row>
    <row r="586" spans="5:8" x14ac:dyDescent="0.3">
      <c r="E586" s="235">
        <f t="shared" si="125"/>
        <v>0.10990840965861781</v>
      </c>
      <c r="F586" s="235">
        <f t="shared" si="126"/>
        <v>0.10519011934499028</v>
      </c>
      <c r="G586">
        <f t="shared" si="127"/>
        <v>0.28919553590067837</v>
      </c>
      <c r="H586">
        <f t="shared" si="128"/>
        <v>0.36157548824586611</v>
      </c>
    </row>
    <row r="587" spans="5:8" x14ac:dyDescent="0.3">
      <c r="E587" s="235">
        <f t="shared" si="125"/>
        <v>5.1623646960865945E-2</v>
      </c>
      <c r="F587" s="235">
        <f t="shared" si="126"/>
        <v>4.6627810158201499E-2</v>
      </c>
      <c r="G587">
        <f t="shared" si="127"/>
        <v>0.21683155967529461</v>
      </c>
      <c r="H587">
        <f t="shared" si="128"/>
        <v>0.2846175257410371</v>
      </c>
    </row>
    <row r="588" spans="5:8" x14ac:dyDescent="0.3">
      <c r="E588" s="235">
        <f t="shared" si="125"/>
        <v>0.15875659172911463</v>
      </c>
      <c r="F588" s="235">
        <f t="shared" si="126"/>
        <v>0.16402997502081598</v>
      </c>
      <c r="G588">
        <f t="shared" si="127"/>
        <v>0.34984343978480947</v>
      </c>
      <c r="H588">
        <f t="shared" si="128"/>
        <v>0.43889818043081286</v>
      </c>
    </row>
    <row r="589" spans="5:8" x14ac:dyDescent="0.3">
      <c r="E589" s="235">
        <f t="shared" si="125"/>
        <v>6.1615320566194835E-2</v>
      </c>
      <c r="F589" s="235">
        <f t="shared" si="126"/>
        <v>6.5223424923674722E-2</v>
      </c>
      <c r="G589">
        <f t="shared" si="127"/>
        <v>0.19609560236786347</v>
      </c>
      <c r="H589">
        <f t="shared" si="128"/>
        <v>0.30905441430892122</v>
      </c>
    </row>
    <row r="590" spans="5:8" x14ac:dyDescent="0.3">
      <c r="E590" s="235">
        <f t="shared" si="125"/>
        <v>7.8268109908409655E-2</v>
      </c>
      <c r="F590" s="235">
        <f t="shared" si="126"/>
        <v>0.16874826533444351</v>
      </c>
      <c r="G590">
        <f t="shared" si="127"/>
        <v>0.2499122345211843</v>
      </c>
      <c r="H590">
        <f t="shared" si="128"/>
        <v>0.44509858499281335</v>
      </c>
    </row>
    <row r="591" spans="5:8" x14ac:dyDescent="0.3">
      <c r="E591" s="235">
        <f t="shared" si="125"/>
        <v>1.8040521787399389E-2</v>
      </c>
      <c r="F591" s="235">
        <f t="shared" si="126"/>
        <v>5.356647238412434E-2</v>
      </c>
      <c r="G591">
        <f t="shared" si="127"/>
        <v>0.17513612575495444</v>
      </c>
      <c r="H591">
        <f t="shared" si="128"/>
        <v>0.29373576774397891</v>
      </c>
    </row>
    <row r="592" spans="5:8" x14ac:dyDescent="0.3">
      <c r="E592" s="235">
        <f t="shared" si="125"/>
        <v>0.10463502636691646</v>
      </c>
      <c r="F592" s="235">
        <f t="shared" si="126"/>
        <v>9.6031085206772129E-2</v>
      </c>
      <c r="G592">
        <f t="shared" si="127"/>
        <v>0.28264831900409598</v>
      </c>
      <c r="H592">
        <f t="shared" si="128"/>
        <v>0.34953940880198298</v>
      </c>
    </row>
    <row r="593" spans="5:8" x14ac:dyDescent="0.3">
      <c r="E593" s="235">
        <f t="shared" si="125"/>
        <v>8.992506244796003E-2</v>
      </c>
      <c r="F593" s="235">
        <f t="shared" si="126"/>
        <v>8.465167915625868E-2</v>
      </c>
      <c r="G593">
        <f t="shared" si="127"/>
        <v>0.26438502976626105</v>
      </c>
      <c r="H593">
        <f t="shared" si="128"/>
        <v>0.33458549191715836</v>
      </c>
    </row>
    <row r="594" spans="5:8" x14ac:dyDescent="0.3">
      <c r="E594" s="235">
        <f t="shared" ref="E594:E611" si="129">A36</f>
        <v>5.4121565362198171E-2</v>
      </c>
      <c r="F594" s="235">
        <f t="shared" ref="F594:F611" si="130">B36</f>
        <v>6.4390785456563973E-2</v>
      </c>
      <c r="G594">
        <f t="shared" ref="G594:G611" si="131">C36</f>
        <v>0.21993287294209676</v>
      </c>
      <c r="H594">
        <f t="shared" ref="H594:H611" si="132">D36</f>
        <v>0.30796022526856814</v>
      </c>
    </row>
    <row r="595" spans="5:8" x14ac:dyDescent="0.3">
      <c r="E595" s="235">
        <f t="shared" si="129"/>
        <v>4.9680821537607549E-2</v>
      </c>
      <c r="F595" s="235">
        <f t="shared" si="130"/>
        <v>0.16180960310852069</v>
      </c>
      <c r="G595">
        <f t="shared" si="131"/>
        <v>0.21441942713444848</v>
      </c>
      <c r="H595">
        <f t="shared" si="132"/>
        <v>0.43598034298987154</v>
      </c>
    </row>
    <row r="596" spans="5:8" x14ac:dyDescent="0.3">
      <c r="E596" s="235">
        <f t="shared" si="129"/>
        <v>5.1623646960865945E-2</v>
      </c>
      <c r="F596" s="235">
        <f t="shared" si="130"/>
        <v>6.9941715237302249E-2</v>
      </c>
      <c r="G596">
        <f t="shared" si="131"/>
        <v>0.21683155967529461</v>
      </c>
      <c r="H596">
        <f t="shared" si="132"/>
        <v>0.31525481887092166</v>
      </c>
    </row>
    <row r="597" spans="5:8" x14ac:dyDescent="0.3">
      <c r="E597" s="235">
        <f t="shared" si="129"/>
        <v>0.11240632805995004</v>
      </c>
      <c r="F597" s="235">
        <f t="shared" si="130"/>
        <v>0.11268387454898696</v>
      </c>
      <c r="G597">
        <f t="shared" si="131"/>
        <v>0.2922968491674805</v>
      </c>
      <c r="H597">
        <f t="shared" si="132"/>
        <v>0.37142318960904341</v>
      </c>
    </row>
    <row r="598" spans="5:8" x14ac:dyDescent="0.3">
      <c r="E598" s="235">
        <f t="shared" si="129"/>
        <v>0.20011101859561475</v>
      </c>
      <c r="F598" s="235">
        <f t="shared" si="130"/>
        <v>0.20982514571190675</v>
      </c>
      <c r="G598">
        <f t="shared" si="131"/>
        <v>0.40118740386853413</v>
      </c>
      <c r="H598">
        <f t="shared" si="132"/>
        <v>0.49907857765022906</v>
      </c>
    </row>
    <row r="599" spans="5:8" x14ac:dyDescent="0.3">
      <c r="E599" s="235">
        <f t="shared" si="129"/>
        <v>6.938662225922842E-3</v>
      </c>
      <c r="F599" s="235">
        <f t="shared" si="130"/>
        <v>8.4096586178184843E-2</v>
      </c>
      <c r="G599">
        <f t="shared" si="131"/>
        <v>9.5070090486554182E-2</v>
      </c>
      <c r="H599">
        <f t="shared" si="132"/>
        <v>0.33385603255692303</v>
      </c>
    </row>
    <row r="600" spans="5:8" x14ac:dyDescent="0.3">
      <c r="E600" s="235">
        <f t="shared" si="129"/>
        <v>0.15764640577296699</v>
      </c>
      <c r="F600" s="235">
        <f t="shared" si="130"/>
        <v>0.15764640577296699</v>
      </c>
      <c r="G600">
        <f t="shared" si="131"/>
        <v>0.34846507833289747</v>
      </c>
      <c r="H600">
        <f t="shared" si="132"/>
        <v>0.43050939778810637</v>
      </c>
    </row>
    <row r="601" spans="5:8" x14ac:dyDescent="0.3">
      <c r="E601" s="235">
        <f t="shared" si="129"/>
        <v>5.7729669719678044E-2</v>
      </c>
      <c r="F601" s="235">
        <f t="shared" si="130"/>
        <v>0.16708298640022204</v>
      </c>
      <c r="G601">
        <f t="shared" si="131"/>
        <v>0.19127133728617121</v>
      </c>
      <c r="H601">
        <f t="shared" si="132"/>
        <v>0.44291020691210731</v>
      </c>
    </row>
    <row r="602" spans="5:8" x14ac:dyDescent="0.3">
      <c r="E602" s="235">
        <f t="shared" si="129"/>
        <v>7.993338884263114E-2</v>
      </c>
      <c r="F602" s="235">
        <f t="shared" si="130"/>
        <v>7.9100749375520404E-2</v>
      </c>
      <c r="G602">
        <f t="shared" si="131"/>
        <v>0.25197977669905242</v>
      </c>
      <c r="H602">
        <f t="shared" si="132"/>
        <v>0.32729089831480485</v>
      </c>
    </row>
    <row r="603" spans="5:8" x14ac:dyDescent="0.3">
      <c r="E603" s="235">
        <f t="shared" si="129"/>
        <v>0.20316402997502081</v>
      </c>
      <c r="F603" s="235">
        <f t="shared" si="130"/>
        <v>0.21371079655842354</v>
      </c>
      <c r="G603">
        <f t="shared" si="131"/>
        <v>0.40497789786129229</v>
      </c>
      <c r="H603">
        <f t="shared" si="132"/>
        <v>0.50418479317187637</v>
      </c>
    </row>
    <row r="604" spans="5:8" x14ac:dyDescent="0.3">
      <c r="E604" s="235">
        <f t="shared" si="129"/>
        <v>3.9134054954204828E-2</v>
      </c>
      <c r="F604" s="235">
        <f t="shared" si="130"/>
        <v>0.13821815154038303</v>
      </c>
      <c r="G604">
        <f t="shared" si="131"/>
        <v>0.20132499334128379</v>
      </c>
      <c r="H604">
        <f t="shared" si="132"/>
        <v>0.40497832017986934</v>
      </c>
    </row>
    <row r="605" spans="5:8" x14ac:dyDescent="0.3">
      <c r="E605" s="235">
        <f t="shared" si="129"/>
        <v>0.10158201498751041</v>
      </c>
      <c r="F605" s="235">
        <f t="shared" si="130"/>
        <v>0.16763807937829586</v>
      </c>
      <c r="G605">
        <f t="shared" si="131"/>
        <v>0.27885782501133777</v>
      </c>
      <c r="H605">
        <f t="shared" si="132"/>
        <v>0.44363966627234264</v>
      </c>
    </row>
    <row r="606" spans="5:8" x14ac:dyDescent="0.3">
      <c r="E606" s="235">
        <f t="shared" si="129"/>
        <v>0.18928670552317514</v>
      </c>
      <c r="F606" s="235">
        <f t="shared" si="130"/>
        <v>0.1440466278101582</v>
      </c>
      <c r="G606">
        <f t="shared" si="131"/>
        <v>0.38774837971239146</v>
      </c>
      <c r="H606">
        <f t="shared" si="132"/>
        <v>0.41263764346234044</v>
      </c>
    </row>
    <row r="607" spans="5:8" x14ac:dyDescent="0.3">
      <c r="E607" s="235">
        <f t="shared" si="129"/>
        <v>5.4399111851235082E-2</v>
      </c>
      <c r="F607" s="235">
        <f t="shared" si="130"/>
        <v>9.3255620316402998E-2</v>
      </c>
      <c r="G607">
        <f t="shared" si="131"/>
        <v>0.22027746330507481</v>
      </c>
      <c r="H607">
        <f t="shared" si="132"/>
        <v>0.34589211200080622</v>
      </c>
    </row>
    <row r="608" spans="5:8" x14ac:dyDescent="0.3">
      <c r="E608" s="235">
        <f t="shared" si="129"/>
        <v>5.8562309186788786E-2</v>
      </c>
      <c r="F608" s="235">
        <f t="shared" si="130"/>
        <v>5.8562309186788786E-2</v>
      </c>
      <c r="G608">
        <f t="shared" si="131"/>
        <v>0.19230510837510528</v>
      </c>
      <c r="H608">
        <f t="shared" si="132"/>
        <v>0.30030090198609705</v>
      </c>
    </row>
    <row r="609" spans="5:8" x14ac:dyDescent="0.3">
      <c r="E609" s="235">
        <f t="shared" si="129"/>
        <v>5.9117402164862616E-2</v>
      </c>
      <c r="F609" s="235">
        <f t="shared" si="130"/>
        <v>0.13072439633638636</v>
      </c>
      <c r="G609">
        <f t="shared" si="131"/>
        <v>0.22613549947570105</v>
      </c>
      <c r="H609">
        <f t="shared" si="132"/>
        <v>0.39513061881669215</v>
      </c>
    </row>
    <row r="610" spans="5:8" x14ac:dyDescent="0.3">
      <c r="E610" s="235">
        <f t="shared" si="129"/>
        <v>0.16375242853177907</v>
      </c>
      <c r="F610" s="235">
        <f t="shared" si="130"/>
        <v>0.18262558978628921</v>
      </c>
      <c r="G610">
        <f t="shared" si="131"/>
        <v>0.35604606631841385</v>
      </c>
      <c r="H610">
        <f t="shared" si="132"/>
        <v>0.46333506899869698</v>
      </c>
    </row>
    <row r="611" spans="5:8" x14ac:dyDescent="0.3">
      <c r="E611" s="235">
        <f t="shared" si="129"/>
        <v>0.15875659172911463</v>
      </c>
      <c r="F611" s="235">
        <f t="shared" si="130"/>
        <v>0.17374410213710798</v>
      </c>
      <c r="G611">
        <f t="shared" si="131"/>
        <v>0.34984343978480947</v>
      </c>
      <c r="H611">
        <f t="shared" si="132"/>
        <v>0.45166371923493148</v>
      </c>
    </row>
  </sheetData>
  <mergeCells count="35">
    <mergeCell ref="AT6:BW50"/>
    <mergeCell ref="AG1:AJ1"/>
    <mergeCell ref="AK1:AN1"/>
    <mergeCell ref="AO1:AR1"/>
    <mergeCell ref="AG2:AH2"/>
    <mergeCell ref="AI2:AJ2"/>
    <mergeCell ref="AK2:AL2"/>
    <mergeCell ref="AM2:AN2"/>
    <mergeCell ref="AO2:AP2"/>
    <mergeCell ref="AQ2:AR2"/>
    <mergeCell ref="A1:D1"/>
    <mergeCell ref="A2:B2"/>
    <mergeCell ref="C2:D2"/>
    <mergeCell ref="W2:X2"/>
    <mergeCell ref="E1:H1"/>
    <mergeCell ref="G2:H2"/>
    <mergeCell ref="E2:F2"/>
    <mergeCell ref="I1:L1"/>
    <mergeCell ref="M1:P1"/>
    <mergeCell ref="N72:U87"/>
    <mergeCell ref="AC1:AF1"/>
    <mergeCell ref="I2:J2"/>
    <mergeCell ref="K2:L2"/>
    <mergeCell ref="M2:N2"/>
    <mergeCell ref="O2:P2"/>
    <mergeCell ref="Y2:Z2"/>
    <mergeCell ref="AA2:AB2"/>
    <mergeCell ref="AC2:AD2"/>
    <mergeCell ref="AE2:AF2"/>
    <mergeCell ref="Y1:AB1"/>
    <mergeCell ref="Q1:T1"/>
    <mergeCell ref="Q2:R2"/>
    <mergeCell ref="S2:T2"/>
    <mergeCell ref="U1:X1"/>
    <mergeCell ref="U2:V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9"/>
  <sheetViews>
    <sheetView topLeftCell="A43" zoomScale="115" zoomScaleNormal="115" workbookViewId="0">
      <selection activeCell="O81" sqref="O81"/>
    </sheetView>
  </sheetViews>
  <sheetFormatPr defaultRowHeight="16.5" x14ac:dyDescent="0.3"/>
  <cols>
    <col min="1" max="1" width="3.5" bestFit="1" customWidth="1"/>
    <col min="2" max="2" width="38.375" bestFit="1" customWidth="1"/>
    <col min="3" max="3" width="15.25" customWidth="1"/>
    <col min="4" max="4" width="12.375" customWidth="1"/>
    <col min="5" max="5" width="15.625" customWidth="1"/>
    <col min="6" max="6" width="13.75" bestFit="1" customWidth="1"/>
    <col min="7" max="7" width="12.875" bestFit="1" customWidth="1"/>
    <col min="8" max="8" width="13.5" customWidth="1"/>
    <col min="9" max="9" width="13.75" bestFit="1" customWidth="1"/>
    <col min="10" max="10" width="18.375" bestFit="1" customWidth="1"/>
    <col min="11" max="11" width="11" bestFit="1" customWidth="1"/>
    <col min="12" max="12" width="13.75" bestFit="1" customWidth="1"/>
    <col min="13" max="13" width="13.125" customWidth="1"/>
    <col min="14" max="14" width="9.625" bestFit="1" customWidth="1"/>
    <col min="15" max="15" width="23.125" bestFit="1" customWidth="1"/>
    <col min="16" max="16" width="8.25" bestFit="1" customWidth="1"/>
    <col min="18" max="18" width="14.5" customWidth="1"/>
    <col min="19" max="19" width="41.625" customWidth="1"/>
    <col min="20" max="20" width="8.5" bestFit="1" customWidth="1"/>
  </cols>
  <sheetData>
    <row r="1" spans="1:30" x14ac:dyDescent="0.3">
      <c r="B1" t="s">
        <v>77</v>
      </c>
      <c r="C1" s="238"/>
      <c r="D1" s="238"/>
      <c r="E1" s="238"/>
      <c r="F1" s="238"/>
      <c r="G1" s="238"/>
      <c r="H1" s="238"/>
      <c r="I1" s="238" t="s">
        <v>0</v>
      </c>
      <c r="J1" s="238"/>
      <c r="K1" s="238"/>
      <c r="M1" s="96"/>
      <c r="N1" s="99"/>
      <c r="O1" s="99"/>
      <c r="Q1" s="238"/>
      <c r="R1" s="238"/>
      <c r="S1" s="238"/>
      <c r="U1" s="79"/>
    </row>
    <row r="2" spans="1:30" ht="33" x14ac:dyDescent="0.3">
      <c r="B2" t="s">
        <v>73</v>
      </c>
      <c r="C2" s="10" t="s">
        <v>84</v>
      </c>
      <c r="D2" s="29" t="s">
        <v>5</v>
      </c>
      <c r="E2" s="27" t="s">
        <v>85</v>
      </c>
      <c r="F2" t="s">
        <v>9</v>
      </c>
      <c r="G2" s="59"/>
      <c r="I2" s="29" t="s">
        <v>5</v>
      </c>
      <c r="J2" s="17" t="s">
        <v>6</v>
      </c>
      <c r="K2" t="s">
        <v>9</v>
      </c>
      <c r="M2" s="97"/>
      <c r="N2" s="17"/>
      <c r="Q2" s="10"/>
      <c r="R2" s="17"/>
      <c r="S2" s="8"/>
    </row>
    <row r="3" spans="1:30" x14ac:dyDescent="0.3">
      <c r="A3" s="78"/>
      <c r="B3" s="17" t="s">
        <v>74</v>
      </c>
      <c r="C3" s="17">
        <v>0.1</v>
      </c>
      <c r="D3" s="8">
        <v>0.11</v>
      </c>
      <c r="E3" s="17">
        <v>0.1</v>
      </c>
      <c r="F3" s="8">
        <v>0.16</v>
      </c>
      <c r="H3" s="8"/>
      <c r="I3" s="8">
        <v>0.24</v>
      </c>
      <c r="J3" s="8">
        <v>0.1</v>
      </c>
      <c r="K3" s="8">
        <v>0.38</v>
      </c>
      <c r="M3" s="98"/>
      <c r="N3" s="17"/>
      <c r="O3" s="17"/>
      <c r="P3" s="10"/>
      <c r="Q3" s="8"/>
      <c r="R3" s="17"/>
      <c r="S3" s="14"/>
      <c r="AD3" s="17"/>
    </row>
    <row r="4" spans="1:30" ht="17.25" thickBot="1" x14ac:dyDescent="0.35">
      <c r="A4" s="87"/>
      <c r="B4" s="26" t="s">
        <v>75</v>
      </c>
      <c r="C4" s="26"/>
      <c r="D4" s="88"/>
      <c r="E4" s="88"/>
      <c r="F4" s="88"/>
      <c r="G4" s="88"/>
      <c r="H4" s="88"/>
      <c r="I4" s="28"/>
      <c r="J4" s="60"/>
      <c r="K4" s="28"/>
      <c r="L4" s="28"/>
      <c r="M4" s="98"/>
      <c r="N4" s="28"/>
      <c r="O4" s="60"/>
      <c r="P4" s="77"/>
      <c r="Q4" s="6"/>
      <c r="R4" s="61"/>
      <c r="S4" s="6"/>
      <c r="T4" s="6"/>
      <c r="U4" s="6"/>
      <c r="X4" s="17"/>
      <c r="Y4" s="238"/>
      <c r="Z4" s="238"/>
      <c r="AD4" s="17"/>
    </row>
    <row r="5" spans="1:30" x14ac:dyDescent="0.3">
      <c r="A5" s="239"/>
      <c r="B5" s="241" t="s">
        <v>1</v>
      </c>
      <c r="C5" s="243"/>
      <c r="D5" s="243" t="s">
        <v>365</v>
      </c>
      <c r="E5" s="245" t="s">
        <v>60</v>
      </c>
      <c r="F5" s="247" t="s">
        <v>4</v>
      </c>
      <c r="G5" s="248"/>
      <c r="H5" s="249"/>
      <c r="I5" s="250" t="s">
        <v>11</v>
      </c>
      <c r="J5" s="250"/>
      <c r="K5" s="251"/>
      <c r="L5" s="252" t="s">
        <v>10</v>
      </c>
      <c r="M5" s="253"/>
      <c r="N5" s="253"/>
      <c r="O5" s="252" t="s">
        <v>12</v>
      </c>
      <c r="P5" s="254"/>
    </row>
    <row r="6" spans="1:30" ht="31.5" customHeight="1" x14ac:dyDescent="0.3">
      <c r="A6" s="240"/>
      <c r="B6" s="242"/>
      <c r="C6" s="244"/>
      <c r="D6" s="244"/>
      <c r="E6" s="246"/>
      <c r="F6" s="80" t="s">
        <v>60</v>
      </c>
      <c r="G6" s="73" t="s">
        <v>220</v>
      </c>
      <c r="H6" s="81" t="s">
        <v>365</v>
      </c>
      <c r="I6" s="80" t="s">
        <v>60</v>
      </c>
      <c r="J6" s="73" t="s">
        <v>220</v>
      </c>
      <c r="K6" s="234" t="s">
        <v>365</v>
      </c>
      <c r="L6" s="80" t="s">
        <v>60</v>
      </c>
      <c r="M6" s="73" t="s">
        <v>220</v>
      </c>
      <c r="N6" s="234" t="s">
        <v>365</v>
      </c>
      <c r="O6" s="132" t="s">
        <v>3</v>
      </c>
      <c r="P6" s="100" t="s">
        <v>2</v>
      </c>
    </row>
    <row r="7" spans="1:30" x14ac:dyDescent="0.3">
      <c r="A7" s="62">
        <v>1</v>
      </c>
      <c r="B7" s="40" t="s">
        <v>186</v>
      </c>
      <c r="C7" s="5"/>
      <c r="D7" s="5">
        <v>413</v>
      </c>
      <c r="E7" s="40">
        <v>426</v>
      </c>
      <c r="F7" s="40">
        <f>E7</f>
        <v>426</v>
      </c>
      <c r="G7" s="40">
        <f>D7</f>
        <v>413</v>
      </c>
      <c r="H7" s="40">
        <f>D7</f>
        <v>413</v>
      </c>
      <c r="I7" s="68">
        <v>1.7100255754475706</v>
      </c>
      <c r="J7" s="67">
        <v>1.6973017902813301</v>
      </c>
      <c r="K7" s="111">
        <v>1.6973017902813301</v>
      </c>
      <c r="L7" s="68">
        <v>3.1351342710997443</v>
      </c>
      <c r="M7" s="74">
        <v>5.0232608695652168</v>
      </c>
      <c r="N7" s="67">
        <v>5.0232608695652168</v>
      </c>
      <c r="O7" s="123">
        <f>F7-H7</f>
        <v>13</v>
      </c>
      <c r="P7" s="101">
        <f>L7-N7</f>
        <v>-1.8881265984654725</v>
      </c>
    </row>
    <row r="8" spans="1:30" x14ac:dyDescent="0.3">
      <c r="A8" s="63">
        <v>2</v>
      </c>
      <c r="B8" s="3" t="s">
        <v>80</v>
      </c>
      <c r="C8" s="8"/>
      <c r="D8" s="17">
        <v>379</v>
      </c>
      <c r="E8" s="3">
        <v>173</v>
      </c>
      <c r="F8" s="3">
        <f t="shared" ref="F8:F56" si="0">E8</f>
        <v>173</v>
      </c>
      <c r="G8" s="3">
        <f t="shared" ref="G8:G56" si="1">D8</f>
        <v>379</v>
      </c>
      <c r="H8" s="3">
        <f t="shared" ref="H8:H56" si="2">D8</f>
        <v>379</v>
      </c>
      <c r="I8" s="69">
        <v>0.8785549872122761</v>
      </c>
      <c r="J8" s="71">
        <v>1.5855626598465473</v>
      </c>
      <c r="K8" s="112">
        <v>1.5855626598465473</v>
      </c>
      <c r="L8" s="69">
        <v>1.9324136828644503</v>
      </c>
      <c r="M8" s="75">
        <v>4.7941304347826073</v>
      </c>
      <c r="N8" s="71">
        <v>4.794130434782609</v>
      </c>
      <c r="O8" s="20">
        <f t="shared" ref="O8:O56" si="3">F8-H8</f>
        <v>-206</v>
      </c>
      <c r="P8" s="102">
        <f t="shared" ref="P8:P56" si="4">L8-N8</f>
        <v>-2.8617167519181588</v>
      </c>
    </row>
    <row r="9" spans="1:30" x14ac:dyDescent="0.3">
      <c r="A9" s="63">
        <v>3</v>
      </c>
      <c r="B9" s="3" t="s">
        <v>187</v>
      </c>
      <c r="C9" s="8"/>
      <c r="D9" s="17">
        <v>55</v>
      </c>
      <c r="E9" s="3">
        <v>118</v>
      </c>
      <c r="F9" s="3">
        <f t="shared" si="0"/>
        <v>118</v>
      </c>
      <c r="G9" s="3">
        <f t="shared" si="1"/>
        <v>55</v>
      </c>
      <c r="H9" s="3">
        <f t="shared" si="2"/>
        <v>55</v>
      </c>
      <c r="I9" s="69">
        <v>0.69780051150895128</v>
      </c>
      <c r="J9" s="71">
        <v>0.52075447570332478</v>
      </c>
      <c r="K9" s="112">
        <v>0.52075447570332478</v>
      </c>
      <c r="L9" s="69">
        <v>1.510952685421995</v>
      </c>
      <c r="M9" s="75">
        <v>1.4706521739130436</v>
      </c>
      <c r="N9" s="71">
        <v>2.6106521739130435</v>
      </c>
      <c r="O9" s="20">
        <f t="shared" si="3"/>
        <v>63</v>
      </c>
      <c r="P9" s="102">
        <f t="shared" si="4"/>
        <v>-1.0996994884910485</v>
      </c>
    </row>
    <row r="10" spans="1:30" x14ac:dyDescent="0.3">
      <c r="A10" s="63">
        <v>4</v>
      </c>
      <c r="B10" s="3" t="s">
        <v>81</v>
      </c>
      <c r="C10" s="8"/>
      <c r="D10" s="17">
        <v>413</v>
      </c>
      <c r="E10" s="3">
        <v>413</v>
      </c>
      <c r="F10" s="3">
        <f t="shared" si="0"/>
        <v>413</v>
      </c>
      <c r="G10" s="3">
        <f t="shared" si="1"/>
        <v>413</v>
      </c>
      <c r="H10" s="3">
        <f t="shared" si="2"/>
        <v>413</v>
      </c>
      <c r="I10" s="69">
        <v>1.6673017902813303</v>
      </c>
      <c r="J10" s="71">
        <v>1.6973017902813301</v>
      </c>
      <c r="K10" s="112">
        <v>1.6973017902813301</v>
      </c>
      <c r="L10" s="69">
        <v>3.0733343989769821</v>
      </c>
      <c r="M10" s="75">
        <v>5.0232608695652168</v>
      </c>
      <c r="N10" s="71">
        <v>5.0232608695652168</v>
      </c>
      <c r="O10" s="20">
        <f t="shared" si="3"/>
        <v>0</v>
      </c>
      <c r="P10" s="102">
        <f t="shared" si="4"/>
        <v>-1.9499264705882347</v>
      </c>
    </row>
    <row r="11" spans="1:30" x14ac:dyDescent="0.3">
      <c r="A11" s="63">
        <v>5</v>
      </c>
      <c r="B11" s="3" t="s">
        <v>68</v>
      </c>
      <c r="C11" s="8"/>
      <c r="D11" s="17">
        <v>316</v>
      </c>
      <c r="E11" s="3">
        <v>156</v>
      </c>
      <c r="F11" s="3">
        <f t="shared" si="0"/>
        <v>156</v>
      </c>
      <c r="G11" s="3">
        <f t="shared" si="1"/>
        <v>316</v>
      </c>
      <c r="H11" s="3">
        <f t="shared" si="2"/>
        <v>316</v>
      </c>
      <c r="I11" s="69">
        <v>0.82268542199488481</v>
      </c>
      <c r="J11" s="71">
        <v>1.3785166240409208</v>
      </c>
      <c r="K11" s="112">
        <v>1.3785166240409208</v>
      </c>
      <c r="L11" s="69">
        <v>1.691598465473146</v>
      </c>
      <c r="M11" s="75">
        <v>4.3695652173913047</v>
      </c>
      <c r="N11" s="71">
        <v>4.3695652173913047</v>
      </c>
      <c r="O11" s="20">
        <f t="shared" si="3"/>
        <v>-160</v>
      </c>
      <c r="P11" s="102">
        <f t="shared" si="4"/>
        <v>-2.6779667519181585</v>
      </c>
    </row>
    <row r="12" spans="1:30" x14ac:dyDescent="0.3">
      <c r="A12" s="63">
        <v>6</v>
      </c>
      <c r="B12" s="3" t="s">
        <v>79</v>
      </c>
      <c r="C12" s="8"/>
      <c r="D12" s="17">
        <v>46</v>
      </c>
      <c r="E12" s="3">
        <v>46</v>
      </c>
      <c r="F12" s="3">
        <f t="shared" si="0"/>
        <v>46</v>
      </c>
      <c r="G12" s="3">
        <f t="shared" si="1"/>
        <v>46</v>
      </c>
      <c r="H12" s="3">
        <f t="shared" si="2"/>
        <v>46</v>
      </c>
      <c r="I12" s="69">
        <v>0.4611764705882353</v>
      </c>
      <c r="J12" s="71">
        <v>0.49117647058823527</v>
      </c>
      <c r="K12" s="112">
        <v>0.49117647058823527</v>
      </c>
      <c r="L12" s="69">
        <v>0.84867647058823525</v>
      </c>
      <c r="M12" s="75">
        <v>1.4100000000000001</v>
      </c>
      <c r="N12" s="71">
        <v>2.5499999999999998</v>
      </c>
      <c r="O12" s="20">
        <f t="shared" si="3"/>
        <v>0</v>
      </c>
      <c r="P12" s="102">
        <f t="shared" si="4"/>
        <v>-1.7013235294117646</v>
      </c>
    </row>
    <row r="13" spans="1:30" x14ac:dyDescent="0.3">
      <c r="A13" s="63">
        <v>7</v>
      </c>
      <c r="B13" s="3" t="s">
        <v>188</v>
      </c>
      <c r="C13" s="8"/>
      <c r="D13" s="17">
        <v>474</v>
      </c>
      <c r="E13" s="3">
        <v>435</v>
      </c>
      <c r="F13" s="3">
        <f t="shared" si="0"/>
        <v>435</v>
      </c>
      <c r="G13" s="3">
        <f t="shared" si="1"/>
        <v>474</v>
      </c>
      <c r="H13" s="3">
        <f t="shared" si="2"/>
        <v>474</v>
      </c>
      <c r="I13" s="69">
        <v>1.73960358056266</v>
      </c>
      <c r="J13" s="71">
        <v>1.8977749360613811</v>
      </c>
      <c r="K13" s="112">
        <v>1.8977749360613811</v>
      </c>
      <c r="L13" s="69">
        <v>3.1779187979539643</v>
      </c>
      <c r="M13" s="75">
        <v>5.434347826086956</v>
      </c>
      <c r="N13" s="71">
        <v>5.434347826086956</v>
      </c>
      <c r="O13" s="20">
        <f t="shared" si="3"/>
        <v>-39</v>
      </c>
      <c r="P13" s="102">
        <f t="shared" si="4"/>
        <v>-2.2564290281329917</v>
      </c>
      <c r="S13" s="8" t="s">
        <v>7</v>
      </c>
      <c r="T13" s="12">
        <v>10.08</v>
      </c>
      <c r="U13" s="8"/>
    </row>
    <row r="14" spans="1:30" x14ac:dyDescent="0.3">
      <c r="A14" s="63">
        <v>8</v>
      </c>
      <c r="B14" s="3" t="s">
        <v>76</v>
      </c>
      <c r="C14" s="8"/>
      <c r="D14" s="8">
        <v>86</v>
      </c>
      <c r="E14" s="3">
        <v>27</v>
      </c>
      <c r="F14" s="3">
        <f t="shared" si="0"/>
        <v>27</v>
      </c>
      <c r="G14" s="3">
        <f t="shared" si="1"/>
        <v>86</v>
      </c>
      <c r="H14" s="3">
        <f t="shared" si="2"/>
        <v>86</v>
      </c>
      <c r="I14" s="69">
        <v>0.39873401534526853</v>
      </c>
      <c r="J14" s="71">
        <v>0.62263427109974423</v>
      </c>
      <c r="K14" s="112">
        <v>0.62263427109974423</v>
      </c>
      <c r="L14" s="69">
        <v>0.75835358056265978</v>
      </c>
      <c r="M14" s="75">
        <v>1.6795652173913043</v>
      </c>
      <c r="N14" s="71">
        <v>2.8195652173913039</v>
      </c>
      <c r="O14" s="20">
        <f t="shared" si="3"/>
        <v>-59</v>
      </c>
      <c r="P14" s="102">
        <f t="shared" si="4"/>
        <v>-2.0612116368286442</v>
      </c>
      <c r="S14" s="8" t="s">
        <v>8</v>
      </c>
      <c r="T14">
        <v>19.78</v>
      </c>
    </row>
    <row r="15" spans="1:30" x14ac:dyDescent="0.3">
      <c r="A15" s="86">
        <v>9</v>
      </c>
      <c r="B15" s="3" t="s">
        <v>189</v>
      </c>
      <c r="C15" s="8"/>
      <c r="D15" s="17">
        <v>125</v>
      </c>
      <c r="E15" s="3">
        <v>155</v>
      </c>
      <c r="F15" s="3">
        <f t="shared" si="0"/>
        <v>155</v>
      </c>
      <c r="G15" s="3">
        <f t="shared" si="1"/>
        <v>125</v>
      </c>
      <c r="H15" s="3">
        <f t="shared" si="2"/>
        <v>125</v>
      </c>
      <c r="I15" s="69">
        <v>0.81939897698209707</v>
      </c>
      <c r="J15" s="71">
        <v>0.7508056265984655</v>
      </c>
      <c r="K15" s="112">
        <v>0.7508056265984655</v>
      </c>
      <c r="L15" s="69">
        <v>1.8468446291560106</v>
      </c>
      <c r="M15" s="75">
        <v>3.0823913043478259</v>
      </c>
      <c r="N15" s="71">
        <v>3.0823913043478259</v>
      </c>
      <c r="O15" s="20">
        <f t="shared" si="3"/>
        <v>30</v>
      </c>
      <c r="P15" s="102">
        <f t="shared" si="4"/>
        <v>-1.2355466751918154</v>
      </c>
    </row>
    <row r="16" spans="1:30" x14ac:dyDescent="0.3">
      <c r="A16" s="86">
        <v>10</v>
      </c>
      <c r="B16" s="3" t="s">
        <v>78</v>
      </c>
      <c r="C16" s="8"/>
      <c r="D16" s="17">
        <v>111</v>
      </c>
      <c r="E16" s="3">
        <v>93</v>
      </c>
      <c r="F16" s="3">
        <f t="shared" si="0"/>
        <v>93</v>
      </c>
      <c r="G16" s="3">
        <f t="shared" si="1"/>
        <v>111</v>
      </c>
      <c r="H16" s="3">
        <f t="shared" si="2"/>
        <v>111</v>
      </c>
      <c r="I16" s="69">
        <v>0.61563938618925829</v>
      </c>
      <c r="J16" s="71">
        <v>0.70479539641943734</v>
      </c>
      <c r="K16" s="112">
        <v>0.70479539641943734</v>
      </c>
      <c r="L16" s="69">
        <v>1.2321067774936063</v>
      </c>
      <c r="M16" s="75">
        <v>2.9880434782608694</v>
      </c>
      <c r="N16" s="71">
        <v>2.9880434782608694</v>
      </c>
      <c r="O16" s="20">
        <f t="shared" si="3"/>
        <v>-18</v>
      </c>
      <c r="P16" s="102">
        <f t="shared" si="4"/>
        <v>-1.755936700767263</v>
      </c>
    </row>
    <row r="17" spans="1:39" x14ac:dyDescent="0.3">
      <c r="A17" s="86">
        <v>11</v>
      </c>
      <c r="B17" s="58" t="s">
        <v>190</v>
      </c>
      <c r="C17" s="8"/>
      <c r="D17" s="17">
        <v>479</v>
      </c>
      <c r="E17" s="3">
        <v>453</v>
      </c>
      <c r="F17" s="3">
        <f t="shared" si="0"/>
        <v>453</v>
      </c>
      <c r="G17" s="3">
        <f t="shared" si="1"/>
        <v>479</v>
      </c>
      <c r="H17" s="3">
        <f t="shared" si="2"/>
        <v>479</v>
      </c>
      <c r="I17" s="69">
        <v>1.7987595907928391</v>
      </c>
      <c r="J17" s="71">
        <v>1.9142071611253197</v>
      </c>
      <c r="K17" s="112">
        <v>1.9142071611253197</v>
      </c>
      <c r="L17" s="69">
        <v>3.2634878516624042</v>
      </c>
      <c r="M17" s="75">
        <v>5.4680434782608689</v>
      </c>
      <c r="N17" s="71">
        <v>5.4680434782608689</v>
      </c>
      <c r="O17" s="20">
        <f t="shared" si="3"/>
        <v>-26</v>
      </c>
      <c r="P17" s="102">
        <f t="shared" si="4"/>
        <v>-2.2045556265984647</v>
      </c>
      <c r="S17" s="12" t="s">
        <v>369</v>
      </c>
      <c r="T17">
        <v>5.27</v>
      </c>
    </row>
    <row r="18" spans="1:39" x14ac:dyDescent="0.3">
      <c r="A18" s="86">
        <v>12</v>
      </c>
      <c r="B18" s="3" t="s">
        <v>191</v>
      </c>
      <c r="C18" s="8"/>
      <c r="D18" s="17">
        <v>346</v>
      </c>
      <c r="E18" s="3">
        <v>69</v>
      </c>
      <c r="F18" s="3">
        <f t="shared" si="0"/>
        <v>69</v>
      </c>
      <c r="G18" s="3">
        <f t="shared" si="1"/>
        <v>346</v>
      </c>
      <c r="H18" s="3">
        <f t="shared" si="2"/>
        <v>346</v>
      </c>
      <c r="I18" s="69">
        <v>0.53676470588235292</v>
      </c>
      <c r="J18" s="71">
        <v>1.4771099744245524</v>
      </c>
      <c r="K18" s="112">
        <v>1.4771099744245524</v>
      </c>
      <c r="L18" s="69">
        <v>1.278014705882353</v>
      </c>
      <c r="M18" s="75">
        <v>4.5717391304347821</v>
      </c>
      <c r="N18" s="71">
        <v>4.5717391304347821</v>
      </c>
      <c r="O18" s="20">
        <f t="shared" si="3"/>
        <v>-277</v>
      </c>
      <c r="P18" s="102">
        <f t="shared" si="4"/>
        <v>-3.2937244245524289</v>
      </c>
      <c r="S18" s="12" t="s">
        <v>370</v>
      </c>
      <c r="T18" s="42">
        <v>2.57</v>
      </c>
      <c r="U18" s="42"/>
    </row>
    <row r="19" spans="1:39" x14ac:dyDescent="0.3">
      <c r="A19" s="86">
        <v>13</v>
      </c>
      <c r="B19" s="3" t="s">
        <v>192</v>
      </c>
      <c r="C19" s="8"/>
      <c r="D19" s="17">
        <v>112</v>
      </c>
      <c r="E19" s="3">
        <v>154</v>
      </c>
      <c r="F19" s="3">
        <f t="shared" si="0"/>
        <v>154</v>
      </c>
      <c r="G19" s="3">
        <f t="shared" si="1"/>
        <v>112</v>
      </c>
      <c r="H19" s="3">
        <f t="shared" si="2"/>
        <v>112</v>
      </c>
      <c r="I19" s="69">
        <v>0.81611253196930933</v>
      </c>
      <c r="J19" s="71">
        <v>0.70808184143222508</v>
      </c>
      <c r="K19" s="112">
        <v>0.70808184143222508</v>
      </c>
      <c r="L19" s="69">
        <v>1.842090792838875</v>
      </c>
      <c r="M19" s="75">
        <v>2.9947826086956519</v>
      </c>
      <c r="N19" s="71">
        <v>2.9947826086956519</v>
      </c>
      <c r="O19" s="20">
        <f t="shared" si="3"/>
        <v>42</v>
      </c>
      <c r="P19" s="102">
        <f t="shared" si="4"/>
        <v>-1.1526918158567769</v>
      </c>
    </row>
    <row r="20" spans="1:39" x14ac:dyDescent="0.3">
      <c r="A20" s="86">
        <v>14</v>
      </c>
      <c r="B20" s="3" t="s">
        <v>193</v>
      </c>
      <c r="C20" s="8"/>
      <c r="D20" s="17">
        <v>476</v>
      </c>
      <c r="E20" s="3">
        <v>319</v>
      </c>
      <c r="F20" s="3">
        <f t="shared" si="0"/>
        <v>319</v>
      </c>
      <c r="G20" s="3">
        <f t="shared" si="1"/>
        <v>476</v>
      </c>
      <c r="H20" s="3">
        <f t="shared" si="2"/>
        <v>476</v>
      </c>
      <c r="I20" s="69">
        <v>1.3583759590792841</v>
      </c>
      <c r="J20" s="71">
        <v>1.9043478260869566</v>
      </c>
      <c r="K20" s="112">
        <v>1.9043478260869566</v>
      </c>
      <c r="L20" s="69">
        <v>2.6264737851662403</v>
      </c>
      <c r="M20" s="75">
        <v>5.4478260869565212</v>
      </c>
      <c r="N20" s="71">
        <v>5.4478260869565212</v>
      </c>
      <c r="O20" s="20">
        <f t="shared" si="3"/>
        <v>-157</v>
      </c>
      <c r="P20" s="102">
        <f t="shared" si="4"/>
        <v>-2.8213523017902808</v>
      </c>
    </row>
    <row r="21" spans="1:39" x14ac:dyDescent="0.3">
      <c r="A21" s="86">
        <v>15</v>
      </c>
      <c r="B21" s="3" t="s">
        <v>82</v>
      </c>
      <c r="C21" s="8"/>
      <c r="D21" s="17">
        <v>342</v>
      </c>
      <c r="E21" s="3">
        <v>351</v>
      </c>
      <c r="F21" s="3">
        <f t="shared" si="0"/>
        <v>351</v>
      </c>
      <c r="G21" s="3">
        <f t="shared" si="1"/>
        <v>342</v>
      </c>
      <c r="H21" s="3">
        <f t="shared" si="2"/>
        <v>342</v>
      </c>
      <c r="I21" s="69">
        <v>1.4635421994884912</v>
      </c>
      <c r="J21" s="71">
        <v>1.4639641943734014</v>
      </c>
      <c r="K21" s="112">
        <v>1.4639641943734014</v>
      </c>
      <c r="L21" s="69">
        <v>2.7785965473145779</v>
      </c>
      <c r="M21" s="75">
        <v>4.5447826086956518</v>
      </c>
      <c r="N21" s="71">
        <v>4.5447826086956518</v>
      </c>
      <c r="O21" s="20">
        <f t="shared" si="3"/>
        <v>9</v>
      </c>
      <c r="P21" s="102">
        <f t="shared" si="4"/>
        <v>-1.7661860613810738</v>
      </c>
    </row>
    <row r="22" spans="1:39" x14ac:dyDescent="0.3">
      <c r="A22" s="86">
        <v>16</v>
      </c>
      <c r="B22" s="3" t="s">
        <v>69</v>
      </c>
      <c r="C22" s="8"/>
      <c r="D22" s="17">
        <v>493</v>
      </c>
      <c r="E22" s="3">
        <v>502</v>
      </c>
      <c r="F22" s="3">
        <f t="shared" si="0"/>
        <v>502</v>
      </c>
      <c r="G22" s="3">
        <f t="shared" si="1"/>
        <v>493</v>
      </c>
      <c r="H22" s="3">
        <f t="shared" si="2"/>
        <v>493</v>
      </c>
      <c r="I22" s="69">
        <v>1.9597953964194375</v>
      </c>
      <c r="J22" s="71">
        <v>1.9602173913043479</v>
      </c>
      <c r="K22" s="112">
        <v>1.9602173913043479</v>
      </c>
      <c r="L22" s="69">
        <v>3.4964258312020462</v>
      </c>
      <c r="M22" s="75">
        <v>5.562391304347825</v>
      </c>
      <c r="N22" s="71">
        <v>5.5623913043478268</v>
      </c>
      <c r="O22" s="20">
        <f t="shared" si="3"/>
        <v>9</v>
      </c>
      <c r="P22" s="102">
        <f t="shared" si="4"/>
        <v>-2.0659654731457806</v>
      </c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99"/>
      <c r="AJ22" s="99"/>
      <c r="AK22" s="99"/>
      <c r="AL22" s="99"/>
      <c r="AM22" s="99"/>
    </row>
    <row r="23" spans="1:39" x14ac:dyDescent="0.3">
      <c r="A23" s="86">
        <v>17</v>
      </c>
      <c r="B23" s="3" t="s">
        <v>194</v>
      </c>
      <c r="C23" s="8"/>
      <c r="D23" s="17">
        <v>111</v>
      </c>
      <c r="E23" s="3">
        <v>118</v>
      </c>
      <c r="F23" s="3">
        <f t="shared" si="0"/>
        <v>118</v>
      </c>
      <c r="G23" s="3">
        <f t="shared" si="1"/>
        <v>111</v>
      </c>
      <c r="H23" s="3">
        <f t="shared" si="2"/>
        <v>111</v>
      </c>
      <c r="I23" s="69">
        <v>0.69780051150895128</v>
      </c>
      <c r="J23" s="71">
        <v>0.70479539641943734</v>
      </c>
      <c r="K23" s="112">
        <v>0.70479539641943734</v>
      </c>
      <c r="L23" s="69">
        <v>1.510952685421995</v>
      </c>
      <c r="M23" s="75">
        <v>2.9880434782608694</v>
      </c>
      <c r="N23" s="71">
        <v>2.9880434782608694</v>
      </c>
      <c r="O23" s="20">
        <f t="shared" si="3"/>
        <v>7</v>
      </c>
      <c r="P23" s="102">
        <f t="shared" si="4"/>
        <v>-1.4770907928388743</v>
      </c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99"/>
    </row>
    <row r="24" spans="1:39" x14ac:dyDescent="0.3">
      <c r="A24" s="86">
        <v>18</v>
      </c>
      <c r="B24" s="3" t="s">
        <v>195</v>
      </c>
      <c r="C24" s="8"/>
      <c r="D24" s="17">
        <v>372</v>
      </c>
      <c r="E24" s="3">
        <v>141</v>
      </c>
      <c r="F24" s="3">
        <f t="shared" si="0"/>
        <v>141</v>
      </c>
      <c r="G24" s="3">
        <f t="shared" si="1"/>
        <v>372</v>
      </c>
      <c r="H24" s="3">
        <f t="shared" si="2"/>
        <v>372</v>
      </c>
      <c r="I24" s="69">
        <v>0.77338874680306902</v>
      </c>
      <c r="J24" s="71">
        <v>1.5625575447570332</v>
      </c>
      <c r="K24" s="112">
        <v>1.5625575447570332</v>
      </c>
      <c r="L24" s="69">
        <v>1.7802909207161128</v>
      </c>
      <c r="M24" s="75">
        <v>4.7469565217391292</v>
      </c>
      <c r="N24" s="71">
        <v>4.746956521739131</v>
      </c>
      <c r="O24" s="20">
        <f t="shared" si="3"/>
        <v>-231</v>
      </c>
      <c r="P24" s="102">
        <f t="shared" si="4"/>
        <v>-2.9666656010230179</v>
      </c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99"/>
      <c r="AL24" s="99"/>
      <c r="AM24" s="99"/>
    </row>
    <row r="25" spans="1:39" x14ac:dyDescent="0.3">
      <c r="A25" s="86">
        <v>19</v>
      </c>
      <c r="B25" s="3" t="s">
        <v>196</v>
      </c>
      <c r="C25" s="8"/>
      <c r="D25" s="17">
        <v>112</v>
      </c>
      <c r="E25" s="3">
        <v>135</v>
      </c>
      <c r="F25" s="3">
        <f t="shared" si="0"/>
        <v>135</v>
      </c>
      <c r="G25" s="3">
        <f t="shared" si="1"/>
        <v>112</v>
      </c>
      <c r="H25" s="3">
        <f t="shared" si="2"/>
        <v>112</v>
      </c>
      <c r="I25" s="69">
        <v>0.75367007672634267</v>
      </c>
      <c r="J25" s="71">
        <v>0.70808184143222508</v>
      </c>
      <c r="K25" s="112">
        <v>0.70808184143222508</v>
      </c>
      <c r="L25" s="69">
        <v>1.7517679028132995</v>
      </c>
      <c r="M25" s="75">
        <v>2.9947826086956519</v>
      </c>
      <c r="N25" s="71">
        <v>2.9947826086956519</v>
      </c>
      <c r="O25" s="20">
        <f t="shared" si="3"/>
        <v>23</v>
      </c>
      <c r="P25" s="102">
        <f t="shared" si="4"/>
        <v>-1.2430147058823524</v>
      </c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99"/>
      <c r="AL25" s="99"/>
      <c r="AM25" s="99"/>
    </row>
    <row r="26" spans="1:39" x14ac:dyDescent="0.3">
      <c r="A26" s="86">
        <v>20</v>
      </c>
      <c r="B26" s="3" t="s">
        <v>197</v>
      </c>
      <c r="C26" s="8"/>
      <c r="D26" s="17">
        <v>97</v>
      </c>
      <c r="E26" s="58">
        <v>112</v>
      </c>
      <c r="F26" s="3">
        <f t="shared" si="0"/>
        <v>112</v>
      </c>
      <c r="G26" s="3">
        <f t="shared" si="1"/>
        <v>97</v>
      </c>
      <c r="H26" s="3">
        <f t="shared" si="2"/>
        <v>97</v>
      </c>
      <c r="I26" s="69">
        <v>0.67808184143222505</v>
      </c>
      <c r="J26" s="71">
        <v>0.65878516624040917</v>
      </c>
      <c r="K26" s="112">
        <v>0.65878516624040917</v>
      </c>
      <c r="L26" s="69">
        <v>1.6424296675191818</v>
      </c>
      <c r="M26" s="75">
        <v>2.8936956521739128</v>
      </c>
      <c r="N26" s="71">
        <v>2.8936956521739128</v>
      </c>
      <c r="O26" s="20">
        <f t="shared" si="3"/>
        <v>15</v>
      </c>
      <c r="P26" s="102">
        <f t="shared" si="4"/>
        <v>-1.2512659846547309</v>
      </c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99"/>
      <c r="AL26" s="99"/>
      <c r="AM26" s="99"/>
    </row>
    <row r="27" spans="1:39" x14ac:dyDescent="0.3">
      <c r="A27" s="86">
        <v>21</v>
      </c>
      <c r="B27" s="3" t="s">
        <v>83</v>
      </c>
      <c r="C27" s="8"/>
      <c r="D27" s="17">
        <v>379</v>
      </c>
      <c r="E27" s="3">
        <v>217</v>
      </c>
      <c r="F27" s="3">
        <f t="shared" si="0"/>
        <v>217</v>
      </c>
      <c r="G27" s="3">
        <f t="shared" si="1"/>
        <v>379</v>
      </c>
      <c r="H27" s="3">
        <f t="shared" si="2"/>
        <v>379</v>
      </c>
      <c r="I27" s="69">
        <v>1.023158567774936</v>
      </c>
      <c r="J27" s="71">
        <v>1.5855626598465473</v>
      </c>
      <c r="K27" s="112">
        <v>1.5855626598465473</v>
      </c>
      <c r="L27" s="69">
        <v>2.1415824808184145</v>
      </c>
      <c r="M27" s="75">
        <v>4.7941304347826073</v>
      </c>
      <c r="N27" s="71">
        <v>4.794130434782609</v>
      </c>
      <c r="O27" s="20">
        <f t="shared" si="3"/>
        <v>-162</v>
      </c>
      <c r="P27" s="102">
        <f t="shared" si="4"/>
        <v>-2.6525479539641945</v>
      </c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</row>
    <row r="28" spans="1:39" x14ac:dyDescent="0.3">
      <c r="A28" s="86">
        <v>22</v>
      </c>
      <c r="B28" s="3" t="s">
        <v>198</v>
      </c>
      <c r="C28" s="8"/>
      <c r="D28" s="17">
        <v>125</v>
      </c>
      <c r="E28" s="3">
        <v>148</v>
      </c>
      <c r="F28" s="3">
        <f t="shared" si="0"/>
        <v>148</v>
      </c>
      <c r="G28" s="3">
        <f t="shared" si="1"/>
        <v>125</v>
      </c>
      <c r="H28" s="3">
        <f t="shared" si="2"/>
        <v>125</v>
      </c>
      <c r="I28" s="69">
        <v>0.7963938618925831</v>
      </c>
      <c r="J28" s="71">
        <v>0.7508056265984655</v>
      </c>
      <c r="K28" s="112">
        <v>0.7508056265984655</v>
      </c>
      <c r="L28" s="69">
        <v>1.8135677749360617</v>
      </c>
      <c r="M28" s="75">
        <v>3.0823913043478259</v>
      </c>
      <c r="N28" s="71">
        <v>3.0823913043478259</v>
      </c>
      <c r="O28" s="20">
        <f t="shared" si="3"/>
        <v>23</v>
      </c>
      <c r="P28" s="102">
        <f t="shared" si="4"/>
        <v>-1.2688235294117642</v>
      </c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99"/>
      <c r="AM28" s="99"/>
    </row>
    <row r="29" spans="1:39" x14ac:dyDescent="0.3">
      <c r="A29" s="86">
        <v>23</v>
      </c>
      <c r="B29" s="3" t="s">
        <v>199</v>
      </c>
      <c r="C29" s="8"/>
      <c r="D29" s="17">
        <v>151</v>
      </c>
      <c r="E29" s="3">
        <v>184</v>
      </c>
      <c r="F29" s="3">
        <f t="shared" si="0"/>
        <v>184</v>
      </c>
      <c r="G29" s="3">
        <f t="shared" si="1"/>
        <v>151</v>
      </c>
      <c r="H29" s="3">
        <f t="shared" si="2"/>
        <v>151</v>
      </c>
      <c r="I29" s="69">
        <v>0.91470588235294104</v>
      </c>
      <c r="J29" s="71">
        <v>0.83625319693094624</v>
      </c>
      <c r="K29" s="112">
        <v>0.83625319693094624</v>
      </c>
      <c r="L29" s="69">
        <v>1.9847058823529413</v>
      </c>
      <c r="M29" s="75">
        <v>3.2576086956521739</v>
      </c>
      <c r="N29" s="71">
        <v>3.2576086956521735</v>
      </c>
      <c r="O29" s="20">
        <f t="shared" si="3"/>
        <v>33</v>
      </c>
      <c r="P29" s="102">
        <f t="shared" si="4"/>
        <v>-1.2729028132992322</v>
      </c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99"/>
      <c r="AL29" s="99"/>
      <c r="AM29" s="99"/>
    </row>
    <row r="30" spans="1:39" x14ac:dyDescent="0.3">
      <c r="A30" s="86">
        <v>24</v>
      </c>
      <c r="B30" s="58" t="s">
        <v>200</v>
      </c>
      <c r="C30" s="8"/>
      <c r="D30" s="17">
        <v>290</v>
      </c>
      <c r="E30" s="3">
        <v>388</v>
      </c>
      <c r="F30" s="3">
        <f t="shared" si="0"/>
        <v>388</v>
      </c>
      <c r="G30" s="3">
        <f t="shared" si="1"/>
        <v>290</v>
      </c>
      <c r="H30" s="3">
        <f t="shared" si="2"/>
        <v>290</v>
      </c>
      <c r="I30" s="69">
        <v>1.5851406649616371</v>
      </c>
      <c r="J30" s="71">
        <v>1.2930690537084399</v>
      </c>
      <c r="K30" s="112">
        <v>1.2930690537084399</v>
      </c>
      <c r="L30" s="69">
        <v>2.9544884910485933</v>
      </c>
      <c r="M30" s="75">
        <v>4.1943478260869558</v>
      </c>
      <c r="N30" s="71">
        <v>4.1943478260869558</v>
      </c>
      <c r="O30" s="20">
        <f t="shared" si="3"/>
        <v>98</v>
      </c>
      <c r="P30" s="102">
        <f t="shared" si="4"/>
        <v>-1.2398593350383624</v>
      </c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99"/>
      <c r="AG30" s="99"/>
      <c r="AH30" s="99"/>
      <c r="AI30" s="99"/>
      <c r="AJ30" s="99"/>
      <c r="AK30" s="99"/>
      <c r="AL30" s="99"/>
      <c r="AM30" s="99"/>
    </row>
    <row r="31" spans="1:39" x14ac:dyDescent="0.3">
      <c r="A31" s="86">
        <v>25</v>
      </c>
      <c r="B31" s="3" t="s">
        <v>201</v>
      </c>
      <c r="C31" s="8"/>
      <c r="D31" s="17">
        <v>295</v>
      </c>
      <c r="E31" s="3">
        <v>109</v>
      </c>
      <c r="F31" s="3">
        <f t="shared" si="0"/>
        <v>109</v>
      </c>
      <c r="G31" s="3">
        <f t="shared" si="1"/>
        <v>295</v>
      </c>
      <c r="H31" s="3">
        <f t="shared" si="2"/>
        <v>295</v>
      </c>
      <c r="I31" s="69">
        <v>0.66822250639386183</v>
      </c>
      <c r="J31" s="71">
        <v>1.3095012787723785</v>
      </c>
      <c r="K31" s="112">
        <v>1.3095012787723785</v>
      </c>
      <c r="L31" s="69">
        <v>1.4681681585677751</v>
      </c>
      <c r="M31" s="75">
        <v>4.2280434782608687</v>
      </c>
      <c r="N31" s="71">
        <v>4.2280434782608687</v>
      </c>
      <c r="O31" s="20">
        <f t="shared" si="3"/>
        <v>-186</v>
      </c>
      <c r="P31" s="102">
        <f t="shared" si="4"/>
        <v>-2.7598753196930934</v>
      </c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99"/>
      <c r="AJ31" s="99"/>
      <c r="AK31" s="99"/>
      <c r="AL31" s="99"/>
      <c r="AM31" s="99"/>
    </row>
    <row r="32" spans="1:39" x14ac:dyDescent="0.3">
      <c r="A32" s="86">
        <v>26</v>
      </c>
      <c r="B32" s="3" t="s">
        <v>202</v>
      </c>
      <c r="C32" s="8"/>
      <c r="D32" s="17">
        <v>473</v>
      </c>
      <c r="E32" s="3">
        <v>447</v>
      </c>
      <c r="F32" s="3">
        <f t="shared" si="0"/>
        <v>447</v>
      </c>
      <c r="G32" s="3">
        <f t="shared" si="1"/>
        <v>473</v>
      </c>
      <c r="H32" s="3">
        <f t="shared" si="2"/>
        <v>473</v>
      </c>
      <c r="I32" s="69">
        <v>1.7790409207161126</v>
      </c>
      <c r="J32" s="71">
        <v>1.8944884910485935</v>
      </c>
      <c r="K32" s="112">
        <v>1.8944884910485935</v>
      </c>
      <c r="L32" s="69">
        <v>3.2349648337595909</v>
      </c>
      <c r="M32" s="75">
        <v>5.4276086956521734</v>
      </c>
      <c r="N32" s="71">
        <v>5.4276086956521734</v>
      </c>
      <c r="O32" s="20">
        <f t="shared" si="3"/>
        <v>-26</v>
      </c>
      <c r="P32" s="102">
        <f t="shared" si="4"/>
        <v>-2.1926438618925825</v>
      </c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99"/>
      <c r="AH32" s="99"/>
      <c r="AI32" s="99"/>
      <c r="AJ32" s="99"/>
      <c r="AK32" s="99"/>
      <c r="AL32" s="99"/>
      <c r="AM32" s="99"/>
    </row>
    <row r="33" spans="1:39" x14ac:dyDescent="0.3">
      <c r="A33" s="86">
        <v>27</v>
      </c>
      <c r="B33" s="3" t="s">
        <v>66</v>
      </c>
      <c r="C33" s="8"/>
      <c r="D33" s="8">
        <v>86</v>
      </c>
      <c r="E33" s="3">
        <v>86</v>
      </c>
      <c r="F33" s="3">
        <f t="shared" si="0"/>
        <v>86</v>
      </c>
      <c r="G33" s="3">
        <f t="shared" si="1"/>
        <v>86</v>
      </c>
      <c r="H33" s="3">
        <f t="shared" si="2"/>
        <v>86</v>
      </c>
      <c r="I33" s="69">
        <v>0.5926342710997442</v>
      </c>
      <c r="J33" s="71">
        <v>0.62263427109974423</v>
      </c>
      <c r="K33" s="112">
        <v>0.62263427109974423</v>
      </c>
      <c r="L33" s="69">
        <v>1.0388299232736573</v>
      </c>
      <c r="M33" s="75">
        <v>1.6795652173913043</v>
      </c>
      <c r="N33" s="71">
        <v>2.8195652173913039</v>
      </c>
      <c r="O33" s="20">
        <f t="shared" si="3"/>
        <v>0</v>
      </c>
      <c r="P33" s="102">
        <f t="shared" si="4"/>
        <v>-1.7807352941176466</v>
      </c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  <c r="AI33" s="99"/>
      <c r="AJ33" s="99"/>
      <c r="AK33" s="99"/>
      <c r="AL33" s="99"/>
      <c r="AM33" s="99"/>
    </row>
    <row r="34" spans="1:39" x14ac:dyDescent="0.3">
      <c r="A34" s="86">
        <v>28</v>
      </c>
      <c r="B34" s="3" t="s">
        <v>70</v>
      </c>
      <c r="C34" s="8"/>
      <c r="D34" s="17">
        <v>112</v>
      </c>
      <c r="E34" s="3">
        <v>109</v>
      </c>
      <c r="F34" s="3">
        <f t="shared" si="0"/>
        <v>109</v>
      </c>
      <c r="G34" s="3">
        <f t="shared" si="1"/>
        <v>112</v>
      </c>
      <c r="H34" s="3">
        <f t="shared" si="2"/>
        <v>112</v>
      </c>
      <c r="I34" s="69">
        <v>0.66822250639386183</v>
      </c>
      <c r="J34" s="71">
        <v>0.70808184143222508</v>
      </c>
      <c r="K34" s="112">
        <v>0.70808184143222508</v>
      </c>
      <c r="L34" s="69">
        <v>1.3081681585677751</v>
      </c>
      <c r="M34" s="75">
        <v>2.9947826086956519</v>
      </c>
      <c r="N34" s="71">
        <v>2.9947826086956519</v>
      </c>
      <c r="O34" s="20">
        <f t="shared" si="3"/>
        <v>-3</v>
      </c>
      <c r="P34" s="102">
        <f t="shared" si="4"/>
        <v>-1.6866144501278768</v>
      </c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  <c r="AI34" s="99"/>
      <c r="AJ34" s="99"/>
      <c r="AK34" s="99"/>
      <c r="AL34" s="99"/>
      <c r="AM34" s="99"/>
    </row>
    <row r="35" spans="1:39" x14ac:dyDescent="0.3">
      <c r="A35" s="86">
        <v>29</v>
      </c>
      <c r="B35" s="3" t="s">
        <v>71</v>
      </c>
      <c r="C35" s="8"/>
      <c r="D35" s="17">
        <v>346</v>
      </c>
      <c r="E35" s="3">
        <v>320</v>
      </c>
      <c r="F35" s="3">
        <f t="shared" si="0"/>
        <v>320</v>
      </c>
      <c r="G35" s="3">
        <f t="shared" si="1"/>
        <v>346</v>
      </c>
      <c r="H35" s="3">
        <f t="shared" si="2"/>
        <v>346</v>
      </c>
      <c r="I35" s="69">
        <v>1.3616624040920717</v>
      </c>
      <c r="J35" s="71">
        <v>1.4771099744245524</v>
      </c>
      <c r="K35" s="112">
        <v>1.4771099744245524</v>
      </c>
      <c r="L35" s="69">
        <v>2.6312276214833759</v>
      </c>
      <c r="M35" s="75">
        <v>4.5717391304347821</v>
      </c>
      <c r="N35" s="71">
        <v>4.5717391304347821</v>
      </c>
      <c r="O35" s="20">
        <f t="shared" si="3"/>
        <v>-26</v>
      </c>
      <c r="P35" s="102">
        <f t="shared" si="4"/>
        <v>-1.9405115089514062</v>
      </c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99"/>
      <c r="AM35" s="99"/>
    </row>
    <row r="36" spans="1:39" s="9" customFormat="1" x14ac:dyDescent="0.3">
      <c r="A36" s="63">
        <v>30</v>
      </c>
      <c r="B36" s="58" t="s">
        <v>203</v>
      </c>
      <c r="C36" s="8"/>
      <c r="D36" s="8">
        <v>57</v>
      </c>
      <c r="E36" s="58">
        <v>456</v>
      </c>
      <c r="F36" s="58">
        <f t="shared" si="0"/>
        <v>456</v>
      </c>
      <c r="G36" s="58">
        <f t="shared" si="1"/>
        <v>57</v>
      </c>
      <c r="H36" s="58">
        <f t="shared" si="2"/>
        <v>57</v>
      </c>
      <c r="I36" s="69">
        <v>1.8086189258312024</v>
      </c>
      <c r="J36" s="71">
        <v>0.52732736572890027</v>
      </c>
      <c r="K36" s="112">
        <v>0.52732736572890027</v>
      </c>
      <c r="L36" s="69">
        <v>3.2777493606138108</v>
      </c>
      <c r="M36" s="75">
        <v>2.6241304347826087</v>
      </c>
      <c r="N36" s="71">
        <v>2.6241304347826087</v>
      </c>
      <c r="O36" s="105">
        <f t="shared" si="3"/>
        <v>399</v>
      </c>
      <c r="P36" s="131">
        <f t="shared" si="4"/>
        <v>0.65361892583120218</v>
      </c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99"/>
      <c r="AM36" s="99"/>
    </row>
    <row r="37" spans="1:39" s="9" customFormat="1" x14ac:dyDescent="0.3">
      <c r="A37" s="63">
        <v>31</v>
      </c>
      <c r="B37" s="58" t="s">
        <v>204</v>
      </c>
      <c r="C37" s="8"/>
      <c r="D37" s="8">
        <v>130</v>
      </c>
      <c r="E37" s="58">
        <v>145</v>
      </c>
      <c r="F37" s="58">
        <f t="shared" si="0"/>
        <v>145</v>
      </c>
      <c r="G37" s="58">
        <f t="shared" si="1"/>
        <v>130</v>
      </c>
      <c r="H37" s="58">
        <f t="shared" si="2"/>
        <v>130</v>
      </c>
      <c r="I37" s="69">
        <v>0.78653452685421987</v>
      </c>
      <c r="J37" s="71">
        <v>0.7672378516624041</v>
      </c>
      <c r="K37" s="112">
        <v>0.7672378516624041</v>
      </c>
      <c r="L37" s="69">
        <v>1.799306265984655</v>
      </c>
      <c r="M37" s="75">
        <v>3.1160869565217388</v>
      </c>
      <c r="N37" s="71">
        <v>3.1160869565217388</v>
      </c>
      <c r="O37" s="105">
        <f t="shared" si="3"/>
        <v>15</v>
      </c>
      <c r="P37" s="131">
        <f t="shared" si="4"/>
        <v>-1.3167806905370838</v>
      </c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99"/>
    </row>
    <row r="38" spans="1:39" s="9" customFormat="1" x14ac:dyDescent="0.3">
      <c r="A38" s="63">
        <v>32</v>
      </c>
      <c r="B38" s="58" t="s">
        <v>205</v>
      </c>
      <c r="C38" s="8"/>
      <c r="D38" s="8">
        <v>398</v>
      </c>
      <c r="E38" s="58">
        <v>184</v>
      </c>
      <c r="F38" s="58">
        <f t="shared" si="0"/>
        <v>184</v>
      </c>
      <c r="G38" s="58">
        <f t="shared" si="1"/>
        <v>398</v>
      </c>
      <c r="H38" s="58">
        <f t="shared" si="2"/>
        <v>398</v>
      </c>
      <c r="I38" s="69">
        <v>0.91470588235294104</v>
      </c>
      <c r="J38" s="71">
        <v>1.6480051150895141</v>
      </c>
      <c r="K38" s="112">
        <v>1.6480051150895141</v>
      </c>
      <c r="L38" s="69">
        <v>1.9847058823529413</v>
      </c>
      <c r="M38" s="75">
        <v>4.9221739130434781</v>
      </c>
      <c r="N38" s="71">
        <v>4.9221739130434781</v>
      </c>
      <c r="O38" s="105">
        <f t="shared" si="3"/>
        <v>-214</v>
      </c>
      <c r="P38" s="131">
        <f t="shared" si="4"/>
        <v>-2.9374680306905367</v>
      </c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99"/>
      <c r="AI38" s="99"/>
      <c r="AJ38" s="99"/>
      <c r="AK38" s="99"/>
      <c r="AL38" s="99"/>
      <c r="AM38" s="99"/>
    </row>
    <row r="39" spans="1:39" s="9" customFormat="1" x14ac:dyDescent="0.3">
      <c r="A39" s="63">
        <v>33</v>
      </c>
      <c r="B39" s="58" t="s">
        <v>206</v>
      </c>
      <c r="C39" s="8"/>
      <c r="D39" s="8">
        <v>346</v>
      </c>
      <c r="E39" s="58">
        <v>53</v>
      </c>
      <c r="F39" s="58">
        <f t="shared" si="0"/>
        <v>53</v>
      </c>
      <c r="G39" s="58">
        <f t="shared" si="1"/>
        <v>346</v>
      </c>
      <c r="H39" s="58">
        <f t="shared" si="2"/>
        <v>346</v>
      </c>
      <c r="I39" s="69">
        <v>0.48418158567774938</v>
      </c>
      <c r="J39" s="71">
        <v>1.4771099744245524</v>
      </c>
      <c r="K39" s="112">
        <v>1.4771099744245524</v>
      </c>
      <c r="L39" s="69">
        <v>1.041953324808184</v>
      </c>
      <c r="M39" s="75">
        <v>4.5717391304347821</v>
      </c>
      <c r="N39" s="71">
        <v>4.5717391304347821</v>
      </c>
      <c r="O39" s="105">
        <f t="shared" si="3"/>
        <v>-293</v>
      </c>
      <c r="P39" s="131">
        <f t="shared" si="4"/>
        <v>-3.5297858056265978</v>
      </c>
      <c r="R39" s="99"/>
      <c r="S39" s="99"/>
      <c r="T39" s="99"/>
      <c r="U39" s="99"/>
      <c r="V39" s="99"/>
      <c r="W39" s="99"/>
      <c r="X39" s="99"/>
      <c r="Y39" s="99"/>
      <c r="Z39" s="99"/>
      <c r="AA39" s="99"/>
      <c r="AB39" s="99"/>
      <c r="AC39" s="99"/>
      <c r="AD39" s="99"/>
      <c r="AE39" s="99"/>
      <c r="AF39" s="99"/>
      <c r="AG39" s="99"/>
      <c r="AH39" s="99"/>
      <c r="AI39" s="99"/>
      <c r="AJ39" s="99"/>
      <c r="AK39" s="99"/>
      <c r="AL39" s="99"/>
      <c r="AM39" s="99"/>
    </row>
    <row r="40" spans="1:39" s="9" customFormat="1" x14ac:dyDescent="0.3">
      <c r="A40" s="63">
        <v>34</v>
      </c>
      <c r="B40" s="58" t="s">
        <v>207</v>
      </c>
      <c r="C40" s="8"/>
      <c r="D40" s="8">
        <v>57</v>
      </c>
      <c r="E40" s="58">
        <v>69</v>
      </c>
      <c r="F40" s="58">
        <f t="shared" si="0"/>
        <v>69</v>
      </c>
      <c r="G40" s="58">
        <f t="shared" si="1"/>
        <v>57</v>
      </c>
      <c r="H40" s="58">
        <f t="shared" si="2"/>
        <v>57</v>
      </c>
      <c r="I40" s="69">
        <v>0.53676470588235292</v>
      </c>
      <c r="J40" s="71">
        <v>0.52732736572890027</v>
      </c>
      <c r="K40" s="112">
        <v>0.52732736572890027</v>
      </c>
      <c r="L40" s="69">
        <v>1.278014705882353</v>
      </c>
      <c r="M40" s="75">
        <v>2.6241304347826087</v>
      </c>
      <c r="N40" s="71">
        <v>2.6241304347826087</v>
      </c>
      <c r="O40" s="105">
        <f t="shared" si="3"/>
        <v>12</v>
      </c>
      <c r="P40" s="131">
        <f t="shared" si="4"/>
        <v>-1.3461157289002557</v>
      </c>
      <c r="R40" s="99"/>
      <c r="S40" s="99"/>
      <c r="T40" s="99"/>
      <c r="U40" s="99"/>
      <c r="V40" s="99"/>
      <c r="W40" s="99"/>
      <c r="X40" s="99"/>
      <c r="Y40" s="99"/>
      <c r="Z40" s="99"/>
      <c r="AA40" s="99"/>
      <c r="AB40" s="99"/>
      <c r="AC40" s="99"/>
      <c r="AD40" s="99"/>
      <c r="AE40" s="99"/>
      <c r="AF40" s="99"/>
      <c r="AG40" s="99"/>
      <c r="AH40" s="99"/>
      <c r="AI40" s="99"/>
      <c r="AJ40" s="99"/>
      <c r="AK40" s="99"/>
      <c r="AL40" s="99"/>
      <c r="AM40" s="99"/>
    </row>
    <row r="41" spans="1:39" s="9" customFormat="1" x14ac:dyDescent="0.3">
      <c r="A41" s="63">
        <v>35</v>
      </c>
      <c r="B41" s="58" t="s">
        <v>208</v>
      </c>
      <c r="C41" s="8"/>
      <c r="D41" s="8">
        <v>398</v>
      </c>
      <c r="E41" s="58">
        <v>386</v>
      </c>
      <c r="F41" s="58">
        <f t="shared" si="0"/>
        <v>386</v>
      </c>
      <c r="G41" s="58">
        <f t="shared" si="1"/>
        <v>398</v>
      </c>
      <c r="H41" s="58">
        <f t="shared" si="2"/>
        <v>398</v>
      </c>
      <c r="I41" s="69">
        <v>1.5785677749360616</v>
      </c>
      <c r="J41" s="71">
        <v>1.6480051150895141</v>
      </c>
      <c r="K41" s="112">
        <v>1.6480051150895141</v>
      </c>
      <c r="L41" s="69">
        <v>2.9449808184143222</v>
      </c>
      <c r="M41" s="75">
        <v>4.9221739130434781</v>
      </c>
      <c r="N41" s="71">
        <v>4.9221739130434781</v>
      </c>
      <c r="O41" s="105">
        <f t="shared" si="3"/>
        <v>-12</v>
      </c>
      <c r="P41" s="131">
        <f t="shared" si="4"/>
        <v>-1.9771930946291558</v>
      </c>
      <c r="R41" s="99"/>
      <c r="S41" s="99"/>
      <c r="T41" s="99"/>
      <c r="U41" s="99"/>
      <c r="V41" s="99"/>
      <c r="W41" s="99"/>
      <c r="X41" s="99"/>
      <c r="Y41" s="99"/>
      <c r="Z41" s="99"/>
      <c r="AA41" s="99"/>
      <c r="AB41" s="99"/>
      <c r="AC41" s="99"/>
      <c r="AD41" s="99"/>
      <c r="AE41" s="99"/>
      <c r="AF41" s="99"/>
      <c r="AG41" s="99"/>
      <c r="AH41" s="99"/>
      <c r="AI41" s="99"/>
      <c r="AJ41" s="99"/>
      <c r="AK41" s="99"/>
      <c r="AL41" s="99"/>
      <c r="AM41" s="99"/>
    </row>
    <row r="42" spans="1:39" s="9" customFormat="1" x14ac:dyDescent="0.3">
      <c r="A42" s="63">
        <v>36</v>
      </c>
      <c r="B42" s="58" t="s">
        <v>64</v>
      </c>
      <c r="C42" s="8"/>
      <c r="D42" s="8">
        <v>379</v>
      </c>
      <c r="E42" s="58">
        <v>217</v>
      </c>
      <c r="F42" s="58">
        <f t="shared" si="0"/>
        <v>217</v>
      </c>
      <c r="G42" s="58">
        <f t="shared" si="1"/>
        <v>379</v>
      </c>
      <c r="H42" s="58">
        <f t="shared" si="2"/>
        <v>379</v>
      </c>
      <c r="I42" s="69">
        <v>1.023158567774936</v>
      </c>
      <c r="J42" s="71">
        <v>1.5855626598465473</v>
      </c>
      <c r="K42" s="112">
        <v>1.5855626598465473</v>
      </c>
      <c r="L42" s="69">
        <v>2.1415824808184145</v>
      </c>
      <c r="M42" s="75">
        <v>4.7941304347826073</v>
      </c>
      <c r="N42" s="71">
        <v>4.794130434782609</v>
      </c>
      <c r="O42" s="105">
        <f t="shared" si="3"/>
        <v>-162</v>
      </c>
      <c r="P42" s="131">
        <f t="shared" si="4"/>
        <v>-2.6525479539641945</v>
      </c>
      <c r="R42" s="99"/>
      <c r="S42" s="99"/>
      <c r="T42" s="99"/>
      <c r="U42" s="99"/>
      <c r="V42" s="99"/>
      <c r="W42" s="99"/>
      <c r="X42" s="99"/>
      <c r="Y42" s="99"/>
      <c r="Z42" s="99"/>
      <c r="AA42" s="99"/>
      <c r="AB42" s="99"/>
      <c r="AC42" s="99"/>
      <c r="AD42" s="99"/>
      <c r="AE42" s="99"/>
      <c r="AF42" s="99"/>
      <c r="AG42" s="99"/>
      <c r="AH42" s="99"/>
      <c r="AI42" s="99"/>
      <c r="AJ42" s="99"/>
      <c r="AK42" s="99"/>
      <c r="AL42" s="99"/>
      <c r="AM42" s="99"/>
    </row>
    <row r="43" spans="1:39" s="9" customFormat="1" x14ac:dyDescent="0.3">
      <c r="A43" s="63">
        <v>37</v>
      </c>
      <c r="B43" s="58" t="s">
        <v>209</v>
      </c>
      <c r="C43" s="8"/>
      <c r="D43" s="8">
        <v>703</v>
      </c>
      <c r="E43" s="58">
        <v>125</v>
      </c>
      <c r="F43" s="58">
        <f t="shared" si="0"/>
        <v>125</v>
      </c>
      <c r="G43" s="58">
        <f t="shared" si="1"/>
        <v>703</v>
      </c>
      <c r="H43" s="58">
        <f t="shared" si="2"/>
        <v>703</v>
      </c>
      <c r="I43" s="69">
        <v>0.72080562659846548</v>
      </c>
      <c r="J43" s="71">
        <v>2.6503708439897693</v>
      </c>
      <c r="K43" s="112">
        <v>2.6503708439897693</v>
      </c>
      <c r="L43" s="69">
        <v>1.704229539641944</v>
      </c>
      <c r="M43" s="75">
        <v>6.9776086956521723</v>
      </c>
      <c r="N43" s="71">
        <v>6.9776086956521723</v>
      </c>
      <c r="O43" s="105">
        <f t="shared" si="3"/>
        <v>-578</v>
      </c>
      <c r="P43" s="131">
        <f t="shared" si="4"/>
        <v>-5.2733791560102281</v>
      </c>
      <c r="R43" s="99"/>
      <c r="S43" s="99"/>
      <c r="T43" s="99"/>
      <c r="U43" s="99"/>
      <c r="V43" s="99"/>
      <c r="W43" s="99"/>
      <c r="X43" s="99"/>
      <c r="Y43" s="99"/>
      <c r="Z43" s="99"/>
      <c r="AA43" s="99"/>
      <c r="AB43" s="99"/>
      <c r="AC43" s="99"/>
      <c r="AD43" s="99"/>
      <c r="AE43" s="99"/>
      <c r="AF43" s="99"/>
      <c r="AG43" s="99"/>
      <c r="AH43" s="99"/>
      <c r="AI43" s="99"/>
      <c r="AJ43" s="99"/>
      <c r="AK43" s="99"/>
      <c r="AL43" s="99"/>
      <c r="AM43" s="99"/>
    </row>
    <row r="44" spans="1:39" x14ac:dyDescent="0.3">
      <c r="A44" s="86">
        <v>38</v>
      </c>
      <c r="B44" s="58" t="s">
        <v>210</v>
      </c>
      <c r="C44" s="8"/>
      <c r="D44" s="17">
        <v>483</v>
      </c>
      <c r="E44" s="3">
        <v>457</v>
      </c>
      <c r="F44" s="3">
        <f t="shared" si="0"/>
        <v>457</v>
      </c>
      <c r="G44" s="3">
        <f t="shared" si="1"/>
        <v>483</v>
      </c>
      <c r="H44" s="3">
        <f t="shared" si="2"/>
        <v>483</v>
      </c>
      <c r="I44" s="69">
        <v>1.8119053708439901</v>
      </c>
      <c r="J44" s="71">
        <v>1.9273529411764707</v>
      </c>
      <c r="K44" s="112">
        <v>1.9273529411764707</v>
      </c>
      <c r="L44" s="69">
        <v>3.2825031969309464</v>
      </c>
      <c r="M44" s="75">
        <v>5.4949999999999992</v>
      </c>
      <c r="N44" s="71">
        <v>5.4949999999999992</v>
      </c>
      <c r="O44" s="20">
        <f t="shared" si="3"/>
        <v>-26</v>
      </c>
      <c r="P44" s="102">
        <f t="shared" si="4"/>
        <v>-2.2124968030690528</v>
      </c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99"/>
      <c r="AI44" s="99"/>
      <c r="AJ44" s="99"/>
      <c r="AK44" s="99"/>
      <c r="AL44" s="99"/>
      <c r="AM44" s="99"/>
    </row>
    <row r="45" spans="1:39" x14ac:dyDescent="0.3">
      <c r="A45" s="86">
        <v>39</v>
      </c>
      <c r="B45" s="3" t="s">
        <v>211</v>
      </c>
      <c r="C45" s="8"/>
      <c r="D45" s="17">
        <v>239</v>
      </c>
      <c r="E45" s="3">
        <v>196</v>
      </c>
      <c r="F45" s="3">
        <f t="shared" si="0"/>
        <v>196</v>
      </c>
      <c r="G45" s="3">
        <f t="shared" si="1"/>
        <v>239</v>
      </c>
      <c r="H45" s="3">
        <f t="shared" si="2"/>
        <v>239</v>
      </c>
      <c r="I45" s="69">
        <v>0.95414322250639372</v>
      </c>
      <c r="J45" s="71">
        <v>1.1254603580562659</v>
      </c>
      <c r="K45" s="112">
        <v>1.1254603580562659</v>
      </c>
      <c r="L45" s="69">
        <v>1.7217519181585679</v>
      </c>
      <c r="M45" s="75">
        <v>2.7106521739130431</v>
      </c>
      <c r="N45" s="71">
        <v>3.8506521739130433</v>
      </c>
      <c r="O45" s="20">
        <f t="shared" si="3"/>
        <v>-43</v>
      </c>
      <c r="P45" s="102">
        <f t="shared" si="4"/>
        <v>-2.1289002557544752</v>
      </c>
      <c r="R45" s="99"/>
      <c r="S45" s="99"/>
      <c r="T45" s="99"/>
      <c r="U45" s="99"/>
      <c r="V45" s="99"/>
      <c r="W45" s="99"/>
      <c r="X45" s="99"/>
      <c r="Y45" s="99"/>
      <c r="Z45" s="99"/>
      <c r="AA45" s="99"/>
      <c r="AB45" s="99"/>
      <c r="AC45" s="99"/>
      <c r="AD45" s="99"/>
      <c r="AE45" s="99"/>
      <c r="AF45" s="99"/>
      <c r="AG45" s="99"/>
      <c r="AH45" s="99"/>
      <c r="AI45" s="99"/>
      <c r="AJ45" s="99"/>
      <c r="AK45" s="99"/>
      <c r="AL45" s="99"/>
      <c r="AM45" s="99"/>
    </row>
    <row r="46" spans="1:39" s="9" customFormat="1" x14ac:dyDescent="0.3">
      <c r="A46" s="63">
        <v>40</v>
      </c>
      <c r="B46" s="58" t="s">
        <v>65</v>
      </c>
      <c r="C46" s="8"/>
      <c r="D46" s="8">
        <v>125</v>
      </c>
      <c r="E46" s="58">
        <v>148</v>
      </c>
      <c r="F46" s="58">
        <f t="shared" si="0"/>
        <v>148</v>
      </c>
      <c r="G46" s="58">
        <f t="shared" si="1"/>
        <v>125</v>
      </c>
      <c r="H46" s="58">
        <f t="shared" si="2"/>
        <v>125</v>
      </c>
      <c r="I46" s="69">
        <v>0.7963938618925831</v>
      </c>
      <c r="J46" s="71">
        <v>0.7508056265984655</v>
      </c>
      <c r="K46" s="112">
        <v>0.7508056265984655</v>
      </c>
      <c r="L46" s="69">
        <v>1.8135677749360617</v>
      </c>
      <c r="M46" s="75">
        <v>3.0823913043478259</v>
      </c>
      <c r="N46" s="71">
        <v>3.0823913043478259</v>
      </c>
      <c r="O46" s="105">
        <f t="shared" si="3"/>
        <v>23</v>
      </c>
      <c r="P46" s="131">
        <f t="shared" si="4"/>
        <v>-1.2688235294117642</v>
      </c>
      <c r="R46" s="99"/>
      <c r="S46" s="99"/>
      <c r="T46" s="99"/>
      <c r="U46" s="99"/>
      <c r="V46" s="99"/>
      <c r="W46" s="99"/>
      <c r="X46" s="99"/>
      <c r="Y46" s="99"/>
      <c r="Z46" s="99"/>
      <c r="AA46" s="99"/>
      <c r="AB46" s="99"/>
      <c r="AC46" s="99"/>
      <c r="AD46" s="99"/>
      <c r="AE46" s="99"/>
      <c r="AF46" s="99"/>
      <c r="AG46" s="99"/>
      <c r="AH46" s="99"/>
      <c r="AI46" s="99"/>
      <c r="AJ46" s="99"/>
      <c r="AK46" s="99"/>
      <c r="AL46" s="99"/>
      <c r="AM46" s="99"/>
    </row>
    <row r="47" spans="1:39" x14ac:dyDescent="0.3">
      <c r="A47" s="86">
        <v>41</v>
      </c>
      <c r="B47" s="3" t="s">
        <v>212</v>
      </c>
      <c r="C47" s="8"/>
      <c r="D47" s="17">
        <v>125</v>
      </c>
      <c r="E47" s="3">
        <v>167</v>
      </c>
      <c r="F47" s="3">
        <f t="shared" si="0"/>
        <v>167</v>
      </c>
      <c r="G47" s="3">
        <f t="shared" si="1"/>
        <v>125</v>
      </c>
      <c r="H47" s="3">
        <f t="shared" si="2"/>
        <v>125</v>
      </c>
      <c r="I47" s="69">
        <v>0.85883631713554975</v>
      </c>
      <c r="J47" s="71">
        <v>0.7508056265984655</v>
      </c>
      <c r="K47" s="112">
        <v>0.7508056265984655</v>
      </c>
      <c r="L47" s="69">
        <v>1.9038906649616372</v>
      </c>
      <c r="M47" s="75">
        <v>3.0823913043478259</v>
      </c>
      <c r="N47" s="71">
        <v>3.0823913043478259</v>
      </c>
      <c r="O47" s="20">
        <f t="shared" si="3"/>
        <v>42</v>
      </c>
      <c r="P47" s="102">
        <f t="shared" si="4"/>
        <v>-1.1785006393861888</v>
      </c>
      <c r="R47" s="99"/>
      <c r="S47" s="99"/>
      <c r="T47" s="99"/>
      <c r="U47" s="99"/>
      <c r="V47" s="99"/>
      <c r="W47" s="99"/>
      <c r="X47" s="99"/>
      <c r="Y47" s="99"/>
      <c r="Z47" s="99"/>
      <c r="AA47" s="99"/>
      <c r="AB47" s="99"/>
      <c r="AC47" s="99"/>
      <c r="AD47" s="99"/>
      <c r="AE47" s="99"/>
      <c r="AF47" s="99"/>
      <c r="AG47" s="99"/>
      <c r="AH47" s="99"/>
      <c r="AI47" s="99"/>
      <c r="AJ47" s="99"/>
      <c r="AK47" s="99"/>
      <c r="AL47" s="99"/>
      <c r="AM47" s="99"/>
    </row>
    <row r="48" spans="1:39" x14ac:dyDescent="0.3">
      <c r="A48" s="86">
        <v>42</v>
      </c>
      <c r="B48" s="3" t="s">
        <v>213</v>
      </c>
      <c r="C48" s="8"/>
      <c r="D48" s="17">
        <v>309</v>
      </c>
      <c r="E48" s="3">
        <v>199</v>
      </c>
      <c r="F48" s="3">
        <f t="shared" si="0"/>
        <v>199</v>
      </c>
      <c r="G48" s="3">
        <f t="shared" si="1"/>
        <v>309</v>
      </c>
      <c r="H48" s="3">
        <f t="shared" si="2"/>
        <v>309</v>
      </c>
      <c r="I48" s="69">
        <v>0.96400255754475694</v>
      </c>
      <c r="J48" s="71">
        <v>1.3555115089514067</v>
      </c>
      <c r="K48" s="112">
        <v>1.3555115089514067</v>
      </c>
      <c r="L48" s="69">
        <v>2.0560134271099746</v>
      </c>
      <c r="M48" s="75">
        <v>4.3223913043478248</v>
      </c>
      <c r="N48" s="71">
        <v>4.3223913043478266</v>
      </c>
      <c r="O48" s="20">
        <f t="shared" si="3"/>
        <v>-110</v>
      </c>
      <c r="P48" s="102">
        <f t="shared" si="4"/>
        <v>-2.266377877237852</v>
      </c>
      <c r="R48" s="99"/>
      <c r="S48" s="99"/>
      <c r="T48" s="99"/>
      <c r="U48" s="99"/>
      <c r="V48" s="99"/>
      <c r="W48" s="99"/>
      <c r="X48" s="99"/>
      <c r="Y48" s="99"/>
      <c r="Z48" s="99"/>
      <c r="AA48" s="99"/>
      <c r="AB48" s="99"/>
      <c r="AC48" s="99"/>
      <c r="AD48" s="99"/>
      <c r="AE48" s="99"/>
      <c r="AF48" s="99"/>
      <c r="AG48" s="99"/>
      <c r="AH48" s="99"/>
      <c r="AI48" s="99"/>
      <c r="AJ48" s="99"/>
      <c r="AK48" s="99"/>
      <c r="AL48" s="99"/>
      <c r="AM48" s="99"/>
    </row>
    <row r="49" spans="1:39" x14ac:dyDescent="0.3">
      <c r="A49" s="86">
        <v>43</v>
      </c>
      <c r="B49" s="3" t="s">
        <v>214</v>
      </c>
      <c r="C49" s="8"/>
      <c r="D49" s="17">
        <v>94</v>
      </c>
      <c r="E49" s="3">
        <v>133</v>
      </c>
      <c r="F49" s="3">
        <f t="shared" si="0"/>
        <v>133</v>
      </c>
      <c r="G49" s="3">
        <f t="shared" si="1"/>
        <v>94</v>
      </c>
      <c r="H49" s="3">
        <f t="shared" si="2"/>
        <v>94</v>
      </c>
      <c r="I49" s="69">
        <v>0.74709718670076719</v>
      </c>
      <c r="J49" s="71">
        <v>0.64892583120204606</v>
      </c>
      <c r="K49" s="112">
        <v>0.64892583120204606</v>
      </c>
      <c r="L49" s="69">
        <v>1.7422602301790284</v>
      </c>
      <c r="M49" s="75">
        <v>2.873478260869565</v>
      </c>
      <c r="N49" s="71">
        <v>2.873478260869565</v>
      </c>
      <c r="O49" s="20">
        <f t="shared" si="3"/>
        <v>39</v>
      </c>
      <c r="P49" s="102">
        <f t="shared" si="4"/>
        <v>-1.1312180306905366</v>
      </c>
      <c r="R49" s="99"/>
      <c r="S49" s="99"/>
      <c r="T49" s="99"/>
      <c r="U49" s="99"/>
      <c r="V49" s="99"/>
      <c r="W49" s="99"/>
      <c r="X49" s="99"/>
      <c r="Y49" s="99"/>
      <c r="Z49" s="99"/>
      <c r="AA49" s="99"/>
      <c r="AB49" s="99"/>
      <c r="AC49" s="99"/>
      <c r="AD49" s="99"/>
      <c r="AE49" s="99"/>
      <c r="AF49" s="99"/>
      <c r="AG49" s="99"/>
      <c r="AH49" s="99"/>
      <c r="AI49" s="99"/>
      <c r="AJ49" s="99"/>
      <c r="AK49" s="99"/>
      <c r="AL49" s="99"/>
      <c r="AM49" s="99"/>
    </row>
    <row r="50" spans="1:39" x14ac:dyDescent="0.3">
      <c r="A50" s="86">
        <v>44</v>
      </c>
      <c r="B50" s="3" t="s">
        <v>215</v>
      </c>
      <c r="C50" s="8"/>
      <c r="D50" s="17">
        <v>346</v>
      </c>
      <c r="E50" s="3">
        <v>388</v>
      </c>
      <c r="F50" s="3">
        <f>E50</f>
        <v>388</v>
      </c>
      <c r="G50" s="3">
        <f t="shared" si="1"/>
        <v>346</v>
      </c>
      <c r="H50" s="3">
        <f t="shared" si="2"/>
        <v>346</v>
      </c>
      <c r="I50" s="69">
        <v>1.5851406649616371</v>
      </c>
      <c r="J50" s="71">
        <v>1.4771099744245524</v>
      </c>
      <c r="K50" s="112">
        <v>1.4771099744245524</v>
      </c>
      <c r="L50" s="69">
        <v>2.9544884910485933</v>
      </c>
      <c r="M50" s="75">
        <v>4.5717391304347821</v>
      </c>
      <c r="N50" s="71">
        <v>4.5717391304347821</v>
      </c>
      <c r="O50" s="20">
        <f t="shared" si="3"/>
        <v>42</v>
      </c>
      <c r="P50" s="102">
        <f t="shared" si="4"/>
        <v>-1.6172506393861887</v>
      </c>
    </row>
    <row r="51" spans="1:39" x14ac:dyDescent="0.3">
      <c r="A51" s="86">
        <v>45</v>
      </c>
      <c r="B51" s="3" t="s">
        <v>216</v>
      </c>
      <c r="C51" s="8"/>
      <c r="D51" s="17">
        <v>346</v>
      </c>
      <c r="E51" s="3">
        <v>151</v>
      </c>
      <c r="F51" s="3">
        <f t="shared" si="0"/>
        <v>151</v>
      </c>
      <c r="G51" s="3">
        <f t="shared" si="1"/>
        <v>346</v>
      </c>
      <c r="H51" s="3">
        <f t="shared" si="2"/>
        <v>346</v>
      </c>
      <c r="I51" s="69">
        <v>0.80625319693094621</v>
      </c>
      <c r="J51" s="71">
        <v>1.4771099744245524</v>
      </c>
      <c r="K51" s="112">
        <v>1.4771099744245524</v>
      </c>
      <c r="L51" s="69">
        <v>1.8278292838874681</v>
      </c>
      <c r="M51" s="75">
        <v>4.5717391304347821</v>
      </c>
      <c r="N51" s="71">
        <v>4.5717391304347821</v>
      </c>
      <c r="O51" s="20">
        <f t="shared" si="3"/>
        <v>-195</v>
      </c>
      <c r="P51" s="102">
        <f t="shared" si="4"/>
        <v>-2.743909846547314</v>
      </c>
    </row>
    <row r="52" spans="1:39" x14ac:dyDescent="0.3">
      <c r="A52" s="86">
        <v>46</v>
      </c>
      <c r="B52" s="3" t="s">
        <v>67</v>
      </c>
      <c r="C52" s="8"/>
      <c r="D52" s="8">
        <v>57</v>
      </c>
      <c r="E52" s="3">
        <v>69</v>
      </c>
      <c r="F52" s="3">
        <f t="shared" si="0"/>
        <v>69</v>
      </c>
      <c r="G52" s="3">
        <f t="shared" si="1"/>
        <v>57</v>
      </c>
      <c r="H52" s="3">
        <f t="shared" si="2"/>
        <v>57</v>
      </c>
      <c r="I52" s="69">
        <v>0.53676470588235292</v>
      </c>
      <c r="J52" s="71">
        <v>0.52732736572890027</v>
      </c>
      <c r="K52" s="112">
        <v>0.52732736572890027</v>
      </c>
      <c r="L52" s="69">
        <v>1.278014705882353</v>
      </c>
      <c r="M52" s="75">
        <v>2.6241304347826087</v>
      </c>
      <c r="N52" s="71">
        <v>2.6241304347826087</v>
      </c>
      <c r="O52" s="20">
        <f t="shared" si="3"/>
        <v>12</v>
      </c>
      <c r="P52" s="102">
        <f t="shared" si="4"/>
        <v>-1.3461157289002557</v>
      </c>
    </row>
    <row r="53" spans="1:39" x14ac:dyDescent="0.3">
      <c r="A53" s="86">
        <v>47</v>
      </c>
      <c r="B53" s="3" t="s">
        <v>72</v>
      </c>
      <c r="C53" s="8"/>
      <c r="D53" s="17">
        <v>372</v>
      </c>
      <c r="E53" s="3">
        <v>104</v>
      </c>
      <c r="F53" s="3">
        <f t="shared" si="0"/>
        <v>104</v>
      </c>
      <c r="G53" s="3">
        <f t="shared" si="1"/>
        <v>372</v>
      </c>
      <c r="H53" s="3">
        <f t="shared" si="2"/>
        <v>372</v>
      </c>
      <c r="I53" s="69">
        <v>0.65179028132992323</v>
      </c>
      <c r="J53" s="71">
        <v>1.5625575447570332</v>
      </c>
      <c r="K53" s="112">
        <v>1.5625575447570332</v>
      </c>
      <c r="L53" s="69">
        <v>1.4443989769820973</v>
      </c>
      <c r="M53" s="75">
        <v>4.7469565217391292</v>
      </c>
      <c r="N53" s="71">
        <v>4.746956521739131</v>
      </c>
      <c r="O53" s="20">
        <f t="shared" si="3"/>
        <v>-268</v>
      </c>
      <c r="P53" s="102">
        <f t="shared" si="4"/>
        <v>-3.3025575447570334</v>
      </c>
    </row>
    <row r="54" spans="1:39" x14ac:dyDescent="0.3">
      <c r="A54" s="86">
        <v>48</v>
      </c>
      <c r="B54" s="3" t="s">
        <v>217</v>
      </c>
      <c r="C54" s="8"/>
      <c r="D54" s="8">
        <v>131</v>
      </c>
      <c r="E54" s="3">
        <v>108</v>
      </c>
      <c r="F54" s="3">
        <f t="shared" si="0"/>
        <v>108</v>
      </c>
      <c r="G54" s="3">
        <f t="shared" si="1"/>
        <v>131</v>
      </c>
      <c r="H54" s="3">
        <f t="shared" si="2"/>
        <v>131</v>
      </c>
      <c r="I54" s="69">
        <v>0.66493606138107408</v>
      </c>
      <c r="J54" s="71">
        <v>0.77052429667519173</v>
      </c>
      <c r="K54" s="112">
        <v>0.77052429667519173</v>
      </c>
      <c r="L54" s="69">
        <v>1.3034143222506394</v>
      </c>
      <c r="M54" s="75">
        <v>1.9828260869565217</v>
      </c>
      <c r="N54" s="71">
        <v>3.1228260869565214</v>
      </c>
      <c r="O54" s="20">
        <f t="shared" si="3"/>
        <v>-23</v>
      </c>
      <c r="P54" s="102">
        <f t="shared" si="4"/>
        <v>-1.8194117647058821</v>
      </c>
    </row>
    <row r="55" spans="1:39" x14ac:dyDescent="0.3">
      <c r="A55" s="86">
        <v>49</v>
      </c>
      <c r="B55" s="3" t="s">
        <v>218</v>
      </c>
      <c r="C55" s="8"/>
      <c r="D55" s="8">
        <v>346</v>
      </c>
      <c r="E55" s="3">
        <v>388</v>
      </c>
      <c r="F55" s="3">
        <f t="shared" si="0"/>
        <v>388</v>
      </c>
      <c r="G55" s="3">
        <f t="shared" si="1"/>
        <v>346</v>
      </c>
      <c r="H55" s="3">
        <f t="shared" si="2"/>
        <v>346</v>
      </c>
      <c r="I55" s="69">
        <v>1.5851406649616371</v>
      </c>
      <c r="J55" s="71">
        <v>1.4771099744245524</v>
      </c>
      <c r="K55" s="112">
        <v>1.4771099744245524</v>
      </c>
      <c r="L55" s="69">
        <v>2.9544884910485933</v>
      </c>
      <c r="M55" s="75">
        <v>4.5717391304347821</v>
      </c>
      <c r="N55" s="71">
        <v>4.5717391304347821</v>
      </c>
      <c r="O55" s="20">
        <f t="shared" si="3"/>
        <v>42</v>
      </c>
      <c r="P55" s="102">
        <f t="shared" si="4"/>
        <v>-1.6172506393861887</v>
      </c>
    </row>
    <row r="56" spans="1:39" x14ac:dyDescent="0.3">
      <c r="A56" s="82">
        <v>50</v>
      </c>
      <c r="B56" s="64" t="s">
        <v>219</v>
      </c>
      <c r="C56" s="91"/>
      <c r="D56" s="16">
        <v>437</v>
      </c>
      <c r="E56" s="64">
        <v>422</v>
      </c>
      <c r="F56" s="64">
        <f t="shared" si="0"/>
        <v>422</v>
      </c>
      <c r="G56" s="64">
        <f t="shared" si="1"/>
        <v>437</v>
      </c>
      <c r="H56" s="64">
        <f t="shared" si="2"/>
        <v>437</v>
      </c>
      <c r="I56" s="70">
        <v>1.6968797953964194</v>
      </c>
      <c r="J56" s="72">
        <v>1.7761764705882352</v>
      </c>
      <c r="K56" s="113">
        <v>1.7761764705882352</v>
      </c>
      <c r="L56" s="70">
        <v>3.1161189258312021</v>
      </c>
      <c r="M56" s="76">
        <v>5.1849999999999987</v>
      </c>
      <c r="N56" s="72">
        <v>5.1850000000000005</v>
      </c>
      <c r="O56" s="124">
        <f t="shared" si="3"/>
        <v>-15</v>
      </c>
      <c r="P56" s="103">
        <f t="shared" si="4"/>
        <v>-2.0688810741687984</v>
      </c>
    </row>
    <row r="57" spans="1:39" x14ac:dyDescent="0.3">
      <c r="A57" s="279" t="s">
        <v>693</v>
      </c>
      <c r="B57" s="279"/>
      <c r="C57" s="279"/>
      <c r="D57">
        <f t="shared" ref="D57:N57" si="5">AVERAGE(D7:D56)</f>
        <v>269.86</v>
      </c>
      <c r="E57">
        <f t="shared" si="5"/>
        <v>219.38</v>
      </c>
      <c r="F57">
        <f t="shared" si="5"/>
        <v>219.38</v>
      </c>
      <c r="G57">
        <f t="shared" si="5"/>
        <v>269.86</v>
      </c>
      <c r="H57">
        <f t="shared" si="5"/>
        <v>269.86</v>
      </c>
      <c r="I57" s="32">
        <f t="shared" si="5"/>
        <v>1.0309803069053709</v>
      </c>
      <c r="J57" s="32">
        <f t="shared" si="5"/>
        <v>1.2268800511508946</v>
      </c>
      <c r="K57" s="32">
        <f t="shared" si="5"/>
        <v>1.2268800511508946</v>
      </c>
      <c r="L57" s="32">
        <f t="shared" si="5"/>
        <v>2.0664966112531973</v>
      </c>
      <c r="M57" s="32">
        <f t="shared" si="5"/>
        <v>3.921821739130436</v>
      </c>
      <c r="N57" s="32">
        <f t="shared" si="5"/>
        <v>4.0586217391304356</v>
      </c>
      <c r="O57" s="104">
        <f>AVERAGE(O7:O56)</f>
        <v>-50.48</v>
      </c>
      <c r="P57" s="104">
        <f>AVERAGE(P7:P56)</f>
        <v>-1.9921251278772372</v>
      </c>
    </row>
    <row r="58" spans="1:39" x14ac:dyDescent="0.3">
      <c r="A58" s="238" t="s">
        <v>695</v>
      </c>
      <c r="B58" s="238"/>
      <c r="C58" s="238"/>
      <c r="F58" s="95">
        <f>F57/782</f>
        <v>0.28053708439897695</v>
      </c>
      <c r="G58" s="95">
        <f>G57/782</f>
        <v>0.34508951406649618</v>
      </c>
      <c r="H58" s="95">
        <f>H57/782</f>
        <v>0.34508951406649618</v>
      </c>
      <c r="I58" s="95">
        <f t="shared" ref="I58:N58" si="6">I57/$T$18</f>
        <v>0.40115965249236224</v>
      </c>
      <c r="J58" s="95">
        <f t="shared" si="6"/>
        <v>0.47738523391085397</v>
      </c>
      <c r="K58" s="95">
        <f t="shared" si="6"/>
        <v>0.47738523391085397</v>
      </c>
      <c r="L58" s="237">
        <f t="shared" si="6"/>
        <v>0.80408428453431802</v>
      </c>
      <c r="M58" s="237">
        <f t="shared" si="6"/>
        <v>1.5260006767044498</v>
      </c>
      <c r="N58" s="237">
        <f t="shared" si="6"/>
        <v>1.5792302486888856</v>
      </c>
      <c r="O58" s="106">
        <f>O57/782</f>
        <v>-6.4552429667519173E-2</v>
      </c>
      <c r="P58" s="106"/>
    </row>
    <row r="59" spans="1:39" x14ac:dyDescent="0.3">
      <c r="F59" s="31"/>
      <c r="G59" s="95"/>
      <c r="H59" s="95"/>
      <c r="I59" s="31"/>
      <c r="J59" s="95"/>
      <c r="K59" s="95"/>
      <c r="L59" s="31"/>
      <c r="M59" s="31"/>
      <c r="N59" s="95"/>
    </row>
    <row r="60" spans="1:39" x14ac:dyDescent="0.3">
      <c r="F60" s="32"/>
      <c r="G60" s="32"/>
      <c r="H60" s="32"/>
      <c r="I60" s="32"/>
      <c r="J60" s="32"/>
      <c r="K60" s="32"/>
      <c r="L60" s="32"/>
      <c r="M60" s="32"/>
      <c r="N60" s="32"/>
    </row>
    <row r="61" spans="1:39" x14ac:dyDescent="0.3">
      <c r="F61" s="32"/>
      <c r="G61" s="32"/>
      <c r="H61" s="32"/>
      <c r="I61" s="32"/>
      <c r="J61" s="32"/>
      <c r="K61" s="32"/>
      <c r="L61" s="32"/>
      <c r="M61" s="32"/>
      <c r="N61" s="32"/>
    </row>
    <row r="62" spans="1:39" x14ac:dyDescent="0.3">
      <c r="F62" s="32"/>
      <c r="G62" s="32"/>
      <c r="H62" s="32"/>
      <c r="I62" s="32"/>
      <c r="J62" s="32"/>
      <c r="K62" s="32"/>
      <c r="L62" s="32"/>
      <c r="M62" s="32"/>
      <c r="N62" s="32"/>
    </row>
    <row r="63" spans="1:39" x14ac:dyDescent="0.3">
      <c r="F63" s="32"/>
      <c r="G63" s="261" t="s">
        <v>224</v>
      </c>
      <c r="H63" s="261"/>
      <c r="I63" s="261"/>
      <c r="J63" s="262"/>
      <c r="K63" s="263" t="s">
        <v>225</v>
      </c>
      <c r="L63" s="261"/>
      <c r="M63" s="262"/>
      <c r="N63" s="264" t="s">
        <v>240</v>
      </c>
      <c r="O63" s="264"/>
      <c r="P63" s="232"/>
    </row>
    <row r="64" spans="1:39" x14ac:dyDescent="0.3">
      <c r="F64" s="32"/>
      <c r="G64" s="159" t="s">
        <v>221</v>
      </c>
      <c r="H64" t="s">
        <v>307</v>
      </c>
      <c r="I64" s="159" t="s">
        <v>222</v>
      </c>
      <c r="J64" s="157" t="s">
        <v>223</v>
      </c>
      <c r="K64" s="159" t="s">
        <v>221</v>
      </c>
      <c r="L64" s="159" t="s">
        <v>222</v>
      </c>
      <c r="M64" s="157" t="s">
        <v>223</v>
      </c>
      <c r="N64" s="175" t="s">
        <v>241</v>
      </c>
      <c r="O64" s="175" t="s">
        <v>242</v>
      </c>
    </row>
    <row r="65" spans="6:19" x14ac:dyDescent="0.3">
      <c r="F65" s="32" t="s">
        <v>361</v>
      </c>
      <c r="G65" s="159">
        <f>MobileMedia_Exp!G57</f>
        <v>384.6</v>
      </c>
      <c r="H65">
        <f>MobileMedia_Exp!C3</f>
        <v>0.11</v>
      </c>
      <c r="I65" s="159">
        <f>MobileMedia_Exp!D3+MobileMedia_Exp!E3</f>
        <v>0.26</v>
      </c>
      <c r="J65" s="157">
        <f>MobileMedia_Exp!M57-MobileMedia_Exp!C3-MobileMedia_Exp!D3-MobileMedia_Exp!E3</f>
        <v>1.5729544079933395</v>
      </c>
      <c r="K65" s="159">
        <f>MobileMedia_Exp!I57</f>
        <v>455.86</v>
      </c>
      <c r="L65" s="159">
        <f>MobileMedia_Exp!I3+MobileMedia_Exp!J3</f>
        <v>0.31</v>
      </c>
      <c r="M65" s="157">
        <f>MobileMedia_Exp!O57-MobileMedia_Exp!I3-MobileMedia_Exp!J3</f>
        <v>2.3938837635303911</v>
      </c>
      <c r="N65" s="177">
        <v>3603</v>
      </c>
      <c r="O65" s="176">
        <v>6.94</v>
      </c>
    </row>
    <row r="66" spans="6:19" x14ac:dyDescent="0.3">
      <c r="F66" s="32" t="s">
        <v>233</v>
      </c>
      <c r="G66" s="160">
        <f>F57</f>
        <v>219.38</v>
      </c>
      <c r="H66">
        <f>C3</f>
        <v>0.1</v>
      </c>
      <c r="I66" s="37">
        <f>D3+E3</f>
        <v>0.21000000000000002</v>
      </c>
      <c r="J66" s="161">
        <f>L57-C3-D3-E3</f>
        <v>1.756496611253197</v>
      </c>
      <c r="K66" s="43">
        <f>H57</f>
        <v>269.86</v>
      </c>
      <c r="L66" s="159">
        <f>I3+J3</f>
        <v>0.33999999999999997</v>
      </c>
      <c r="M66" s="157">
        <f>N57-I3-J3</f>
        <v>3.7186217391304353</v>
      </c>
      <c r="N66" s="176">
        <v>782</v>
      </c>
      <c r="O66" s="176">
        <v>2.57</v>
      </c>
      <c r="R66" s="32"/>
      <c r="S66" s="32"/>
    </row>
    <row r="67" spans="6:19" x14ac:dyDescent="0.3">
      <c r="F67" s="32" t="s">
        <v>227</v>
      </c>
      <c r="G67" s="43">
        <f>Prevayler3_Exp!H57</f>
        <v>381.28</v>
      </c>
      <c r="H67">
        <f>Prevayler3_Exp!D3</f>
        <v>0.1</v>
      </c>
      <c r="I67" s="21">
        <f>Prevayler3_Exp!E3+Prevayler3_Exp!F3</f>
        <v>0.52</v>
      </c>
      <c r="J67" s="162">
        <f>Prevayler3_Exp!N57-Prevayler3_Exp!D3-Prevayler3_Exp!E3-Prevayler3_Exp!F3</f>
        <v>4.2139143185298638</v>
      </c>
      <c r="K67" s="43">
        <f>Prevayler3_Exp!J57</f>
        <v>261.14</v>
      </c>
      <c r="L67" s="159">
        <f>Prevayler3_Exp!J3+Prevayler3_Exp!K3</f>
        <v>0.70000000000000007</v>
      </c>
      <c r="M67" s="162">
        <f>Prevayler3_Exp!P57-Prevayler3_Exp!J3-Prevayler3_Exp!K3</f>
        <v>5.1715148545176124</v>
      </c>
      <c r="N67" s="177">
        <v>1306</v>
      </c>
      <c r="O67" s="176">
        <v>9.94</v>
      </c>
      <c r="R67" s="32"/>
      <c r="S67" s="32"/>
    </row>
    <row r="68" spans="6:19" x14ac:dyDescent="0.3">
      <c r="F68" s="32" t="s">
        <v>226</v>
      </c>
      <c r="G68" s="160">
        <f>Prevayler5_Exp!G57</f>
        <v>798.56</v>
      </c>
      <c r="H68">
        <f>Prevayler5_Exp!C3</f>
        <v>0.15</v>
      </c>
      <c r="I68" s="37">
        <f>Prevayler5_Exp!D3+Prevayler5_Exp!E3</f>
        <v>0.72</v>
      </c>
      <c r="J68" s="161">
        <f>Prevayler5_Exp!M57-Prevayler5_Exp!C3-Prevayler5_Exp!D3-Prevayler5_Exp!E3</f>
        <v>10.596404209201731</v>
      </c>
      <c r="K68" s="43">
        <f>Prevayler5_Exp!I57</f>
        <v>594.70000000000005</v>
      </c>
      <c r="L68" s="159">
        <f>Prevayler5_Exp!I3+Prevayler5_Exp!J3</f>
        <v>1.03</v>
      </c>
      <c r="M68" s="157">
        <f>Prevayler5_Exp!O57-Prevayler5_Exp!I3-Prevayler5_Exp!J3</f>
        <v>12.425187180495476</v>
      </c>
      <c r="N68" s="177">
        <v>2543</v>
      </c>
      <c r="O68" s="176">
        <v>23.18</v>
      </c>
      <c r="R68" s="32"/>
      <c r="S68" s="32"/>
    </row>
    <row r="69" spans="6:19" x14ac:dyDescent="0.3">
      <c r="F69" s="32" t="s">
        <v>309</v>
      </c>
      <c r="G69" s="160">
        <f>MRR3_Exp!H57</f>
        <v>761.16</v>
      </c>
      <c r="H69">
        <f>MRR3_Exp!D3</f>
        <v>0.15</v>
      </c>
      <c r="I69" s="37">
        <f>MRR3_Exp!E3+MRR3_Exp!F3</f>
        <v>0.39</v>
      </c>
      <c r="J69" s="161">
        <f>MRR3_Exp!N57-MRR3_Exp!D3-MRR3_Exp!E3-MRR3_Exp!F3</f>
        <v>5.9271518907299061</v>
      </c>
      <c r="K69" s="43">
        <f>MRR3_Exp!J57</f>
        <v>759.7</v>
      </c>
      <c r="L69" s="159">
        <f>MRR3_Exp!J3+MRR3_Exp!K3</f>
        <v>0.43</v>
      </c>
      <c r="M69" s="157">
        <f>MRR3_Exp!P57-MRR3_Exp!J3-MRR3_Exp!K3</f>
        <v>9.2717302125038472</v>
      </c>
      <c r="N69" s="177">
        <v>3247</v>
      </c>
      <c r="O69" s="176">
        <v>11.07</v>
      </c>
      <c r="R69" s="32"/>
      <c r="S69" s="32"/>
    </row>
    <row r="70" spans="6:19" x14ac:dyDescent="0.3">
      <c r="F70" s="32" t="s">
        <v>310</v>
      </c>
      <c r="G70" s="160">
        <f>MRR5_Exp!G57</f>
        <v>1234.78</v>
      </c>
      <c r="H70">
        <f>MRR5_Exp!C3</f>
        <v>0.18</v>
      </c>
      <c r="I70" s="37">
        <f>MRR5_Exp!D3+MRR5_Exp!E3</f>
        <v>1.778</v>
      </c>
      <c r="J70" s="278">
        <f>MRR5_Exp!M57-MRR5_Exp!C3-MRR5_Exp!D3-MRR5_Exp!E3</f>
        <v>8.7872899546721168</v>
      </c>
      <c r="K70" s="43">
        <f>MRR5_Exp!I57</f>
        <v>1257.98</v>
      </c>
      <c r="L70" s="159">
        <f>MRR5_Exp!I3+MRR5_Exp!J3</f>
        <v>1.86</v>
      </c>
      <c r="M70" s="157">
        <f>MRR5_Exp!O57-MRR5_Exp!I3-MRR5_Exp!J3</f>
        <v>17.13313356864202</v>
      </c>
      <c r="N70" s="177">
        <v>5383</v>
      </c>
      <c r="O70" s="176">
        <v>22.4</v>
      </c>
      <c r="R70" s="32"/>
      <c r="S70" s="32"/>
    </row>
    <row r="71" spans="6:19" x14ac:dyDescent="0.3">
      <c r="F71" t="s">
        <v>239</v>
      </c>
      <c r="G71" s="134">
        <f>Lampiro4_Exp!H57</f>
        <v>1015.28</v>
      </c>
      <c r="H71">
        <f>Lampiro4_Exp!D3</f>
        <v>0.16</v>
      </c>
      <c r="I71" s="228">
        <f>Lampiro4_Exp!E3+Lampiro4_Exp!F3</f>
        <v>1.0999999999999999</v>
      </c>
      <c r="J71" s="162">
        <f>Lampiro4_Exp!N57-Lampiro4_Exp!D3-Lampiro4_Exp!E3-Lampiro4_Exp!F3</f>
        <v>32.424620248877495</v>
      </c>
      <c r="K71" s="43">
        <f>Lampiro4_Exp!J57</f>
        <v>1009.12</v>
      </c>
      <c r="L71" s="17">
        <f>Lampiro4_Exp!J3+Lampiro4_Exp!K3</f>
        <v>1.1299999999999999</v>
      </c>
      <c r="M71" s="162">
        <f>Lampiro4_Exp!P57-Lampiro4_Exp!J3-Lampiro4_Exp!K3</f>
        <v>45.634657344451604</v>
      </c>
      <c r="N71" s="176">
        <v>6.2359999999999998</v>
      </c>
      <c r="O71" s="176">
        <v>128.31</v>
      </c>
      <c r="R71" s="32"/>
      <c r="S71" s="32"/>
    </row>
    <row r="72" spans="6:19" x14ac:dyDescent="0.3">
      <c r="F72" t="s">
        <v>234</v>
      </c>
      <c r="G72" s="160">
        <f>Lampiro6_Exp!G57</f>
        <v>1502.26</v>
      </c>
      <c r="H72">
        <f>Lampiro6_Exp!C3</f>
        <v>0.3</v>
      </c>
      <c r="I72" s="37">
        <f>Lampiro6_Exp!D3+Lampiro6_Exp!E3</f>
        <v>1.9</v>
      </c>
      <c r="J72" s="278">
        <f>Lampiro6_Exp!M57-Lampiro6_Exp!C3-Lampiro6_Exp!D3-Lampiro6_Exp!E3</f>
        <v>43.207302609030599</v>
      </c>
      <c r="K72" s="43">
        <f>Lampiro6_Exp!I57</f>
        <v>1520.7</v>
      </c>
      <c r="L72" s="17">
        <f>Lampiro6_Exp!I3+Lampiro6_Exp!J3</f>
        <v>2.02</v>
      </c>
      <c r="M72" s="157">
        <f>Lampiro6_Exp!O57-Lampiro6_Exp!I3-Lampiro6_Exp!J3</f>
        <v>68.81683340466509</v>
      </c>
      <c r="N72" s="177">
        <v>9346</v>
      </c>
      <c r="O72" s="176">
        <v>187.95</v>
      </c>
      <c r="R72" s="32"/>
      <c r="S72" s="32"/>
    </row>
    <row r="73" spans="6:19" x14ac:dyDescent="0.3">
      <c r="F73" s="32" t="s">
        <v>232</v>
      </c>
      <c r="G73" s="43">
        <f>BerkeleyDB3_Exp!I57</f>
        <v>2513.08</v>
      </c>
      <c r="H73">
        <f>BerkeleyDB3_Exp!D3</f>
        <v>0.18</v>
      </c>
      <c r="I73" s="17">
        <f>BerkeleyDB3_Exp!E3+BerkeleyDB3_Exp!F3</f>
        <v>0.95000000000000007</v>
      </c>
      <c r="J73" s="157">
        <f>BerkeleyDB3_Exp!O57-BerkeleyDB3_Exp!D3-BerkeleyDB3_Exp!E3-BerkeleyDB3_Exp!F3</f>
        <v>12.890118453685542</v>
      </c>
      <c r="K73" s="43">
        <f>BerkeleyDB3_Exp!K57</f>
        <v>2613.9</v>
      </c>
      <c r="L73" s="17">
        <f>BerkeleyDB3_Exp!J3+BerkeleyDB3_Exp!K3</f>
        <v>1.08</v>
      </c>
      <c r="M73" s="157">
        <f>BerkeleyDB3_Exp!Q57-BerkeleyDB3_Exp!J3-BerkeleyDB3_Exp!K3</f>
        <v>15.38160600174808</v>
      </c>
      <c r="N73" s="177">
        <v>10297</v>
      </c>
      <c r="O73" s="176">
        <v>22.96</v>
      </c>
      <c r="R73" s="32"/>
      <c r="S73" s="32"/>
    </row>
    <row r="74" spans="6:19" x14ac:dyDescent="0.3">
      <c r="F74" s="32" t="s">
        <v>229</v>
      </c>
      <c r="G74" s="43">
        <f>BerkeleyDB5_Exp!H57</f>
        <v>4419.42</v>
      </c>
      <c r="H74">
        <f>BerkeleyDB5_Exp!C3</f>
        <v>0.31</v>
      </c>
      <c r="I74" s="17">
        <f>BerkeleyDB5_Exp!D3+BerkeleyDB5_Exp!E3</f>
        <v>1.94</v>
      </c>
      <c r="J74" s="162">
        <f>BerkeleyDB5_Exp!N57-BerkeleyDB5_Exp!C3-BerkeleyDB5_Exp!D3-BerkeleyDB5_Exp!E3</f>
        <v>23.69727427935025</v>
      </c>
      <c r="K74" s="43">
        <f>BerkeleyDB5_Exp!J57</f>
        <v>5969.22</v>
      </c>
      <c r="L74" s="17">
        <f>BerkeleyDB5_Exp!I3+BerkeleyDB5_Exp!J3</f>
        <v>2.39</v>
      </c>
      <c r="M74" s="162">
        <f>BerkeleyDB5_Exp!P57-BerkeleyDB5_Exp!I3-BerkeleyDB5_Exp!J3</f>
        <v>32.683264605856472</v>
      </c>
      <c r="N74" s="177">
        <v>18407</v>
      </c>
      <c r="O74" s="176">
        <v>46.78</v>
      </c>
      <c r="R74" s="32"/>
      <c r="S74" s="32"/>
    </row>
    <row r="75" spans="6:19" x14ac:dyDescent="0.3">
      <c r="F75" s="163" t="s">
        <v>228</v>
      </c>
      <c r="G75" s="13">
        <f>BerkeleyDB7_Exp!H57</f>
        <v>5501.46</v>
      </c>
      <c r="H75" s="16">
        <f>BerkeleyDB7_Exp!C3</f>
        <v>0.38</v>
      </c>
      <c r="I75" s="219">
        <f>BerkeleyDB7_Exp!D3+BerkeleyDB7_Exp!E3</f>
        <v>2.81</v>
      </c>
      <c r="J75" s="220">
        <f>BerkeleyDB7_Exp!N57-BerkeleyDB7_Exp!C3-BerkeleyDB7_Exp!D3-BerkeleyDB7_Exp!E3</f>
        <v>25.078065735108407</v>
      </c>
      <c r="K75" s="221">
        <f>BerkeleyDB7_Exp!J57</f>
        <v>8417.36</v>
      </c>
      <c r="L75" s="16">
        <f>BerkeleyDB7_Exp!I3+BerkeleyDB7_Exp!J3</f>
        <v>3.48</v>
      </c>
      <c r="M75" s="233">
        <f>BerkeleyDB7_Exp!P57-BerkeleyDB7_Exp!I3-BerkeleyDB7_Exp!J3</f>
        <v>36.682771243818934</v>
      </c>
      <c r="N75" s="222">
        <v>26290</v>
      </c>
      <c r="O75" s="223">
        <v>55.7</v>
      </c>
      <c r="R75" s="32"/>
      <c r="S75" s="32"/>
    </row>
    <row r="76" spans="6:19" x14ac:dyDescent="0.3">
      <c r="F76" s="225" t="s">
        <v>304</v>
      </c>
      <c r="G76" s="226">
        <f>AVERAGE(G65:G75)</f>
        <v>1702.8418181818183</v>
      </c>
      <c r="H76" s="229">
        <f>AVERAGE(H65:H75)</f>
        <v>0.19272727272727275</v>
      </c>
      <c r="I76" s="229">
        <f>AVERAGE(I65:I75)</f>
        <v>1.1434545454545455</v>
      </c>
      <c r="J76" s="229">
        <f>AVERAGE(J65:J75)</f>
        <v>15.468326610766583</v>
      </c>
      <c r="K76" s="226">
        <f t="shared" ref="K76:O76" si="7">AVERAGE(K65:K75)</f>
        <v>2102.6854545454548</v>
      </c>
      <c r="L76" s="229">
        <f t="shared" si="7"/>
        <v>1.3427272727272728</v>
      </c>
      <c r="M76" s="229">
        <f t="shared" si="7"/>
        <v>22.664836719941814</v>
      </c>
      <c r="N76" s="226">
        <f t="shared" si="7"/>
        <v>7382.7487272727276</v>
      </c>
      <c r="O76" s="229">
        <f t="shared" si="7"/>
        <v>47.072727272727278</v>
      </c>
      <c r="R76" s="32"/>
      <c r="S76" s="32"/>
    </row>
    <row r="80" spans="6:19" x14ac:dyDescent="0.3">
      <c r="G80" s="258" t="s">
        <v>237</v>
      </c>
      <c r="H80" s="258"/>
      <c r="I80" s="259"/>
      <c r="J80" s="238" t="s">
        <v>238</v>
      </c>
      <c r="K80" s="238"/>
      <c r="L80" s="238"/>
    </row>
    <row r="81" spans="5:15" x14ac:dyDescent="0.3">
      <c r="E81" t="s">
        <v>308</v>
      </c>
      <c r="G81" s="17" t="s">
        <v>235</v>
      </c>
      <c r="H81" s="17" t="s">
        <v>236</v>
      </c>
      <c r="I81" s="1" t="s">
        <v>362</v>
      </c>
      <c r="J81" t="s">
        <v>235</v>
      </c>
      <c r="K81" t="s">
        <v>236</v>
      </c>
      <c r="L81" s="1" t="s">
        <v>362</v>
      </c>
    </row>
    <row r="82" spans="5:15" x14ac:dyDescent="0.3">
      <c r="E82">
        <v>22</v>
      </c>
      <c r="F82" s="32" t="s">
        <v>361</v>
      </c>
      <c r="G82" s="30">
        <f>MobileMedia_Exp!G58</f>
        <v>0.10674437968359701</v>
      </c>
      <c r="H82" s="30">
        <f>MobileMedia_Exp!I58</f>
        <v>0.12652234249236746</v>
      </c>
      <c r="I82" s="158">
        <f>1-G82/H82</f>
        <v>0.15631992278331053</v>
      </c>
      <c r="J82" s="31">
        <f>MobileMedia_Exp!M58</f>
        <v>0.27996461210278667</v>
      </c>
      <c r="K82" s="31">
        <f>MobileMedia_Exp!O58</f>
        <v>0.38960861145971054</v>
      </c>
      <c r="L82" s="158">
        <f>1-J82/K82</f>
        <v>0.2814208827318545</v>
      </c>
    </row>
    <row r="83" spans="5:15" x14ac:dyDescent="0.3">
      <c r="E83">
        <v>17</v>
      </c>
      <c r="F83" s="32" t="s">
        <v>233</v>
      </c>
      <c r="G83" s="30">
        <f>F58</f>
        <v>0.28053708439897695</v>
      </c>
      <c r="H83" s="30">
        <f>H58</f>
        <v>0.34508951406649618</v>
      </c>
      <c r="I83" s="158">
        <f t="shared" ref="I83:I92" si="8">1-G83/H83</f>
        <v>0.18705995701474853</v>
      </c>
      <c r="J83" s="31">
        <f>L58</f>
        <v>0.80408428453431802</v>
      </c>
      <c r="K83" s="31">
        <f>N58</f>
        <v>1.5792302486888856</v>
      </c>
      <c r="L83" s="158">
        <f t="shared" ref="L83:L92" si="9">1-J83/K83</f>
        <v>0.49083784001611686</v>
      </c>
    </row>
    <row r="84" spans="5:15" x14ac:dyDescent="0.3">
      <c r="E84">
        <v>4</v>
      </c>
      <c r="F84" s="32" t="s">
        <v>227</v>
      </c>
      <c r="G84" s="30">
        <f>Prevayler3_Exp!H58</f>
        <v>0.29194486983154666</v>
      </c>
      <c r="H84" s="30">
        <f>Prevayler3_Exp!J58</f>
        <v>0.19995405819295559</v>
      </c>
      <c r="I84" s="158">
        <f t="shared" si="8"/>
        <v>-0.46005973807153233</v>
      </c>
      <c r="J84" s="31">
        <f>Prevayler3_Exp!N58</f>
        <v>0.48655403306792783</v>
      </c>
      <c r="K84" s="31">
        <f>Prevayler3_Exp!P58</f>
        <v>0.59099293955889409</v>
      </c>
      <c r="L84" s="158">
        <f t="shared" si="9"/>
        <v>0.17671768899458851</v>
      </c>
    </row>
    <row r="85" spans="5:15" x14ac:dyDescent="0.3">
      <c r="E85">
        <v>6</v>
      </c>
      <c r="F85" s="32" t="s">
        <v>226</v>
      </c>
      <c r="G85" s="30">
        <f>Prevayler5_Exp!G58</f>
        <v>0.31402280770743213</v>
      </c>
      <c r="H85" s="30">
        <f>Prevayler5_Exp!I58</f>
        <v>0.2338576484467165</v>
      </c>
      <c r="I85" s="158">
        <f t="shared" si="8"/>
        <v>-0.34279468639650212</v>
      </c>
      <c r="J85" s="31">
        <f>Prevayler5_Exp!M58</f>
        <v>0.49466799867134309</v>
      </c>
      <c r="K85" s="31">
        <f>Prevayler5_Exp!O58</f>
        <v>0.58046536585398956</v>
      </c>
      <c r="L85" s="158">
        <f t="shared" si="9"/>
        <v>0.14780790074601624</v>
      </c>
    </row>
    <row r="86" spans="5:15" x14ac:dyDescent="0.3">
      <c r="E86">
        <v>5</v>
      </c>
      <c r="F86" s="32" t="s">
        <v>309</v>
      </c>
      <c r="G86" s="30">
        <f>MRR3_Exp!H58</f>
        <v>0.23441946412072681</v>
      </c>
      <c r="H86" s="30">
        <f>MRR3_Exp!J58</f>
        <v>0.23396981829380969</v>
      </c>
      <c r="I86" s="158">
        <f t="shared" si="8"/>
        <v>-1.9218112412793253E-3</v>
      </c>
      <c r="J86" s="31">
        <f>MRR3_Exp!N58</f>
        <v>0.58420522951489673</v>
      </c>
      <c r="K86" s="31">
        <f>MRR3_Exp!P58</f>
        <v>0.87639839318011259</v>
      </c>
      <c r="L86" s="158">
        <f t="shared" si="9"/>
        <v>0.3334022128965336</v>
      </c>
    </row>
    <row r="87" spans="5:15" x14ac:dyDescent="0.3">
      <c r="E87">
        <v>16</v>
      </c>
      <c r="F87" s="32" t="s">
        <v>310</v>
      </c>
      <c r="G87" s="30">
        <f>MRR5_Exp!G58</f>
        <v>0.22938510124465911</v>
      </c>
      <c r="H87" s="30">
        <f>MRR5_Exp!I58</f>
        <v>0.23369496563254691</v>
      </c>
      <c r="I87" s="158">
        <f t="shared" si="8"/>
        <v>1.8442264582902768E-2</v>
      </c>
      <c r="J87" s="31">
        <f>MRR5_Exp!M58</f>
        <v>0.47970044440500526</v>
      </c>
      <c r="K87" s="31">
        <f>MRR5_Exp!O58</f>
        <v>0.84790774860009022</v>
      </c>
      <c r="L87" s="158">
        <f t="shared" si="9"/>
        <v>0.43425396784379122</v>
      </c>
    </row>
    <row r="88" spans="5:15" x14ac:dyDescent="0.3">
      <c r="E88">
        <v>10</v>
      </c>
      <c r="F88" t="s">
        <v>239</v>
      </c>
      <c r="G88" s="31">
        <f>Lampiro4_Exp!H58</f>
        <v>0.1628094932649134</v>
      </c>
      <c r="H88" s="31">
        <f>Lampiro4_Exp!J58</f>
        <v>0.16182168056446439</v>
      </c>
      <c r="I88" s="158">
        <f t="shared" si="8"/>
        <v>-6.1043285238624456E-3</v>
      </c>
      <c r="J88" s="31">
        <f>Lampiro4_Exp!N58</f>
        <v>0.26252529225218219</v>
      </c>
      <c r="K88" s="31">
        <f>Lampiro4_Exp!P58</f>
        <v>0.36446619394007951</v>
      </c>
      <c r="L88" s="158">
        <f t="shared" si="9"/>
        <v>0.27969919675089816</v>
      </c>
    </row>
    <row r="89" spans="5:15" x14ac:dyDescent="0.3">
      <c r="E89">
        <v>16</v>
      </c>
      <c r="F89" t="s">
        <v>234</v>
      </c>
      <c r="G89" s="30">
        <f>Lampiro6_Exp!G58</f>
        <v>0.16073828375775734</v>
      </c>
      <c r="H89" s="30">
        <f>Lampiro6_Exp!I58</f>
        <v>0.16271132035095229</v>
      </c>
      <c r="I89" s="158">
        <f t="shared" si="8"/>
        <v>1.2125994607746438E-2</v>
      </c>
      <c r="J89" s="31">
        <f>Lampiro6_Exp!M58</f>
        <v>0.24159245868066295</v>
      </c>
      <c r="K89" s="31">
        <f>Lampiro6_Exp!O58</f>
        <v>0.37689190425466934</v>
      </c>
      <c r="L89" s="158">
        <f t="shared" si="9"/>
        <v>0.35898740208169422</v>
      </c>
    </row>
    <row r="90" spans="5:15" x14ac:dyDescent="0.3">
      <c r="E90">
        <v>4</v>
      </c>
      <c r="F90" s="32" t="s">
        <v>232</v>
      </c>
      <c r="G90" s="30">
        <f>BerkeleyDB3_Exp!I58</f>
        <v>0.24405943478683112</v>
      </c>
      <c r="H90" s="30">
        <f>BerkeleyDB3_Exp!K58</f>
        <v>0.25385063610760417</v>
      </c>
      <c r="I90" s="158">
        <f t="shared" si="8"/>
        <v>3.8570718084088962E-2</v>
      </c>
      <c r="J90" s="31">
        <f>BerkeleyDB3_Exp!O58</f>
        <v>0.61063233683299389</v>
      </c>
      <c r="K90" s="31">
        <f>BerkeleyDB3_Exp!Q58</f>
        <v>0.71696890251516032</v>
      </c>
      <c r="L90" s="158">
        <f t="shared" si="9"/>
        <v>0.14831405561542876</v>
      </c>
    </row>
    <row r="91" spans="5:15" x14ac:dyDescent="0.3">
      <c r="E91">
        <v>16</v>
      </c>
      <c r="F91" s="32" t="s">
        <v>229</v>
      </c>
      <c r="G91" s="30">
        <f>BerkeleyDB5_Exp!H58</f>
        <v>0.24009452925517466</v>
      </c>
      <c r="H91" s="30">
        <f>BerkeleyDB5_Exp!J58</f>
        <v>0.32429075895039933</v>
      </c>
      <c r="I91" s="158">
        <f t="shared" si="8"/>
        <v>0.25963191170705724</v>
      </c>
      <c r="J91" s="31">
        <f>BerkeleyDB5_Exp!N58</f>
        <v>0.55466597433412235</v>
      </c>
      <c r="K91" s="31">
        <f>BerkeleyDB5_Exp!P58</f>
        <v>0.74974913650826147</v>
      </c>
      <c r="L91" s="158">
        <f t="shared" si="9"/>
        <v>0.26019791510888857</v>
      </c>
    </row>
    <row r="92" spans="5:15" x14ac:dyDescent="0.3">
      <c r="E92">
        <v>31</v>
      </c>
      <c r="F92" s="163" t="s">
        <v>228</v>
      </c>
      <c r="G92" s="164">
        <f>BerkeleyDB7_Exp!H58</f>
        <v>0.20926055534423735</v>
      </c>
      <c r="H92" s="164">
        <f>BerkeleyDB7_Exp!J58</f>
        <v>0.32017344998098141</v>
      </c>
      <c r="I92" s="158">
        <f t="shared" si="8"/>
        <v>0.34641502798977364</v>
      </c>
      <c r="J92" s="164">
        <f>BerkeleyDB7_Exp!N58</f>
        <v>0.50750566849386725</v>
      </c>
      <c r="K92" s="164">
        <f>BerkeleyDB7_Exp!P58</f>
        <v>0.72105513902726981</v>
      </c>
      <c r="L92" s="158">
        <f t="shared" si="9"/>
        <v>0.29616246937992663</v>
      </c>
    </row>
    <row r="93" spans="5:15" x14ac:dyDescent="0.3">
      <c r="F93" s="224"/>
      <c r="G93" s="227">
        <f>AVERAGE(G82:G92)</f>
        <v>0.22491054576325933</v>
      </c>
      <c r="H93" s="227">
        <f t="shared" ref="H93:L93" si="10">AVERAGE(H82:H92)</f>
        <v>0.2359941993708449</v>
      </c>
      <c r="I93" s="227">
        <f t="shared" si="10"/>
        <v>1.888047568513199E-2</v>
      </c>
      <c r="J93" s="227">
        <f t="shared" si="10"/>
        <v>0.48237257571728248</v>
      </c>
      <c r="K93" s="227">
        <f t="shared" si="10"/>
        <v>0.70852132578064753</v>
      </c>
      <c r="L93" s="227">
        <f t="shared" si="10"/>
        <v>0.29161832110597613</v>
      </c>
      <c r="M93" s="227"/>
      <c r="N93" s="227"/>
      <c r="O93" s="227"/>
    </row>
    <row r="95" spans="5:15" x14ac:dyDescent="0.3">
      <c r="F95" s="199"/>
      <c r="G95" s="255"/>
      <c r="H95" s="256"/>
      <c r="I95" s="260"/>
      <c r="J95" s="256"/>
      <c r="K95" s="257"/>
      <c r="L95" s="257"/>
    </row>
    <row r="96" spans="5:15" x14ac:dyDescent="0.3">
      <c r="F96" s="199"/>
      <c r="G96" s="200"/>
      <c r="H96" s="201"/>
      <c r="I96" s="202"/>
      <c r="J96" s="201"/>
      <c r="K96" s="199"/>
      <c r="L96" s="199"/>
    </row>
    <row r="97" spans="6:12" x14ac:dyDescent="0.3">
      <c r="F97" s="203"/>
      <c r="G97" s="204"/>
      <c r="H97" s="205"/>
      <c r="I97" s="206"/>
      <c r="J97" s="207"/>
      <c r="K97" s="203"/>
      <c r="L97" s="203"/>
    </row>
    <row r="98" spans="6:12" x14ac:dyDescent="0.3">
      <c r="F98" s="203"/>
      <c r="G98" s="204"/>
      <c r="H98" s="205"/>
      <c r="I98" s="206"/>
      <c r="J98" s="207"/>
      <c r="K98" s="203"/>
      <c r="L98" s="203"/>
    </row>
    <row r="99" spans="6:12" x14ac:dyDescent="0.3">
      <c r="F99" s="203"/>
      <c r="G99" s="204"/>
      <c r="H99" s="205"/>
      <c r="I99" s="206"/>
      <c r="J99" s="207"/>
      <c r="K99" s="203"/>
      <c r="L99" s="203"/>
    </row>
    <row r="100" spans="6:12" x14ac:dyDescent="0.3">
      <c r="F100" s="199"/>
      <c r="G100" s="208"/>
      <c r="H100" s="205"/>
      <c r="I100" s="203"/>
      <c r="J100" s="207"/>
      <c r="K100" s="203"/>
      <c r="L100" s="203"/>
    </row>
    <row r="101" spans="6:12" x14ac:dyDescent="0.3">
      <c r="F101" s="199"/>
      <c r="G101" s="204"/>
      <c r="H101" s="205"/>
      <c r="I101" s="206"/>
      <c r="J101" s="207"/>
      <c r="K101" s="203"/>
      <c r="L101" s="203"/>
    </row>
    <row r="102" spans="6:12" x14ac:dyDescent="0.3">
      <c r="F102" s="203"/>
      <c r="G102" s="204"/>
      <c r="H102" s="205"/>
      <c r="I102" s="206"/>
      <c r="J102" s="207"/>
      <c r="K102" s="203"/>
      <c r="L102" s="203"/>
    </row>
    <row r="103" spans="6:12" x14ac:dyDescent="0.3">
      <c r="F103" s="203"/>
      <c r="G103" s="204"/>
      <c r="H103" s="205"/>
      <c r="I103" s="206"/>
      <c r="J103" s="207"/>
      <c r="K103" s="203"/>
      <c r="L103" s="203"/>
    </row>
    <row r="104" spans="6:12" x14ac:dyDescent="0.3">
      <c r="F104" s="203"/>
      <c r="G104" s="204"/>
      <c r="H104" s="205"/>
      <c r="I104" s="206"/>
      <c r="J104" s="207"/>
      <c r="K104" s="203"/>
      <c r="L104" s="203"/>
    </row>
    <row r="109" spans="6:12" x14ac:dyDescent="0.3">
      <c r="F109" s="199"/>
      <c r="G109" s="255"/>
      <c r="H109" s="255"/>
      <c r="I109" s="256"/>
      <c r="J109" s="257"/>
      <c r="K109" s="257"/>
      <c r="L109" s="257"/>
    </row>
    <row r="110" spans="6:12" x14ac:dyDescent="0.3">
      <c r="F110" s="199"/>
      <c r="G110" s="215"/>
      <c r="H110" s="215"/>
      <c r="I110" s="216"/>
      <c r="J110" s="217"/>
      <c r="K110" s="217"/>
      <c r="L110" s="217"/>
    </row>
    <row r="111" spans="6:12" x14ac:dyDescent="0.3">
      <c r="F111" s="203"/>
      <c r="G111" s="209"/>
      <c r="H111" s="209"/>
      <c r="I111" s="210"/>
      <c r="J111" s="211"/>
      <c r="K111" s="211"/>
      <c r="L111" s="211"/>
    </row>
    <row r="112" spans="6:12" x14ac:dyDescent="0.3">
      <c r="F112" s="203"/>
      <c r="G112" s="209"/>
      <c r="H112" s="209"/>
      <c r="I112" s="210"/>
      <c r="J112" s="211"/>
      <c r="K112" s="211"/>
      <c r="L112" s="211"/>
    </row>
    <row r="113" spans="6:12" x14ac:dyDescent="0.3">
      <c r="F113" s="203"/>
      <c r="G113" s="209"/>
      <c r="H113" s="209"/>
      <c r="I113" s="210"/>
      <c r="J113" s="211"/>
      <c r="K113" s="211"/>
      <c r="L113" s="211"/>
    </row>
    <row r="114" spans="6:12" x14ac:dyDescent="0.3">
      <c r="F114" s="199"/>
      <c r="G114" s="209"/>
      <c r="H114" s="209"/>
      <c r="I114" s="210"/>
      <c r="J114" s="211"/>
      <c r="K114" s="211"/>
      <c r="L114" s="211"/>
    </row>
    <row r="115" spans="6:12" x14ac:dyDescent="0.3">
      <c r="F115" s="199"/>
      <c r="G115" s="209"/>
      <c r="H115" s="209"/>
      <c r="I115" s="210"/>
      <c r="J115" s="211"/>
      <c r="K115" s="211"/>
      <c r="L115" s="211"/>
    </row>
    <row r="116" spans="6:12" x14ac:dyDescent="0.3">
      <c r="F116" s="203"/>
      <c r="G116" s="209"/>
      <c r="H116" s="209"/>
      <c r="I116" s="210"/>
      <c r="J116" s="211"/>
      <c r="K116" s="211"/>
      <c r="L116" s="211"/>
    </row>
    <row r="117" spans="6:12" x14ac:dyDescent="0.3">
      <c r="F117" s="203"/>
      <c r="G117" s="209"/>
      <c r="H117" s="209"/>
      <c r="I117" s="210"/>
      <c r="J117" s="211"/>
      <c r="K117" s="211"/>
      <c r="L117" s="211"/>
    </row>
    <row r="118" spans="6:12" x14ac:dyDescent="0.3">
      <c r="F118" s="218"/>
      <c r="G118" s="212"/>
      <c r="H118" s="212"/>
      <c r="I118" s="213"/>
      <c r="J118" s="212"/>
      <c r="K118" s="212"/>
      <c r="L118" s="212"/>
    </row>
    <row r="119" spans="6:12" x14ac:dyDescent="0.3">
      <c r="F119" s="203"/>
      <c r="G119" s="211"/>
      <c r="H119" s="211"/>
      <c r="I119" s="214"/>
      <c r="J119" s="211"/>
      <c r="K119" s="211"/>
      <c r="L119" s="211"/>
    </row>
  </sheetData>
  <mergeCells count="25">
    <mergeCell ref="A5:A6"/>
    <mergeCell ref="B5:B6"/>
    <mergeCell ref="O5:P5"/>
    <mergeCell ref="Q1:S1"/>
    <mergeCell ref="Y4:Z4"/>
    <mergeCell ref="C5:C6"/>
    <mergeCell ref="D5:D6"/>
    <mergeCell ref="E5:E6"/>
    <mergeCell ref="F5:H5"/>
    <mergeCell ref="I5:K5"/>
    <mergeCell ref="L5:N5"/>
    <mergeCell ref="G63:J63"/>
    <mergeCell ref="K63:M63"/>
    <mergeCell ref="N63:O63"/>
    <mergeCell ref="C1:H1"/>
    <mergeCell ref="I1:K1"/>
    <mergeCell ref="A57:C57"/>
    <mergeCell ref="A58:C58"/>
    <mergeCell ref="G109:I109"/>
    <mergeCell ref="J109:L109"/>
    <mergeCell ref="G80:I80"/>
    <mergeCell ref="J80:L80"/>
    <mergeCell ref="G95:H95"/>
    <mergeCell ref="I95:J95"/>
    <mergeCell ref="K95:L9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6"/>
  <sheetViews>
    <sheetView workbookViewId="0">
      <selection activeCell="J63" sqref="J63"/>
    </sheetView>
  </sheetViews>
  <sheetFormatPr defaultRowHeight="16.5" x14ac:dyDescent="0.3"/>
  <cols>
    <col min="1" max="1" width="3.5" bestFit="1" customWidth="1"/>
    <col min="2" max="2" width="9" bestFit="1" customWidth="1"/>
    <col min="3" max="3" width="59.125" customWidth="1"/>
    <col min="4" max="4" width="14.625" customWidth="1"/>
    <col min="5" max="5" width="15.25" customWidth="1"/>
    <col min="6" max="6" width="12.375" customWidth="1"/>
    <col min="7" max="7" width="15.625" customWidth="1"/>
    <col min="8" max="8" width="13.75" bestFit="1" customWidth="1"/>
    <col min="9" max="9" width="12.875" bestFit="1" customWidth="1"/>
    <col min="10" max="10" width="13.5" customWidth="1"/>
    <col min="11" max="11" width="13.125" bestFit="1" customWidth="1"/>
    <col min="12" max="12" width="12.875" bestFit="1" customWidth="1"/>
    <col min="13" max="13" width="11" bestFit="1" customWidth="1"/>
    <col min="14" max="14" width="13.125" bestFit="1" customWidth="1"/>
    <col min="15" max="15" width="13.125" customWidth="1"/>
    <col min="16" max="16" width="12.125" bestFit="1" customWidth="1"/>
    <col min="17" max="17" width="23.125" bestFit="1" customWidth="1"/>
    <col min="18" max="18" width="8.25" bestFit="1" customWidth="1"/>
    <col min="20" max="20" width="14.5" customWidth="1"/>
    <col min="21" max="21" width="41.625" customWidth="1"/>
    <col min="22" max="22" width="5.875" bestFit="1" customWidth="1"/>
  </cols>
  <sheetData>
    <row r="1" spans="1:32" x14ac:dyDescent="0.3">
      <c r="D1" s="238" t="s">
        <v>60</v>
      </c>
      <c r="E1" s="238"/>
      <c r="F1" s="238"/>
      <c r="G1" s="238"/>
      <c r="H1" s="99"/>
      <c r="I1" s="99"/>
      <c r="J1" s="238" t="s">
        <v>0</v>
      </c>
      <c r="K1" s="238"/>
      <c r="L1" s="238"/>
      <c r="O1" s="96"/>
      <c r="P1" s="99"/>
      <c r="Q1" s="99"/>
      <c r="S1" s="238"/>
      <c r="T1" s="238"/>
      <c r="U1" s="238"/>
      <c r="W1" s="137"/>
    </row>
    <row r="2" spans="1:32" ht="33" x14ac:dyDescent="0.3">
      <c r="D2" s="10" t="s">
        <v>84</v>
      </c>
      <c r="E2" s="29" t="s">
        <v>5</v>
      </c>
      <c r="F2" s="27" t="s">
        <v>85</v>
      </c>
      <c r="G2" t="s">
        <v>9</v>
      </c>
      <c r="H2" s="59"/>
      <c r="J2" s="29" t="s">
        <v>5</v>
      </c>
      <c r="K2" s="17" t="s">
        <v>6</v>
      </c>
      <c r="L2" t="s">
        <v>9</v>
      </c>
      <c r="O2" s="97"/>
      <c r="P2" s="17"/>
      <c r="S2" s="10"/>
      <c r="T2" s="17"/>
      <c r="U2" s="8"/>
    </row>
    <row r="3" spans="1:32" x14ac:dyDescent="0.3">
      <c r="A3" s="136"/>
      <c r="B3" s="17"/>
      <c r="C3" s="17"/>
      <c r="D3" s="17">
        <v>0.1</v>
      </c>
      <c r="E3" s="17">
        <v>0.48</v>
      </c>
      <c r="F3" s="42">
        <v>0.04</v>
      </c>
      <c r="G3" s="8">
        <v>0.71</v>
      </c>
      <c r="H3" s="8"/>
      <c r="J3" s="148">
        <v>0.65</v>
      </c>
      <c r="K3" s="148">
        <v>0.05</v>
      </c>
      <c r="L3" s="8">
        <v>1.02</v>
      </c>
      <c r="O3" s="98"/>
      <c r="P3" s="17"/>
      <c r="Q3" s="17"/>
      <c r="R3" s="10"/>
      <c r="S3" s="8"/>
      <c r="T3" s="17"/>
      <c r="U3" s="14"/>
      <c r="AF3" s="17"/>
    </row>
    <row r="4" spans="1:32" ht="17.25" thickBot="1" x14ac:dyDescent="0.35">
      <c r="A4" s="87"/>
      <c r="B4" s="26"/>
      <c r="C4" s="26"/>
      <c r="D4" s="26"/>
      <c r="E4" s="26"/>
      <c r="F4" s="88"/>
      <c r="G4" s="88"/>
      <c r="H4" s="88"/>
      <c r="I4" s="88"/>
      <c r="J4" s="88"/>
      <c r="K4" s="28"/>
      <c r="L4" s="60"/>
      <c r="M4" s="28"/>
      <c r="N4" s="28"/>
      <c r="O4" s="98"/>
      <c r="P4" s="28"/>
      <c r="Q4" s="60"/>
      <c r="R4" s="135"/>
      <c r="S4" s="6"/>
      <c r="T4" s="61"/>
      <c r="U4" s="6"/>
      <c r="V4" s="6"/>
      <c r="W4" s="6"/>
      <c r="Z4" s="17"/>
      <c r="AA4" s="238"/>
      <c r="AB4" s="238"/>
      <c r="AF4" s="17"/>
    </row>
    <row r="5" spans="1:32" ht="16.5" customHeight="1" x14ac:dyDescent="0.3">
      <c r="A5" s="239"/>
      <c r="B5" s="272" t="s">
        <v>1</v>
      </c>
      <c r="C5" s="273"/>
      <c r="D5" s="243"/>
      <c r="E5" s="243"/>
      <c r="F5" s="243" t="s">
        <v>365</v>
      </c>
      <c r="G5" s="245" t="s">
        <v>60</v>
      </c>
      <c r="H5" s="247" t="s">
        <v>4</v>
      </c>
      <c r="I5" s="248"/>
      <c r="J5" s="249"/>
      <c r="K5" s="250" t="s">
        <v>11</v>
      </c>
      <c r="L5" s="250"/>
      <c r="M5" s="251"/>
      <c r="N5" s="252" t="s">
        <v>10</v>
      </c>
      <c r="O5" s="253"/>
      <c r="P5" s="253"/>
      <c r="Q5" s="252" t="s">
        <v>12</v>
      </c>
      <c r="R5" s="254"/>
    </row>
    <row r="6" spans="1:32" ht="31.5" customHeight="1" x14ac:dyDescent="0.3">
      <c r="A6" s="240"/>
      <c r="B6" s="240"/>
      <c r="C6" s="274"/>
      <c r="D6" s="244"/>
      <c r="E6" s="244"/>
      <c r="F6" s="244"/>
      <c r="G6" s="246"/>
      <c r="H6" s="139" t="s">
        <v>60</v>
      </c>
      <c r="I6" s="73" t="s">
        <v>220</v>
      </c>
      <c r="J6" s="234" t="s">
        <v>364</v>
      </c>
      <c r="K6" s="139" t="s">
        <v>60</v>
      </c>
      <c r="L6" s="73" t="s">
        <v>220</v>
      </c>
      <c r="M6" s="94" t="s">
        <v>364</v>
      </c>
      <c r="N6" s="139" t="s">
        <v>60</v>
      </c>
      <c r="O6" s="73" t="s">
        <v>220</v>
      </c>
      <c r="P6" s="94" t="s">
        <v>364</v>
      </c>
      <c r="Q6" s="139" t="s">
        <v>3</v>
      </c>
      <c r="R6" s="100" t="s">
        <v>2</v>
      </c>
    </row>
    <row r="7" spans="1:32" x14ac:dyDescent="0.3">
      <c r="A7" s="62">
        <v>1</v>
      </c>
      <c r="B7" s="268" t="s">
        <v>404</v>
      </c>
      <c r="C7" s="268" t="s">
        <v>405</v>
      </c>
      <c r="D7" s="5"/>
      <c r="E7" s="5"/>
      <c r="F7" s="5">
        <v>204</v>
      </c>
      <c r="G7" s="40">
        <v>336</v>
      </c>
      <c r="H7" s="40">
        <f>G7</f>
        <v>336</v>
      </c>
      <c r="I7" s="40">
        <f>F7</f>
        <v>204</v>
      </c>
      <c r="J7" s="40">
        <f>F7</f>
        <v>204</v>
      </c>
      <c r="K7" s="68">
        <v>3.1760183767228183</v>
      </c>
      <c r="L7" s="74">
        <v>2.2518683001531397</v>
      </c>
      <c r="M7" s="50">
        <v>2.2518683001531397</v>
      </c>
      <c r="N7" s="111">
        <v>4.7148468606431848</v>
      </c>
      <c r="O7" s="74">
        <v>4.3894946401225114</v>
      </c>
      <c r="P7" s="67">
        <v>5.4094946401225119</v>
      </c>
      <c r="Q7" s="123">
        <f>H7-J7</f>
        <v>132</v>
      </c>
      <c r="R7" s="101">
        <f>N7-P7</f>
        <v>-0.6946477794793271</v>
      </c>
    </row>
    <row r="8" spans="1:32" x14ac:dyDescent="0.3">
      <c r="A8" s="63">
        <v>2</v>
      </c>
      <c r="B8" s="269" t="s">
        <v>373</v>
      </c>
      <c r="C8" s="269" t="s">
        <v>406</v>
      </c>
      <c r="D8" s="17"/>
      <c r="E8" s="8"/>
      <c r="F8" s="17">
        <v>603</v>
      </c>
      <c r="G8" s="3">
        <v>580</v>
      </c>
      <c r="H8" s="3">
        <f t="shared" ref="H8:H56" si="0">G8</f>
        <v>580</v>
      </c>
      <c r="I8" s="3">
        <f t="shared" ref="I8:I56" si="1">F8</f>
        <v>603</v>
      </c>
      <c r="J8" s="3">
        <f t="shared" ref="J8:J56" si="2">F8</f>
        <v>603</v>
      </c>
      <c r="K8" s="69">
        <v>5.0321745788667691</v>
      </c>
      <c r="L8" s="75">
        <v>5.2871401225114854</v>
      </c>
      <c r="M8" s="92">
        <v>5.2871401225114854</v>
      </c>
      <c r="N8" s="112">
        <v>6.6572951761102601</v>
      </c>
      <c r="O8" s="75">
        <v>7.6157120980091886</v>
      </c>
      <c r="P8" s="71">
        <v>8.6357120980091882</v>
      </c>
      <c r="Q8" s="20">
        <f t="shared" ref="Q8:Q56" si="3">H8-J8</f>
        <v>-23</v>
      </c>
      <c r="R8" s="102">
        <f t="shared" ref="R8:R56" si="4">N8-P8</f>
        <v>-1.978416921898928</v>
      </c>
    </row>
    <row r="9" spans="1:32" x14ac:dyDescent="0.3">
      <c r="A9" s="63">
        <v>3</v>
      </c>
      <c r="B9" s="269" t="s">
        <v>374</v>
      </c>
      <c r="C9" s="269" t="s">
        <v>407</v>
      </c>
      <c r="F9" s="17">
        <v>561</v>
      </c>
      <c r="G9" s="3">
        <v>735</v>
      </c>
      <c r="H9" s="3">
        <f t="shared" si="0"/>
        <v>735</v>
      </c>
      <c r="I9" s="3">
        <f t="shared" si="1"/>
        <v>561</v>
      </c>
      <c r="J9" s="3">
        <f t="shared" si="2"/>
        <v>561</v>
      </c>
      <c r="K9" s="69">
        <v>6.211290199081164</v>
      </c>
      <c r="L9" s="75">
        <v>4.9676378254211331</v>
      </c>
      <c r="M9" s="92">
        <v>4.9676378254211331</v>
      </c>
      <c r="N9" s="112">
        <v>7.8912275076569678</v>
      </c>
      <c r="O9" s="75">
        <v>7.2761102603369068</v>
      </c>
      <c r="P9" s="71">
        <v>8.2961102603369064</v>
      </c>
      <c r="Q9" s="20">
        <f t="shared" si="3"/>
        <v>174</v>
      </c>
      <c r="R9" s="102">
        <f t="shared" si="4"/>
        <v>-0.40488275267993856</v>
      </c>
    </row>
    <row r="10" spans="1:32" x14ac:dyDescent="0.3">
      <c r="A10" s="63">
        <v>4</v>
      </c>
      <c r="B10" s="269" t="s">
        <v>375</v>
      </c>
      <c r="C10" s="269" t="s">
        <v>408</v>
      </c>
      <c r="F10" s="17">
        <v>312</v>
      </c>
      <c r="G10" s="3">
        <v>312</v>
      </c>
      <c r="H10" s="3">
        <f t="shared" si="0"/>
        <v>312</v>
      </c>
      <c r="I10" s="3">
        <f t="shared" si="1"/>
        <v>312</v>
      </c>
      <c r="J10" s="3">
        <f t="shared" si="2"/>
        <v>312</v>
      </c>
      <c r="K10" s="69">
        <v>2.9934456355283312</v>
      </c>
      <c r="L10" s="75">
        <v>3.0734456355283308</v>
      </c>
      <c r="M10" s="92">
        <v>3.0734456355283308</v>
      </c>
      <c r="N10" s="112">
        <v>3.8137863705972439</v>
      </c>
      <c r="O10" s="75">
        <v>4.2427565084226648</v>
      </c>
      <c r="P10" s="71">
        <v>6.2827565084226649</v>
      </c>
      <c r="Q10" s="20">
        <f t="shared" si="3"/>
        <v>0</v>
      </c>
      <c r="R10" s="102">
        <f t="shared" si="4"/>
        <v>-2.468970137825421</v>
      </c>
    </row>
    <row r="11" spans="1:32" x14ac:dyDescent="0.3">
      <c r="A11" s="63">
        <v>5</v>
      </c>
      <c r="B11" s="269" t="s">
        <v>376</v>
      </c>
      <c r="C11" s="269" t="s">
        <v>409</v>
      </c>
      <c r="D11" s="8"/>
      <c r="E11" s="8"/>
      <c r="F11" s="17">
        <v>238</v>
      </c>
      <c r="G11" s="3">
        <v>428</v>
      </c>
      <c r="H11" s="3">
        <f t="shared" si="0"/>
        <v>428</v>
      </c>
      <c r="I11" s="3">
        <f t="shared" si="1"/>
        <v>238</v>
      </c>
      <c r="J11" s="3">
        <f t="shared" si="2"/>
        <v>238</v>
      </c>
      <c r="K11" s="69">
        <v>3.8758805513016852</v>
      </c>
      <c r="L11" s="75">
        <v>2.5105130168453296</v>
      </c>
      <c r="M11" s="92">
        <v>2.5105130168453296</v>
      </c>
      <c r="N11" s="112">
        <v>5.4472454058192969</v>
      </c>
      <c r="O11" s="75">
        <v>4.6644104134762632</v>
      </c>
      <c r="P11" s="71">
        <v>5.6844104134762636</v>
      </c>
      <c r="Q11" s="20">
        <f t="shared" si="3"/>
        <v>190</v>
      </c>
      <c r="R11" s="102">
        <f t="shared" si="4"/>
        <v>-0.23716500765696669</v>
      </c>
    </row>
    <row r="12" spans="1:32" x14ac:dyDescent="0.3">
      <c r="A12" s="63">
        <v>6</v>
      </c>
      <c r="B12" s="269">
        <v>1</v>
      </c>
      <c r="C12" s="269" t="s">
        <v>410</v>
      </c>
      <c r="D12" s="8"/>
      <c r="E12" s="8"/>
      <c r="F12" s="17">
        <v>223</v>
      </c>
      <c r="G12" s="3">
        <v>224</v>
      </c>
      <c r="H12" s="3">
        <f t="shared" si="0"/>
        <v>224</v>
      </c>
      <c r="I12" s="3">
        <f t="shared" si="1"/>
        <v>223</v>
      </c>
      <c r="J12" s="3">
        <f t="shared" si="2"/>
        <v>223</v>
      </c>
      <c r="K12" s="69">
        <v>2.3240122511485453</v>
      </c>
      <c r="L12" s="75">
        <v>2.3964050535987749</v>
      </c>
      <c r="M12" s="92">
        <v>2.3964050535987749</v>
      </c>
      <c r="N12" s="112">
        <v>3.1132312404287905</v>
      </c>
      <c r="O12" s="75">
        <v>4.5431240428790192</v>
      </c>
      <c r="P12" s="71">
        <v>5.5631240428790196</v>
      </c>
      <c r="Q12" s="20">
        <f t="shared" si="3"/>
        <v>1</v>
      </c>
      <c r="R12" s="102">
        <f t="shared" si="4"/>
        <v>-2.4498928024502291</v>
      </c>
    </row>
    <row r="13" spans="1:32" x14ac:dyDescent="0.3">
      <c r="A13" s="63">
        <v>7</v>
      </c>
      <c r="B13" s="269" t="s">
        <v>377</v>
      </c>
      <c r="C13" s="269" t="s">
        <v>411</v>
      </c>
      <c r="D13" s="8"/>
      <c r="E13" s="8"/>
      <c r="F13" s="17">
        <v>422</v>
      </c>
      <c r="G13" s="3">
        <v>686</v>
      </c>
      <c r="H13" s="3">
        <f t="shared" si="0"/>
        <v>686</v>
      </c>
      <c r="I13" s="3">
        <f t="shared" si="1"/>
        <v>422</v>
      </c>
      <c r="J13" s="3">
        <f t="shared" si="2"/>
        <v>422</v>
      </c>
      <c r="K13" s="69">
        <v>5.8385375191424185</v>
      </c>
      <c r="L13" s="75">
        <v>3.9102373660030629</v>
      </c>
      <c r="M13" s="92">
        <v>3.9102373660030629</v>
      </c>
      <c r="N13" s="112">
        <v>7.5011456738131699</v>
      </c>
      <c r="O13" s="75">
        <v>6.1521898928024505</v>
      </c>
      <c r="P13" s="71">
        <v>7.1721898928024501</v>
      </c>
      <c r="Q13" s="20">
        <f t="shared" si="3"/>
        <v>264</v>
      </c>
      <c r="R13" s="102">
        <f t="shared" si="4"/>
        <v>0.32895578101071976</v>
      </c>
      <c r="U13" s="8" t="s">
        <v>7</v>
      </c>
      <c r="V13" s="8">
        <v>25.73</v>
      </c>
      <c r="W13" s="8"/>
    </row>
    <row r="14" spans="1:32" x14ac:dyDescent="0.3">
      <c r="A14" s="63">
        <v>8</v>
      </c>
      <c r="B14" s="269"/>
      <c r="C14" s="269" t="s">
        <v>412</v>
      </c>
      <c r="D14" s="8"/>
      <c r="E14" s="8"/>
      <c r="F14" s="8">
        <v>316</v>
      </c>
      <c r="G14" s="58">
        <v>422</v>
      </c>
      <c r="H14" s="3">
        <f t="shared" si="0"/>
        <v>422</v>
      </c>
      <c r="I14" s="3">
        <f t="shared" si="1"/>
        <v>316</v>
      </c>
      <c r="J14" s="3">
        <f t="shared" si="2"/>
        <v>316</v>
      </c>
      <c r="K14" s="69">
        <v>3.8302373660030633</v>
      </c>
      <c r="L14" s="75">
        <v>3.1038744257274118</v>
      </c>
      <c r="M14" s="92">
        <v>3.1038744257274118</v>
      </c>
      <c r="N14" s="112">
        <v>5.3994802833078097</v>
      </c>
      <c r="O14" s="75">
        <v>5.295099540581929</v>
      </c>
      <c r="P14" s="71">
        <v>6.3150995405819295</v>
      </c>
      <c r="Q14" s="20">
        <f t="shared" si="3"/>
        <v>106</v>
      </c>
      <c r="R14" s="102">
        <f t="shared" si="4"/>
        <v>-0.91561925727411975</v>
      </c>
      <c r="U14" s="8" t="s">
        <v>8</v>
      </c>
      <c r="V14">
        <v>29.06</v>
      </c>
    </row>
    <row r="15" spans="1:32" x14ac:dyDescent="0.3">
      <c r="A15" s="140">
        <v>9</v>
      </c>
      <c r="B15" s="269" t="s">
        <v>378</v>
      </c>
      <c r="C15" s="269" t="s">
        <v>413</v>
      </c>
      <c r="D15" s="8"/>
      <c r="E15" s="8"/>
      <c r="F15" s="17">
        <v>127</v>
      </c>
      <c r="G15" s="3">
        <v>116</v>
      </c>
      <c r="H15" s="3">
        <f t="shared" si="0"/>
        <v>116</v>
      </c>
      <c r="I15" s="3">
        <f t="shared" si="1"/>
        <v>127</v>
      </c>
      <c r="J15" s="3">
        <f t="shared" si="2"/>
        <v>127</v>
      </c>
      <c r="K15" s="69">
        <v>1.5024349157733539</v>
      </c>
      <c r="L15" s="75">
        <v>1.666114088820827</v>
      </c>
      <c r="M15" s="92">
        <v>1.666114088820827</v>
      </c>
      <c r="N15" s="112">
        <v>2.2534590352220523</v>
      </c>
      <c r="O15" s="75">
        <v>2.7468912710566613</v>
      </c>
      <c r="P15" s="71">
        <v>4.7868912710566622</v>
      </c>
      <c r="Q15" s="20">
        <f t="shared" si="3"/>
        <v>-11</v>
      </c>
      <c r="R15" s="102">
        <f t="shared" si="4"/>
        <v>-2.53343223583461</v>
      </c>
    </row>
    <row r="16" spans="1:32" x14ac:dyDescent="0.3">
      <c r="A16" s="140">
        <v>10</v>
      </c>
      <c r="B16" s="269" t="s">
        <v>379</v>
      </c>
      <c r="C16" s="269" t="s">
        <v>414</v>
      </c>
      <c r="F16" s="17">
        <v>65</v>
      </c>
      <c r="G16" s="3">
        <v>474</v>
      </c>
      <c r="H16" s="3">
        <f t="shared" si="0"/>
        <v>474</v>
      </c>
      <c r="I16" s="3">
        <f t="shared" si="1"/>
        <v>65</v>
      </c>
      <c r="J16" s="3">
        <f t="shared" si="2"/>
        <v>65</v>
      </c>
      <c r="K16" s="69">
        <v>4.225811638591118</v>
      </c>
      <c r="L16" s="75">
        <v>1.1944678407350691</v>
      </c>
      <c r="M16" s="92">
        <v>1.1944678407350691</v>
      </c>
      <c r="N16" s="112">
        <v>5.1034446784073513</v>
      </c>
      <c r="O16" s="75">
        <v>2.2455742725880548</v>
      </c>
      <c r="P16" s="71">
        <v>4.2855742725880557</v>
      </c>
      <c r="Q16" s="20">
        <f t="shared" si="3"/>
        <v>409</v>
      </c>
      <c r="R16" s="102">
        <f t="shared" si="4"/>
        <v>0.8178704058192956</v>
      </c>
    </row>
    <row r="17" spans="1:23" x14ac:dyDescent="0.3">
      <c r="A17" s="140">
        <v>11</v>
      </c>
      <c r="B17" s="269" t="s">
        <v>380</v>
      </c>
      <c r="C17" s="269" t="s">
        <v>415</v>
      </c>
      <c r="D17" s="8"/>
      <c r="E17" s="8"/>
      <c r="F17" s="17">
        <v>81</v>
      </c>
      <c r="G17" s="3">
        <v>99</v>
      </c>
      <c r="H17" s="3">
        <f t="shared" si="0"/>
        <v>99</v>
      </c>
      <c r="I17" s="3">
        <f t="shared" si="1"/>
        <v>81</v>
      </c>
      <c r="J17" s="3">
        <f t="shared" si="2"/>
        <v>81</v>
      </c>
      <c r="K17" s="69">
        <v>1.3731125574272589</v>
      </c>
      <c r="L17" s="75">
        <v>1.3161830015313938</v>
      </c>
      <c r="M17" s="92">
        <v>1.3161830015313938</v>
      </c>
      <c r="N17" s="112">
        <v>2.1181245214395101</v>
      </c>
      <c r="O17" s="75">
        <v>2.3749464012251149</v>
      </c>
      <c r="P17" s="71">
        <v>4.4149464012251149</v>
      </c>
      <c r="Q17" s="20">
        <f t="shared" si="3"/>
        <v>18</v>
      </c>
      <c r="R17" s="102">
        <f t="shared" si="4"/>
        <v>-2.2968218797856048</v>
      </c>
      <c r="U17" s="12" t="s">
        <v>371</v>
      </c>
      <c r="V17" s="42">
        <v>10.56</v>
      </c>
    </row>
    <row r="18" spans="1:23" x14ac:dyDescent="0.3">
      <c r="A18" s="140">
        <v>12</v>
      </c>
      <c r="B18" s="269" t="s">
        <v>381</v>
      </c>
      <c r="C18" s="269" t="s">
        <v>416</v>
      </c>
      <c r="D18" s="17"/>
      <c r="E18" s="8"/>
      <c r="F18" s="17">
        <v>157</v>
      </c>
      <c r="G18" s="3">
        <v>260</v>
      </c>
      <c r="H18" s="3">
        <f t="shared" si="0"/>
        <v>260</v>
      </c>
      <c r="I18" s="3">
        <f t="shared" si="1"/>
        <v>157</v>
      </c>
      <c r="J18" s="3">
        <f t="shared" si="2"/>
        <v>157</v>
      </c>
      <c r="K18" s="69">
        <v>2.5978713629402757</v>
      </c>
      <c r="L18" s="75">
        <v>1.894330015313936</v>
      </c>
      <c r="M18" s="92">
        <v>1.894330015313936</v>
      </c>
      <c r="N18" s="112">
        <v>4.1098219754977023</v>
      </c>
      <c r="O18" s="75">
        <v>4.0094640122511489</v>
      </c>
      <c r="P18" s="71">
        <v>5.0294640122511485</v>
      </c>
      <c r="Q18" s="20">
        <f t="shared" si="3"/>
        <v>103</v>
      </c>
      <c r="R18" s="102">
        <f t="shared" si="4"/>
        <v>-0.91964203675344613</v>
      </c>
      <c r="U18" s="12" t="s">
        <v>372</v>
      </c>
      <c r="V18" s="32">
        <v>9.9350000000000005</v>
      </c>
      <c r="W18" s="42"/>
    </row>
    <row r="19" spans="1:23" x14ac:dyDescent="0.3">
      <c r="A19" s="140">
        <v>13</v>
      </c>
      <c r="B19" s="269">
        <v>2</v>
      </c>
      <c r="C19" s="269" t="s">
        <v>417</v>
      </c>
      <c r="D19" s="8"/>
      <c r="E19" s="8"/>
      <c r="F19" s="17">
        <v>256</v>
      </c>
      <c r="G19" s="3">
        <v>402</v>
      </c>
      <c r="H19" s="3">
        <f t="shared" si="0"/>
        <v>402</v>
      </c>
      <c r="I19" s="3">
        <f t="shared" si="1"/>
        <v>256</v>
      </c>
      <c r="J19" s="3">
        <f t="shared" si="2"/>
        <v>256</v>
      </c>
      <c r="K19" s="69">
        <v>3.6780934150076572</v>
      </c>
      <c r="L19" s="75">
        <v>2.6474425727411948</v>
      </c>
      <c r="M19" s="92">
        <v>2.6474425727411948</v>
      </c>
      <c r="N19" s="112">
        <v>5.2402632082695249</v>
      </c>
      <c r="O19" s="75">
        <v>4.8099540581929556</v>
      </c>
      <c r="P19" s="71">
        <v>5.8299540581929552</v>
      </c>
      <c r="Q19" s="20">
        <f t="shared" si="3"/>
        <v>146</v>
      </c>
      <c r="R19" s="102">
        <f t="shared" si="4"/>
        <v>-0.58969084992343035</v>
      </c>
    </row>
    <row r="20" spans="1:23" x14ac:dyDescent="0.3">
      <c r="A20" s="140">
        <v>14</v>
      </c>
      <c r="B20" s="269">
        <v>6</v>
      </c>
      <c r="C20" s="269" t="s">
        <v>418</v>
      </c>
      <c r="D20" s="8"/>
      <c r="E20" s="8"/>
      <c r="F20" s="17">
        <v>216</v>
      </c>
      <c r="G20" s="3">
        <v>28</v>
      </c>
      <c r="H20" s="3">
        <f t="shared" si="0"/>
        <v>28</v>
      </c>
      <c r="I20" s="3">
        <f t="shared" si="1"/>
        <v>216</v>
      </c>
      <c r="J20" s="3">
        <f t="shared" si="2"/>
        <v>216</v>
      </c>
      <c r="K20" s="69">
        <v>0.83300153139356803</v>
      </c>
      <c r="L20" s="75">
        <v>2.343154670750383</v>
      </c>
      <c r="M20" s="92">
        <v>2.343154670750383</v>
      </c>
      <c r="N20" s="112">
        <v>1.5529039050535989</v>
      </c>
      <c r="O20" s="75">
        <v>4.4865237366003061</v>
      </c>
      <c r="P20" s="71">
        <v>5.5065237366003066</v>
      </c>
      <c r="Q20" s="20">
        <f t="shared" si="3"/>
        <v>-188</v>
      </c>
      <c r="R20" s="102">
        <f t="shared" si="4"/>
        <v>-3.9536198315467077</v>
      </c>
    </row>
    <row r="21" spans="1:23" x14ac:dyDescent="0.3">
      <c r="A21" s="140">
        <v>15</v>
      </c>
      <c r="B21" s="269" t="s">
        <v>382</v>
      </c>
      <c r="C21" s="269" t="s">
        <v>419</v>
      </c>
      <c r="D21" s="8"/>
      <c r="E21" s="8"/>
      <c r="F21" s="17">
        <v>438</v>
      </c>
      <c r="G21" s="3">
        <v>653</v>
      </c>
      <c r="H21" s="3">
        <f t="shared" si="0"/>
        <v>653</v>
      </c>
      <c r="I21" s="3">
        <f t="shared" si="1"/>
        <v>438</v>
      </c>
      <c r="J21" s="3">
        <f t="shared" si="2"/>
        <v>438</v>
      </c>
      <c r="K21" s="69">
        <v>5.5875000000000004</v>
      </c>
      <c r="L21" s="75">
        <v>4.0319525267993876</v>
      </c>
      <c r="M21" s="92">
        <v>4.0319525267993876</v>
      </c>
      <c r="N21" s="112">
        <v>7.2384374999999999</v>
      </c>
      <c r="O21" s="75">
        <v>6.2815620214395098</v>
      </c>
      <c r="P21" s="71">
        <v>7.3015620214395103</v>
      </c>
      <c r="Q21" s="20">
        <f t="shared" si="3"/>
        <v>215</v>
      </c>
      <c r="R21" s="102">
        <f t="shared" si="4"/>
        <v>-6.3124521439510417E-2</v>
      </c>
    </row>
    <row r="22" spans="1:23" x14ac:dyDescent="0.3">
      <c r="A22" s="140">
        <v>16</v>
      </c>
      <c r="B22" s="269" t="s">
        <v>383</v>
      </c>
      <c r="C22" s="269" t="s">
        <v>415</v>
      </c>
      <c r="D22" s="8"/>
      <c r="E22" s="8"/>
      <c r="F22" s="17">
        <v>213</v>
      </c>
      <c r="G22" s="3">
        <v>320</v>
      </c>
      <c r="H22" s="3">
        <f t="shared" si="0"/>
        <v>320</v>
      </c>
      <c r="I22" s="3">
        <f t="shared" si="1"/>
        <v>213</v>
      </c>
      <c r="J22" s="3">
        <f t="shared" si="2"/>
        <v>213</v>
      </c>
      <c r="K22" s="69">
        <v>3.0543032159264936</v>
      </c>
      <c r="L22" s="75">
        <v>2.320333078101072</v>
      </c>
      <c r="M22" s="92">
        <v>2.320333078101072</v>
      </c>
      <c r="N22" s="112">
        <v>4.5874732006125569</v>
      </c>
      <c r="O22" s="75">
        <v>4.4622664624808577</v>
      </c>
      <c r="P22" s="71">
        <v>5.4822664624808581</v>
      </c>
      <c r="Q22" s="20">
        <f t="shared" si="3"/>
        <v>107</v>
      </c>
      <c r="R22" s="102">
        <f t="shared" si="4"/>
        <v>-0.89479326186830122</v>
      </c>
    </row>
    <row r="23" spans="1:23" x14ac:dyDescent="0.3">
      <c r="A23" s="140">
        <v>17</v>
      </c>
      <c r="B23" s="269" t="s">
        <v>384</v>
      </c>
      <c r="C23" s="269" t="s">
        <v>420</v>
      </c>
      <c r="D23" s="8"/>
      <c r="E23" s="8"/>
      <c r="F23" s="17">
        <v>0</v>
      </c>
      <c r="G23" s="58">
        <v>251</v>
      </c>
      <c r="H23" s="3">
        <f t="shared" si="0"/>
        <v>251</v>
      </c>
      <c r="I23" s="3">
        <f t="shared" si="1"/>
        <v>0</v>
      </c>
      <c r="J23" s="3">
        <f t="shared" si="2"/>
        <v>0</v>
      </c>
      <c r="K23" s="69">
        <v>2.5294065849923428</v>
      </c>
      <c r="L23" s="75">
        <v>0.70000000000000007</v>
      </c>
      <c r="M23" s="92">
        <v>0.70000000000000007</v>
      </c>
      <c r="N23" s="112">
        <v>4.0381742917304742</v>
      </c>
      <c r="O23" s="75">
        <v>1.72</v>
      </c>
      <c r="P23" s="71">
        <v>3.7600000000000002</v>
      </c>
      <c r="Q23" s="20">
        <f t="shared" si="3"/>
        <v>251</v>
      </c>
      <c r="R23" s="102">
        <f t="shared" si="4"/>
        <v>0.27817429173047392</v>
      </c>
    </row>
    <row r="24" spans="1:23" x14ac:dyDescent="0.3">
      <c r="A24" s="140">
        <v>18</v>
      </c>
      <c r="B24" s="270">
        <v>8</v>
      </c>
      <c r="C24" s="270"/>
      <c r="D24" s="8"/>
      <c r="E24" s="8"/>
      <c r="F24" s="17">
        <v>217</v>
      </c>
      <c r="G24" s="3">
        <v>362</v>
      </c>
      <c r="H24" s="3">
        <f t="shared" si="0"/>
        <v>362</v>
      </c>
      <c r="I24" s="3">
        <f t="shared" si="1"/>
        <v>217</v>
      </c>
      <c r="J24" s="3">
        <f t="shared" si="2"/>
        <v>217</v>
      </c>
      <c r="K24" s="69">
        <v>3.3738055130168454</v>
      </c>
      <c r="L24" s="75">
        <v>2.3507618683001534</v>
      </c>
      <c r="M24" s="92">
        <v>2.3507618683001534</v>
      </c>
      <c r="N24" s="112">
        <v>4.9218290581929551</v>
      </c>
      <c r="O24" s="75">
        <v>4.4946094946401223</v>
      </c>
      <c r="P24" s="71">
        <v>5.5146094946401227</v>
      </c>
      <c r="Q24" s="20">
        <f t="shared" si="3"/>
        <v>145</v>
      </c>
      <c r="R24" s="102">
        <f t="shared" si="4"/>
        <v>-0.5927804364471676</v>
      </c>
    </row>
    <row r="25" spans="1:23" x14ac:dyDescent="0.3">
      <c r="A25" s="140">
        <v>19</v>
      </c>
      <c r="B25" s="269">
        <v>4</v>
      </c>
      <c r="C25" s="269" t="s">
        <v>421</v>
      </c>
      <c r="D25" s="8"/>
      <c r="E25" s="8"/>
      <c r="F25" s="17">
        <v>133</v>
      </c>
      <c r="G25" s="3">
        <v>437</v>
      </c>
      <c r="H25" s="3">
        <f t="shared" si="0"/>
        <v>437</v>
      </c>
      <c r="I25" s="3">
        <f t="shared" si="1"/>
        <v>133</v>
      </c>
      <c r="J25" s="3">
        <f t="shared" si="2"/>
        <v>133</v>
      </c>
      <c r="K25" s="69">
        <v>3.9443453292496176</v>
      </c>
      <c r="L25" s="75">
        <v>1.7117572741194489</v>
      </c>
      <c r="M25" s="92">
        <v>1.7117572741194489</v>
      </c>
      <c r="N25" s="112">
        <v>5.5188930895865234</v>
      </c>
      <c r="O25" s="75">
        <v>3.8154058192955587</v>
      </c>
      <c r="P25" s="71">
        <v>4.8354058192955591</v>
      </c>
      <c r="Q25" s="20">
        <f t="shared" si="3"/>
        <v>304</v>
      </c>
      <c r="R25" s="102">
        <f t="shared" si="4"/>
        <v>0.68348727029096423</v>
      </c>
    </row>
    <row r="26" spans="1:23" x14ac:dyDescent="0.3">
      <c r="A26" s="140">
        <v>20</v>
      </c>
      <c r="B26" s="269" t="s">
        <v>385</v>
      </c>
      <c r="C26" s="269" t="s">
        <v>417</v>
      </c>
      <c r="D26" s="8"/>
      <c r="E26" s="8"/>
      <c r="F26" s="17">
        <v>350</v>
      </c>
      <c r="G26" s="58">
        <v>350</v>
      </c>
      <c r="H26" s="3">
        <f t="shared" si="0"/>
        <v>350</v>
      </c>
      <c r="I26" s="3">
        <f t="shared" si="1"/>
        <v>350</v>
      </c>
      <c r="J26" s="3">
        <f t="shared" si="2"/>
        <v>350</v>
      </c>
      <c r="K26" s="69">
        <v>3.2825191424196021</v>
      </c>
      <c r="L26" s="75">
        <v>3.3625191424196017</v>
      </c>
      <c r="M26" s="92">
        <v>3.3625191424196017</v>
      </c>
      <c r="N26" s="112">
        <v>4.1162988131699851</v>
      </c>
      <c r="O26" s="75">
        <v>4.550015313935682</v>
      </c>
      <c r="P26" s="71">
        <v>6.5900153139356821</v>
      </c>
      <c r="Q26" s="20">
        <f t="shared" si="3"/>
        <v>0</v>
      </c>
      <c r="R26" s="102">
        <f t="shared" si="4"/>
        <v>-2.4737165007656969</v>
      </c>
    </row>
    <row r="27" spans="1:23" x14ac:dyDescent="0.3">
      <c r="A27" s="140">
        <v>21</v>
      </c>
      <c r="B27" s="270" t="s">
        <v>386</v>
      </c>
      <c r="C27" s="270" t="s">
        <v>422</v>
      </c>
      <c r="D27" s="8"/>
      <c r="E27" s="8"/>
      <c r="F27" s="17">
        <v>70</v>
      </c>
      <c r="G27" s="3">
        <v>70</v>
      </c>
      <c r="H27" s="3">
        <f t="shared" si="0"/>
        <v>70</v>
      </c>
      <c r="I27" s="3">
        <f t="shared" si="1"/>
        <v>70</v>
      </c>
      <c r="J27" s="3">
        <f t="shared" si="2"/>
        <v>70</v>
      </c>
      <c r="K27" s="69">
        <v>1.1525038284839204</v>
      </c>
      <c r="L27" s="75">
        <v>1.2325038284839205</v>
      </c>
      <c r="M27" s="92">
        <v>1.2325038284839205</v>
      </c>
      <c r="N27" s="112">
        <v>1.8872597626339971</v>
      </c>
      <c r="O27" s="75">
        <v>2.2860030627871364</v>
      </c>
      <c r="P27" s="71">
        <v>4.3260030627871364</v>
      </c>
      <c r="Q27" s="20">
        <f t="shared" si="3"/>
        <v>0</v>
      </c>
      <c r="R27" s="102">
        <f t="shared" si="4"/>
        <v>-2.4387433001531393</v>
      </c>
    </row>
    <row r="28" spans="1:23" x14ac:dyDescent="0.3">
      <c r="A28" s="140">
        <v>22</v>
      </c>
      <c r="B28" s="269"/>
      <c r="C28" s="269" t="s">
        <v>423</v>
      </c>
      <c r="D28" s="8"/>
      <c r="E28" s="8"/>
      <c r="F28" s="17">
        <v>380</v>
      </c>
      <c r="G28" s="3">
        <v>451</v>
      </c>
      <c r="H28" s="3">
        <f t="shared" si="0"/>
        <v>451</v>
      </c>
      <c r="I28" s="3">
        <f t="shared" si="1"/>
        <v>380</v>
      </c>
      <c r="J28" s="3">
        <f t="shared" si="2"/>
        <v>380</v>
      </c>
      <c r="K28" s="69">
        <v>4.0508460949464009</v>
      </c>
      <c r="L28" s="75">
        <v>3.5907350689127107</v>
      </c>
      <c r="M28" s="92">
        <v>3.5907350689127107</v>
      </c>
      <c r="N28" s="112">
        <v>5.6303450421133228</v>
      </c>
      <c r="O28" s="75">
        <v>5.8125880551301679</v>
      </c>
      <c r="P28" s="71">
        <v>6.8325880551301683</v>
      </c>
      <c r="Q28" s="20">
        <f t="shared" si="3"/>
        <v>71</v>
      </c>
      <c r="R28" s="102">
        <f t="shared" si="4"/>
        <v>-1.2022430130168456</v>
      </c>
    </row>
    <row r="29" spans="1:23" x14ac:dyDescent="0.3">
      <c r="A29" s="140">
        <v>23</v>
      </c>
      <c r="B29" s="269"/>
      <c r="C29" s="269" t="s">
        <v>424</v>
      </c>
      <c r="D29" s="8"/>
      <c r="E29" s="8"/>
      <c r="F29" s="17">
        <v>260</v>
      </c>
      <c r="G29" s="3">
        <v>242</v>
      </c>
      <c r="H29" s="3">
        <f t="shared" si="0"/>
        <v>242</v>
      </c>
      <c r="I29" s="3">
        <f t="shared" si="1"/>
        <v>260</v>
      </c>
      <c r="J29" s="3">
        <f t="shared" si="2"/>
        <v>260</v>
      </c>
      <c r="K29" s="69">
        <v>2.4609418070444105</v>
      </c>
      <c r="L29" s="75">
        <v>2.6778713629402757</v>
      </c>
      <c r="M29" s="92">
        <v>2.6778713629402757</v>
      </c>
      <c r="N29" s="112">
        <v>3.9665266079632469</v>
      </c>
      <c r="O29" s="75">
        <v>4.8422970903522202</v>
      </c>
      <c r="P29" s="71">
        <v>5.8622970903522198</v>
      </c>
      <c r="Q29" s="20">
        <f t="shared" si="3"/>
        <v>-18</v>
      </c>
      <c r="R29" s="102">
        <f t="shared" si="4"/>
        <v>-1.8957704823889729</v>
      </c>
    </row>
    <row r="30" spans="1:23" x14ac:dyDescent="0.3">
      <c r="A30" s="140">
        <v>24</v>
      </c>
      <c r="B30" s="270" t="s">
        <v>387</v>
      </c>
      <c r="C30" s="270" t="s">
        <v>425</v>
      </c>
      <c r="D30" s="8"/>
      <c r="E30" s="8"/>
      <c r="F30" s="17">
        <v>334</v>
      </c>
      <c r="G30" s="3">
        <v>591</v>
      </c>
      <c r="H30" s="3">
        <f t="shared" si="0"/>
        <v>591</v>
      </c>
      <c r="I30" s="3">
        <f t="shared" si="1"/>
        <v>334</v>
      </c>
      <c r="J30" s="3">
        <f t="shared" si="2"/>
        <v>334</v>
      </c>
      <c r="K30" s="69">
        <v>5.1158537519142424</v>
      </c>
      <c r="L30" s="75">
        <v>3.240803981623277</v>
      </c>
      <c r="M30" s="92">
        <v>3.240803981623277</v>
      </c>
      <c r="N30" s="112">
        <v>6.7448645673813168</v>
      </c>
      <c r="O30" s="75">
        <v>5.4406431852986215</v>
      </c>
      <c r="P30" s="71">
        <v>6.4606431852986219</v>
      </c>
      <c r="Q30" s="20">
        <f t="shared" si="3"/>
        <v>257</v>
      </c>
      <c r="R30" s="102">
        <f t="shared" si="4"/>
        <v>0.28422138208269487</v>
      </c>
    </row>
    <row r="31" spans="1:23" x14ac:dyDescent="0.3">
      <c r="A31" s="140">
        <v>25</v>
      </c>
      <c r="B31" s="269" t="s">
        <v>388</v>
      </c>
      <c r="C31" s="269" t="s">
        <v>426</v>
      </c>
      <c r="D31" s="8"/>
      <c r="E31" s="8"/>
      <c r="F31" s="17">
        <v>129</v>
      </c>
      <c r="G31" s="3">
        <v>118</v>
      </c>
      <c r="H31" s="3">
        <f t="shared" si="0"/>
        <v>118</v>
      </c>
      <c r="I31" s="3">
        <f t="shared" si="1"/>
        <v>129</v>
      </c>
      <c r="J31" s="3">
        <f t="shared" si="2"/>
        <v>129</v>
      </c>
      <c r="K31" s="69">
        <v>1.5176493108728946</v>
      </c>
      <c r="L31" s="75">
        <v>1.6813284839203675</v>
      </c>
      <c r="M31" s="92">
        <v>1.6813284839203675</v>
      </c>
      <c r="N31" s="112">
        <v>2.2693807427258808</v>
      </c>
      <c r="O31" s="75">
        <v>3.7830627871362941</v>
      </c>
      <c r="P31" s="71">
        <v>4.8030627871362945</v>
      </c>
      <c r="Q31" s="20">
        <f t="shared" si="3"/>
        <v>-11</v>
      </c>
      <c r="R31" s="102">
        <f t="shared" si="4"/>
        <v>-2.5336820444104138</v>
      </c>
    </row>
    <row r="32" spans="1:23" x14ac:dyDescent="0.3">
      <c r="A32" s="140">
        <v>26</v>
      </c>
      <c r="B32" s="269">
        <v>8</v>
      </c>
      <c r="C32" s="269" t="s">
        <v>427</v>
      </c>
      <c r="D32" s="8"/>
      <c r="E32" s="8"/>
      <c r="F32" s="17">
        <v>430</v>
      </c>
      <c r="G32" s="3">
        <v>420</v>
      </c>
      <c r="H32" s="3">
        <f t="shared" si="0"/>
        <v>420</v>
      </c>
      <c r="I32" s="3">
        <f t="shared" si="1"/>
        <v>430</v>
      </c>
      <c r="J32" s="3">
        <f t="shared" si="2"/>
        <v>430</v>
      </c>
      <c r="K32" s="69">
        <v>3.8150229709035224</v>
      </c>
      <c r="L32" s="75">
        <v>3.9710949464012248</v>
      </c>
      <c r="M32" s="92">
        <v>3.9710949464012248</v>
      </c>
      <c r="N32" s="112">
        <v>5.3835585758039812</v>
      </c>
      <c r="O32" s="75">
        <v>6.2168759571209797</v>
      </c>
      <c r="P32" s="71">
        <v>7.2368759571209793</v>
      </c>
      <c r="Q32" s="20">
        <f t="shared" si="3"/>
        <v>-10</v>
      </c>
      <c r="R32" s="102">
        <f t="shared" si="4"/>
        <v>-1.8533173813169981</v>
      </c>
    </row>
    <row r="33" spans="1:18" x14ac:dyDescent="0.3">
      <c r="A33" s="140">
        <v>27</v>
      </c>
      <c r="B33" s="269" t="s">
        <v>389</v>
      </c>
      <c r="C33" s="269" t="s">
        <v>428</v>
      </c>
      <c r="D33" s="8"/>
      <c r="E33" s="8"/>
      <c r="F33" s="8">
        <v>83</v>
      </c>
      <c r="G33" s="3">
        <v>224</v>
      </c>
      <c r="H33" s="3">
        <f t="shared" si="0"/>
        <v>224</v>
      </c>
      <c r="I33" s="3">
        <f t="shared" si="1"/>
        <v>83</v>
      </c>
      <c r="J33" s="3">
        <f t="shared" si="2"/>
        <v>83</v>
      </c>
      <c r="K33" s="69">
        <v>2.3240122511485453</v>
      </c>
      <c r="L33" s="75">
        <v>1.3313973966309343</v>
      </c>
      <c r="M33" s="92">
        <v>1.3313973966309343</v>
      </c>
      <c r="N33" s="112">
        <v>3.1132312404287905</v>
      </c>
      <c r="O33" s="75">
        <v>2.3911179173047472</v>
      </c>
      <c r="P33" s="71">
        <v>4.4311179173047472</v>
      </c>
      <c r="Q33" s="20">
        <f t="shared" si="3"/>
        <v>141</v>
      </c>
      <c r="R33" s="102">
        <f t="shared" si="4"/>
        <v>-1.3178866768759567</v>
      </c>
    </row>
    <row r="34" spans="1:18" x14ac:dyDescent="0.3">
      <c r="A34" s="140">
        <v>28</v>
      </c>
      <c r="B34" s="269">
        <v>4</v>
      </c>
      <c r="C34" s="269" t="s">
        <v>429</v>
      </c>
      <c r="D34" s="8"/>
      <c r="E34" s="8"/>
      <c r="F34" s="17">
        <v>253</v>
      </c>
      <c r="G34" s="3">
        <v>464</v>
      </c>
      <c r="H34" s="3">
        <f t="shared" si="0"/>
        <v>464</v>
      </c>
      <c r="I34" s="3">
        <f t="shared" si="1"/>
        <v>253</v>
      </c>
      <c r="J34" s="3">
        <f t="shared" si="2"/>
        <v>253</v>
      </c>
      <c r="K34" s="69">
        <v>4.1497396630934151</v>
      </c>
      <c r="L34" s="75">
        <v>2.6246209800918838</v>
      </c>
      <c r="M34" s="92">
        <v>2.6246209800918838</v>
      </c>
      <c r="N34" s="112">
        <v>5.7338361408882079</v>
      </c>
      <c r="O34" s="75">
        <v>4.7856967840735072</v>
      </c>
      <c r="P34" s="71">
        <v>5.8056967840735068</v>
      </c>
      <c r="Q34" s="20">
        <f t="shared" si="3"/>
        <v>211</v>
      </c>
      <c r="R34" s="102">
        <f t="shared" si="4"/>
        <v>-7.1860643185298834E-2</v>
      </c>
    </row>
    <row r="35" spans="1:18" x14ac:dyDescent="0.3">
      <c r="A35" s="140">
        <v>29</v>
      </c>
      <c r="B35" s="269" t="s">
        <v>390</v>
      </c>
      <c r="C35" s="269" t="s">
        <v>430</v>
      </c>
      <c r="D35" s="8"/>
      <c r="E35" s="8"/>
      <c r="F35" s="17">
        <v>515</v>
      </c>
      <c r="G35" s="3">
        <v>610</v>
      </c>
      <c r="H35" s="3">
        <f t="shared" si="0"/>
        <v>610</v>
      </c>
      <c r="I35" s="3">
        <f t="shared" si="1"/>
        <v>515</v>
      </c>
      <c r="J35" s="3">
        <f t="shared" si="2"/>
        <v>515</v>
      </c>
      <c r="K35" s="69">
        <v>5.2603905053598776</v>
      </c>
      <c r="L35" s="75">
        <v>4.6177067381316999</v>
      </c>
      <c r="M35" s="92">
        <v>4.6177067381316999</v>
      </c>
      <c r="N35" s="112">
        <v>6.8961207886676874</v>
      </c>
      <c r="O35" s="75">
        <v>6.9041653905053604</v>
      </c>
      <c r="P35" s="71">
        <v>7.92416539050536</v>
      </c>
      <c r="Q35" s="20">
        <f t="shared" si="3"/>
        <v>95</v>
      </c>
      <c r="R35" s="102">
        <f t="shared" si="4"/>
        <v>-1.0280446018376725</v>
      </c>
    </row>
    <row r="36" spans="1:18" x14ac:dyDescent="0.3">
      <c r="A36" s="140">
        <v>30</v>
      </c>
      <c r="B36" s="269" t="s">
        <v>391</v>
      </c>
      <c r="C36" s="269"/>
      <c r="D36" s="8"/>
      <c r="E36" s="8"/>
      <c r="F36" s="17">
        <v>426</v>
      </c>
      <c r="G36" s="3">
        <v>414</v>
      </c>
      <c r="H36" s="3">
        <f t="shared" si="0"/>
        <v>414</v>
      </c>
      <c r="I36" s="3">
        <f t="shared" si="1"/>
        <v>426</v>
      </c>
      <c r="J36" s="3">
        <f t="shared" si="2"/>
        <v>426</v>
      </c>
      <c r="K36" s="69">
        <v>3.7693797856049005</v>
      </c>
      <c r="L36" s="75">
        <v>3.9406661562021439</v>
      </c>
      <c r="M36" s="92">
        <v>3.9406661562021439</v>
      </c>
      <c r="N36" s="112">
        <v>5.3357934532924958</v>
      </c>
      <c r="O36" s="75">
        <v>6.1845329249617151</v>
      </c>
      <c r="P36" s="71">
        <v>7.2045329249617147</v>
      </c>
      <c r="Q36" s="20">
        <f t="shared" si="3"/>
        <v>-12</v>
      </c>
      <c r="R36" s="102">
        <f t="shared" si="4"/>
        <v>-1.8687394716692189</v>
      </c>
    </row>
    <row r="37" spans="1:18" x14ac:dyDescent="0.3">
      <c r="A37" s="140">
        <v>31</v>
      </c>
      <c r="B37" s="269">
        <v>2</v>
      </c>
      <c r="C37" s="269" t="s">
        <v>431</v>
      </c>
      <c r="D37" s="8"/>
      <c r="E37" s="8"/>
      <c r="F37" s="17">
        <v>306</v>
      </c>
      <c r="G37" s="3">
        <v>438</v>
      </c>
      <c r="H37" s="3">
        <f t="shared" si="0"/>
        <v>438</v>
      </c>
      <c r="I37" s="3">
        <f t="shared" si="1"/>
        <v>306</v>
      </c>
      <c r="J37" s="3">
        <f t="shared" si="2"/>
        <v>306</v>
      </c>
      <c r="K37" s="69">
        <v>3.951952526799388</v>
      </c>
      <c r="L37" s="75">
        <v>3.027802450229709</v>
      </c>
      <c r="M37" s="92">
        <v>3.027802450229709</v>
      </c>
      <c r="N37" s="112">
        <v>5.5268539433384376</v>
      </c>
      <c r="O37" s="75">
        <v>5.2142419601837675</v>
      </c>
      <c r="P37" s="71">
        <v>6.2342419601837671</v>
      </c>
      <c r="Q37" s="20">
        <f t="shared" si="3"/>
        <v>132</v>
      </c>
      <c r="R37" s="102">
        <f t="shared" si="4"/>
        <v>-0.70738801684532948</v>
      </c>
    </row>
    <row r="38" spans="1:18" x14ac:dyDescent="0.3">
      <c r="A38" s="140">
        <v>32</v>
      </c>
      <c r="B38" s="269" t="s">
        <v>373</v>
      </c>
      <c r="C38" s="269" t="s">
        <v>432</v>
      </c>
      <c r="D38" s="8"/>
      <c r="E38" s="8"/>
      <c r="F38" s="17">
        <v>126</v>
      </c>
      <c r="G38" s="3">
        <v>320</v>
      </c>
      <c r="H38" s="3">
        <f t="shared" si="0"/>
        <v>320</v>
      </c>
      <c r="I38" s="3">
        <f t="shared" si="1"/>
        <v>126</v>
      </c>
      <c r="J38" s="3">
        <f t="shared" si="2"/>
        <v>126</v>
      </c>
      <c r="K38" s="69">
        <v>3.0543032159264936</v>
      </c>
      <c r="L38" s="75">
        <v>1.6585068912710565</v>
      </c>
      <c r="M38" s="92">
        <v>1.6585068912710565</v>
      </c>
      <c r="N38" s="112">
        <v>4.5874732006125569</v>
      </c>
      <c r="O38" s="75">
        <v>2.7388055130168452</v>
      </c>
      <c r="P38" s="71">
        <v>4.7788055130168452</v>
      </c>
      <c r="Q38" s="20">
        <f t="shared" si="3"/>
        <v>194</v>
      </c>
      <c r="R38" s="102">
        <f t="shared" si="4"/>
        <v>-0.19133231240428827</v>
      </c>
    </row>
    <row r="39" spans="1:18" x14ac:dyDescent="0.3">
      <c r="A39" s="140">
        <v>33</v>
      </c>
      <c r="B39" s="269" t="s">
        <v>392</v>
      </c>
      <c r="C39" s="269" t="s">
        <v>433</v>
      </c>
      <c r="D39" s="8"/>
      <c r="E39" s="8"/>
      <c r="F39" s="17">
        <v>250</v>
      </c>
      <c r="G39" s="3">
        <v>333</v>
      </c>
      <c r="H39" s="3">
        <f t="shared" si="0"/>
        <v>333</v>
      </c>
      <c r="I39" s="3">
        <f t="shared" si="1"/>
        <v>250</v>
      </c>
      <c r="J39" s="3">
        <f t="shared" si="2"/>
        <v>250</v>
      </c>
      <c r="K39" s="69">
        <v>3.1531967840735069</v>
      </c>
      <c r="L39" s="75">
        <v>2.6017993874425729</v>
      </c>
      <c r="M39" s="92">
        <v>2.6017993874425729</v>
      </c>
      <c r="N39" s="112">
        <v>4.6909642993874421</v>
      </c>
      <c r="O39" s="75">
        <v>4.7614395099540578</v>
      </c>
      <c r="P39" s="71">
        <v>5.7814395099540583</v>
      </c>
      <c r="Q39" s="20">
        <f t="shared" si="3"/>
        <v>83</v>
      </c>
      <c r="R39" s="102">
        <f t="shared" si="4"/>
        <v>-1.0904752105666162</v>
      </c>
    </row>
    <row r="40" spans="1:18" x14ac:dyDescent="0.3">
      <c r="A40" s="140">
        <v>34</v>
      </c>
      <c r="B40" s="269" t="s">
        <v>393</v>
      </c>
      <c r="C40" s="269" t="s">
        <v>422</v>
      </c>
      <c r="D40" s="8"/>
      <c r="E40" s="8"/>
      <c r="F40" s="17">
        <v>223</v>
      </c>
      <c r="G40" s="58">
        <v>422</v>
      </c>
      <c r="H40" s="3">
        <f t="shared" si="0"/>
        <v>422</v>
      </c>
      <c r="I40" s="3">
        <f t="shared" si="1"/>
        <v>223</v>
      </c>
      <c r="J40" s="3">
        <f t="shared" si="2"/>
        <v>223</v>
      </c>
      <c r="K40" s="69">
        <v>3.8302373660030633</v>
      </c>
      <c r="L40" s="75">
        <v>2.3964050535987749</v>
      </c>
      <c r="M40" s="92">
        <v>2.3964050535987749</v>
      </c>
      <c r="N40" s="112">
        <v>5.3994802833078097</v>
      </c>
      <c r="O40" s="75">
        <v>4.5431240428790192</v>
      </c>
      <c r="P40" s="71">
        <v>5.5631240428790196</v>
      </c>
      <c r="Q40" s="20">
        <f t="shared" si="3"/>
        <v>199</v>
      </c>
      <c r="R40" s="102">
        <f t="shared" si="4"/>
        <v>-0.16364375957120991</v>
      </c>
    </row>
    <row r="41" spans="1:18" x14ac:dyDescent="0.3">
      <c r="A41" s="140">
        <v>35</v>
      </c>
      <c r="B41" s="269" t="s">
        <v>394</v>
      </c>
      <c r="C41" s="269" t="s">
        <v>434</v>
      </c>
      <c r="D41" s="8"/>
      <c r="E41" s="8"/>
      <c r="F41" s="17">
        <v>9</v>
      </c>
      <c r="G41" s="3">
        <v>312</v>
      </c>
      <c r="H41" s="3">
        <f t="shared" si="0"/>
        <v>312</v>
      </c>
      <c r="I41" s="3">
        <f t="shared" si="1"/>
        <v>9</v>
      </c>
      <c r="J41" s="3">
        <f t="shared" si="2"/>
        <v>9</v>
      </c>
      <c r="K41" s="69">
        <v>2.9934456355283312</v>
      </c>
      <c r="L41" s="75">
        <v>0.76846477794793266</v>
      </c>
      <c r="M41" s="92">
        <v>0.76846477794793266</v>
      </c>
      <c r="N41" s="112">
        <v>3.8137863705972439</v>
      </c>
      <c r="O41" s="75">
        <v>1.7927718223583462</v>
      </c>
      <c r="P41" s="71">
        <v>3.832771822358346</v>
      </c>
      <c r="Q41" s="20">
        <f t="shared" si="3"/>
        <v>303</v>
      </c>
      <c r="R41" s="102">
        <f t="shared" si="4"/>
        <v>-1.8985451761102112E-2</v>
      </c>
    </row>
    <row r="42" spans="1:18" x14ac:dyDescent="0.3">
      <c r="A42" s="140">
        <v>36</v>
      </c>
      <c r="B42" s="269" t="s">
        <v>395</v>
      </c>
      <c r="C42" s="269" t="s">
        <v>426</v>
      </c>
      <c r="D42" s="8"/>
      <c r="E42" s="8"/>
      <c r="F42" s="17">
        <v>193</v>
      </c>
      <c r="G42" s="3">
        <v>535</v>
      </c>
      <c r="H42" s="3">
        <f t="shared" si="0"/>
        <v>535</v>
      </c>
      <c r="I42" s="3">
        <f t="shared" si="1"/>
        <v>193</v>
      </c>
      <c r="J42" s="3">
        <f t="shared" si="2"/>
        <v>193</v>
      </c>
      <c r="K42" s="69">
        <v>4.6898506891271055</v>
      </c>
      <c r="L42" s="75">
        <v>2.1681891271056664</v>
      </c>
      <c r="M42" s="92">
        <v>2.1681891271056664</v>
      </c>
      <c r="N42" s="112">
        <v>6.2990567572741192</v>
      </c>
      <c r="O42" s="75">
        <v>4.3005513016845329</v>
      </c>
      <c r="P42" s="71">
        <v>5.3205513016845334</v>
      </c>
      <c r="Q42" s="20">
        <f t="shared" si="3"/>
        <v>342</v>
      </c>
      <c r="R42" s="102">
        <f t="shared" si="4"/>
        <v>0.97850545558958579</v>
      </c>
    </row>
    <row r="43" spans="1:18" x14ac:dyDescent="0.3">
      <c r="A43" s="140">
        <v>37</v>
      </c>
      <c r="B43" s="269" t="s">
        <v>396</v>
      </c>
      <c r="C43" s="269" t="s">
        <v>435</v>
      </c>
      <c r="D43" s="8"/>
      <c r="E43" s="8"/>
      <c r="F43" s="17">
        <v>333</v>
      </c>
      <c r="G43" s="3">
        <v>443</v>
      </c>
      <c r="H43" s="3">
        <f t="shared" si="0"/>
        <v>443</v>
      </c>
      <c r="I43" s="3">
        <f t="shared" si="1"/>
        <v>333</v>
      </c>
      <c r="J43" s="3">
        <f t="shared" si="2"/>
        <v>333</v>
      </c>
      <c r="K43" s="69">
        <v>3.989988514548239</v>
      </c>
      <c r="L43" s="75">
        <v>3.2331967840735065</v>
      </c>
      <c r="M43" s="92">
        <v>3.2331967840735065</v>
      </c>
      <c r="N43" s="112">
        <v>5.5666582120980088</v>
      </c>
      <c r="O43" s="75">
        <v>5.4325574272588053</v>
      </c>
      <c r="P43" s="71">
        <v>6.4525574272588049</v>
      </c>
      <c r="Q43" s="20">
        <f t="shared" si="3"/>
        <v>110</v>
      </c>
      <c r="R43" s="102">
        <f t="shared" si="4"/>
        <v>-0.88589921516079606</v>
      </c>
    </row>
    <row r="44" spans="1:18" x14ac:dyDescent="0.3">
      <c r="A44" s="140">
        <v>38</v>
      </c>
      <c r="B44" s="269" t="s">
        <v>397</v>
      </c>
      <c r="C44" s="269"/>
      <c r="D44" s="8"/>
      <c r="E44" s="8"/>
      <c r="F44" s="17">
        <v>121</v>
      </c>
      <c r="G44" s="3">
        <v>127</v>
      </c>
      <c r="H44" s="3">
        <f t="shared" si="0"/>
        <v>127</v>
      </c>
      <c r="I44" s="3">
        <f t="shared" si="1"/>
        <v>121</v>
      </c>
      <c r="J44" s="3">
        <f t="shared" si="2"/>
        <v>121</v>
      </c>
      <c r="K44" s="69">
        <v>1.5861140888208272</v>
      </c>
      <c r="L44" s="75">
        <v>1.6204709035222054</v>
      </c>
      <c r="M44" s="92">
        <v>1.6204709035222054</v>
      </c>
      <c r="N44" s="112">
        <v>2.3410284264931089</v>
      </c>
      <c r="O44" s="75">
        <v>2.698376722817764</v>
      </c>
      <c r="P44" s="71">
        <v>4.7383767228177645</v>
      </c>
      <c r="Q44" s="20">
        <f t="shared" si="3"/>
        <v>6</v>
      </c>
      <c r="R44" s="102">
        <f t="shared" si="4"/>
        <v>-2.3973482963246555</v>
      </c>
    </row>
    <row r="45" spans="1:18" x14ac:dyDescent="0.3">
      <c r="A45" s="140">
        <v>39</v>
      </c>
      <c r="B45" s="269"/>
      <c r="C45" s="269" t="s">
        <v>436</v>
      </c>
      <c r="D45" s="8"/>
      <c r="E45" s="8"/>
      <c r="F45" s="17">
        <v>203</v>
      </c>
      <c r="G45" s="3">
        <v>218</v>
      </c>
      <c r="H45" s="3">
        <f t="shared" si="0"/>
        <v>218</v>
      </c>
      <c r="I45" s="3">
        <f t="shared" si="1"/>
        <v>203</v>
      </c>
      <c r="J45" s="3">
        <f t="shared" si="2"/>
        <v>203</v>
      </c>
      <c r="K45" s="69">
        <v>2.2783690658499238</v>
      </c>
      <c r="L45" s="75">
        <v>2.2442611026033692</v>
      </c>
      <c r="M45" s="92">
        <v>2.2442611026033692</v>
      </c>
      <c r="N45" s="112">
        <v>3.0654661179173051</v>
      </c>
      <c r="O45" s="75">
        <v>3.3614088820826953</v>
      </c>
      <c r="P45" s="71">
        <v>5.4014088820826949</v>
      </c>
      <c r="Q45" s="20">
        <f t="shared" si="3"/>
        <v>15</v>
      </c>
      <c r="R45" s="102">
        <f t="shared" si="4"/>
        <v>-2.3359427641653898</v>
      </c>
    </row>
    <row r="46" spans="1:18" x14ac:dyDescent="0.3">
      <c r="A46" s="140">
        <v>40</v>
      </c>
      <c r="B46" s="269" t="s">
        <v>378</v>
      </c>
      <c r="C46" s="269" t="s">
        <v>437</v>
      </c>
      <c r="D46" s="8"/>
      <c r="E46" s="8"/>
      <c r="F46" s="17">
        <v>111</v>
      </c>
      <c r="G46" s="3">
        <v>311</v>
      </c>
      <c r="H46" s="3">
        <f t="shared" si="0"/>
        <v>311</v>
      </c>
      <c r="I46" s="3">
        <f t="shared" si="1"/>
        <v>111</v>
      </c>
      <c r="J46" s="3">
        <f t="shared" si="2"/>
        <v>111</v>
      </c>
      <c r="K46" s="69">
        <v>2.9858384379785607</v>
      </c>
      <c r="L46" s="75">
        <v>1.5443989280245023</v>
      </c>
      <c r="M46" s="92">
        <v>1.5443989280245023</v>
      </c>
      <c r="N46" s="112">
        <v>4.5158255168453287</v>
      </c>
      <c r="O46" s="75">
        <v>3.6375191424196016</v>
      </c>
      <c r="P46" s="71">
        <v>4.6575191424196021</v>
      </c>
      <c r="Q46" s="20">
        <f t="shared" si="3"/>
        <v>200</v>
      </c>
      <c r="R46" s="102">
        <f t="shared" si="4"/>
        <v>-0.14169362557427334</v>
      </c>
    </row>
    <row r="47" spans="1:18" x14ac:dyDescent="0.3">
      <c r="A47" s="140">
        <v>41</v>
      </c>
      <c r="B47" s="269" t="s">
        <v>398</v>
      </c>
      <c r="C47" s="269" t="s">
        <v>438</v>
      </c>
      <c r="D47" s="8"/>
      <c r="E47" s="8"/>
      <c r="F47" s="17">
        <v>680</v>
      </c>
      <c r="G47" s="3">
        <v>698</v>
      </c>
      <c r="H47" s="3">
        <f t="shared" si="0"/>
        <v>698</v>
      </c>
      <c r="I47" s="3">
        <f t="shared" si="1"/>
        <v>680</v>
      </c>
      <c r="J47" s="3">
        <f t="shared" si="2"/>
        <v>680</v>
      </c>
      <c r="K47" s="69">
        <v>5.9298238897396622</v>
      </c>
      <c r="L47" s="75">
        <v>5.8728943338437984</v>
      </c>
      <c r="M47" s="92">
        <v>5.8728943338437984</v>
      </c>
      <c r="N47" s="112">
        <v>7.5966759188361408</v>
      </c>
      <c r="O47" s="75">
        <v>8.23831546707504</v>
      </c>
      <c r="P47" s="71">
        <v>9.2583154670750396</v>
      </c>
      <c r="Q47" s="20">
        <f t="shared" si="3"/>
        <v>18</v>
      </c>
      <c r="R47" s="102">
        <f t="shared" si="4"/>
        <v>-1.6616395482388988</v>
      </c>
    </row>
    <row r="48" spans="1:18" x14ac:dyDescent="0.3">
      <c r="A48" s="140">
        <v>42</v>
      </c>
      <c r="B48" s="269" t="s">
        <v>398</v>
      </c>
      <c r="C48" s="269" t="s">
        <v>435</v>
      </c>
      <c r="D48" s="8"/>
      <c r="E48" s="8"/>
      <c r="F48" s="17">
        <v>247</v>
      </c>
      <c r="G48" s="3">
        <v>279</v>
      </c>
      <c r="H48" s="3">
        <f t="shared" si="0"/>
        <v>279</v>
      </c>
      <c r="I48" s="3">
        <f t="shared" si="1"/>
        <v>247</v>
      </c>
      <c r="J48" s="3">
        <f t="shared" si="2"/>
        <v>247</v>
      </c>
      <c r="K48" s="69">
        <v>2.7424081163859113</v>
      </c>
      <c r="L48" s="75">
        <v>2.5789777947932619</v>
      </c>
      <c r="M48" s="92">
        <v>2.5789777947932619</v>
      </c>
      <c r="N48" s="112">
        <v>4.261078196784073</v>
      </c>
      <c r="O48" s="75">
        <v>4.7371822358346094</v>
      </c>
      <c r="P48" s="71">
        <v>5.757182235834609</v>
      </c>
      <c r="Q48" s="20">
        <f t="shared" si="3"/>
        <v>32</v>
      </c>
      <c r="R48" s="102">
        <f t="shared" si="4"/>
        <v>-1.496104039050536</v>
      </c>
    </row>
    <row r="49" spans="1:18" x14ac:dyDescent="0.3">
      <c r="A49" s="140">
        <v>43</v>
      </c>
      <c r="B49" s="269" t="s">
        <v>399</v>
      </c>
      <c r="C49" s="269" t="s">
        <v>439</v>
      </c>
      <c r="D49" s="8"/>
      <c r="E49" s="8"/>
      <c r="F49" s="17">
        <v>207</v>
      </c>
      <c r="G49" s="3">
        <v>528</v>
      </c>
      <c r="H49" s="3">
        <f t="shared" si="0"/>
        <v>528</v>
      </c>
      <c r="I49" s="3">
        <f t="shared" si="1"/>
        <v>207</v>
      </c>
      <c r="J49" s="3">
        <f t="shared" si="2"/>
        <v>207</v>
      </c>
      <c r="K49" s="69">
        <v>4.636600306278714</v>
      </c>
      <c r="L49" s="75">
        <v>2.2746898928024502</v>
      </c>
      <c r="M49" s="92">
        <v>2.2746898928024502</v>
      </c>
      <c r="N49" s="112">
        <v>5.5333307810107204</v>
      </c>
      <c r="O49" s="75">
        <v>3.3937519142419599</v>
      </c>
      <c r="P49" s="71">
        <v>5.4337519142419604</v>
      </c>
      <c r="Q49" s="20">
        <f t="shared" si="3"/>
        <v>321</v>
      </c>
      <c r="R49" s="102">
        <f t="shared" si="4"/>
        <v>9.9578866768760044E-2</v>
      </c>
    </row>
    <row r="50" spans="1:18" x14ac:dyDescent="0.3">
      <c r="A50" s="140">
        <v>44</v>
      </c>
      <c r="B50" s="269">
        <v>6</v>
      </c>
      <c r="C50" s="269" t="s">
        <v>431</v>
      </c>
      <c r="D50" s="8"/>
      <c r="E50" s="8"/>
      <c r="F50" s="17">
        <v>112</v>
      </c>
      <c r="G50" s="3">
        <v>466</v>
      </c>
      <c r="H50" s="3">
        <f t="shared" si="0"/>
        <v>466</v>
      </c>
      <c r="I50" s="3">
        <f t="shared" si="1"/>
        <v>112</v>
      </c>
      <c r="J50" s="3">
        <f t="shared" si="2"/>
        <v>112</v>
      </c>
      <c r="K50" s="69">
        <v>4.1649540581929561</v>
      </c>
      <c r="L50" s="75">
        <v>1.5520061255742728</v>
      </c>
      <c r="M50" s="92">
        <v>1.5520061255742728</v>
      </c>
      <c r="N50" s="112">
        <v>5.0397578483920373</v>
      </c>
      <c r="O50" s="75">
        <v>2.6256049004594182</v>
      </c>
      <c r="P50" s="71">
        <v>4.6656049004594182</v>
      </c>
      <c r="Q50" s="20">
        <f t="shared" si="3"/>
        <v>354</v>
      </c>
      <c r="R50" s="102">
        <f t="shared" si="4"/>
        <v>0.37415294793261911</v>
      </c>
    </row>
    <row r="51" spans="1:18" x14ac:dyDescent="0.3">
      <c r="A51" s="140">
        <v>45</v>
      </c>
      <c r="B51" s="269" t="s">
        <v>400</v>
      </c>
      <c r="C51" s="269" t="s">
        <v>426</v>
      </c>
      <c r="D51" s="8"/>
      <c r="E51" s="8"/>
      <c r="F51" s="17">
        <v>488</v>
      </c>
      <c r="G51" s="3">
        <v>578</v>
      </c>
      <c r="H51" s="3">
        <f t="shared" si="0"/>
        <v>578</v>
      </c>
      <c r="I51" s="3">
        <f t="shared" si="1"/>
        <v>488</v>
      </c>
      <c r="J51" s="3">
        <f t="shared" si="2"/>
        <v>488</v>
      </c>
      <c r="K51" s="69">
        <v>5.0169601837672282</v>
      </c>
      <c r="L51" s="75">
        <v>4.4123124042879018</v>
      </c>
      <c r="M51" s="92">
        <v>4.4123124042879018</v>
      </c>
      <c r="N51" s="112">
        <v>6.6413734686064316</v>
      </c>
      <c r="O51" s="75">
        <v>6.6858499234303217</v>
      </c>
      <c r="P51" s="71">
        <v>7.7058499234303213</v>
      </c>
      <c r="Q51" s="20">
        <f t="shared" si="3"/>
        <v>90</v>
      </c>
      <c r="R51" s="102">
        <f t="shared" si="4"/>
        <v>-1.0644764548238896</v>
      </c>
    </row>
    <row r="52" spans="1:18" x14ac:dyDescent="0.3">
      <c r="A52" s="140">
        <v>46</v>
      </c>
      <c r="B52" s="269" t="s">
        <v>401</v>
      </c>
      <c r="C52" s="269" t="s">
        <v>433</v>
      </c>
      <c r="D52" s="8"/>
      <c r="E52" s="8"/>
      <c r="F52" s="8">
        <v>537</v>
      </c>
      <c r="G52" s="3">
        <v>476</v>
      </c>
      <c r="H52" s="3">
        <f t="shared" si="0"/>
        <v>476</v>
      </c>
      <c r="I52" s="3">
        <f t="shared" si="1"/>
        <v>537</v>
      </c>
      <c r="J52" s="3">
        <f t="shared" si="2"/>
        <v>537</v>
      </c>
      <c r="K52" s="69">
        <v>4.2410260336906589</v>
      </c>
      <c r="L52" s="75">
        <v>4.7850650842266464</v>
      </c>
      <c r="M52" s="92">
        <v>4.7850650842266464</v>
      </c>
      <c r="N52" s="112">
        <v>5.8293663859111788</v>
      </c>
      <c r="O52" s="75">
        <v>7.0820520673813174</v>
      </c>
      <c r="P52" s="71">
        <v>8.102052067381317</v>
      </c>
      <c r="Q52" s="20">
        <f t="shared" si="3"/>
        <v>-61</v>
      </c>
      <c r="R52" s="102">
        <f t="shared" si="4"/>
        <v>-2.2726856814701382</v>
      </c>
    </row>
    <row r="53" spans="1:18" x14ac:dyDescent="0.3">
      <c r="A53" s="140">
        <v>47</v>
      </c>
      <c r="B53" s="269"/>
      <c r="C53" s="269" t="s">
        <v>425</v>
      </c>
      <c r="D53" s="8"/>
      <c r="E53" s="8"/>
      <c r="F53" s="17">
        <v>231</v>
      </c>
      <c r="G53" s="3">
        <v>346</v>
      </c>
      <c r="H53" s="3">
        <f t="shared" si="0"/>
        <v>346</v>
      </c>
      <c r="I53" s="3">
        <f t="shared" si="1"/>
        <v>231</v>
      </c>
      <c r="J53" s="3">
        <f t="shared" si="2"/>
        <v>231</v>
      </c>
      <c r="K53" s="69">
        <v>3.2520903522205207</v>
      </c>
      <c r="L53" s="75">
        <v>2.4572626339969372</v>
      </c>
      <c r="M53" s="92">
        <v>2.4572626339969372</v>
      </c>
      <c r="N53" s="112">
        <v>4.0844553981623282</v>
      </c>
      <c r="O53" s="75">
        <v>4.6078101071975501</v>
      </c>
      <c r="P53" s="71">
        <v>5.6278101071975506</v>
      </c>
      <c r="Q53" s="20">
        <f t="shared" si="3"/>
        <v>115</v>
      </c>
      <c r="R53" s="102">
        <f t="shared" si="4"/>
        <v>-1.5433547090352224</v>
      </c>
    </row>
    <row r="54" spans="1:18" x14ac:dyDescent="0.3">
      <c r="A54" s="140">
        <v>48</v>
      </c>
      <c r="B54" s="269" t="s">
        <v>386</v>
      </c>
      <c r="C54" s="269" t="s">
        <v>440</v>
      </c>
      <c r="D54" s="8"/>
      <c r="E54" s="8"/>
      <c r="F54" s="8">
        <v>367</v>
      </c>
      <c r="G54" s="3">
        <v>508</v>
      </c>
      <c r="H54" s="3">
        <f t="shared" si="0"/>
        <v>508</v>
      </c>
      <c r="I54" s="3">
        <f t="shared" si="1"/>
        <v>367</v>
      </c>
      <c r="J54" s="3">
        <f t="shared" si="2"/>
        <v>367</v>
      </c>
      <c r="K54" s="69">
        <v>4.4844563552833083</v>
      </c>
      <c r="L54" s="75">
        <v>3.4918415007656969</v>
      </c>
      <c r="M54" s="92">
        <v>3.4918415007656969</v>
      </c>
      <c r="N54" s="112">
        <v>6.0841137059724346</v>
      </c>
      <c r="O54" s="75">
        <v>5.707473200612557</v>
      </c>
      <c r="P54" s="71">
        <v>6.7274732006125575</v>
      </c>
      <c r="Q54" s="20">
        <f t="shared" si="3"/>
        <v>141</v>
      </c>
      <c r="R54" s="102">
        <f t="shared" si="4"/>
        <v>-0.64335949464012288</v>
      </c>
    </row>
    <row r="55" spans="1:18" x14ac:dyDescent="0.3">
      <c r="A55" s="140">
        <v>49</v>
      </c>
      <c r="B55" s="269" t="s">
        <v>402</v>
      </c>
      <c r="C55" s="269" t="s">
        <v>419</v>
      </c>
      <c r="D55" s="8"/>
      <c r="E55" s="8"/>
      <c r="F55" s="8">
        <v>29</v>
      </c>
      <c r="G55" s="3">
        <v>280</v>
      </c>
      <c r="H55" s="3">
        <f t="shared" si="0"/>
        <v>280</v>
      </c>
      <c r="I55" s="3">
        <f t="shared" si="1"/>
        <v>29</v>
      </c>
      <c r="J55" s="3">
        <f t="shared" si="2"/>
        <v>29</v>
      </c>
      <c r="K55" s="69">
        <v>2.7500153139356818</v>
      </c>
      <c r="L55" s="75">
        <v>0.92060872894333845</v>
      </c>
      <c r="M55" s="92">
        <v>0.92060872894333845</v>
      </c>
      <c r="N55" s="112">
        <v>3.5590390505359881</v>
      </c>
      <c r="O55" s="75">
        <v>1.954486983154671</v>
      </c>
      <c r="P55" s="71">
        <v>3.9944869831546708</v>
      </c>
      <c r="Q55" s="20">
        <f t="shared" si="3"/>
        <v>251</v>
      </c>
      <c r="R55" s="102">
        <f t="shared" si="4"/>
        <v>-0.43544793261868264</v>
      </c>
    </row>
    <row r="56" spans="1:18" x14ac:dyDescent="0.3">
      <c r="A56" s="138">
        <v>50</v>
      </c>
      <c r="B56" s="271" t="s">
        <v>403</v>
      </c>
      <c r="C56" s="271" t="s">
        <v>428</v>
      </c>
      <c r="D56" s="16"/>
      <c r="E56" s="91"/>
      <c r="F56" s="16">
        <v>272</v>
      </c>
      <c r="G56" s="64">
        <v>367</v>
      </c>
      <c r="H56" s="64">
        <f t="shared" si="0"/>
        <v>367</v>
      </c>
      <c r="I56" s="64">
        <f t="shared" si="1"/>
        <v>272</v>
      </c>
      <c r="J56" s="64">
        <f t="shared" si="2"/>
        <v>272</v>
      </c>
      <c r="K56" s="70">
        <v>3.4118415007656973</v>
      </c>
      <c r="L56" s="76">
        <v>2.769157733537519</v>
      </c>
      <c r="M56" s="93">
        <v>2.769157733537519</v>
      </c>
      <c r="N56" s="113">
        <v>4.9616333269525263</v>
      </c>
      <c r="O56" s="76">
        <v>4.9393261868300149</v>
      </c>
      <c r="P56" s="72">
        <v>5.9593261868300154</v>
      </c>
      <c r="Q56" s="124">
        <f t="shared" si="3"/>
        <v>95</v>
      </c>
      <c r="R56" s="103">
        <f t="shared" si="4"/>
        <v>-0.99769285987748901</v>
      </c>
    </row>
    <row r="57" spans="1:18" x14ac:dyDescent="0.3">
      <c r="A57" s="279" t="s">
        <v>693</v>
      </c>
      <c r="B57" s="279"/>
      <c r="C57" s="279"/>
      <c r="D57" s="279"/>
      <c r="E57" s="279"/>
      <c r="F57">
        <f t="shared" ref="F57:P57" si="5">AVERAGE(F7:F56)</f>
        <v>261.14</v>
      </c>
      <c r="G57">
        <f t="shared" si="5"/>
        <v>381.28</v>
      </c>
      <c r="H57">
        <f t="shared" si="5"/>
        <v>381.28</v>
      </c>
      <c r="I57">
        <f t="shared" si="5"/>
        <v>261.14</v>
      </c>
      <c r="J57">
        <f t="shared" si="5"/>
        <v>261.14</v>
      </c>
      <c r="K57" s="32">
        <f t="shared" si="5"/>
        <v>3.5204722817764167</v>
      </c>
      <c r="L57" s="32">
        <f t="shared" si="5"/>
        <v>2.6865435681470138</v>
      </c>
      <c r="M57" s="12">
        <f t="shared" si="5"/>
        <v>2.6865435681470138</v>
      </c>
      <c r="N57" s="32">
        <f t="shared" si="5"/>
        <v>4.833914318529863</v>
      </c>
      <c r="O57" s="32">
        <f t="shared" si="5"/>
        <v>4.5455148545176094</v>
      </c>
      <c r="P57" s="32">
        <f t="shared" si="5"/>
        <v>5.8715148545176126</v>
      </c>
      <c r="Q57" s="104">
        <f>AVERAGE(Q7:Q56)</f>
        <v>120.14</v>
      </c>
      <c r="R57" s="104">
        <f>AVERAGE(R7:R56)</f>
        <v>-1.0376005359877487</v>
      </c>
    </row>
    <row r="58" spans="1:18" x14ac:dyDescent="0.3">
      <c r="A58" s="238" t="s">
        <v>694</v>
      </c>
      <c r="B58" s="238"/>
      <c r="C58" s="238"/>
      <c r="D58" s="238"/>
      <c r="E58" s="238"/>
      <c r="H58" s="95">
        <f>H57/1306</f>
        <v>0.29194486983154666</v>
      </c>
      <c r="I58" s="95">
        <f>I57/1306</f>
        <v>0.19995405819295559</v>
      </c>
      <c r="J58" s="95">
        <f>J57/1306</f>
        <v>0.19995405819295559</v>
      </c>
      <c r="K58" s="95">
        <f t="shared" ref="K58:P58" si="6">K57/$V$18</f>
        <v>0.35435050646969468</v>
      </c>
      <c r="L58" s="95">
        <f t="shared" si="6"/>
        <v>0.27041203504247746</v>
      </c>
      <c r="M58" s="95">
        <f t="shared" si="6"/>
        <v>0.27041203504247746</v>
      </c>
      <c r="N58" s="95">
        <f t="shared" si="6"/>
        <v>0.48655403306792783</v>
      </c>
      <c r="O58" s="95">
        <f t="shared" si="6"/>
        <v>0.45752540055537083</v>
      </c>
      <c r="P58" s="95">
        <f t="shared" si="6"/>
        <v>0.59099293955889409</v>
      </c>
      <c r="Q58" s="106">
        <f>Q57/1306</f>
        <v>9.1990811638591116E-2</v>
      </c>
      <c r="R58" s="106"/>
    </row>
    <row r="59" spans="1:18" x14ac:dyDescent="0.3">
      <c r="H59" s="31"/>
      <c r="I59" s="95"/>
      <c r="J59" s="95"/>
      <c r="K59" s="31"/>
      <c r="L59" s="95"/>
      <c r="M59" s="95"/>
      <c r="N59" s="31"/>
      <c r="O59" s="31"/>
      <c r="P59" s="95"/>
    </row>
    <row r="60" spans="1:18" x14ac:dyDescent="0.3">
      <c r="H60" s="32"/>
      <c r="I60" s="32"/>
      <c r="J60" s="32"/>
      <c r="K60" s="32"/>
      <c r="L60" s="32"/>
      <c r="M60" s="32"/>
      <c r="N60" s="32"/>
      <c r="O60" s="32"/>
      <c r="P60" s="32"/>
    </row>
    <row r="61" spans="1:18" x14ac:dyDescent="0.3">
      <c r="H61" s="32"/>
      <c r="I61" s="32"/>
      <c r="J61" s="32"/>
      <c r="K61" s="32"/>
      <c r="L61" s="32"/>
      <c r="M61" s="32"/>
      <c r="N61" s="32"/>
      <c r="O61" s="32"/>
      <c r="P61" s="32"/>
    </row>
    <row r="62" spans="1:18" x14ac:dyDescent="0.3">
      <c r="H62" s="32"/>
      <c r="I62" s="32"/>
      <c r="J62" s="32"/>
      <c r="K62" s="32"/>
      <c r="L62" s="32"/>
      <c r="M62" s="32"/>
      <c r="N62" s="32"/>
      <c r="O62" s="32"/>
      <c r="P62" s="32"/>
    </row>
    <row r="63" spans="1:18" x14ac:dyDescent="0.3">
      <c r="H63" s="32"/>
      <c r="I63" s="32"/>
      <c r="J63" s="32"/>
      <c r="K63" s="32"/>
      <c r="L63" s="32"/>
      <c r="M63" s="32"/>
      <c r="N63" s="32"/>
      <c r="O63" s="32"/>
      <c r="P63" s="32"/>
    </row>
    <row r="64" spans="1:18" x14ac:dyDescent="0.3">
      <c r="H64" s="32"/>
      <c r="I64" s="32"/>
      <c r="J64" s="32"/>
      <c r="K64" s="32"/>
      <c r="L64" s="32"/>
      <c r="M64" s="32"/>
      <c r="N64" s="32"/>
      <c r="O64" s="32"/>
      <c r="P64" s="32"/>
    </row>
    <row r="65" spans="8:16" x14ac:dyDescent="0.3">
      <c r="H65" s="32"/>
      <c r="I65" s="32"/>
      <c r="J65" s="32"/>
      <c r="K65" s="32"/>
      <c r="L65" s="32"/>
      <c r="M65" s="32"/>
      <c r="N65" s="32"/>
      <c r="O65" s="32"/>
      <c r="P65" s="32"/>
    </row>
    <row r="66" spans="8:16" x14ac:dyDescent="0.3">
      <c r="H66" s="32"/>
      <c r="I66" s="32"/>
      <c r="J66" s="32"/>
      <c r="K66" s="32"/>
      <c r="L66" s="32"/>
      <c r="M66" s="32"/>
      <c r="N66" s="32"/>
      <c r="O66" s="32"/>
      <c r="P66" s="32"/>
    </row>
  </sheetData>
  <mergeCells count="16">
    <mergeCell ref="B5:C6"/>
    <mergeCell ref="A57:E57"/>
    <mergeCell ref="A58:E58"/>
    <mergeCell ref="D1:G1"/>
    <mergeCell ref="J1:L1"/>
    <mergeCell ref="S1:U1"/>
    <mergeCell ref="AA4:AB4"/>
    <mergeCell ref="A5:A6"/>
    <mergeCell ref="D5:D6"/>
    <mergeCell ref="E5:E6"/>
    <mergeCell ref="F5:F6"/>
    <mergeCell ref="G5:G6"/>
    <mergeCell ref="H5:J5"/>
    <mergeCell ref="K5:M5"/>
    <mergeCell ref="N5:P5"/>
    <mergeCell ref="Q5:R5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6"/>
  <sheetViews>
    <sheetView workbookViewId="0">
      <selection activeCell="A58" sqref="A58:D58"/>
    </sheetView>
  </sheetViews>
  <sheetFormatPr defaultRowHeight="16.5" x14ac:dyDescent="0.3"/>
  <cols>
    <col min="1" max="1" width="3.5" bestFit="1" customWidth="1"/>
    <col min="2" max="2" width="60.875" customWidth="1"/>
    <col min="3" max="3" width="14.625" customWidth="1"/>
    <col min="4" max="4" width="15.25" customWidth="1"/>
    <col min="5" max="5" width="12.375" customWidth="1"/>
    <col min="6" max="6" width="15.625" customWidth="1"/>
    <col min="7" max="7" width="13.75" bestFit="1" customWidth="1"/>
    <col min="8" max="8" width="12.875" bestFit="1" customWidth="1"/>
    <col min="9" max="9" width="13.5" customWidth="1"/>
    <col min="10" max="10" width="13.125" bestFit="1" customWidth="1"/>
    <col min="11" max="11" width="12.875" bestFit="1" customWidth="1"/>
    <col min="12" max="12" width="11" bestFit="1" customWidth="1"/>
    <col min="13" max="13" width="13.125" bestFit="1" customWidth="1"/>
    <col min="14" max="14" width="13.125" customWidth="1"/>
    <col min="15" max="15" width="12.125" bestFit="1" customWidth="1"/>
    <col min="16" max="16" width="23.125" bestFit="1" customWidth="1"/>
    <col min="17" max="17" width="8.25" bestFit="1" customWidth="1"/>
    <col min="19" max="19" width="14.5" customWidth="1"/>
    <col min="20" max="20" width="41.625" customWidth="1"/>
    <col min="21" max="21" width="5.875" bestFit="1" customWidth="1"/>
  </cols>
  <sheetData>
    <row r="1" spans="1:31" x14ac:dyDescent="0.3">
      <c r="C1" s="238" t="s">
        <v>60</v>
      </c>
      <c r="D1" s="238"/>
      <c r="E1" s="238"/>
      <c r="F1" s="238"/>
      <c r="G1" s="99"/>
      <c r="H1" s="99"/>
      <c r="I1" s="238" t="s">
        <v>0</v>
      </c>
      <c r="J1" s="238"/>
      <c r="K1" s="238"/>
      <c r="N1" s="96"/>
      <c r="O1" s="99"/>
      <c r="P1" s="99"/>
      <c r="R1" s="238"/>
      <c r="S1" s="238"/>
      <c r="T1" s="238"/>
      <c r="V1" s="167"/>
    </row>
    <row r="2" spans="1:31" ht="33" x14ac:dyDescent="0.3">
      <c r="C2" s="10" t="s">
        <v>84</v>
      </c>
      <c r="D2" s="29" t="s">
        <v>5</v>
      </c>
      <c r="E2" s="27" t="s">
        <v>85</v>
      </c>
      <c r="F2" t="s">
        <v>9</v>
      </c>
      <c r="G2" s="59"/>
      <c r="I2" s="29" t="s">
        <v>5</v>
      </c>
      <c r="J2" s="17" t="s">
        <v>6</v>
      </c>
      <c r="K2" t="s">
        <v>9</v>
      </c>
      <c r="N2" s="97"/>
      <c r="O2" s="17"/>
      <c r="R2" s="10"/>
      <c r="S2" s="17"/>
      <c r="T2" s="8"/>
    </row>
    <row r="3" spans="1:31" x14ac:dyDescent="0.3">
      <c r="A3" s="166"/>
      <c r="B3" s="17"/>
      <c r="C3" s="17">
        <v>0.15</v>
      </c>
      <c r="D3" s="17">
        <v>0.63</v>
      </c>
      <c r="E3" s="42">
        <v>0.09</v>
      </c>
      <c r="F3" s="8">
        <v>0.74</v>
      </c>
      <c r="G3" s="8"/>
      <c r="I3" s="8">
        <v>0.9</v>
      </c>
      <c r="J3" s="8">
        <v>0.13</v>
      </c>
      <c r="K3" s="8">
        <v>1.1599999999999999</v>
      </c>
      <c r="N3" s="98"/>
      <c r="O3" s="17"/>
      <c r="P3" s="17"/>
      <c r="Q3" s="10"/>
      <c r="R3" s="8"/>
      <c r="S3" s="17"/>
      <c r="T3" s="14"/>
      <c r="AE3" s="17"/>
    </row>
    <row r="4" spans="1:31" ht="17.25" thickBot="1" x14ac:dyDescent="0.35">
      <c r="A4" s="87"/>
      <c r="B4" s="26"/>
      <c r="C4" s="26"/>
      <c r="D4" s="26"/>
      <c r="E4" s="88"/>
      <c r="F4" s="88"/>
      <c r="G4" s="88"/>
      <c r="H4" s="88"/>
      <c r="I4" s="88"/>
      <c r="J4" s="28"/>
      <c r="K4" s="60"/>
      <c r="L4" s="28"/>
      <c r="M4" s="28"/>
      <c r="N4" s="98"/>
      <c r="O4" s="28"/>
      <c r="P4" s="60"/>
      <c r="Q4" s="165"/>
      <c r="R4" s="6"/>
      <c r="S4" s="61"/>
      <c r="T4" s="6"/>
      <c r="U4" s="6"/>
      <c r="V4" s="6"/>
      <c r="Y4" s="17"/>
      <c r="Z4" s="238"/>
      <c r="AA4" s="238"/>
      <c r="AE4" s="17"/>
    </row>
    <row r="5" spans="1:31" ht="16.5" customHeight="1" x14ac:dyDescent="0.3">
      <c r="A5" s="239"/>
      <c r="B5" s="241" t="s">
        <v>1</v>
      </c>
      <c r="C5" s="243"/>
      <c r="D5" s="243"/>
      <c r="E5" s="243" t="s">
        <v>365</v>
      </c>
      <c r="F5" s="245" t="s">
        <v>60</v>
      </c>
      <c r="G5" s="247" t="s">
        <v>4</v>
      </c>
      <c r="H5" s="248"/>
      <c r="I5" s="249"/>
      <c r="J5" s="250" t="s">
        <v>11</v>
      </c>
      <c r="K5" s="250"/>
      <c r="L5" s="251"/>
      <c r="M5" s="252" t="s">
        <v>10</v>
      </c>
      <c r="N5" s="253"/>
      <c r="O5" s="253"/>
      <c r="P5" s="252" t="s">
        <v>12</v>
      </c>
      <c r="Q5" s="254"/>
    </row>
    <row r="6" spans="1:31" ht="31.5" customHeight="1" x14ac:dyDescent="0.3">
      <c r="A6" s="240"/>
      <c r="B6" s="242"/>
      <c r="C6" s="244"/>
      <c r="D6" s="244"/>
      <c r="E6" s="244"/>
      <c r="F6" s="246"/>
      <c r="G6" s="169" t="s">
        <v>60</v>
      </c>
      <c r="H6" s="73" t="s">
        <v>220</v>
      </c>
      <c r="I6" s="234" t="s">
        <v>364</v>
      </c>
      <c r="J6" s="169" t="s">
        <v>60</v>
      </c>
      <c r="K6" s="73" t="s">
        <v>220</v>
      </c>
      <c r="L6" s="94" t="s">
        <v>364</v>
      </c>
      <c r="M6" s="169" t="s">
        <v>60</v>
      </c>
      <c r="N6" s="73" t="s">
        <v>220</v>
      </c>
      <c r="O6" s="94" t="s">
        <v>364</v>
      </c>
      <c r="P6" s="169" t="s">
        <v>3</v>
      </c>
      <c r="Q6" s="100" t="s">
        <v>2</v>
      </c>
    </row>
    <row r="7" spans="1:31" x14ac:dyDescent="0.3">
      <c r="A7" s="62">
        <v>1</v>
      </c>
      <c r="B7" s="40" t="s">
        <v>111</v>
      </c>
      <c r="C7" s="5"/>
      <c r="D7" s="5"/>
      <c r="E7" s="5">
        <v>589</v>
      </c>
      <c r="F7" s="40">
        <v>839</v>
      </c>
      <c r="G7" s="40">
        <f>F7</f>
        <v>839</v>
      </c>
      <c r="H7" s="40">
        <f>E7</f>
        <v>589</v>
      </c>
      <c r="I7" s="40">
        <f>E7</f>
        <v>589</v>
      </c>
      <c r="J7" s="50">
        <v>8.5176681085332291</v>
      </c>
      <c r="K7" s="51">
        <v>6.3988635469917421</v>
      </c>
      <c r="L7" s="172">
        <v>6.3988635469917421</v>
      </c>
      <c r="M7" s="111">
        <v>11.197243452615023</v>
      </c>
      <c r="N7" s="74">
        <v>9.9116869838773098</v>
      </c>
      <c r="O7" s="67">
        <v>13.39168698387731</v>
      </c>
      <c r="P7" s="123">
        <f>G7-I7</f>
        <v>250</v>
      </c>
      <c r="Q7" s="101">
        <f>M7-O7</f>
        <v>-2.1944435312622872</v>
      </c>
    </row>
    <row r="8" spans="1:31" x14ac:dyDescent="0.3">
      <c r="A8" s="63">
        <v>2</v>
      </c>
      <c r="B8" s="3" t="s">
        <v>103</v>
      </c>
      <c r="C8" s="17"/>
      <c r="D8" s="8"/>
      <c r="E8" s="17">
        <v>1157</v>
      </c>
      <c r="F8" s="3">
        <v>1251</v>
      </c>
      <c r="G8" s="3">
        <f t="shared" ref="G8:G56" si="0">F8</f>
        <v>1251</v>
      </c>
      <c r="H8" s="3">
        <f t="shared" ref="H8:H56" si="1">E8</f>
        <v>1157</v>
      </c>
      <c r="I8" s="3">
        <f t="shared" ref="I8:I56" si="2">E8</f>
        <v>1157</v>
      </c>
      <c r="J8" s="92">
        <v>12.2731380259536</v>
      </c>
      <c r="K8" s="119">
        <v>11.576307510814001</v>
      </c>
      <c r="L8" s="173">
        <v>11.576307510814001</v>
      </c>
      <c r="M8" s="112">
        <v>17.021777782147069</v>
      </c>
      <c r="N8" s="75">
        <v>17.399425874950843</v>
      </c>
      <c r="O8" s="71">
        <v>19.719425874950847</v>
      </c>
      <c r="P8" s="20">
        <f t="shared" ref="P8:P56" si="3">G8-I8</f>
        <v>94</v>
      </c>
      <c r="Q8" s="102">
        <f t="shared" ref="Q8:Q56" si="4">M8-O8</f>
        <v>-2.697648092803778</v>
      </c>
    </row>
    <row r="9" spans="1:31" x14ac:dyDescent="0.3">
      <c r="A9" s="63">
        <v>3</v>
      </c>
      <c r="B9" s="3" t="s">
        <v>112</v>
      </c>
      <c r="E9" s="17">
        <v>1198</v>
      </c>
      <c r="F9" s="3">
        <v>1596</v>
      </c>
      <c r="G9" s="3">
        <f t="shared" si="0"/>
        <v>1596</v>
      </c>
      <c r="H9" s="3">
        <f t="shared" si="1"/>
        <v>1198</v>
      </c>
      <c r="I9" s="3">
        <f t="shared" si="2"/>
        <v>1198</v>
      </c>
      <c r="J9" s="92">
        <v>15.41788832088085</v>
      </c>
      <c r="K9" s="119">
        <v>11.950031458906803</v>
      </c>
      <c r="L9" s="173">
        <v>11.950031458906803</v>
      </c>
      <c r="M9" s="112">
        <v>20.659798033818323</v>
      </c>
      <c r="N9" s="75">
        <v>19.016181675186786</v>
      </c>
      <c r="O9" s="71">
        <v>20.176181675186786</v>
      </c>
      <c r="P9" s="20">
        <f t="shared" si="3"/>
        <v>398</v>
      </c>
      <c r="Q9" s="102">
        <f t="shared" si="4"/>
        <v>0.48361635863153651</v>
      </c>
    </row>
    <row r="10" spans="1:31" x14ac:dyDescent="0.3">
      <c r="A10" s="63">
        <v>4</v>
      </c>
      <c r="B10" s="3" t="s">
        <v>113</v>
      </c>
      <c r="E10" s="17">
        <v>765</v>
      </c>
      <c r="F10" s="3">
        <v>801</v>
      </c>
      <c r="G10" s="3">
        <f t="shared" si="0"/>
        <v>801</v>
      </c>
      <c r="H10" s="3">
        <f t="shared" si="1"/>
        <v>765</v>
      </c>
      <c r="I10" s="3">
        <f t="shared" si="2"/>
        <v>765</v>
      </c>
      <c r="J10" s="92">
        <v>8.1712898151789233</v>
      </c>
      <c r="K10" s="119">
        <v>8.0031419583169487</v>
      </c>
      <c r="L10" s="173">
        <v>8.0031419583169487</v>
      </c>
      <c r="M10" s="112">
        <v>10.796533975619347</v>
      </c>
      <c r="N10" s="75">
        <v>11.872394809280379</v>
      </c>
      <c r="O10" s="71">
        <v>15.35239480928038</v>
      </c>
      <c r="P10" s="20">
        <f t="shared" si="3"/>
        <v>36</v>
      </c>
      <c r="Q10" s="102">
        <f t="shared" si="4"/>
        <v>-4.5558608336610327</v>
      </c>
    </row>
    <row r="11" spans="1:31" x14ac:dyDescent="0.3">
      <c r="A11" s="63">
        <v>5</v>
      </c>
      <c r="B11" s="3" t="s">
        <v>114</v>
      </c>
      <c r="E11" s="17">
        <v>617</v>
      </c>
      <c r="F11" s="3">
        <v>827</v>
      </c>
      <c r="G11" s="3">
        <f t="shared" si="0"/>
        <v>827</v>
      </c>
      <c r="H11" s="3">
        <f t="shared" si="1"/>
        <v>617</v>
      </c>
      <c r="I11" s="3">
        <f t="shared" si="2"/>
        <v>617</v>
      </c>
      <c r="J11" s="92">
        <v>8.4082854895792387</v>
      </c>
      <c r="K11" s="119">
        <v>6.6540896578843887</v>
      </c>
      <c r="L11" s="173">
        <v>6.6540896578843887</v>
      </c>
      <c r="M11" s="112">
        <v>11.810703617774283</v>
      </c>
      <c r="N11" s="75">
        <v>10.223617774282344</v>
      </c>
      <c r="O11" s="71">
        <v>13.703617774282343</v>
      </c>
      <c r="P11" s="20">
        <f t="shared" si="3"/>
        <v>210</v>
      </c>
      <c r="Q11" s="102">
        <f t="shared" si="4"/>
        <v>-1.8929141565080592</v>
      </c>
    </row>
    <row r="12" spans="1:31" x14ac:dyDescent="0.3">
      <c r="A12" s="63">
        <v>6</v>
      </c>
      <c r="B12" s="3" t="s">
        <v>100</v>
      </c>
      <c r="E12" s="17">
        <v>349</v>
      </c>
      <c r="F12" s="3">
        <v>593</v>
      </c>
      <c r="G12" s="3">
        <f t="shared" si="0"/>
        <v>593</v>
      </c>
      <c r="H12" s="3">
        <f t="shared" si="1"/>
        <v>349</v>
      </c>
      <c r="I12" s="3">
        <f t="shared" si="2"/>
        <v>349</v>
      </c>
      <c r="J12" s="92">
        <v>6.275324419976406</v>
      </c>
      <c r="K12" s="119">
        <v>4.2112111679119151</v>
      </c>
      <c r="L12" s="173">
        <v>4.2112111679119151</v>
      </c>
      <c r="M12" s="112">
        <v>8.6031768383798664</v>
      </c>
      <c r="N12" s="75">
        <v>8.397994494691309</v>
      </c>
      <c r="O12" s="71">
        <v>10.717994494691309</v>
      </c>
      <c r="P12" s="20">
        <f t="shared" si="3"/>
        <v>244</v>
      </c>
      <c r="Q12" s="102">
        <f t="shared" si="4"/>
        <v>-2.1148176563114429</v>
      </c>
    </row>
    <row r="13" spans="1:31" x14ac:dyDescent="0.3">
      <c r="A13" s="63">
        <v>7</v>
      </c>
      <c r="B13" s="3" t="s">
        <v>115</v>
      </c>
      <c r="E13" s="17">
        <v>1036</v>
      </c>
      <c r="F13" s="3">
        <v>1380</v>
      </c>
      <c r="G13" s="3">
        <f t="shared" si="0"/>
        <v>1380</v>
      </c>
      <c r="H13" s="3">
        <f t="shared" si="1"/>
        <v>1036</v>
      </c>
      <c r="I13" s="3">
        <f t="shared" si="2"/>
        <v>1036</v>
      </c>
      <c r="J13" s="92">
        <v>13.449001179709006</v>
      </c>
      <c r="K13" s="119">
        <v>10.473366103027921</v>
      </c>
      <c r="L13" s="173">
        <v>10.473366103027921</v>
      </c>
      <c r="M13" s="112">
        <v>17.642081006685014</v>
      </c>
      <c r="N13" s="75">
        <v>17.211439244986234</v>
      </c>
      <c r="O13" s="71">
        <v>18.371439244986238</v>
      </c>
      <c r="P13" s="20">
        <f t="shared" si="3"/>
        <v>344</v>
      </c>
      <c r="Q13" s="102">
        <f t="shared" si="4"/>
        <v>-0.72935823830122359</v>
      </c>
      <c r="T13" s="8" t="s">
        <v>7</v>
      </c>
      <c r="U13" s="8">
        <v>73.650000000000006</v>
      </c>
      <c r="V13" s="8"/>
    </row>
    <row r="14" spans="1:31" x14ac:dyDescent="0.3">
      <c r="A14" s="63">
        <v>8</v>
      </c>
      <c r="B14" s="3" t="s">
        <v>116</v>
      </c>
      <c r="E14" s="8">
        <v>747</v>
      </c>
      <c r="F14" s="3">
        <v>1093</v>
      </c>
      <c r="G14" s="3">
        <f t="shared" si="0"/>
        <v>1093</v>
      </c>
      <c r="H14" s="3">
        <f t="shared" si="1"/>
        <v>747</v>
      </c>
      <c r="I14" s="3">
        <f t="shared" si="2"/>
        <v>747</v>
      </c>
      <c r="J14" s="92">
        <v>10.832933543059379</v>
      </c>
      <c r="K14" s="119">
        <v>7.8390680298859614</v>
      </c>
      <c r="L14" s="173">
        <v>7.8390680298859614</v>
      </c>
      <c r="M14" s="112">
        <v>15.355669956744002</v>
      </c>
      <c r="N14" s="75">
        <v>12.831867872591426</v>
      </c>
      <c r="O14" s="71">
        <v>15.151867872591428</v>
      </c>
      <c r="P14" s="20">
        <f t="shared" si="3"/>
        <v>346</v>
      </c>
      <c r="Q14" s="102">
        <f t="shared" si="4"/>
        <v>0.20380208415257428</v>
      </c>
      <c r="T14" s="8" t="s">
        <v>8</v>
      </c>
      <c r="U14">
        <v>93.6</v>
      </c>
    </row>
    <row r="15" spans="1:31" x14ac:dyDescent="0.3">
      <c r="A15" s="170">
        <v>9</v>
      </c>
      <c r="B15" s="3" t="s">
        <v>117</v>
      </c>
      <c r="E15" s="17">
        <v>263</v>
      </c>
      <c r="F15" s="3">
        <v>544</v>
      </c>
      <c r="G15" s="3">
        <f t="shared" si="0"/>
        <v>544</v>
      </c>
      <c r="H15" s="3">
        <f t="shared" si="1"/>
        <v>263</v>
      </c>
      <c r="I15" s="3">
        <f t="shared" si="2"/>
        <v>263</v>
      </c>
      <c r="J15" s="92">
        <v>5.8286787259142745</v>
      </c>
      <c r="K15" s="119">
        <v>3.4273023987416433</v>
      </c>
      <c r="L15" s="173">
        <v>3.4273023987416433</v>
      </c>
      <c r="M15" s="112">
        <v>8.8264725127801817</v>
      </c>
      <c r="N15" s="75">
        <v>5.1199213527329919</v>
      </c>
      <c r="O15" s="71">
        <v>9.7599213527329916</v>
      </c>
      <c r="P15" s="20">
        <f t="shared" si="3"/>
        <v>281</v>
      </c>
      <c r="Q15" s="102">
        <f t="shared" si="4"/>
        <v>-0.93344883995280981</v>
      </c>
    </row>
    <row r="16" spans="1:31" x14ac:dyDescent="0.3">
      <c r="A16" s="170">
        <v>10</v>
      </c>
      <c r="B16" s="3" t="s">
        <v>93</v>
      </c>
      <c r="E16" s="17">
        <v>223</v>
      </c>
      <c r="F16" s="3">
        <v>654</v>
      </c>
      <c r="G16" s="3">
        <f t="shared" si="0"/>
        <v>654</v>
      </c>
      <c r="H16" s="3">
        <f t="shared" si="1"/>
        <v>223</v>
      </c>
      <c r="I16" s="3">
        <f t="shared" si="2"/>
        <v>223</v>
      </c>
      <c r="J16" s="92">
        <v>6.8313527329925288</v>
      </c>
      <c r="K16" s="119">
        <v>3.0626936688950055</v>
      </c>
      <c r="L16" s="173">
        <v>3.0626936688950055</v>
      </c>
      <c r="M16" s="112">
        <v>9.246420998820291</v>
      </c>
      <c r="N16" s="75">
        <v>6.9943059378686581</v>
      </c>
      <c r="O16" s="71">
        <v>9.3143059378686583</v>
      </c>
      <c r="P16" s="20">
        <f t="shared" si="3"/>
        <v>431</v>
      </c>
      <c r="Q16" s="102">
        <f t="shared" si="4"/>
        <v>-6.7884939048367343E-2</v>
      </c>
    </row>
    <row r="17" spans="1:22" x14ac:dyDescent="0.3">
      <c r="A17" s="170">
        <v>11</v>
      </c>
      <c r="B17" s="3" t="s">
        <v>104</v>
      </c>
      <c r="E17" s="17">
        <v>261</v>
      </c>
      <c r="F17" s="3">
        <v>513</v>
      </c>
      <c r="G17" s="3">
        <f t="shared" si="0"/>
        <v>513</v>
      </c>
      <c r="H17" s="3">
        <f t="shared" si="1"/>
        <v>261</v>
      </c>
      <c r="I17" s="3">
        <f t="shared" si="2"/>
        <v>261</v>
      </c>
      <c r="J17" s="92">
        <v>5.5461069602831303</v>
      </c>
      <c r="K17" s="119">
        <v>3.4090719622493117</v>
      </c>
      <c r="L17" s="173">
        <v>3.4090719622493117</v>
      </c>
      <c r="M17" s="112">
        <v>8.499577939441604</v>
      </c>
      <c r="N17" s="75">
        <v>7.4176405819897751</v>
      </c>
      <c r="O17" s="71">
        <v>9.7376405819897762</v>
      </c>
      <c r="P17" s="20">
        <f t="shared" si="3"/>
        <v>252</v>
      </c>
      <c r="Q17" s="102">
        <f t="shared" si="4"/>
        <v>-1.2380626425481722</v>
      </c>
      <c r="T17" s="12" t="s">
        <v>441</v>
      </c>
      <c r="U17" s="42">
        <v>28.33</v>
      </c>
      <c r="V17" s="42"/>
    </row>
    <row r="18" spans="1:22" x14ac:dyDescent="0.3">
      <c r="A18" s="170">
        <v>12</v>
      </c>
      <c r="B18" s="3" t="s">
        <v>90</v>
      </c>
      <c r="C18" s="17"/>
      <c r="D18" s="8"/>
      <c r="E18" s="17">
        <v>341</v>
      </c>
      <c r="F18" s="3">
        <v>737</v>
      </c>
      <c r="G18" s="3">
        <f t="shared" si="0"/>
        <v>737</v>
      </c>
      <c r="H18" s="3">
        <f t="shared" si="1"/>
        <v>341</v>
      </c>
      <c r="I18" s="3">
        <f t="shared" si="2"/>
        <v>341</v>
      </c>
      <c r="J18" s="92">
        <v>7.587915847424302</v>
      </c>
      <c r="K18" s="119">
        <v>4.1382894219425879</v>
      </c>
      <c r="L18" s="173">
        <v>4.1382894219425879</v>
      </c>
      <c r="M18" s="112">
        <v>11.601654856468738</v>
      </c>
      <c r="N18" s="75">
        <v>9.4688714117184443</v>
      </c>
      <c r="O18" s="71">
        <v>10.628871411718443</v>
      </c>
      <c r="P18" s="20">
        <f t="shared" si="3"/>
        <v>396</v>
      </c>
      <c r="Q18" s="102">
        <f t="shared" si="4"/>
        <v>0.97278344475029499</v>
      </c>
      <c r="T18" s="12" t="s">
        <v>370</v>
      </c>
      <c r="U18">
        <v>23.18</v>
      </c>
    </row>
    <row r="19" spans="1:22" x14ac:dyDescent="0.3">
      <c r="A19" s="170">
        <v>13</v>
      </c>
      <c r="B19" s="3" t="s">
        <v>105</v>
      </c>
      <c r="C19" s="8"/>
      <c r="D19" s="8"/>
      <c r="E19" s="17">
        <v>624</v>
      </c>
      <c r="F19" s="3">
        <v>929</v>
      </c>
      <c r="G19" s="3">
        <f t="shared" si="0"/>
        <v>929</v>
      </c>
      <c r="H19" s="3">
        <f t="shared" si="1"/>
        <v>624</v>
      </c>
      <c r="I19" s="3">
        <f t="shared" si="2"/>
        <v>624</v>
      </c>
      <c r="J19" s="92">
        <v>9.338037750688164</v>
      </c>
      <c r="K19" s="119">
        <v>6.7178961856075503</v>
      </c>
      <c r="L19" s="173">
        <v>6.7178961856075503</v>
      </c>
      <c r="M19" s="112">
        <v>12.886292213920566</v>
      </c>
      <c r="N19" s="75">
        <v>11.461600471883601</v>
      </c>
      <c r="O19" s="71">
        <v>13.781600471883602</v>
      </c>
      <c r="P19" s="20">
        <f t="shared" si="3"/>
        <v>305</v>
      </c>
      <c r="Q19" s="102">
        <f t="shared" si="4"/>
        <v>-0.89530825796303581</v>
      </c>
    </row>
    <row r="20" spans="1:22" x14ac:dyDescent="0.3">
      <c r="A20" s="170">
        <v>14</v>
      </c>
      <c r="B20" s="3" t="s">
        <v>118</v>
      </c>
      <c r="C20" s="8"/>
      <c r="D20" s="8"/>
      <c r="E20" s="17">
        <v>536</v>
      </c>
      <c r="F20" s="3">
        <v>181</v>
      </c>
      <c r="G20" s="3">
        <f t="shared" si="0"/>
        <v>181</v>
      </c>
      <c r="H20" s="3">
        <f t="shared" si="1"/>
        <v>536</v>
      </c>
      <c r="I20" s="3">
        <f t="shared" si="2"/>
        <v>536</v>
      </c>
      <c r="J20" s="92">
        <v>2.5198545025560359</v>
      </c>
      <c r="K20" s="119">
        <v>5.9157569799449474</v>
      </c>
      <c r="L20" s="173">
        <v>5.9157569799449474</v>
      </c>
      <c r="M20" s="112">
        <v>3.5186425088478175</v>
      </c>
      <c r="N20" s="75">
        <v>10.48124655918207</v>
      </c>
      <c r="O20" s="71">
        <v>12.801246559182069</v>
      </c>
      <c r="P20" s="20">
        <f t="shared" si="3"/>
        <v>-355</v>
      </c>
      <c r="Q20" s="102">
        <f t="shared" si="4"/>
        <v>-9.2826040503342515</v>
      </c>
    </row>
    <row r="21" spans="1:22" x14ac:dyDescent="0.3">
      <c r="A21" s="170">
        <v>15</v>
      </c>
      <c r="B21" s="3" t="s">
        <v>119</v>
      </c>
      <c r="C21" s="8"/>
      <c r="D21" s="8"/>
      <c r="E21" s="17">
        <v>1028</v>
      </c>
      <c r="F21" s="3">
        <v>1223</v>
      </c>
      <c r="G21" s="3">
        <f t="shared" si="0"/>
        <v>1223</v>
      </c>
      <c r="H21" s="3">
        <f t="shared" si="1"/>
        <v>1028</v>
      </c>
      <c r="I21" s="3">
        <f t="shared" si="2"/>
        <v>1028</v>
      </c>
      <c r="J21" s="92">
        <v>12.017911915060953</v>
      </c>
      <c r="K21" s="119">
        <v>10.400444357058593</v>
      </c>
      <c r="L21" s="173">
        <v>10.400444357058593</v>
      </c>
      <c r="M21" s="112">
        <v>16.726518167518677</v>
      </c>
      <c r="N21" s="75">
        <v>17.122316162013369</v>
      </c>
      <c r="O21" s="71">
        <v>18.28231616201337</v>
      </c>
      <c r="P21" s="20">
        <f t="shared" si="3"/>
        <v>195</v>
      </c>
      <c r="Q21" s="102">
        <f t="shared" si="4"/>
        <v>-1.5557979944946929</v>
      </c>
    </row>
    <row r="22" spans="1:22" x14ac:dyDescent="0.3">
      <c r="A22" s="170">
        <v>16</v>
      </c>
      <c r="B22" s="3" t="s">
        <v>91</v>
      </c>
      <c r="C22" s="8"/>
      <c r="D22" s="8"/>
      <c r="E22" s="17">
        <v>532</v>
      </c>
      <c r="F22" s="3">
        <v>629</v>
      </c>
      <c r="G22" s="3">
        <f t="shared" si="0"/>
        <v>629</v>
      </c>
      <c r="H22" s="3">
        <f t="shared" si="1"/>
        <v>532</v>
      </c>
      <c r="I22" s="3">
        <f t="shared" si="2"/>
        <v>532</v>
      </c>
      <c r="J22" s="92">
        <v>6.6034722768383798</v>
      </c>
      <c r="K22" s="119">
        <v>5.8792961069602834</v>
      </c>
      <c r="L22" s="173">
        <v>5.8792961069602834</v>
      </c>
      <c r="M22" s="112">
        <v>9.7227963429020861</v>
      </c>
      <c r="N22" s="75">
        <v>10.436685017695636</v>
      </c>
      <c r="O22" s="71">
        <v>12.756685017695634</v>
      </c>
      <c r="P22" s="20">
        <f t="shared" si="3"/>
        <v>97</v>
      </c>
      <c r="Q22" s="102">
        <f t="shared" si="4"/>
        <v>-3.0338886747935483</v>
      </c>
    </row>
    <row r="23" spans="1:22" x14ac:dyDescent="0.3">
      <c r="A23" s="170">
        <v>17</v>
      </c>
      <c r="B23" s="3" t="s">
        <v>87</v>
      </c>
      <c r="C23" s="8"/>
      <c r="D23" s="8"/>
      <c r="E23" s="17">
        <v>102</v>
      </c>
      <c r="F23" s="3">
        <v>228</v>
      </c>
      <c r="G23" s="3">
        <f t="shared" si="0"/>
        <v>228</v>
      </c>
      <c r="H23" s="3">
        <f t="shared" si="1"/>
        <v>102</v>
      </c>
      <c r="I23" s="3">
        <f t="shared" si="2"/>
        <v>102</v>
      </c>
      <c r="J23" s="92">
        <v>2.9482697601258354</v>
      </c>
      <c r="K23" s="119">
        <v>1.9597522611089264</v>
      </c>
      <c r="L23" s="173">
        <v>1.9597522611089264</v>
      </c>
      <c r="M23" s="112">
        <v>4.7542568619740466</v>
      </c>
      <c r="N23" s="75">
        <v>3.3263193079040496</v>
      </c>
      <c r="O23" s="71">
        <v>7.9663193079040493</v>
      </c>
      <c r="P23" s="20">
        <f t="shared" si="3"/>
        <v>126</v>
      </c>
      <c r="Q23" s="102">
        <f t="shared" si="4"/>
        <v>-3.2120624459300027</v>
      </c>
    </row>
    <row r="24" spans="1:22" x14ac:dyDescent="0.3">
      <c r="A24" s="170">
        <v>18</v>
      </c>
      <c r="B24" s="58" t="s">
        <v>102</v>
      </c>
      <c r="C24" s="8"/>
      <c r="D24" s="8"/>
      <c r="E24" s="17">
        <v>550</v>
      </c>
      <c r="F24" s="3">
        <v>550</v>
      </c>
      <c r="G24" s="3">
        <f t="shared" si="0"/>
        <v>550</v>
      </c>
      <c r="H24" s="3">
        <f t="shared" si="1"/>
        <v>550</v>
      </c>
      <c r="I24" s="3">
        <f t="shared" si="2"/>
        <v>550</v>
      </c>
      <c r="J24" s="92">
        <v>5.8833700353912697</v>
      </c>
      <c r="K24" s="119">
        <v>6.0433700353912698</v>
      </c>
      <c r="L24" s="173">
        <v>6.0433700353912698</v>
      </c>
      <c r="M24" s="112">
        <v>8.8897424302005508</v>
      </c>
      <c r="N24" s="75">
        <v>10.637211954384584</v>
      </c>
      <c r="O24" s="71">
        <v>12.957211954384585</v>
      </c>
      <c r="P24" s="20">
        <f t="shared" si="3"/>
        <v>0</v>
      </c>
      <c r="Q24" s="102">
        <f t="shared" si="4"/>
        <v>-4.067469524184034</v>
      </c>
    </row>
    <row r="25" spans="1:22" x14ac:dyDescent="0.3">
      <c r="A25" s="170">
        <v>19</v>
      </c>
      <c r="B25" s="3" t="s">
        <v>88</v>
      </c>
      <c r="C25" s="8"/>
      <c r="D25" s="8"/>
      <c r="E25" s="17">
        <v>328</v>
      </c>
      <c r="F25" s="3">
        <v>961</v>
      </c>
      <c r="G25" s="3">
        <f t="shared" si="0"/>
        <v>961</v>
      </c>
      <c r="H25" s="3">
        <f t="shared" si="1"/>
        <v>328</v>
      </c>
      <c r="I25" s="3">
        <f t="shared" si="2"/>
        <v>328</v>
      </c>
      <c r="J25" s="92">
        <v>9.6297247345654746</v>
      </c>
      <c r="K25" s="119">
        <v>4.0197915847424301</v>
      </c>
      <c r="L25" s="173">
        <v>4.0197915847424301</v>
      </c>
      <c r="M25" s="112">
        <v>13.963731773495873</v>
      </c>
      <c r="N25" s="75">
        <v>9.324046401887534</v>
      </c>
      <c r="O25" s="71">
        <v>10.484046401887534</v>
      </c>
      <c r="P25" s="20">
        <f t="shared" si="3"/>
        <v>633</v>
      </c>
      <c r="Q25" s="102">
        <f t="shared" si="4"/>
        <v>3.4796853716083387</v>
      </c>
    </row>
    <row r="26" spans="1:22" x14ac:dyDescent="0.3">
      <c r="A26" s="170">
        <v>20</v>
      </c>
      <c r="B26" s="3" t="s">
        <v>120</v>
      </c>
      <c r="C26" s="8"/>
      <c r="D26" s="8"/>
      <c r="E26" s="17">
        <v>604</v>
      </c>
      <c r="F26" s="58">
        <v>604</v>
      </c>
      <c r="G26" s="3">
        <f t="shared" si="0"/>
        <v>604</v>
      </c>
      <c r="H26" s="3">
        <f t="shared" si="1"/>
        <v>604</v>
      </c>
      <c r="I26" s="3">
        <f t="shared" si="2"/>
        <v>604</v>
      </c>
      <c r="J26" s="92">
        <v>6.3755918206842308</v>
      </c>
      <c r="K26" s="119">
        <v>6.5355918206842309</v>
      </c>
      <c r="L26" s="173">
        <v>6.5355918206842309</v>
      </c>
      <c r="M26" s="112">
        <v>8.7191716869838771</v>
      </c>
      <c r="N26" s="75">
        <v>10.078792764451435</v>
      </c>
      <c r="O26" s="71">
        <v>13.558792764451436</v>
      </c>
      <c r="P26" s="20">
        <f t="shared" si="3"/>
        <v>0</v>
      </c>
      <c r="Q26" s="102">
        <f t="shared" si="4"/>
        <v>-4.8396210774675588</v>
      </c>
    </row>
    <row r="27" spans="1:22" x14ac:dyDescent="0.3">
      <c r="A27" s="170">
        <v>21</v>
      </c>
      <c r="B27" s="58" t="s">
        <v>92</v>
      </c>
      <c r="C27" s="8"/>
      <c r="D27" s="8"/>
      <c r="E27" s="17">
        <v>110</v>
      </c>
      <c r="F27" s="3">
        <v>110</v>
      </c>
      <c r="G27" s="3">
        <f t="shared" si="0"/>
        <v>110</v>
      </c>
      <c r="H27" s="3">
        <f t="shared" si="1"/>
        <v>110</v>
      </c>
      <c r="I27" s="3">
        <f t="shared" si="2"/>
        <v>110</v>
      </c>
      <c r="J27" s="92">
        <v>1.8726740070782539</v>
      </c>
      <c r="K27" s="119">
        <v>2.0326740070782541</v>
      </c>
      <c r="L27" s="173">
        <v>2.0326740070782541</v>
      </c>
      <c r="M27" s="112">
        <v>2.7699484860401102</v>
      </c>
      <c r="N27" s="75">
        <v>3.4154423908769171</v>
      </c>
      <c r="O27" s="71">
        <v>8.0554423908769159</v>
      </c>
      <c r="P27" s="20">
        <f t="shared" si="3"/>
        <v>0</v>
      </c>
      <c r="Q27" s="102">
        <f t="shared" si="4"/>
        <v>-5.2854939048368053</v>
      </c>
    </row>
    <row r="28" spans="1:22" x14ac:dyDescent="0.3">
      <c r="A28" s="170">
        <v>22</v>
      </c>
      <c r="B28" s="3" t="s">
        <v>121</v>
      </c>
      <c r="C28" s="8"/>
      <c r="D28" s="8"/>
      <c r="E28" s="17">
        <v>920</v>
      </c>
      <c r="F28" s="3">
        <v>1048</v>
      </c>
      <c r="G28" s="3">
        <f t="shared" si="0"/>
        <v>1048</v>
      </c>
      <c r="H28" s="3">
        <f t="shared" si="1"/>
        <v>920</v>
      </c>
      <c r="I28" s="3">
        <f t="shared" si="2"/>
        <v>920</v>
      </c>
      <c r="J28" s="92">
        <v>10.422748721981911</v>
      </c>
      <c r="K28" s="119">
        <v>9.4160007864726722</v>
      </c>
      <c r="L28" s="173">
        <v>9.4160007864726722</v>
      </c>
      <c r="M28" s="112">
        <v>14.881145576091232</v>
      </c>
      <c r="N28" s="75">
        <v>15.919154541879669</v>
      </c>
      <c r="O28" s="71">
        <v>17.079154541879671</v>
      </c>
      <c r="P28" s="20">
        <f t="shared" si="3"/>
        <v>128</v>
      </c>
      <c r="Q28" s="102">
        <f t="shared" si="4"/>
        <v>-2.1980089657884392</v>
      </c>
    </row>
    <row r="29" spans="1:22" x14ac:dyDescent="0.3">
      <c r="A29" s="170">
        <v>23</v>
      </c>
      <c r="B29" s="3" t="s">
        <v>135</v>
      </c>
      <c r="C29" s="8"/>
      <c r="D29" s="8"/>
      <c r="E29" s="17">
        <v>628</v>
      </c>
      <c r="F29" s="3">
        <v>704</v>
      </c>
      <c r="G29" s="3">
        <f t="shared" si="0"/>
        <v>704</v>
      </c>
      <c r="H29" s="3">
        <f t="shared" si="1"/>
        <v>628</v>
      </c>
      <c r="I29" s="3">
        <f t="shared" si="2"/>
        <v>628</v>
      </c>
      <c r="J29" s="92">
        <v>7.2871136453008267</v>
      </c>
      <c r="K29" s="119">
        <v>6.7543570585922135</v>
      </c>
      <c r="L29" s="173">
        <v>6.7543570585922135</v>
      </c>
      <c r="M29" s="112">
        <v>11.253670310656705</v>
      </c>
      <c r="N29" s="75">
        <v>11.506162013370036</v>
      </c>
      <c r="O29" s="71">
        <v>13.826162013370034</v>
      </c>
      <c r="P29" s="20">
        <f t="shared" si="3"/>
        <v>76</v>
      </c>
      <c r="Q29" s="102">
        <f t="shared" si="4"/>
        <v>-2.5724917027133287</v>
      </c>
    </row>
    <row r="30" spans="1:22" x14ac:dyDescent="0.3">
      <c r="A30" s="170">
        <v>24</v>
      </c>
      <c r="B30" s="58" t="s">
        <v>106</v>
      </c>
      <c r="C30" s="8"/>
      <c r="D30" s="8"/>
      <c r="E30" s="17">
        <v>840</v>
      </c>
      <c r="F30" s="3">
        <v>1159</v>
      </c>
      <c r="G30" s="3">
        <f t="shared" si="0"/>
        <v>1159</v>
      </c>
      <c r="H30" s="3">
        <f t="shared" si="1"/>
        <v>840</v>
      </c>
      <c r="I30" s="3">
        <f t="shared" si="2"/>
        <v>840</v>
      </c>
      <c r="J30" s="92">
        <v>11.434537947306332</v>
      </c>
      <c r="K30" s="119">
        <v>8.686783326779393</v>
      </c>
      <c r="L30" s="173">
        <v>8.686783326779393</v>
      </c>
      <c r="M30" s="112">
        <v>15.311639048368068</v>
      </c>
      <c r="N30" s="75">
        <v>15.027923712151003</v>
      </c>
      <c r="O30" s="71">
        <v>16.187923712151001</v>
      </c>
      <c r="P30" s="20">
        <f t="shared" si="3"/>
        <v>319</v>
      </c>
      <c r="Q30" s="102">
        <f t="shared" si="4"/>
        <v>-0.87628466378293268</v>
      </c>
    </row>
    <row r="31" spans="1:22" x14ac:dyDescent="0.3">
      <c r="A31" s="170">
        <v>25</v>
      </c>
      <c r="B31" s="3" t="s">
        <v>122</v>
      </c>
      <c r="C31" s="8"/>
      <c r="D31" s="8"/>
      <c r="E31" s="17">
        <v>209</v>
      </c>
      <c r="F31" s="3">
        <v>549</v>
      </c>
      <c r="G31" s="3">
        <f t="shared" si="0"/>
        <v>549</v>
      </c>
      <c r="H31" s="3">
        <f t="shared" si="1"/>
        <v>209</v>
      </c>
      <c r="I31" s="3">
        <f t="shared" si="2"/>
        <v>209</v>
      </c>
      <c r="J31" s="92">
        <v>5.8742548171451041</v>
      </c>
      <c r="K31" s="119">
        <v>2.9350806134486827</v>
      </c>
      <c r="L31" s="173">
        <v>2.9350806134486827</v>
      </c>
      <c r="M31" s="112">
        <v>8.8791974439638217</v>
      </c>
      <c r="N31" s="75">
        <v>6.838340542666141</v>
      </c>
      <c r="O31" s="71">
        <v>9.1583405426661422</v>
      </c>
      <c r="P31" s="20">
        <f t="shared" si="3"/>
        <v>340</v>
      </c>
      <c r="Q31" s="102">
        <f t="shared" si="4"/>
        <v>-0.27914309870232046</v>
      </c>
    </row>
    <row r="32" spans="1:22" x14ac:dyDescent="0.3">
      <c r="A32" s="170">
        <v>26</v>
      </c>
      <c r="B32" s="3" t="s">
        <v>123</v>
      </c>
      <c r="C32" s="8"/>
      <c r="D32" s="8"/>
      <c r="E32" s="17">
        <v>934</v>
      </c>
      <c r="F32" s="3">
        <v>680</v>
      </c>
      <c r="G32" s="3">
        <f t="shared" si="0"/>
        <v>680</v>
      </c>
      <c r="H32" s="3">
        <f t="shared" si="1"/>
        <v>934</v>
      </c>
      <c r="I32" s="3">
        <f t="shared" si="2"/>
        <v>934</v>
      </c>
      <c r="J32" s="92">
        <v>7.0683484073928442</v>
      </c>
      <c r="K32" s="119">
        <v>9.5436138419189955</v>
      </c>
      <c r="L32" s="173">
        <v>9.5436138419189955</v>
      </c>
      <c r="M32" s="112">
        <v>10.260590640975227</v>
      </c>
      <c r="N32" s="75">
        <v>14.915119937082187</v>
      </c>
      <c r="O32" s="71">
        <v>17.235119937082189</v>
      </c>
      <c r="P32" s="20">
        <f t="shared" si="3"/>
        <v>-254</v>
      </c>
      <c r="Q32" s="102">
        <f t="shared" si="4"/>
        <v>-6.9745292961069616</v>
      </c>
    </row>
    <row r="33" spans="1:17" x14ac:dyDescent="0.3">
      <c r="A33" s="170">
        <v>27</v>
      </c>
      <c r="B33" s="3" t="s">
        <v>89</v>
      </c>
      <c r="C33" s="8"/>
      <c r="D33" s="8"/>
      <c r="E33" s="8">
        <v>165</v>
      </c>
      <c r="F33" s="3">
        <v>455</v>
      </c>
      <c r="G33" s="3">
        <f t="shared" si="0"/>
        <v>455</v>
      </c>
      <c r="H33" s="3">
        <f t="shared" si="1"/>
        <v>165</v>
      </c>
      <c r="I33" s="3">
        <f t="shared" si="2"/>
        <v>165</v>
      </c>
      <c r="J33" s="92">
        <v>5.0174243020055052</v>
      </c>
      <c r="K33" s="119">
        <v>2.5340110106173808</v>
      </c>
      <c r="L33" s="173">
        <v>2.5340110106173808</v>
      </c>
      <c r="M33" s="112">
        <v>6.4079687377113643</v>
      </c>
      <c r="N33" s="75">
        <v>4.0281635863153751</v>
      </c>
      <c r="O33" s="71">
        <v>8.6681635863153748</v>
      </c>
      <c r="P33" s="20">
        <f t="shared" si="3"/>
        <v>290</v>
      </c>
      <c r="Q33" s="102">
        <f t="shared" si="4"/>
        <v>-2.2601948486040104</v>
      </c>
    </row>
    <row r="34" spans="1:17" x14ac:dyDescent="0.3">
      <c r="A34" s="170">
        <v>28</v>
      </c>
      <c r="B34" s="3" t="s">
        <v>124</v>
      </c>
      <c r="C34" s="8"/>
      <c r="D34" s="8"/>
      <c r="E34" s="17">
        <v>404</v>
      </c>
      <c r="F34" s="3">
        <v>423</v>
      </c>
      <c r="G34" s="3">
        <f t="shared" si="0"/>
        <v>423</v>
      </c>
      <c r="H34" s="3">
        <f t="shared" si="1"/>
        <v>404</v>
      </c>
      <c r="I34" s="3">
        <f t="shared" si="2"/>
        <v>404</v>
      </c>
      <c r="J34" s="92">
        <v>4.7257373181281954</v>
      </c>
      <c r="K34" s="119">
        <v>4.7125481714510418</v>
      </c>
      <c r="L34" s="173">
        <v>4.7125481714510418</v>
      </c>
      <c r="M34" s="112">
        <v>7.5505291781360597</v>
      </c>
      <c r="N34" s="75">
        <v>9.0107156901297696</v>
      </c>
      <c r="O34" s="71">
        <v>11.330715690129768</v>
      </c>
      <c r="P34" s="20">
        <f t="shared" si="3"/>
        <v>19</v>
      </c>
      <c r="Q34" s="102">
        <f t="shared" si="4"/>
        <v>-3.7801865119937084</v>
      </c>
    </row>
    <row r="35" spans="1:17" x14ac:dyDescent="0.3">
      <c r="A35" s="170">
        <v>29</v>
      </c>
      <c r="B35" s="3" t="s">
        <v>99</v>
      </c>
      <c r="C35" s="8"/>
      <c r="D35" s="8"/>
      <c r="E35" s="17">
        <v>1154</v>
      </c>
      <c r="F35" s="3">
        <v>1449</v>
      </c>
      <c r="G35" s="3">
        <f t="shared" si="0"/>
        <v>1449</v>
      </c>
      <c r="H35" s="3">
        <f t="shared" si="1"/>
        <v>1154</v>
      </c>
      <c r="I35" s="3">
        <f t="shared" si="2"/>
        <v>1154</v>
      </c>
      <c r="J35" s="92">
        <v>14.077951238694457</v>
      </c>
      <c r="K35" s="119">
        <v>11.548961856075502</v>
      </c>
      <c r="L35" s="173">
        <v>11.548961856075502</v>
      </c>
      <c r="M35" s="112">
        <v>19.109685057019266</v>
      </c>
      <c r="N35" s="75">
        <v>18.526004718836017</v>
      </c>
      <c r="O35" s="71">
        <v>19.686004718836021</v>
      </c>
      <c r="P35" s="20">
        <f t="shared" si="3"/>
        <v>295</v>
      </c>
      <c r="Q35" s="102">
        <f t="shared" si="4"/>
        <v>-0.57631966181675409</v>
      </c>
    </row>
    <row r="36" spans="1:17" x14ac:dyDescent="0.3">
      <c r="A36" s="170">
        <v>30</v>
      </c>
      <c r="B36" s="3" t="s">
        <v>125</v>
      </c>
      <c r="C36" s="8"/>
      <c r="D36" s="8"/>
      <c r="E36" s="17">
        <v>902</v>
      </c>
      <c r="F36" s="3">
        <v>1082</v>
      </c>
      <c r="G36" s="3">
        <f t="shared" si="0"/>
        <v>1082</v>
      </c>
      <c r="H36" s="3">
        <f t="shared" si="1"/>
        <v>902</v>
      </c>
      <c r="I36" s="3">
        <f t="shared" si="2"/>
        <v>902</v>
      </c>
      <c r="J36" s="92">
        <v>10.732666142351555</v>
      </c>
      <c r="K36" s="119">
        <v>9.2519268580416831</v>
      </c>
      <c r="L36" s="173">
        <v>9.2519268580416831</v>
      </c>
      <c r="M36" s="112">
        <v>15.239675108139991</v>
      </c>
      <c r="N36" s="75">
        <v>14.55862760519072</v>
      </c>
      <c r="O36" s="71">
        <v>16.878627605190719</v>
      </c>
      <c r="P36" s="20">
        <f t="shared" si="3"/>
        <v>180</v>
      </c>
      <c r="Q36" s="102">
        <f t="shared" si="4"/>
        <v>-1.6389524970507274</v>
      </c>
    </row>
    <row r="37" spans="1:17" x14ac:dyDescent="0.3">
      <c r="A37" s="170">
        <v>31</v>
      </c>
      <c r="B37" s="3" t="s">
        <v>101</v>
      </c>
      <c r="C37" s="8"/>
      <c r="D37" s="8"/>
      <c r="E37" s="17">
        <v>724</v>
      </c>
      <c r="F37" s="3">
        <v>991</v>
      </c>
      <c r="G37" s="3">
        <f t="shared" si="0"/>
        <v>991</v>
      </c>
      <c r="H37" s="3">
        <f t="shared" si="1"/>
        <v>724</v>
      </c>
      <c r="I37" s="3">
        <f t="shared" si="2"/>
        <v>724</v>
      </c>
      <c r="J37" s="92">
        <v>9.9031812819504523</v>
      </c>
      <c r="K37" s="119">
        <v>7.6294180102241445</v>
      </c>
      <c r="L37" s="173">
        <v>7.6294180102241445</v>
      </c>
      <c r="M37" s="112">
        <v>12.800081360597721</v>
      </c>
      <c r="N37" s="75">
        <v>11.415639009044437</v>
      </c>
      <c r="O37" s="71">
        <v>14.895639009044437</v>
      </c>
      <c r="P37" s="20">
        <f t="shared" si="3"/>
        <v>267</v>
      </c>
      <c r="Q37" s="102">
        <f t="shared" si="4"/>
        <v>-2.0955576484467162</v>
      </c>
    </row>
    <row r="38" spans="1:17" x14ac:dyDescent="0.3">
      <c r="A38" s="170">
        <v>32</v>
      </c>
      <c r="B38" s="3" t="s">
        <v>107</v>
      </c>
      <c r="C38" s="8"/>
      <c r="D38" s="8"/>
      <c r="E38" s="17">
        <v>256</v>
      </c>
      <c r="F38" s="3">
        <v>963</v>
      </c>
      <c r="G38" s="3">
        <f t="shared" si="0"/>
        <v>963</v>
      </c>
      <c r="H38" s="3">
        <f t="shared" si="1"/>
        <v>256</v>
      </c>
      <c r="I38" s="3">
        <f t="shared" si="2"/>
        <v>256</v>
      </c>
      <c r="J38" s="92">
        <v>9.6479551710578058</v>
      </c>
      <c r="K38" s="119">
        <v>3.3634958710184817</v>
      </c>
      <c r="L38" s="173">
        <v>3.3634958710184817</v>
      </c>
      <c r="M38" s="112">
        <v>13.984821745969327</v>
      </c>
      <c r="N38" s="75">
        <v>5.0419386551317338</v>
      </c>
      <c r="O38" s="71">
        <v>9.6819386551317344</v>
      </c>
      <c r="P38" s="20">
        <f t="shared" si="3"/>
        <v>707</v>
      </c>
      <c r="Q38" s="102">
        <f t="shared" si="4"/>
        <v>4.302883090837593</v>
      </c>
    </row>
    <row r="39" spans="1:17" x14ac:dyDescent="0.3">
      <c r="A39" s="170">
        <v>33</v>
      </c>
      <c r="B39" s="3" t="s">
        <v>96</v>
      </c>
      <c r="C39" s="8"/>
      <c r="D39" s="8"/>
      <c r="E39" s="17">
        <v>691</v>
      </c>
      <c r="F39" s="3">
        <v>851</v>
      </c>
      <c r="G39" s="3">
        <f t="shared" si="0"/>
        <v>851</v>
      </c>
      <c r="H39" s="3">
        <f t="shared" si="1"/>
        <v>691</v>
      </c>
      <c r="I39" s="3">
        <f t="shared" si="2"/>
        <v>691</v>
      </c>
      <c r="J39" s="92">
        <v>8.6270507274872212</v>
      </c>
      <c r="K39" s="119">
        <v>7.3286158081006691</v>
      </c>
      <c r="L39" s="173">
        <v>7.3286158081006691</v>
      </c>
      <c r="M39" s="112">
        <v>12.803783287455762</v>
      </c>
      <c r="N39" s="75">
        <v>13.368006291781361</v>
      </c>
      <c r="O39" s="71">
        <v>14.528006291781359</v>
      </c>
      <c r="P39" s="20">
        <f t="shared" si="3"/>
        <v>160</v>
      </c>
      <c r="Q39" s="102">
        <f t="shared" si="4"/>
        <v>-1.7242230043255979</v>
      </c>
    </row>
    <row r="40" spans="1:17" x14ac:dyDescent="0.3">
      <c r="A40" s="170">
        <v>34</v>
      </c>
      <c r="B40" s="3" t="s">
        <v>86</v>
      </c>
      <c r="C40" s="8"/>
      <c r="D40" s="8"/>
      <c r="E40" s="17">
        <v>426</v>
      </c>
      <c r="F40" s="3">
        <v>737</v>
      </c>
      <c r="G40" s="3">
        <f t="shared" si="0"/>
        <v>737</v>
      </c>
      <c r="H40" s="3">
        <f t="shared" si="1"/>
        <v>426</v>
      </c>
      <c r="I40" s="3">
        <f t="shared" si="2"/>
        <v>426</v>
      </c>
      <c r="J40" s="92">
        <v>7.587915847424302</v>
      </c>
      <c r="K40" s="119">
        <v>4.9130829728666932</v>
      </c>
      <c r="L40" s="173">
        <v>4.9130829728666932</v>
      </c>
      <c r="M40" s="112">
        <v>10.861654856468739</v>
      </c>
      <c r="N40" s="75">
        <v>9.2558041683051524</v>
      </c>
      <c r="O40" s="71">
        <v>11.575804168305151</v>
      </c>
      <c r="P40" s="20">
        <f t="shared" si="3"/>
        <v>311</v>
      </c>
      <c r="Q40" s="102">
        <f t="shared" si="4"/>
        <v>-0.71414931183641173</v>
      </c>
    </row>
    <row r="41" spans="1:17" x14ac:dyDescent="0.3">
      <c r="A41" s="170">
        <v>35</v>
      </c>
      <c r="B41" s="3" t="s">
        <v>126</v>
      </c>
      <c r="C41" s="8"/>
      <c r="D41" s="8"/>
      <c r="E41" s="17">
        <v>117</v>
      </c>
      <c r="F41" s="3">
        <v>521</v>
      </c>
      <c r="G41" s="3">
        <f t="shared" si="0"/>
        <v>521</v>
      </c>
      <c r="H41" s="3">
        <f t="shared" si="1"/>
        <v>117</v>
      </c>
      <c r="I41" s="3">
        <f t="shared" si="2"/>
        <v>117</v>
      </c>
      <c r="J41" s="92">
        <v>5.6190287062524584</v>
      </c>
      <c r="K41" s="119">
        <v>2.0964805348014157</v>
      </c>
      <c r="L41" s="173">
        <v>2.0964805348014157</v>
      </c>
      <c r="M41" s="112">
        <v>8.5839378293354311</v>
      </c>
      <c r="N41" s="75">
        <v>3.4934250884781752</v>
      </c>
      <c r="O41" s="71">
        <v>8.1334250884781749</v>
      </c>
      <c r="P41" s="20">
        <f t="shared" si="3"/>
        <v>404</v>
      </c>
      <c r="Q41" s="102">
        <f t="shared" si="4"/>
        <v>0.45051274085725623</v>
      </c>
    </row>
    <row r="42" spans="1:17" x14ac:dyDescent="0.3">
      <c r="A42" s="170">
        <v>36</v>
      </c>
      <c r="B42" s="3" t="s">
        <v>127</v>
      </c>
      <c r="C42" s="8"/>
      <c r="D42" s="8"/>
      <c r="E42" s="17">
        <v>518</v>
      </c>
      <c r="F42" s="3">
        <v>808</v>
      </c>
      <c r="G42" s="3">
        <f t="shared" si="0"/>
        <v>808</v>
      </c>
      <c r="H42" s="3">
        <f t="shared" si="1"/>
        <v>518</v>
      </c>
      <c r="I42" s="3">
        <f t="shared" si="2"/>
        <v>518</v>
      </c>
      <c r="J42" s="92">
        <v>8.235096342902084</v>
      </c>
      <c r="K42" s="119">
        <v>5.7516830515139601</v>
      </c>
      <c r="L42" s="173">
        <v>5.7516830515139601</v>
      </c>
      <c r="M42" s="112">
        <v>10.870348879276445</v>
      </c>
      <c r="N42" s="75">
        <v>9.1207196224931195</v>
      </c>
      <c r="O42" s="71">
        <v>12.600719622493118</v>
      </c>
      <c r="P42" s="20">
        <f t="shared" si="3"/>
        <v>290</v>
      </c>
      <c r="Q42" s="102">
        <f t="shared" si="4"/>
        <v>-1.7303707432166728</v>
      </c>
    </row>
    <row r="43" spans="1:17" x14ac:dyDescent="0.3">
      <c r="A43" s="170">
        <v>37</v>
      </c>
      <c r="B43" s="3" t="s">
        <v>94</v>
      </c>
      <c r="C43" s="8"/>
      <c r="D43" s="8"/>
      <c r="E43" s="17">
        <v>881</v>
      </c>
      <c r="F43" s="3">
        <v>972</v>
      </c>
      <c r="G43" s="3">
        <f t="shared" si="0"/>
        <v>972</v>
      </c>
      <c r="H43" s="3">
        <f t="shared" si="1"/>
        <v>881</v>
      </c>
      <c r="I43" s="3">
        <f t="shared" si="2"/>
        <v>881</v>
      </c>
      <c r="J43" s="92">
        <v>9.7299921352733012</v>
      </c>
      <c r="K43" s="119">
        <v>9.0605072748721991</v>
      </c>
      <c r="L43" s="173">
        <v>9.0605072748721991</v>
      </c>
      <c r="M43" s="112">
        <v>14.079726622099884</v>
      </c>
      <c r="N43" s="75">
        <v>15.484679512386945</v>
      </c>
      <c r="O43" s="71">
        <v>16.644679512386947</v>
      </c>
      <c r="P43" s="20">
        <f t="shared" si="3"/>
        <v>91</v>
      </c>
      <c r="Q43" s="102">
        <f t="shared" si="4"/>
        <v>-2.5649528902870635</v>
      </c>
    </row>
    <row r="44" spans="1:17" x14ac:dyDescent="0.3">
      <c r="A44" s="170">
        <v>38</v>
      </c>
      <c r="B44" s="3" t="s">
        <v>128</v>
      </c>
      <c r="C44" s="8"/>
      <c r="D44" s="8"/>
      <c r="E44" s="17">
        <v>330</v>
      </c>
      <c r="F44" s="3">
        <v>549</v>
      </c>
      <c r="G44" s="3">
        <f t="shared" si="0"/>
        <v>549</v>
      </c>
      <c r="H44" s="3">
        <f t="shared" si="1"/>
        <v>330</v>
      </c>
      <c r="I44" s="3">
        <f t="shared" si="2"/>
        <v>330</v>
      </c>
      <c r="J44" s="92">
        <v>5.8742548171451041</v>
      </c>
      <c r="K44" s="119">
        <v>4.0380220212347622</v>
      </c>
      <c r="L44" s="173">
        <v>4.0380220212347622</v>
      </c>
      <c r="M44" s="112">
        <v>8.8791974439638217</v>
      </c>
      <c r="N44" s="75">
        <v>8.1863271726307527</v>
      </c>
      <c r="O44" s="71">
        <v>10.506327172630751</v>
      </c>
      <c r="P44" s="20">
        <f t="shared" si="3"/>
        <v>219</v>
      </c>
      <c r="Q44" s="102">
        <f t="shared" si="4"/>
        <v>-1.6271297286669295</v>
      </c>
    </row>
    <row r="45" spans="1:17" x14ac:dyDescent="0.3">
      <c r="A45" s="170">
        <v>39</v>
      </c>
      <c r="B45" s="3" t="s">
        <v>129</v>
      </c>
      <c r="C45" s="8"/>
      <c r="D45" s="8"/>
      <c r="E45" s="17">
        <v>477</v>
      </c>
      <c r="F45" s="3">
        <v>673</v>
      </c>
      <c r="G45" s="3">
        <f t="shared" si="0"/>
        <v>673</v>
      </c>
      <c r="H45" s="3">
        <f t="shared" si="1"/>
        <v>477</v>
      </c>
      <c r="I45" s="3">
        <f t="shared" si="2"/>
        <v>477</v>
      </c>
      <c r="J45" s="92">
        <v>7.0045418796696817</v>
      </c>
      <c r="K45" s="119">
        <v>5.3779591034211558</v>
      </c>
      <c r="L45" s="173">
        <v>5.3779591034211558</v>
      </c>
      <c r="M45" s="112">
        <v>10.186775737318129</v>
      </c>
      <c r="N45" s="75">
        <v>9.823963822257177</v>
      </c>
      <c r="O45" s="71">
        <v>12.143963822257177</v>
      </c>
      <c r="P45" s="20">
        <f t="shared" si="3"/>
        <v>196</v>
      </c>
      <c r="Q45" s="102">
        <f t="shared" si="4"/>
        <v>-1.9571880849390482</v>
      </c>
    </row>
    <row r="46" spans="1:17" x14ac:dyDescent="0.3">
      <c r="A46" s="170">
        <v>40</v>
      </c>
      <c r="B46" s="3" t="s">
        <v>98</v>
      </c>
      <c r="C46" s="8"/>
      <c r="D46" s="8"/>
      <c r="E46" s="17">
        <v>473</v>
      </c>
      <c r="F46" s="3">
        <v>778</v>
      </c>
      <c r="G46" s="3">
        <f t="shared" si="0"/>
        <v>778</v>
      </c>
      <c r="H46" s="3">
        <f t="shared" si="1"/>
        <v>473</v>
      </c>
      <c r="I46" s="3">
        <f t="shared" si="2"/>
        <v>473</v>
      </c>
      <c r="J46" s="92">
        <v>7.9616397955171054</v>
      </c>
      <c r="K46" s="119">
        <v>5.3414982304364926</v>
      </c>
      <c r="L46" s="173">
        <v>5.3414982304364926</v>
      </c>
      <c r="M46" s="112">
        <v>10.553999292174598</v>
      </c>
      <c r="N46" s="75">
        <v>9.7794022807707446</v>
      </c>
      <c r="O46" s="71">
        <v>12.099402280770743</v>
      </c>
      <c r="P46" s="20">
        <f t="shared" si="3"/>
        <v>305</v>
      </c>
      <c r="Q46" s="102">
        <f t="shared" si="4"/>
        <v>-1.5454029885961447</v>
      </c>
    </row>
    <row r="47" spans="1:17" x14ac:dyDescent="0.3">
      <c r="A47" s="170">
        <v>41</v>
      </c>
      <c r="B47" s="3" t="s">
        <v>130</v>
      </c>
      <c r="C47" s="8"/>
      <c r="D47" s="8"/>
      <c r="E47" s="17">
        <v>1423</v>
      </c>
      <c r="F47" s="3">
        <v>1577</v>
      </c>
      <c r="G47" s="3">
        <f t="shared" si="0"/>
        <v>1577</v>
      </c>
      <c r="H47" s="3">
        <f t="shared" si="1"/>
        <v>1423</v>
      </c>
      <c r="I47" s="3">
        <f t="shared" si="2"/>
        <v>1423</v>
      </c>
      <c r="J47" s="92">
        <v>15.244699174203697</v>
      </c>
      <c r="K47" s="119">
        <v>14.000955564294141</v>
      </c>
      <c r="L47" s="173">
        <v>14.000955564294141</v>
      </c>
      <c r="M47" s="112">
        <v>20.459443295320487</v>
      </c>
      <c r="N47" s="75">
        <v>21.52276838379866</v>
      </c>
      <c r="O47" s="71">
        <v>22.682768383798663</v>
      </c>
      <c r="P47" s="20">
        <f t="shared" si="3"/>
        <v>154</v>
      </c>
      <c r="Q47" s="102">
        <f t="shared" si="4"/>
        <v>-2.2233250884781768</v>
      </c>
    </row>
    <row r="48" spans="1:17" x14ac:dyDescent="0.3">
      <c r="A48" s="170">
        <v>42</v>
      </c>
      <c r="B48" s="3" t="s">
        <v>95</v>
      </c>
      <c r="C48" s="8"/>
      <c r="D48" s="8"/>
      <c r="E48" s="17">
        <v>514</v>
      </c>
      <c r="F48" s="3">
        <v>765</v>
      </c>
      <c r="G48" s="3">
        <f t="shared" si="0"/>
        <v>765</v>
      </c>
      <c r="H48" s="3">
        <f t="shared" si="1"/>
        <v>514</v>
      </c>
      <c r="I48" s="3">
        <f t="shared" si="2"/>
        <v>514</v>
      </c>
      <c r="J48" s="92">
        <v>7.8431419583169495</v>
      </c>
      <c r="K48" s="119">
        <v>5.715222178529296</v>
      </c>
      <c r="L48" s="173">
        <v>5.715222178529296</v>
      </c>
      <c r="M48" s="112">
        <v>11.89691447109713</v>
      </c>
      <c r="N48" s="75">
        <v>11.396158081006686</v>
      </c>
      <c r="O48" s="71">
        <v>12.556158081006686</v>
      </c>
      <c r="P48" s="20">
        <f t="shared" si="3"/>
        <v>251</v>
      </c>
      <c r="Q48" s="102">
        <f t="shared" si="4"/>
        <v>-0.65924360990955577</v>
      </c>
    </row>
    <row r="49" spans="1:17" x14ac:dyDescent="0.3">
      <c r="A49" s="170">
        <v>43</v>
      </c>
      <c r="B49" s="3" t="s">
        <v>108</v>
      </c>
      <c r="C49" s="8"/>
      <c r="D49" s="8"/>
      <c r="E49" s="17">
        <v>364</v>
      </c>
      <c r="F49" s="3">
        <v>364</v>
      </c>
      <c r="G49" s="3">
        <f t="shared" si="0"/>
        <v>364</v>
      </c>
      <c r="H49" s="3">
        <f t="shared" si="1"/>
        <v>364</v>
      </c>
      <c r="I49" s="3">
        <f t="shared" si="2"/>
        <v>364</v>
      </c>
      <c r="J49" s="92">
        <v>4.1879394416044047</v>
      </c>
      <c r="K49" s="119">
        <v>4.3479394416044048</v>
      </c>
      <c r="L49" s="173">
        <v>4.3479394416044048</v>
      </c>
      <c r="M49" s="112">
        <v>6.1883749901690921</v>
      </c>
      <c r="N49" s="75">
        <v>7.4051002752654354</v>
      </c>
      <c r="O49" s="71">
        <v>10.885100275265435</v>
      </c>
      <c r="P49" s="20">
        <f t="shared" si="3"/>
        <v>0</v>
      </c>
      <c r="Q49" s="102">
        <f t="shared" si="4"/>
        <v>-4.6967252850963428</v>
      </c>
    </row>
    <row r="50" spans="1:17" x14ac:dyDescent="0.3">
      <c r="A50" s="170">
        <v>44</v>
      </c>
      <c r="B50" s="3" t="s">
        <v>109</v>
      </c>
      <c r="C50" s="8"/>
      <c r="D50" s="8"/>
      <c r="E50" s="17">
        <v>317</v>
      </c>
      <c r="F50" s="3">
        <v>1011</v>
      </c>
      <c r="G50" s="3">
        <f t="shared" si="0"/>
        <v>1011</v>
      </c>
      <c r="H50" s="3">
        <f t="shared" si="1"/>
        <v>317</v>
      </c>
      <c r="I50" s="3">
        <f t="shared" si="2"/>
        <v>317</v>
      </c>
      <c r="J50" s="92">
        <v>10.085485646873773</v>
      </c>
      <c r="K50" s="119">
        <v>3.9195241840346045</v>
      </c>
      <c r="L50" s="173">
        <v>3.9195241840346045</v>
      </c>
      <c r="M50" s="112">
        <v>14.490981085332287</v>
      </c>
      <c r="N50" s="75">
        <v>6.8815021627998432</v>
      </c>
      <c r="O50" s="71">
        <v>10.361502162799843</v>
      </c>
      <c r="P50" s="20">
        <f t="shared" si="3"/>
        <v>694</v>
      </c>
      <c r="Q50" s="102">
        <f t="shared" si="4"/>
        <v>4.129478922532444</v>
      </c>
    </row>
    <row r="51" spans="1:17" x14ac:dyDescent="0.3">
      <c r="A51" s="170">
        <v>45</v>
      </c>
      <c r="B51" s="3" t="s">
        <v>131</v>
      </c>
      <c r="C51" s="8"/>
      <c r="D51" s="8"/>
      <c r="E51" s="17">
        <v>902</v>
      </c>
      <c r="F51" s="3">
        <v>1023</v>
      </c>
      <c r="G51" s="3">
        <f t="shared" si="0"/>
        <v>1023</v>
      </c>
      <c r="H51" s="3">
        <f t="shared" si="1"/>
        <v>902</v>
      </c>
      <c r="I51" s="3">
        <f t="shared" si="2"/>
        <v>902</v>
      </c>
      <c r="J51" s="92">
        <v>10.194868265827763</v>
      </c>
      <c r="K51" s="119">
        <v>9.2519268580416831</v>
      </c>
      <c r="L51" s="173">
        <v>9.2519268580416831</v>
      </c>
      <c r="M51" s="112">
        <v>13.877520920173023</v>
      </c>
      <c r="N51" s="75">
        <v>14.55862760519072</v>
      </c>
      <c r="O51" s="71">
        <v>16.878627605190719</v>
      </c>
      <c r="P51" s="20">
        <f t="shared" si="3"/>
        <v>121</v>
      </c>
      <c r="Q51" s="102">
        <f t="shared" si="4"/>
        <v>-3.001106685017696</v>
      </c>
    </row>
    <row r="52" spans="1:17" x14ac:dyDescent="0.3">
      <c r="A52" s="170">
        <v>46</v>
      </c>
      <c r="B52" s="3" t="s">
        <v>97</v>
      </c>
      <c r="C52" s="8"/>
      <c r="D52" s="8"/>
      <c r="E52" s="8">
        <v>1137</v>
      </c>
      <c r="F52" s="3">
        <v>1101</v>
      </c>
      <c r="G52" s="3">
        <f t="shared" si="0"/>
        <v>1101</v>
      </c>
      <c r="H52" s="3">
        <f t="shared" si="1"/>
        <v>1137</v>
      </c>
      <c r="I52" s="3">
        <f t="shared" si="2"/>
        <v>1137</v>
      </c>
      <c r="J52" s="92">
        <v>10.905855289028707</v>
      </c>
      <c r="K52" s="119">
        <v>11.394003145890681</v>
      </c>
      <c r="L52" s="173">
        <v>11.394003145890681</v>
      </c>
      <c r="M52" s="112">
        <v>15.440029846637831</v>
      </c>
      <c r="N52" s="75">
        <v>17.176618167518676</v>
      </c>
      <c r="O52" s="71">
        <v>19.49661816751868</v>
      </c>
      <c r="P52" s="20">
        <f t="shared" si="3"/>
        <v>-36</v>
      </c>
      <c r="Q52" s="102">
        <f t="shared" si="4"/>
        <v>-4.0565883208808486</v>
      </c>
    </row>
    <row r="53" spans="1:17" x14ac:dyDescent="0.3">
      <c r="A53" s="170">
        <v>47</v>
      </c>
      <c r="B53" s="3" t="s">
        <v>132</v>
      </c>
      <c r="C53" s="8"/>
      <c r="D53" s="8"/>
      <c r="E53" s="17">
        <v>663</v>
      </c>
      <c r="F53" s="3">
        <v>574</v>
      </c>
      <c r="G53" s="3">
        <f t="shared" si="0"/>
        <v>574</v>
      </c>
      <c r="H53" s="3">
        <f t="shared" si="1"/>
        <v>663</v>
      </c>
      <c r="I53" s="3">
        <f t="shared" si="2"/>
        <v>663</v>
      </c>
      <c r="J53" s="92">
        <v>6.1021352732992522</v>
      </c>
      <c r="K53" s="119">
        <v>7.0733896972080217</v>
      </c>
      <c r="L53" s="173">
        <v>7.0733896972080217</v>
      </c>
      <c r="M53" s="112">
        <v>9.1428220998820287</v>
      </c>
      <c r="N53" s="75">
        <v>13.056075501376325</v>
      </c>
      <c r="O53" s="71">
        <v>14.216075501376327</v>
      </c>
      <c r="P53" s="20">
        <f t="shared" si="3"/>
        <v>-89</v>
      </c>
      <c r="Q53" s="102">
        <f t="shared" si="4"/>
        <v>-5.0732534014942985</v>
      </c>
    </row>
    <row r="54" spans="1:17" x14ac:dyDescent="0.3">
      <c r="A54" s="170">
        <v>48</v>
      </c>
      <c r="B54" s="3" t="s">
        <v>133</v>
      </c>
      <c r="C54" s="8"/>
      <c r="D54" s="8"/>
      <c r="E54" s="8">
        <v>691</v>
      </c>
      <c r="F54" s="3">
        <v>981</v>
      </c>
      <c r="G54" s="3">
        <f t="shared" si="0"/>
        <v>981</v>
      </c>
      <c r="H54" s="3">
        <f t="shared" si="1"/>
        <v>691</v>
      </c>
      <c r="I54" s="3">
        <f t="shared" si="2"/>
        <v>691</v>
      </c>
      <c r="J54" s="92">
        <v>9.8120290994887949</v>
      </c>
      <c r="K54" s="119">
        <v>7.3286158081006691</v>
      </c>
      <c r="L54" s="173">
        <v>7.3286158081006691</v>
      </c>
      <c r="M54" s="112">
        <v>12.694631498230438</v>
      </c>
      <c r="N54" s="75">
        <v>11.048006291781361</v>
      </c>
      <c r="O54" s="71">
        <v>14.528006291781359</v>
      </c>
      <c r="P54" s="20">
        <f t="shared" si="3"/>
        <v>290</v>
      </c>
      <c r="Q54" s="102">
        <f t="shared" si="4"/>
        <v>-1.8333747935509219</v>
      </c>
    </row>
    <row r="55" spans="1:17" x14ac:dyDescent="0.3">
      <c r="A55" s="170">
        <v>49</v>
      </c>
      <c r="B55" s="3" t="s">
        <v>134</v>
      </c>
      <c r="C55" s="8"/>
      <c r="D55" s="8"/>
      <c r="E55" s="8">
        <v>48</v>
      </c>
      <c r="F55" s="3">
        <v>48</v>
      </c>
      <c r="G55" s="3">
        <f t="shared" si="0"/>
        <v>48</v>
      </c>
      <c r="H55" s="3">
        <f t="shared" si="1"/>
        <v>48</v>
      </c>
      <c r="I55" s="3">
        <f t="shared" si="2"/>
        <v>48</v>
      </c>
      <c r="J55" s="92">
        <v>1.3075304758159652</v>
      </c>
      <c r="K55" s="119">
        <v>1.4675304758159653</v>
      </c>
      <c r="L55" s="173">
        <v>1.4675304758159653</v>
      </c>
      <c r="M55" s="112">
        <v>2.116159339362957</v>
      </c>
      <c r="N55" s="75">
        <v>2.7247384978372002</v>
      </c>
      <c r="O55" s="71">
        <v>7.3647384978371999</v>
      </c>
      <c r="P55" s="20">
        <f t="shared" si="3"/>
        <v>0</v>
      </c>
      <c r="Q55" s="102">
        <f t="shared" si="4"/>
        <v>-5.2485791584742429</v>
      </c>
    </row>
    <row r="56" spans="1:17" x14ac:dyDescent="0.3">
      <c r="A56" s="168">
        <v>50</v>
      </c>
      <c r="B56" s="64" t="s">
        <v>110</v>
      </c>
      <c r="C56" s="16"/>
      <c r="D56" s="91"/>
      <c r="E56" s="16">
        <v>667</v>
      </c>
      <c r="F56" s="64">
        <v>849</v>
      </c>
      <c r="G56" s="64">
        <f t="shared" si="0"/>
        <v>849</v>
      </c>
      <c r="H56" s="64">
        <f t="shared" si="1"/>
        <v>667</v>
      </c>
      <c r="I56" s="64">
        <f t="shared" si="2"/>
        <v>667</v>
      </c>
      <c r="J56" s="93">
        <v>8.6088202909948883</v>
      </c>
      <c r="K56" s="120">
        <v>7.1098505701926866</v>
      </c>
      <c r="L56" s="174">
        <v>7.1098505701926866</v>
      </c>
      <c r="M56" s="113">
        <v>11.302693314982307</v>
      </c>
      <c r="N56" s="76">
        <v>10.780637042862761</v>
      </c>
      <c r="O56" s="72">
        <v>14.260637042862761</v>
      </c>
      <c r="P56" s="124">
        <f t="shared" si="3"/>
        <v>182</v>
      </c>
      <c r="Q56" s="103">
        <f t="shared" si="4"/>
        <v>-2.9579437278804548</v>
      </c>
    </row>
    <row r="57" spans="1:17" x14ac:dyDescent="0.3">
      <c r="A57" s="279" t="s">
        <v>693</v>
      </c>
      <c r="B57" s="279"/>
      <c r="C57" s="279"/>
      <c r="D57" s="279"/>
      <c r="E57">
        <f t="shared" ref="E57:O57" si="5">AVERAGE(E7:E56)</f>
        <v>594.70000000000005</v>
      </c>
      <c r="F57">
        <f t="shared" si="5"/>
        <v>798.56</v>
      </c>
      <c r="G57">
        <f t="shared" si="5"/>
        <v>798.56</v>
      </c>
      <c r="H57">
        <f t="shared" si="5"/>
        <v>594.70000000000005</v>
      </c>
      <c r="I57">
        <f t="shared" si="5"/>
        <v>594.70000000000005</v>
      </c>
      <c r="J57" s="32">
        <f t="shared" si="5"/>
        <v>8.1490486826582771</v>
      </c>
      <c r="K57" s="32">
        <f t="shared" si="5"/>
        <v>6.4508202909948871</v>
      </c>
      <c r="L57" s="32">
        <f t="shared" si="5"/>
        <v>6.4508202909948871</v>
      </c>
      <c r="M57" s="32">
        <f t="shared" si="5"/>
        <v>11.466404209201732</v>
      </c>
      <c r="N57" s="32">
        <f t="shared" si="5"/>
        <v>10.879987180495473</v>
      </c>
      <c r="O57" s="32">
        <f t="shared" si="5"/>
        <v>13.455187180495477</v>
      </c>
      <c r="P57" s="104">
        <f>AVERAGE(P7:P56)</f>
        <v>203.86</v>
      </c>
      <c r="Q57" s="104">
        <f>AVERAGE(Q7:Q56)</f>
        <v>-1.9887829712937468</v>
      </c>
    </row>
    <row r="58" spans="1:17" x14ac:dyDescent="0.3">
      <c r="A58" s="238" t="s">
        <v>694</v>
      </c>
      <c r="B58" s="238"/>
      <c r="C58" s="238"/>
      <c r="D58" s="238"/>
      <c r="G58" s="95">
        <f>G57/2543</f>
        <v>0.31402280770743213</v>
      </c>
      <c r="H58" s="95">
        <f>H57/2543</f>
        <v>0.2338576484467165</v>
      </c>
      <c r="I58" s="95">
        <f>I57/2543</f>
        <v>0.2338576484467165</v>
      </c>
      <c r="J58" s="95">
        <f t="shared" ref="J58:O58" si="6">J57/$U$18</f>
        <v>0.35155516318629326</v>
      </c>
      <c r="K58" s="95">
        <f t="shared" si="6"/>
        <v>0.27829250608260947</v>
      </c>
      <c r="L58" s="95">
        <f t="shared" si="6"/>
        <v>0.27829250608260947</v>
      </c>
      <c r="M58" s="95">
        <f t="shared" si="6"/>
        <v>0.49466799867134309</v>
      </c>
      <c r="N58" s="95">
        <f t="shared" si="6"/>
        <v>0.4693695936365605</v>
      </c>
      <c r="O58" s="95">
        <f t="shared" si="6"/>
        <v>0.58046536585398956</v>
      </c>
      <c r="P58" s="106">
        <f>P57/2543</f>
        <v>8.0165159260715699E-2</v>
      </c>
      <c r="Q58" s="106"/>
    </row>
    <row r="59" spans="1:17" x14ac:dyDescent="0.3">
      <c r="G59" s="31"/>
      <c r="H59" s="95"/>
      <c r="I59" s="95"/>
      <c r="J59" s="31"/>
      <c r="K59" s="95"/>
      <c r="L59" s="95"/>
      <c r="M59" s="31"/>
      <c r="N59" s="31"/>
      <c r="O59" s="95"/>
    </row>
    <row r="60" spans="1:17" x14ac:dyDescent="0.3">
      <c r="G60" s="32"/>
      <c r="H60" s="32"/>
      <c r="I60" s="32"/>
      <c r="J60" s="32"/>
      <c r="K60" s="32"/>
      <c r="L60" s="32"/>
      <c r="M60" s="32"/>
      <c r="N60" s="32"/>
      <c r="O60" s="32"/>
    </row>
    <row r="61" spans="1:17" x14ac:dyDescent="0.3">
      <c r="G61" s="32"/>
      <c r="H61" s="32"/>
      <c r="I61" s="32"/>
      <c r="J61" s="32"/>
      <c r="K61" s="32"/>
      <c r="L61" s="32"/>
      <c r="M61" s="32"/>
      <c r="N61" s="32"/>
      <c r="O61" s="32"/>
    </row>
    <row r="62" spans="1:17" x14ac:dyDescent="0.3">
      <c r="G62" s="32"/>
      <c r="H62" s="32"/>
      <c r="I62" s="32"/>
      <c r="J62" s="32"/>
      <c r="K62" s="32"/>
      <c r="L62" s="32"/>
      <c r="M62" s="32"/>
      <c r="N62" s="32"/>
      <c r="O62" s="32"/>
    </row>
    <row r="63" spans="1:17" x14ac:dyDescent="0.3">
      <c r="G63" s="32"/>
      <c r="H63" s="32"/>
      <c r="I63" s="32"/>
      <c r="J63" s="32"/>
      <c r="K63" s="32"/>
      <c r="L63" s="32"/>
      <c r="M63" s="32"/>
      <c r="N63" s="32"/>
      <c r="O63" s="32"/>
    </row>
    <row r="64" spans="1:17" x14ac:dyDescent="0.3">
      <c r="G64" s="32"/>
      <c r="H64" s="32"/>
      <c r="I64" s="32"/>
      <c r="J64" s="32"/>
      <c r="K64" s="32"/>
      <c r="L64" s="32"/>
      <c r="M64" s="32"/>
      <c r="N64" s="32"/>
      <c r="O64" s="32"/>
    </row>
    <row r="65" spans="7:15" x14ac:dyDescent="0.3">
      <c r="G65" s="32"/>
      <c r="H65" s="32"/>
      <c r="I65" s="32"/>
      <c r="J65" s="32"/>
      <c r="K65" s="32"/>
      <c r="L65" s="32"/>
      <c r="M65" s="32"/>
      <c r="N65" s="32"/>
      <c r="O65" s="32"/>
    </row>
    <row r="66" spans="7:15" x14ac:dyDescent="0.3">
      <c r="G66" s="32"/>
      <c r="H66" s="32"/>
      <c r="I66" s="32"/>
      <c r="J66" s="32"/>
      <c r="K66" s="32"/>
      <c r="L66" s="32"/>
      <c r="M66" s="32"/>
      <c r="N66" s="32"/>
      <c r="O66" s="32"/>
    </row>
  </sheetData>
  <mergeCells count="16">
    <mergeCell ref="A57:D57"/>
    <mergeCell ref="A58:D58"/>
    <mergeCell ref="C1:F1"/>
    <mergeCell ref="I1:K1"/>
    <mergeCell ref="R1:T1"/>
    <mergeCell ref="Z4:AA4"/>
    <mergeCell ref="A5:A6"/>
    <mergeCell ref="B5:B6"/>
    <mergeCell ref="C5:C6"/>
    <mergeCell ref="D5:D6"/>
    <mergeCell ref="E5:E6"/>
    <mergeCell ref="F5:F6"/>
    <mergeCell ref="G5:I5"/>
    <mergeCell ref="J5:L5"/>
    <mergeCell ref="M5:O5"/>
    <mergeCell ref="P5:Q5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6"/>
  <sheetViews>
    <sheetView zoomScaleNormal="100" workbookViewId="0">
      <selection activeCell="M3" sqref="M3"/>
    </sheetView>
  </sheetViews>
  <sheetFormatPr defaultRowHeight="16.5" x14ac:dyDescent="0.3"/>
  <cols>
    <col min="1" max="1" width="3.5" bestFit="1" customWidth="1"/>
    <col min="2" max="2" width="7.625" bestFit="1" customWidth="1"/>
    <col min="3" max="3" width="72.25" customWidth="1"/>
    <col min="4" max="4" width="14.625" customWidth="1"/>
    <col min="5" max="5" width="15.25" customWidth="1"/>
    <col min="6" max="6" width="12.375" customWidth="1"/>
    <col min="7" max="7" width="15.625" customWidth="1"/>
    <col min="8" max="8" width="13.75" bestFit="1" customWidth="1"/>
    <col min="9" max="9" width="12.875" bestFit="1" customWidth="1"/>
    <col min="10" max="10" width="13.5" customWidth="1"/>
    <col min="11" max="11" width="13.125" bestFit="1" customWidth="1"/>
    <col min="12" max="12" width="12.875" bestFit="1" customWidth="1"/>
    <col min="13" max="13" width="11" bestFit="1" customWidth="1"/>
    <col min="14" max="14" width="13.125" bestFit="1" customWidth="1"/>
    <col min="15" max="15" width="13.125" customWidth="1"/>
    <col min="16" max="16" width="12.125" bestFit="1" customWidth="1"/>
    <col min="17" max="17" width="23.125" bestFit="1" customWidth="1"/>
    <col min="18" max="18" width="8.25" bestFit="1" customWidth="1"/>
    <col min="20" max="20" width="14.5" customWidth="1"/>
    <col min="21" max="21" width="41.625" customWidth="1"/>
    <col min="22" max="22" width="7.875" bestFit="1" customWidth="1"/>
  </cols>
  <sheetData>
    <row r="1" spans="1:32" x14ac:dyDescent="0.3">
      <c r="D1" s="238" t="s">
        <v>60</v>
      </c>
      <c r="E1" s="238"/>
      <c r="F1" s="238"/>
      <c r="G1" s="238"/>
      <c r="H1" s="99"/>
      <c r="I1" s="99"/>
      <c r="J1" s="238" t="s">
        <v>0</v>
      </c>
      <c r="K1" s="238"/>
      <c r="L1" s="238"/>
      <c r="O1" s="96"/>
      <c r="P1" s="99"/>
      <c r="Q1" s="99"/>
      <c r="S1" s="238"/>
      <c r="T1" s="238"/>
      <c r="U1" s="238"/>
      <c r="W1" s="188"/>
    </row>
    <row r="2" spans="1:32" ht="33" x14ac:dyDescent="0.3">
      <c r="D2" s="10" t="s">
        <v>84</v>
      </c>
      <c r="E2" s="29" t="s">
        <v>5</v>
      </c>
      <c r="F2" s="27" t="s">
        <v>85</v>
      </c>
      <c r="G2" t="s">
        <v>9</v>
      </c>
      <c r="H2" s="59"/>
      <c r="J2" s="29" t="s">
        <v>5</v>
      </c>
      <c r="K2" s="17" t="s">
        <v>6</v>
      </c>
      <c r="L2" t="s">
        <v>9</v>
      </c>
      <c r="O2" s="97"/>
      <c r="P2" s="17"/>
      <c r="S2" s="10"/>
      <c r="T2" s="17"/>
      <c r="U2" s="8"/>
    </row>
    <row r="3" spans="1:32" x14ac:dyDescent="0.3">
      <c r="A3" s="187"/>
      <c r="B3" s="17"/>
      <c r="C3" s="17"/>
      <c r="D3" s="17">
        <v>0.15</v>
      </c>
      <c r="E3" s="17">
        <v>0.32</v>
      </c>
      <c r="F3" s="42">
        <v>7.0000000000000007E-2</v>
      </c>
      <c r="G3" s="8">
        <v>1.87</v>
      </c>
      <c r="H3" s="8"/>
      <c r="J3" s="8">
        <v>0.35</v>
      </c>
      <c r="K3" s="8">
        <v>0.08</v>
      </c>
      <c r="L3" s="8">
        <v>1.98</v>
      </c>
      <c r="O3" s="98"/>
      <c r="P3" s="17"/>
      <c r="Q3" s="17"/>
      <c r="R3" s="10"/>
      <c r="S3" s="8"/>
      <c r="T3" s="17"/>
      <c r="U3" s="14"/>
      <c r="AF3" s="17"/>
    </row>
    <row r="4" spans="1:32" ht="17.25" thickBot="1" x14ac:dyDescent="0.35">
      <c r="A4" s="87"/>
      <c r="B4" s="26"/>
      <c r="C4" s="26"/>
      <c r="D4" s="26"/>
      <c r="E4" s="26"/>
      <c r="F4" s="88"/>
      <c r="G4" s="88"/>
      <c r="H4" s="88"/>
      <c r="I4" s="88"/>
      <c r="J4" s="88"/>
      <c r="K4" s="28"/>
      <c r="L4" s="60"/>
      <c r="M4" s="28"/>
      <c r="N4" s="28"/>
      <c r="O4" s="98"/>
      <c r="P4" s="28"/>
      <c r="Q4" s="60"/>
      <c r="R4" s="186"/>
      <c r="S4" s="6"/>
      <c r="T4" s="61"/>
      <c r="U4" s="6"/>
      <c r="V4" s="6"/>
      <c r="W4" s="6"/>
      <c r="Z4" s="17"/>
      <c r="AA4" s="238"/>
      <c r="AB4" s="238"/>
      <c r="AF4" s="17"/>
    </row>
    <row r="5" spans="1:32" x14ac:dyDescent="0.3">
      <c r="A5" s="239"/>
      <c r="B5" s="272" t="s">
        <v>1</v>
      </c>
      <c r="C5" s="273"/>
      <c r="D5" s="243"/>
      <c r="E5" s="243"/>
      <c r="F5" s="243" t="s">
        <v>365</v>
      </c>
      <c r="G5" s="245" t="s">
        <v>60</v>
      </c>
      <c r="H5" s="247" t="s">
        <v>4</v>
      </c>
      <c r="I5" s="248"/>
      <c r="J5" s="249"/>
      <c r="K5" s="250" t="s">
        <v>11</v>
      </c>
      <c r="L5" s="250"/>
      <c r="M5" s="251"/>
      <c r="N5" s="252" t="s">
        <v>10</v>
      </c>
      <c r="O5" s="253"/>
      <c r="P5" s="253"/>
      <c r="Q5" s="252" t="s">
        <v>12</v>
      </c>
      <c r="R5" s="254"/>
    </row>
    <row r="6" spans="1:32" ht="31.5" customHeight="1" x14ac:dyDescent="0.3">
      <c r="A6" s="240"/>
      <c r="B6" s="240"/>
      <c r="C6" s="274"/>
      <c r="D6" s="244"/>
      <c r="E6" s="244"/>
      <c r="F6" s="244"/>
      <c r="G6" s="246"/>
      <c r="H6" s="191" t="s">
        <v>60</v>
      </c>
      <c r="I6" s="73" t="s">
        <v>220</v>
      </c>
      <c r="J6" s="189" t="s">
        <v>365</v>
      </c>
      <c r="K6" s="191" t="s">
        <v>60</v>
      </c>
      <c r="L6" s="73" t="s">
        <v>220</v>
      </c>
      <c r="M6" s="94" t="s">
        <v>364</v>
      </c>
      <c r="N6" s="191" t="s">
        <v>60</v>
      </c>
      <c r="O6" s="73" t="s">
        <v>220</v>
      </c>
      <c r="P6" s="94" t="s">
        <v>364</v>
      </c>
      <c r="Q6" s="191" t="s">
        <v>3</v>
      </c>
      <c r="R6" s="100" t="s">
        <v>2</v>
      </c>
    </row>
    <row r="7" spans="1:32" x14ac:dyDescent="0.3">
      <c r="A7" s="62">
        <v>1</v>
      </c>
      <c r="B7" s="268" t="s">
        <v>442</v>
      </c>
      <c r="C7" s="268" t="s">
        <v>459</v>
      </c>
      <c r="D7" s="5"/>
      <c r="E7" s="5"/>
      <c r="F7" s="5">
        <v>560</v>
      </c>
      <c r="G7" s="40">
        <v>560</v>
      </c>
      <c r="H7" s="40">
        <f t="shared" ref="H7:H56" si="0">G7</f>
        <v>560</v>
      </c>
      <c r="I7" s="40">
        <f t="shared" ref="I7:I56" si="1">F7</f>
        <v>560</v>
      </c>
      <c r="J7" s="40">
        <f t="shared" ref="J7:J56" si="2">F7</f>
        <v>560</v>
      </c>
      <c r="K7" s="50">
        <v>2.4492085001539885</v>
      </c>
      <c r="L7" s="67">
        <v>2.3392085001539886</v>
      </c>
      <c r="M7" s="50">
        <v>2.3392085001539886</v>
      </c>
      <c r="N7" s="50">
        <v>4.8446064675084699</v>
      </c>
      <c r="O7" s="67">
        <v>2.8859285494302438</v>
      </c>
      <c r="P7" s="67">
        <v>8.8259285494302429</v>
      </c>
      <c r="Q7" s="123">
        <f>H7-J7</f>
        <v>0</v>
      </c>
      <c r="R7" s="101">
        <f>N7-P7</f>
        <v>-3.9813220819217729</v>
      </c>
    </row>
    <row r="8" spans="1:32" s="9" customFormat="1" x14ac:dyDescent="0.3">
      <c r="A8" s="63">
        <v>2</v>
      </c>
      <c r="B8" s="270" t="s">
        <v>443</v>
      </c>
      <c r="C8" s="270" t="s">
        <v>460</v>
      </c>
      <c r="D8" s="8"/>
      <c r="E8" s="8"/>
      <c r="F8" s="8">
        <v>1315</v>
      </c>
      <c r="G8" s="58">
        <v>1282</v>
      </c>
      <c r="H8" s="58">
        <f t="shared" si="0"/>
        <v>1282</v>
      </c>
      <c r="I8" s="58">
        <f t="shared" si="1"/>
        <v>1315</v>
      </c>
      <c r="J8" s="58">
        <f t="shared" si="2"/>
        <v>1315</v>
      </c>
      <c r="K8" s="92">
        <v>4.9107237449953818</v>
      </c>
      <c r="L8" s="71">
        <v>4.91323067446874</v>
      </c>
      <c r="M8" s="92">
        <v>4.91323067446874</v>
      </c>
      <c r="N8" s="92">
        <v>7.9835098059747471</v>
      </c>
      <c r="O8" s="71">
        <v>6.1970465044656606</v>
      </c>
      <c r="P8" s="71">
        <v>12.13704650446566</v>
      </c>
      <c r="Q8" s="105">
        <f t="shared" ref="Q8:Q56" si="3">H8-J8</f>
        <v>-33</v>
      </c>
      <c r="R8" s="131">
        <f t="shared" ref="R8:R56" si="4">N8-P8</f>
        <v>-4.153536698490913</v>
      </c>
    </row>
    <row r="9" spans="1:32" s="9" customFormat="1" x14ac:dyDescent="0.3">
      <c r="A9" s="63">
        <v>3</v>
      </c>
      <c r="B9" s="270" t="s">
        <v>444</v>
      </c>
      <c r="C9" s="270" t="s">
        <v>461</v>
      </c>
      <c r="F9" s="8">
        <v>1625</v>
      </c>
      <c r="G9" s="58">
        <v>1624</v>
      </c>
      <c r="H9" s="58">
        <f t="shared" si="0"/>
        <v>1624</v>
      </c>
      <c r="I9" s="58">
        <f t="shared" si="1"/>
        <v>1625</v>
      </c>
      <c r="J9" s="58">
        <f t="shared" si="2"/>
        <v>1625</v>
      </c>
      <c r="K9" s="92">
        <v>6.0767046504465663</v>
      </c>
      <c r="L9" s="71">
        <v>5.9701139513396981</v>
      </c>
      <c r="M9" s="92">
        <v>5.9701139513396981</v>
      </c>
      <c r="N9" s="92">
        <v>9.4703587557745603</v>
      </c>
      <c r="O9" s="71">
        <v>7.5565783800431161</v>
      </c>
      <c r="P9" s="71">
        <v>13.496578380043115</v>
      </c>
      <c r="Q9" s="105">
        <f t="shared" si="3"/>
        <v>-1</v>
      </c>
      <c r="R9" s="131">
        <f t="shared" si="4"/>
        <v>-4.0262196242685544</v>
      </c>
    </row>
    <row r="10" spans="1:32" s="9" customFormat="1" x14ac:dyDescent="0.3">
      <c r="A10" s="63">
        <v>4</v>
      </c>
      <c r="B10" s="270">
        <v>4</v>
      </c>
      <c r="C10" s="270" t="s">
        <v>462</v>
      </c>
      <c r="F10" s="8">
        <v>301</v>
      </c>
      <c r="G10" s="58">
        <v>338</v>
      </c>
      <c r="H10" s="58">
        <f t="shared" si="0"/>
        <v>338</v>
      </c>
      <c r="I10" s="58">
        <f t="shared" si="1"/>
        <v>301</v>
      </c>
      <c r="J10" s="58">
        <f t="shared" si="2"/>
        <v>301</v>
      </c>
      <c r="K10" s="92">
        <v>1.6923437018786573</v>
      </c>
      <c r="L10" s="71">
        <v>1.4561995688327687</v>
      </c>
      <c r="M10" s="92">
        <v>1.4561995688327687</v>
      </c>
      <c r="N10" s="92">
        <v>5.749458903603327</v>
      </c>
      <c r="O10" s="71">
        <v>1.7500615953187557</v>
      </c>
      <c r="P10" s="71">
        <v>7.6900615953187552</v>
      </c>
      <c r="Q10" s="105">
        <f t="shared" si="3"/>
        <v>37</v>
      </c>
      <c r="R10" s="131">
        <f t="shared" si="4"/>
        <v>-1.9406026917154282</v>
      </c>
    </row>
    <row r="11" spans="1:32" s="9" customFormat="1" x14ac:dyDescent="0.3">
      <c r="A11" s="63">
        <v>5</v>
      </c>
      <c r="B11" s="270" t="s">
        <v>445</v>
      </c>
      <c r="C11" s="270" t="s">
        <v>463</v>
      </c>
      <c r="F11" s="8">
        <v>269</v>
      </c>
      <c r="G11" s="58">
        <v>266</v>
      </c>
      <c r="H11" s="58">
        <f t="shared" si="0"/>
        <v>266</v>
      </c>
      <c r="I11" s="58">
        <f t="shared" si="1"/>
        <v>269</v>
      </c>
      <c r="J11" s="58">
        <f t="shared" si="2"/>
        <v>269</v>
      </c>
      <c r="K11" s="92">
        <v>1.4468740375731444</v>
      </c>
      <c r="L11" s="71">
        <v>1.3471019402525406</v>
      </c>
      <c r="M11" s="92">
        <v>1.3471019402525406</v>
      </c>
      <c r="N11" s="92">
        <v>5.4364380720665242</v>
      </c>
      <c r="O11" s="71">
        <v>1.6097228210655992</v>
      </c>
      <c r="P11" s="71">
        <v>7.5497228210655987</v>
      </c>
      <c r="Q11" s="105">
        <f t="shared" si="3"/>
        <v>-3</v>
      </c>
      <c r="R11" s="131">
        <f t="shared" si="4"/>
        <v>-2.1132847489990745</v>
      </c>
    </row>
    <row r="12" spans="1:32" x14ac:dyDescent="0.3">
      <c r="A12" s="63">
        <v>6</v>
      </c>
      <c r="B12" s="269" t="s">
        <v>446</v>
      </c>
      <c r="C12" s="269" t="s">
        <v>464</v>
      </c>
      <c r="D12" s="9"/>
      <c r="F12" s="17">
        <v>81</v>
      </c>
      <c r="G12" s="3">
        <v>72</v>
      </c>
      <c r="H12" s="3">
        <f t="shared" si="0"/>
        <v>72</v>
      </c>
      <c r="I12" s="3">
        <f t="shared" si="1"/>
        <v>81</v>
      </c>
      <c r="J12" s="3">
        <f t="shared" si="2"/>
        <v>81</v>
      </c>
      <c r="K12" s="92">
        <v>0.7854696643055129</v>
      </c>
      <c r="L12" s="71">
        <v>0.7061533723437019</v>
      </c>
      <c r="M12" s="92">
        <v>0.7061533723437019</v>
      </c>
      <c r="N12" s="92">
        <v>4.593020831536804</v>
      </c>
      <c r="O12" s="71">
        <v>0.78523252232830298</v>
      </c>
      <c r="P12" s="71">
        <v>6.7252325223283025</v>
      </c>
      <c r="Q12" s="20">
        <f t="shared" si="3"/>
        <v>-9</v>
      </c>
      <c r="R12" s="102">
        <f t="shared" si="4"/>
        <v>-2.1322116907914985</v>
      </c>
    </row>
    <row r="13" spans="1:32" x14ac:dyDescent="0.3">
      <c r="A13" s="63">
        <v>7</v>
      </c>
      <c r="B13" s="269" t="s">
        <v>447</v>
      </c>
      <c r="C13" s="269" t="s">
        <v>465</v>
      </c>
      <c r="D13" s="9"/>
      <c r="F13" s="17">
        <v>580</v>
      </c>
      <c r="G13" s="3">
        <v>566</v>
      </c>
      <c r="H13" s="3">
        <f t="shared" si="0"/>
        <v>566</v>
      </c>
      <c r="I13" s="3">
        <f t="shared" si="1"/>
        <v>580</v>
      </c>
      <c r="J13" s="3">
        <f t="shared" si="2"/>
        <v>580</v>
      </c>
      <c r="K13" s="92">
        <v>2.4696643055127812</v>
      </c>
      <c r="L13" s="71">
        <v>2.407394518016631</v>
      </c>
      <c r="M13" s="92">
        <v>2.407394518016631</v>
      </c>
      <c r="N13" s="92">
        <v>6.7406915368032037</v>
      </c>
      <c r="O13" s="71">
        <v>2.9736402833384665</v>
      </c>
      <c r="P13" s="71">
        <v>8.9136402833384665</v>
      </c>
      <c r="Q13" s="20">
        <f t="shared" si="3"/>
        <v>-14</v>
      </c>
      <c r="R13" s="102">
        <f t="shared" si="4"/>
        <v>-2.1729487465352628</v>
      </c>
      <c r="U13" s="8" t="s">
        <v>7</v>
      </c>
      <c r="V13" s="8">
        <v>30.51</v>
      </c>
      <c r="W13" s="8"/>
    </row>
    <row r="14" spans="1:32" x14ac:dyDescent="0.3">
      <c r="A14" s="63">
        <v>8</v>
      </c>
      <c r="B14" s="269" t="s">
        <v>448</v>
      </c>
      <c r="C14" s="269" t="s">
        <v>466</v>
      </c>
      <c r="D14" s="9"/>
      <c r="F14" s="8">
        <v>1067</v>
      </c>
      <c r="G14" s="3">
        <v>1133</v>
      </c>
      <c r="H14" s="3">
        <f t="shared" si="0"/>
        <v>1133</v>
      </c>
      <c r="I14" s="3">
        <f t="shared" si="1"/>
        <v>1067</v>
      </c>
      <c r="J14" s="3">
        <f t="shared" si="2"/>
        <v>1067</v>
      </c>
      <c r="K14" s="92">
        <v>4.4027379119186945</v>
      </c>
      <c r="L14" s="71">
        <v>4.0677240529719745</v>
      </c>
      <c r="M14" s="92">
        <v>4.0677240529719745</v>
      </c>
      <c r="N14" s="92">
        <v>7.3357305851555292</v>
      </c>
      <c r="O14" s="71">
        <v>5.1094210040036954</v>
      </c>
      <c r="P14" s="71">
        <v>11.049421004003694</v>
      </c>
      <c r="Q14" s="20">
        <f t="shared" si="3"/>
        <v>66</v>
      </c>
      <c r="R14" s="102">
        <f t="shared" si="4"/>
        <v>-3.7136904188481648</v>
      </c>
      <c r="U14" s="8" t="s">
        <v>8</v>
      </c>
      <c r="V14" s="32">
        <v>39.229999999999997</v>
      </c>
    </row>
    <row r="15" spans="1:32" x14ac:dyDescent="0.3">
      <c r="A15" s="192">
        <v>9</v>
      </c>
      <c r="B15" s="269">
        <v>2</v>
      </c>
      <c r="C15" s="269" t="s">
        <v>467</v>
      </c>
      <c r="D15" s="9"/>
      <c r="F15" s="17">
        <v>758</v>
      </c>
      <c r="G15" s="3">
        <v>764</v>
      </c>
      <c r="H15" s="3">
        <f t="shared" si="0"/>
        <v>764</v>
      </c>
      <c r="I15" s="3">
        <f t="shared" si="1"/>
        <v>758</v>
      </c>
      <c r="J15" s="3">
        <f t="shared" si="2"/>
        <v>758</v>
      </c>
      <c r="K15" s="92">
        <v>3.144705882352941</v>
      </c>
      <c r="L15" s="71">
        <v>3.0142500769941489</v>
      </c>
      <c r="M15" s="92">
        <v>3.0142500769941489</v>
      </c>
      <c r="N15" s="92">
        <v>5.731498823529412</v>
      </c>
      <c r="O15" s="71">
        <v>3.7542747151216513</v>
      </c>
      <c r="P15" s="71">
        <v>9.6942747151216508</v>
      </c>
      <c r="Q15" s="20">
        <f t="shared" si="3"/>
        <v>6</v>
      </c>
      <c r="R15" s="102">
        <f t="shared" si="4"/>
        <v>-3.9627758915922389</v>
      </c>
    </row>
    <row r="16" spans="1:32" s="9" customFormat="1" x14ac:dyDescent="0.3">
      <c r="A16" s="63">
        <v>10</v>
      </c>
      <c r="B16" s="270" t="s">
        <v>449</v>
      </c>
      <c r="C16" s="270" t="s">
        <v>468</v>
      </c>
      <c r="F16" s="8">
        <v>1174</v>
      </c>
      <c r="G16" s="58">
        <v>1048</v>
      </c>
      <c r="H16" s="58">
        <f t="shared" si="0"/>
        <v>1048</v>
      </c>
      <c r="I16" s="58">
        <f t="shared" si="1"/>
        <v>1174</v>
      </c>
      <c r="J16" s="58">
        <f t="shared" si="2"/>
        <v>1174</v>
      </c>
      <c r="K16" s="92">
        <v>4.1129473360024633</v>
      </c>
      <c r="L16" s="71">
        <v>4.432519248537111</v>
      </c>
      <c r="M16" s="92">
        <v>4.432519248537111</v>
      </c>
      <c r="N16" s="92">
        <v>8.836192103480137</v>
      </c>
      <c r="O16" s="71">
        <v>5.5786787804126892</v>
      </c>
      <c r="P16" s="71">
        <v>11.518678780412689</v>
      </c>
      <c r="Q16" s="105">
        <f t="shared" si="3"/>
        <v>-126</v>
      </c>
      <c r="R16" s="131">
        <f t="shared" si="4"/>
        <v>-2.6824866769325517</v>
      </c>
    </row>
    <row r="17" spans="1:23" x14ac:dyDescent="0.3">
      <c r="A17" s="192">
        <v>11</v>
      </c>
      <c r="B17" s="269" t="s">
        <v>442</v>
      </c>
      <c r="C17" s="269" t="s">
        <v>469</v>
      </c>
      <c r="D17" s="9"/>
      <c r="F17" s="17">
        <v>420</v>
      </c>
      <c r="G17" s="3">
        <v>420</v>
      </c>
      <c r="H17" s="3">
        <f t="shared" si="0"/>
        <v>420</v>
      </c>
      <c r="I17" s="3">
        <f t="shared" si="1"/>
        <v>420</v>
      </c>
      <c r="J17" s="3">
        <f t="shared" si="2"/>
        <v>420</v>
      </c>
      <c r="K17" s="92">
        <v>1.9719063751154913</v>
      </c>
      <c r="L17" s="71">
        <v>1.8619063751154914</v>
      </c>
      <c r="M17" s="92">
        <v>1.8619063751154914</v>
      </c>
      <c r="N17" s="92">
        <v>4.2359548506313525</v>
      </c>
      <c r="O17" s="71">
        <v>2.2719464120726824</v>
      </c>
      <c r="P17" s="71">
        <v>8.2119464120726811</v>
      </c>
      <c r="Q17" s="20">
        <f t="shared" si="3"/>
        <v>0</v>
      </c>
      <c r="R17" s="102">
        <f t="shared" si="4"/>
        <v>-3.9759915614413286</v>
      </c>
      <c r="U17" s="12" t="s">
        <v>500</v>
      </c>
      <c r="V17">
        <v>14.24</v>
      </c>
    </row>
    <row r="18" spans="1:23" x14ac:dyDescent="0.3">
      <c r="A18" s="192">
        <v>12</v>
      </c>
      <c r="B18" s="269" t="s">
        <v>450</v>
      </c>
      <c r="C18" s="269" t="s">
        <v>470</v>
      </c>
      <c r="D18" s="8"/>
      <c r="E18" s="8"/>
      <c r="F18" s="17">
        <v>440</v>
      </c>
      <c r="G18" s="3">
        <v>466</v>
      </c>
      <c r="H18" s="3">
        <f t="shared" si="0"/>
        <v>466</v>
      </c>
      <c r="I18" s="3">
        <f t="shared" si="1"/>
        <v>440</v>
      </c>
      <c r="J18" s="3">
        <f t="shared" si="2"/>
        <v>440</v>
      </c>
      <c r="K18" s="92">
        <v>2.128734216199569</v>
      </c>
      <c r="L18" s="71">
        <v>1.9300923929781337</v>
      </c>
      <c r="M18" s="92">
        <v>1.9300923929781337</v>
      </c>
      <c r="N18" s="92">
        <v>6.3059403818909772</v>
      </c>
      <c r="O18" s="71">
        <v>2.3596581459809056</v>
      </c>
      <c r="P18" s="71">
        <v>8.2996581459809047</v>
      </c>
      <c r="Q18" s="20">
        <f t="shared" si="3"/>
        <v>26</v>
      </c>
      <c r="R18" s="102">
        <f t="shared" si="4"/>
        <v>-1.9937177640899275</v>
      </c>
      <c r="U18" s="12" t="s">
        <v>501</v>
      </c>
      <c r="V18" s="42">
        <v>11.07</v>
      </c>
      <c r="W18" s="42"/>
    </row>
    <row r="19" spans="1:23" x14ac:dyDescent="0.3">
      <c r="A19" s="192">
        <v>13</v>
      </c>
      <c r="B19" s="269" t="s">
        <v>451</v>
      </c>
      <c r="C19" s="269" t="s">
        <v>471</v>
      </c>
      <c r="D19" s="8"/>
      <c r="E19" s="8"/>
      <c r="F19" s="17">
        <v>384</v>
      </c>
      <c r="G19" s="3">
        <v>389</v>
      </c>
      <c r="H19" s="3">
        <f t="shared" si="0"/>
        <v>389</v>
      </c>
      <c r="I19" s="3">
        <f t="shared" si="1"/>
        <v>384</v>
      </c>
      <c r="J19" s="3">
        <f t="shared" si="2"/>
        <v>384</v>
      </c>
      <c r="K19" s="92">
        <v>1.8662180474283956</v>
      </c>
      <c r="L19" s="71">
        <v>1.739171542962735</v>
      </c>
      <c r="M19" s="92">
        <v>1.739171542962735</v>
      </c>
      <c r="N19" s="92">
        <v>4.101181992608562</v>
      </c>
      <c r="O19" s="71">
        <v>2.1140652910378814</v>
      </c>
      <c r="P19" s="71">
        <v>8.0540652910378814</v>
      </c>
      <c r="Q19" s="20">
        <f t="shared" si="3"/>
        <v>5</v>
      </c>
      <c r="R19" s="102">
        <f t="shared" si="4"/>
        <v>-3.9528832984293194</v>
      </c>
    </row>
    <row r="20" spans="1:23" x14ac:dyDescent="0.3">
      <c r="A20" s="192">
        <v>14</v>
      </c>
      <c r="B20" s="269" t="s">
        <v>450</v>
      </c>
      <c r="C20" s="269" t="s">
        <v>472</v>
      </c>
      <c r="D20" s="8"/>
      <c r="E20" s="8"/>
      <c r="F20" s="17">
        <v>425</v>
      </c>
      <c r="G20" s="3">
        <v>497</v>
      </c>
      <c r="H20" s="3">
        <f t="shared" si="0"/>
        <v>497</v>
      </c>
      <c r="I20" s="3">
        <f t="shared" si="1"/>
        <v>425</v>
      </c>
      <c r="J20" s="3">
        <f t="shared" si="2"/>
        <v>425</v>
      </c>
      <c r="K20" s="92">
        <v>2.2344225438866645</v>
      </c>
      <c r="L20" s="71">
        <v>1.8789528795811519</v>
      </c>
      <c r="M20" s="92">
        <v>1.8789528795811519</v>
      </c>
      <c r="N20" s="92">
        <v>6.4407132399137677</v>
      </c>
      <c r="O20" s="71">
        <v>2.2938743455497383</v>
      </c>
      <c r="P20" s="71">
        <v>8.2338743455497383</v>
      </c>
      <c r="Q20" s="20">
        <f t="shared" si="3"/>
        <v>72</v>
      </c>
      <c r="R20" s="102">
        <f t="shared" si="4"/>
        <v>-1.7931611056359706</v>
      </c>
    </row>
    <row r="21" spans="1:23" x14ac:dyDescent="0.3">
      <c r="A21" s="192">
        <v>15</v>
      </c>
      <c r="B21" s="269" t="s">
        <v>452</v>
      </c>
      <c r="C21" s="269" t="s">
        <v>473</v>
      </c>
      <c r="D21" s="8"/>
      <c r="E21" s="8"/>
      <c r="F21" s="17">
        <v>2648</v>
      </c>
      <c r="G21" s="3">
        <v>2648</v>
      </c>
      <c r="H21" s="3">
        <f t="shared" si="0"/>
        <v>2648</v>
      </c>
      <c r="I21" s="3">
        <f t="shared" si="1"/>
        <v>2648</v>
      </c>
      <c r="J21" s="3">
        <f t="shared" si="2"/>
        <v>2648</v>
      </c>
      <c r="K21" s="92">
        <v>9.5678287650138589</v>
      </c>
      <c r="L21" s="71">
        <v>9.4578287650138577</v>
      </c>
      <c r="M21" s="92">
        <v>9.4578287650138577</v>
      </c>
      <c r="N21" s="92">
        <v>15.792210582075763</v>
      </c>
      <c r="O21" s="71">
        <v>12.04303356944872</v>
      </c>
      <c r="P21" s="71">
        <v>17.983033569448722</v>
      </c>
      <c r="Q21" s="20">
        <f t="shared" si="3"/>
        <v>0</v>
      </c>
      <c r="R21" s="102">
        <f t="shared" si="4"/>
        <v>-2.1908229873729592</v>
      </c>
    </row>
    <row r="22" spans="1:23" s="9" customFormat="1" x14ac:dyDescent="0.3">
      <c r="A22" s="63">
        <v>16</v>
      </c>
      <c r="B22" s="270"/>
      <c r="C22" s="270" t="s">
        <v>474</v>
      </c>
      <c r="D22" s="8"/>
      <c r="E22" s="8"/>
      <c r="F22" s="8">
        <v>15</v>
      </c>
      <c r="G22" s="58">
        <v>15</v>
      </c>
      <c r="H22" s="58">
        <f t="shared" si="0"/>
        <v>15</v>
      </c>
      <c r="I22" s="58">
        <f t="shared" si="1"/>
        <v>15</v>
      </c>
      <c r="J22" s="58">
        <f t="shared" si="2"/>
        <v>15</v>
      </c>
      <c r="K22" s="92">
        <v>0.5911395133969819</v>
      </c>
      <c r="L22" s="71">
        <v>0.4811395133969818</v>
      </c>
      <c r="M22" s="92">
        <v>0.4811395133969818</v>
      </c>
      <c r="N22" s="92">
        <v>2.4752126732368338</v>
      </c>
      <c r="O22" s="71">
        <v>0.49578380043116721</v>
      </c>
      <c r="P22" s="71">
        <v>6.4357838004311665</v>
      </c>
      <c r="Q22" s="105">
        <f t="shared" si="3"/>
        <v>0</v>
      </c>
      <c r="R22" s="131">
        <f t="shared" si="4"/>
        <v>-3.9605711271943327</v>
      </c>
    </row>
    <row r="23" spans="1:23" s="9" customFormat="1" x14ac:dyDescent="0.3">
      <c r="A23" s="63">
        <v>17</v>
      </c>
      <c r="B23" s="270">
        <v>5</v>
      </c>
      <c r="C23" s="270" t="s">
        <v>475</v>
      </c>
      <c r="D23" s="8"/>
      <c r="E23" s="8"/>
      <c r="F23" s="8">
        <v>130</v>
      </c>
      <c r="G23" s="58">
        <v>91</v>
      </c>
      <c r="H23" s="58">
        <f t="shared" si="0"/>
        <v>91</v>
      </c>
      <c r="I23" s="58">
        <f t="shared" si="1"/>
        <v>130</v>
      </c>
      <c r="J23" s="58">
        <f t="shared" si="2"/>
        <v>130</v>
      </c>
      <c r="K23" s="92">
        <v>0.85024638127502317</v>
      </c>
      <c r="L23" s="71">
        <v>0.87320911610717578</v>
      </c>
      <c r="M23" s="92">
        <v>0.87320911610717578</v>
      </c>
      <c r="N23" s="92">
        <v>2.8056235509701262</v>
      </c>
      <c r="O23" s="71">
        <v>1.0001262704034493</v>
      </c>
      <c r="P23" s="71">
        <v>6.9401262704034483</v>
      </c>
      <c r="Q23" s="105">
        <f t="shared" si="3"/>
        <v>-39</v>
      </c>
      <c r="R23" s="131">
        <f t="shared" si="4"/>
        <v>-4.1345027194333221</v>
      </c>
    </row>
    <row r="24" spans="1:23" s="9" customFormat="1" x14ac:dyDescent="0.3">
      <c r="A24" s="63">
        <v>18</v>
      </c>
      <c r="B24" s="270" t="s">
        <v>453</v>
      </c>
      <c r="C24" s="270"/>
      <c r="D24" s="8"/>
      <c r="E24" s="8"/>
      <c r="F24" s="8">
        <v>39</v>
      </c>
      <c r="G24" s="58">
        <v>66</v>
      </c>
      <c r="H24" s="58">
        <f t="shared" si="0"/>
        <v>66</v>
      </c>
      <c r="I24" s="58">
        <f t="shared" si="1"/>
        <v>39</v>
      </c>
      <c r="J24" s="58">
        <f t="shared" si="2"/>
        <v>39</v>
      </c>
      <c r="K24" s="92">
        <v>0.76501385894672003</v>
      </c>
      <c r="L24" s="71">
        <v>0.56296273483215276</v>
      </c>
      <c r="M24" s="92">
        <v>0.56296273483215276</v>
      </c>
      <c r="N24" s="92">
        <v>2.6969357622420693</v>
      </c>
      <c r="O24" s="71">
        <v>0.60103788112103473</v>
      </c>
      <c r="P24" s="71">
        <v>6.5410378811210341</v>
      </c>
      <c r="Q24" s="105">
        <f t="shared" si="3"/>
        <v>27</v>
      </c>
      <c r="R24" s="131">
        <f t="shared" si="4"/>
        <v>-3.8441021188789648</v>
      </c>
    </row>
    <row r="25" spans="1:23" x14ac:dyDescent="0.3">
      <c r="A25" s="192">
        <v>19</v>
      </c>
      <c r="B25" s="269" t="s">
        <v>449</v>
      </c>
      <c r="C25" s="269" t="s">
        <v>476</v>
      </c>
      <c r="D25" s="8"/>
      <c r="E25" s="8"/>
      <c r="F25" s="17">
        <v>1547</v>
      </c>
      <c r="G25" s="3">
        <v>1612</v>
      </c>
      <c r="H25" s="3">
        <f t="shared" si="0"/>
        <v>1612</v>
      </c>
      <c r="I25" s="3">
        <f t="shared" si="1"/>
        <v>1547</v>
      </c>
      <c r="J25" s="3">
        <f t="shared" si="2"/>
        <v>1547</v>
      </c>
      <c r="K25" s="92">
        <v>6.0357930397289818</v>
      </c>
      <c r="L25" s="71">
        <v>5.7041884816753923</v>
      </c>
      <c r="M25" s="92">
        <v>5.7041884816753923</v>
      </c>
      <c r="N25" s="92">
        <v>11.288188617185094</v>
      </c>
      <c r="O25" s="71">
        <v>7.2145026178010472</v>
      </c>
      <c r="P25" s="71">
        <v>13.154502617801047</v>
      </c>
      <c r="Q25" s="20">
        <f t="shared" si="3"/>
        <v>65</v>
      </c>
      <c r="R25" s="102">
        <f t="shared" si="4"/>
        <v>-1.8663140006159527</v>
      </c>
    </row>
    <row r="26" spans="1:23" s="9" customFormat="1" x14ac:dyDescent="0.3">
      <c r="A26" s="63">
        <v>20</v>
      </c>
      <c r="B26" s="270" t="s">
        <v>452</v>
      </c>
      <c r="C26" s="270" t="s">
        <v>477</v>
      </c>
      <c r="D26" s="8"/>
      <c r="E26" s="8"/>
      <c r="F26" s="8">
        <v>447</v>
      </c>
      <c r="G26" s="58">
        <v>408</v>
      </c>
      <c r="H26" s="58">
        <f t="shared" si="0"/>
        <v>408</v>
      </c>
      <c r="I26" s="58">
        <f t="shared" si="1"/>
        <v>447</v>
      </c>
      <c r="J26" s="58">
        <f t="shared" si="2"/>
        <v>447</v>
      </c>
      <c r="K26" s="92">
        <v>1.9309947643979057</v>
      </c>
      <c r="L26" s="71">
        <v>1.9539574992300586</v>
      </c>
      <c r="M26" s="92">
        <v>1.9539574992300586</v>
      </c>
      <c r="N26" s="92">
        <v>4.1837847120418852</v>
      </c>
      <c r="O26" s="71">
        <v>2.3903572528487835</v>
      </c>
      <c r="P26" s="71">
        <v>8.330357252848783</v>
      </c>
      <c r="Q26" s="105">
        <f t="shared" si="3"/>
        <v>-39</v>
      </c>
      <c r="R26" s="131">
        <f t="shared" si="4"/>
        <v>-4.1465725408068979</v>
      </c>
    </row>
    <row r="27" spans="1:23" s="9" customFormat="1" x14ac:dyDescent="0.3">
      <c r="A27" s="63">
        <v>21</v>
      </c>
      <c r="B27" s="270" t="s">
        <v>454</v>
      </c>
      <c r="C27" s="270" t="s">
        <v>478</v>
      </c>
      <c r="D27" s="8"/>
      <c r="E27" s="8"/>
      <c r="F27" s="8">
        <v>902</v>
      </c>
      <c r="G27" s="58">
        <v>908</v>
      </c>
      <c r="H27" s="58">
        <f t="shared" si="0"/>
        <v>908</v>
      </c>
      <c r="I27" s="58">
        <f t="shared" si="1"/>
        <v>902</v>
      </c>
      <c r="J27" s="58">
        <f t="shared" si="2"/>
        <v>902</v>
      </c>
      <c r="K27" s="92">
        <v>3.6356452109639665</v>
      </c>
      <c r="L27" s="71">
        <v>3.505189405605174</v>
      </c>
      <c r="M27" s="92">
        <v>3.505189405605174</v>
      </c>
      <c r="N27" s="92">
        <v>6.3575404866030185</v>
      </c>
      <c r="O27" s="71">
        <v>4.3857991992608563</v>
      </c>
      <c r="P27" s="71">
        <v>10.325799199260855</v>
      </c>
      <c r="Q27" s="105">
        <f t="shared" si="3"/>
        <v>6</v>
      </c>
      <c r="R27" s="131">
        <f t="shared" si="4"/>
        <v>-3.9682587126578364</v>
      </c>
    </row>
    <row r="28" spans="1:23" s="9" customFormat="1" x14ac:dyDescent="0.3">
      <c r="A28" s="63">
        <v>22</v>
      </c>
      <c r="B28" s="270" t="s">
        <v>443</v>
      </c>
      <c r="C28" s="270" t="s">
        <v>479</v>
      </c>
      <c r="D28" s="8"/>
      <c r="E28" s="8"/>
      <c r="F28" s="8">
        <v>1286</v>
      </c>
      <c r="G28" s="58">
        <v>1252</v>
      </c>
      <c r="H28" s="58">
        <f t="shared" si="0"/>
        <v>1252</v>
      </c>
      <c r="I28" s="58">
        <f t="shared" si="1"/>
        <v>1286</v>
      </c>
      <c r="J28" s="58">
        <f t="shared" si="2"/>
        <v>1286</v>
      </c>
      <c r="K28" s="92">
        <v>4.8084447182014181</v>
      </c>
      <c r="L28" s="71">
        <v>4.8143609485679093</v>
      </c>
      <c r="M28" s="92">
        <v>4.8143609485679093</v>
      </c>
      <c r="N28" s="92">
        <v>7.8530844595010789</v>
      </c>
      <c r="O28" s="71">
        <v>6.0698644902987375</v>
      </c>
      <c r="P28" s="71">
        <v>12.009864490298737</v>
      </c>
      <c r="Q28" s="105">
        <f t="shared" si="3"/>
        <v>-34</v>
      </c>
      <c r="R28" s="131">
        <f t="shared" si="4"/>
        <v>-4.1567800307976581</v>
      </c>
    </row>
    <row r="29" spans="1:23" s="9" customFormat="1" x14ac:dyDescent="0.3">
      <c r="A29" s="63">
        <v>23</v>
      </c>
      <c r="B29" s="270" t="s">
        <v>455</v>
      </c>
      <c r="C29" s="270" t="s">
        <v>480</v>
      </c>
      <c r="D29" s="8"/>
      <c r="E29" s="8"/>
      <c r="F29" s="8">
        <v>2833</v>
      </c>
      <c r="G29" s="58">
        <v>2835</v>
      </c>
      <c r="H29" s="58">
        <f t="shared" si="0"/>
        <v>2835</v>
      </c>
      <c r="I29" s="58">
        <f t="shared" si="1"/>
        <v>2833</v>
      </c>
      <c r="J29" s="58">
        <f t="shared" si="2"/>
        <v>2833</v>
      </c>
      <c r="K29" s="92">
        <v>10.205368032029567</v>
      </c>
      <c r="L29" s="71">
        <v>10.088549430243301</v>
      </c>
      <c r="M29" s="92">
        <v>10.088549430243301</v>
      </c>
      <c r="N29" s="92">
        <v>16.605195241761624</v>
      </c>
      <c r="O29" s="71">
        <v>12.854367108099785</v>
      </c>
      <c r="P29" s="71">
        <v>18.794367108099785</v>
      </c>
      <c r="Q29" s="105">
        <f t="shared" si="3"/>
        <v>2</v>
      </c>
      <c r="R29" s="131">
        <f t="shared" si="4"/>
        <v>-2.1891718663381603</v>
      </c>
    </row>
    <row r="30" spans="1:23" s="9" customFormat="1" x14ac:dyDescent="0.3">
      <c r="A30" s="63">
        <v>24</v>
      </c>
      <c r="B30" s="270">
        <v>4</v>
      </c>
      <c r="C30" s="270" t="s">
        <v>481</v>
      </c>
      <c r="D30" s="8"/>
      <c r="E30" s="8"/>
      <c r="F30" s="8">
        <v>778</v>
      </c>
      <c r="G30" s="58">
        <v>843</v>
      </c>
      <c r="H30" s="58">
        <f t="shared" si="0"/>
        <v>843</v>
      </c>
      <c r="I30" s="58">
        <f t="shared" si="1"/>
        <v>778</v>
      </c>
      <c r="J30" s="58">
        <f t="shared" si="2"/>
        <v>778</v>
      </c>
      <c r="K30" s="92">
        <v>3.4140406529103786</v>
      </c>
      <c r="L30" s="71">
        <v>3.0824360948567913</v>
      </c>
      <c r="M30" s="92">
        <v>3.0824360948567913</v>
      </c>
      <c r="N30" s="92">
        <v>7.9449522359100717</v>
      </c>
      <c r="O30" s="71">
        <v>3.8419864490298741</v>
      </c>
      <c r="P30" s="71">
        <v>9.7819864490298727</v>
      </c>
      <c r="Q30" s="105">
        <f t="shared" si="3"/>
        <v>65</v>
      </c>
      <c r="R30" s="131">
        <f t="shared" si="4"/>
        <v>-1.837034213119801</v>
      </c>
    </row>
    <row r="31" spans="1:23" s="9" customFormat="1" x14ac:dyDescent="0.3">
      <c r="A31" s="63">
        <v>25</v>
      </c>
      <c r="B31" s="270">
        <v>3</v>
      </c>
      <c r="C31" s="270" t="s">
        <v>482</v>
      </c>
      <c r="D31" s="8"/>
      <c r="E31" s="8"/>
      <c r="F31" s="8">
        <v>248</v>
      </c>
      <c r="G31" s="58">
        <v>248</v>
      </c>
      <c r="H31" s="58">
        <f t="shared" si="0"/>
        <v>248</v>
      </c>
      <c r="I31" s="58">
        <f t="shared" si="1"/>
        <v>248</v>
      </c>
      <c r="J31" s="58">
        <f t="shared" si="2"/>
        <v>248</v>
      </c>
      <c r="K31" s="92">
        <v>1.3855066214967662</v>
      </c>
      <c r="L31" s="71">
        <v>1.2755066214967661</v>
      </c>
      <c r="M31" s="92">
        <v>1.2755066214967661</v>
      </c>
      <c r="N31" s="92">
        <v>5.3581828641823233</v>
      </c>
      <c r="O31" s="71">
        <v>1.517625500461965</v>
      </c>
      <c r="P31" s="71">
        <v>7.4576255004619645</v>
      </c>
      <c r="Q31" s="105">
        <f t="shared" si="3"/>
        <v>0</v>
      </c>
      <c r="R31" s="131">
        <f t="shared" si="4"/>
        <v>-2.0994426362796412</v>
      </c>
    </row>
    <row r="32" spans="1:23" x14ac:dyDescent="0.3">
      <c r="A32" s="192">
        <v>26</v>
      </c>
      <c r="B32" s="269" t="s">
        <v>454</v>
      </c>
      <c r="C32" s="269" t="s">
        <v>483</v>
      </c>
      <c r="D32" s="8"/>
      <c r="E32" s="8"/>
      <c r="F32" s="17">
        <v>313</v>
      </c>
      <c r="G32" s="3">
        <v>319</v>
      </c>
      <c r="H32" s="3">
        <f t="shared" si="0"/>
        <v>319</v>
      </c>
      <c r="I32" s="3">
        <f t="shared" si="1"/>
        <v>313</v>
      </c>
      <c r="J32" s="3">
        <f t="shared" si="2"/>
        <v>313</v>
      </c>
      <c r="K32" s="92">
        <v>1.627566984909147</v>
      </c>
      <c r="L32" s="71">
        <v>1.4971111795503544</v>
      </c>
      <c r="M32" s="92">
        <v>1.4971111795503544</v>
      </c>
      <c r="N32" s="92">
        <v>3.7968561841700028</v>
      </c>
      <c r="O32" s="71">
        <v>1.8026886356636895</v>
      </c>
      <c r="P32" s="71">
        <v>7.742688635663689</v>
      </c>
      <c r="Q32" s="20">
        <f t="shared" si="3"/>
        <v>6</v>
      </c>
      <c r="R32" s="102">
        <f t="shared" si="4"/>
        <v>-3.9458324514936862</v>
      </c>
    </row>
    <row r="33" spans="1:18" s="9" customFormat="1" x14ac:dyDescent="0.3">
      <c r="A33" s="63">
        <v>27</v>
      </c>
      <c r="B33" s="270" t="s">
        <v>373</v>
      </c>
      <c r="C33" s="270" t="s">
        <v>484</v>
      </c>
      <c r="D33" s="8"/>
      <c r="F33" s="8">
        <v>85</v>
      </c>
      <c r="G33" s="58">
        <v>118</v>
      </c>
      <c r="H33" s="58">
        <f t="shared" si="0"/>
        <v>118</v>
      </c>
      <c r="I33" s="58">
        <f t="shared" si="1"/>
        <v>85</v>
      </c>
      <c r="J33" s="58">
        <f t="shared" si="2"/>
        <v>85</v>
      </c>
      <c r="K33" s="92">
        <v>0.94229750538959045</v>
      </c>
      <c r="L33" s="71">
        <v>0.71979057591623041</v>
      </c>
      <c r="M33" s="92">
        <v>0.71979057591623041</v>
      </c>
      <c r="N33" s="92">
        <v>4.7930063627964286</v>
      </c>
      <c r="O33" s="71">
        <v>0.80277486910994755</v>
      </c>
      <c r="P33" s="71">
        <v>6.7427748691099474</v>
      </c>
      <c r="Q33" s="105">
        <f t="shared" si="3"/>
        <v>33</v>
      </c>
      <c r="R33" s="131">
        <f t="shared" si="4"/>
        <v>-1.9497685063135188</v>
      </c>
    </row>
    <row r="34" spans="1:18" x14ac:dyDescent="0.3">
      <c r="A34" s="192">
        <v>28</v>
      </c>
      <c r="B34" s="269" t="s">
        <v>456</v>
      </c>
      <c r="C34" s="269"/>
      <c r="D34" s="8"/>
      <c r="F34" s="17">
        <v>39</v>
      </c>
      <c r="G34" s="3">
        <v>6</v>
      </c>
      <c r="H34" s="3">
        <f t="shared" si="0"/>
        <v>6</v>
      </c>
      <c r="I34" s="3">
        <f t="shared" si="1"/>
        <v>39</v>
      </c>
      <c r="J34" s="3">
        <f t="shared" si="2"/>
        <v>39</v>
      </c>
      <c r="K34" s="92">
        <v>0.5604558053587928</v>
      </c>
      <c r="L34" s="71">
        <v>0.56296273483215276</v>
      </c>
      <c r="M34" s="92">
        <v>0.56296273483215276</v>
      </c>
      <c r="N34" s="92">
        <v>2.4360850692947338</v>
      </c>
      <c r="O34" s="71">
        <v>0.60103788112103473</v>
      </c>
      <c r="P34" s="71">
        <v>6.5410378811210341</v>
      </c>
      <c r="Q34" s="20">
        <f t="shared" si="3"/>
        <v>-33</v>
      </c>
      <c r="R34" s="102">
        <f t="shared" si="4"/>
        <v>-4.1049528118263003</v>
      </c>
    </row>
    <row r="35" spans="1:18" x14ac:dyDescent="0.3">
      <c r="A35" s="192">
        <v>29</v>
      </c>
      <c r="B35" s="269"/>
      <c r="C35" s="269" t="s">
        <v>485</v>
      </c>
      <c r="D35" s="8"/>
      <c r="F35" s="17">
        <v>476</v>
      </c>
      <c r="G35" s="3">
        <v>476</v>
      </c>
      <c r="H35" s="3">
        <f t="shared" si="0"/>
        <v>476</v>
      </c>
      <c r="I35" s="3">
        <f t="shared" si="1"/>
        <v>476</v>
      </c>
      <c r="J35" s="3">
        <f t="shared" si="2"/>
        <v>476</v>
      </c>
      <c r="K35" s="92">
        <v>2.16282722513089</v>
      </c>
      <c r="L35" s="71">
        <v>2.0528272251308901</v>
      </c>
      <c r="M35" s="92">
        <v>2.0528272251308901</v>
      </c>
      <c r="N35" s="92">
        <v>4.4794154973821989</v>
      </c>
      <c r="O35" s="71">
        <v>2.5175392670157066</v>
      </c>
      <c r="P35" s="71">
        <v>8.4575392670157061</v>
      </c>
      <c r="Q35" s="20">
        <f t="shared" si="3"/>
        <v>0</v>
      </c>
      <c r="R35" s="102">
        <f t="shared" si="4"/>
        <v>-3.9781237696335072</v>
      </c>
    </row>
    <row r="36" spans="1:18" x14ac:dyDescent="0.3">
      <c r="A36" s="192">
        <v>30</v>
      </c>
      <c r="B36" s="269" t="s">
        <v>456</v>
      </c>
      <c r="C36" s="269" t="s">
        <v>486</v>
      </c>
      <c r="D36" s="8"/>
      <c r="F36" s="17">
        <v>431</v>
      </c>
      <c r="G36" s="3">
        <v>398</v>
      </c>
      <c r="H36" s="3">
        <f t="shared" si="0"/>
        <v>398</v>
      </c>
      <c r="I36" s="3">
        <f t="shared" si="1"/>
        <v>431</v>
      </c>
      <c r="J36" s="3">
        <f t="shared" si="2"/>
        <v>431</v>
      </c>
      <c r="K36" s="92">
        <v>1.8969017554665846</v>
      </c>
      <c r="L36" s="71">
        <v>1.899408684939945</v>
      </c>
      <c r="M36" s="92">
        <v>1.899408684939945</v>
      </c>
      <c r="N36" s="92">
        <v>4.1403095965506624</v>
      </c>
      <c r="O36" s="71">
        <v>2.3201878657222053</v>
      </c>
      <c r="P36" s="71">
        <v>8.2601878657222052</v>
      </c>
      <c r="Q36" s="20">
        <f t="shared" si="3"/>
        <v>-33</v>
      </c>
      <c r="R36" s="102">
        <f t="shared" si="4"/>
        <v>-4.1198782691715428</v>
      </c>
    </row>
    <row r="37" spans="1:18" x14ac:dyDescent="0.3">
      <c r="A37" s="192">
        <v>31</v>
      </c>
      <c r="B37" s="269" t="s">
        <v>457</v>
      </c>
      <c r="C37" s="269" t="s">
        <v>487</v>
      </c>
      <c r="D37" s="8"/>
      <c r="F37" s="17">
        <v>2733</v>
      </c>
      <c r="G37" s="3">
        <v>2737</v>
      </c>
      <c r="H37" s="3">
        <f t="shared" si="0"/>
        <v>2737</v>
      </c>
      <c r="I37" s="3">
        <f t="shared" si="1"/>
        <v>2733</v>
      </c>
      <c r="J37" s="3">
        <f t="shared" si="2"/>
        <v>2733</v>
      </c>
      <c r="K37" s="92">
        <v>9.8712565445026179</v>
      </c>
      <c r="L37" s="71">
        <v>9.7476193409300897</v>
      </c>
      <c r="M37" s="92">
        <v>9.7476193409300897</v>
      </c>
      <c r="N37" s="92">
        <v>16.179139109947641</v>
      </c>
      <c r="O37" s="71">
        <v>12.41580843855867</v>
      </c>
      <c r="P37" s="71">
        <v>18.355808438558668</v>
      </c>
      <c r="Q37" s="20">
        <f t="shared" si="3"/>
        <v>4</v>
      </c>
      <c r="R37" s="102">
        <f t="shared" si="4"/>
        <v>-2.1766693286110268</v>
      </c>
    </row>
    <row r="38" spans="1:18" x14ac:dyDescent="0.3">
      <c r="A38" s="192">
        <v>32</v>
      </c>
      <c r="B38" s="269">
        <v>4</v>
      </c>
      <c r="C38" s="269" t="s">
        <v>488</v>
      </c>
      <c r="D38" s="8"/>
      <c r="F38" s="17">
        <v>0</v>
      </c>
      <c r="G38" s="3">
        <v>66</v>
      </c>
      <c r="H38" s="3">
        <f t="shared" si="0"/>
        <v>66</v>
      </c>
      <c r="I38" s="3">
        <f t="shared" si="1"/>
        <v>0</v>
      </c>
      <c r="J38" s="3">
        <f t="shared" si="2"/>
        <v>0</v>
      </c>
      <c r="K38" s="92">
        <v>0.76501385894672003</v>
      </c>
      <c r="L38" s="71">
        <v>0.43</v>
      </c>
      <c r="M38" s="92">
        <v>0.43</v>
      </c>
      <c r="N38" s="92">
        <v>2.6969357622420693</v>
      </c>
      <c r="O38" s="71">
        <v>0.43</v>
      </c>
      <c r="P38" s="71">
        <v>6.3699999999999992</v>
      </c>
      <c r="Q38" s="20">
        <f t="shared" si="3"/>
        <v>66</v>
      </c>
      <c r="R38" s="102">
        <f t="shared" si="4"/>
        <v>-3.6730642377579299</v>
      </c>
    </row>
    <row r="39" spans="1:18" x14ac:dyDescent="0.3">
      <c r="A39" s="192">
        <v>33</v>
      </c>
      <c r="B39" s="269">
        <v>2</v>
      </c>
      <c r="C39" s="269" t="s">
        <v>489</v>
      </c>
      <c r="D39" s="8"/>
      <c r="F39" s="17">
        <v>479</v>
      </c>
      <c r="G39" s="3">
        <v>484</v>
      </c>
      <c r="H39" s="3">
        <f t="shared" si="0"/>
        <v>484</v>
      </c>
      <c r="I39" s="3">
        <f t="shared" si="1"/>
        <v>479</v>
      </c>
      <c r="J39" s="3">
        <f t="shared" si="2"/>
        <v>479</v>
      </c>
      <c r="K39" s="92">
        <v>2.190101632275947</v>
      </c>
      <c r="L39" s="71">
        <v>2.0630551278102867</v>
      </c>
      <c r="M39" s="92">
        <v>2.0630551278102867</v>
      </c>
      <c r="N39" s="92">
        <v>4.5141955897751771</v>
      </c>
      <c r="O39" s="71">
        <v>2.5306960271019405</v>
      </c>
      <c r="P39" s="71">
        <v>8.4706960271019405</v>
      </c>
      <c r="Q39" s="20">
        <f t="shared" si="3"/>
        <v>5</v>
      </c>
      <c r="R39" s="102">
        <f t="shared" si="4"/>
        <v>-3.9565004373267634</v>
      </c>
    </row>
    <row r="40" spans="1:18" x14ac:dyDescent="0.3">
      <c r="A40" s="192">
        <v>34</v>
      </c>
      <c r="B40" s="269" t="s">
        <v>457</v>
      </c>
      <c r="C40" s="269" t="s">
        <v>490</v>
      </c>
      <c r="D40" s="8"/>
      <c r="F40" s="17">
        <v>431</v>
      </c>
      <c r="G40" s="3">
        <v>398</v>
      </c>
      <c r="H40" s="3">
        <f t="shared" si="0"/>
        <v>398</v>
      </c>
      <c r="I40" s="3">
        <f t="shared" si="1"/>
        <v>431</v>
      </c>
      <c r="J40" s="3">
        <f t="shared" si="2"/>
        <v>431</v>
      </c>
      <c r="K40" s="92">
        <v>1.8969017554665846</v>
      </c>
      <c r="L40" s="71">
        <v>1.899408684939945</v>
      </c>
      <c r="M40" s="92">
        <v>1.899408684939945</v>
      </c>
      <c r="N40" s="92">
        <v>4.1403095965506624</v>
      </c>
      <c r="O40" s="71">
        <v>2.3201878657222053</v>
      </c>
      <c r="P40" s="71">
        <v>8.2601878657222052</v>
      </c>
      <c r="Q40" s="20">
        <f t="shared" si="3"/>
        <v>-33</v>
      </c>
      <c r="R40" s="102">
        <f t="shared" si="4"/>
        <v>-4.1198782691715428</v>
      </c>
    </row>
    <row r="41" spans="1:18" x14ac:dyDescent="0.3">
      <c r="A41" s="192">
        <v>35</v>
      </c>
      <c r="B41" s="269">
        <v>3</v>
      </c>
      <c r="C41" s="269" t="s">
        <v>491</v>
      </c>
      <c r="D41" s="8"/>
      <c r="F41" s="17">
        <v>612</v>
      </c>
      <c r="G41" s="3">
        <v>612</v>
      </c>
      <c r="H41" s="3">
        <f t="shared" si="0"/>
        <v>612</v>
      </c>
      <c r="I41" s="3">
        <f t="shared" si="1"/>
        <v>612</v>
      </c>
      <c r="J41" s="3">
        <f t="shared" si="2"/>
        <v>612</v>
      </c>
      <c r="K41" s="92">
        <v>2.6264921465968585</v>
      </c>
      <c r="L41" s="71">
        <v>2.516492146596859</v>
      </c>
      <c r="M41" s="92">
        <v>2.516492146596859</v>
      </c>
      <c r="N41" s="92">
        <v>6.9406770680628274</v>
      </c>
      <c r="O41" s="71">
        <v>3.1139790575916235</v>
      </c>
      <c r="P41" s="71">
        <v>9.0539790575916221</v>
      </c>
      <c r="Q41" s="20">
        <f t="shared" si="3"/>
        <v>0</v>
      </c>
      <c r="R41" s="102">
        <f t="shared" si="4"/>
        <v>-2.1133019895287948</v>
      </c>
    </row>
    <row r="42" spans="1:18" x14ac:dyDescent="0.3">
      <c r="A42" s="192">
        <v>36</v>
      </c>
      <c r="B42" s="269" t="s">
        <v>373</v>
      </c>
      <c r="C42" s="269" t="s">
        <v>492</v>
      </c>
      <c r="D42" s="8"/>
      <c r="E42" s="8"/>
      <c r="F42" s="17">
        <v>381</v>
      </c>
      <c r="G42" s="3">
        <v>452</v>
      </c>
      <c r="H42" s="3">
        <f t="shared" si="0"/>
        <v>452</v>
      </c>
      <c r="I42" s="3">
        <f t="shared" si="1"/>
        <v>381</v>
      </c>
      <c r="J42" s="3">
        <f t="shared" si="2"/>
        <v>381</v>
      </c>
      <c r="K42" s="92">
        <v>2.0810040036957194</v>
      </c>
      <c r="L42" s="71">
        <v>1.7289436402833385</v>
      </c>
      <c r="M42" s="92">
        <v>1.7289436402833385</v>
      </c>
      <c r="N42" s="92">
        <v>6.2450752202032653</v>
      </c>
      <c r="O42" s="71">
        <v>2.1009085309516475</v>
      </c>
      <c r="P42" s="71">
        <v>8.040908530951647</v>
      </c>
      <c r="Q42" s="20">
        <f t="shared" si="3"/>
        <v>71</v>
      </c>
      <c r="R42" s="102">
        <f t="shared" si="4"/>
        <v>-1.7958333107483817</v>
      </c>
    </row>
    <row r="43" spans="1:18" s="9" customFormat="1" x14ac:dyDescent="0.3">
      <c r="A43" s="63">
        <v>37</v>
      </c>
      <c r="B43" s="270" t="s">
        <v>454</v>
      </c>
      <c r="C43" s="270" t="s">
        <v>493</v>
      </c>
      <c r="D43" s="8"/>
      <c r="E43" s="8"/>
      <c r="F43" s="8">
        <v>386</v>
      </c>
      <c r="G43" s="58">
        <v>389</v>
      </c>
      <c r="H43" s="58">
        <f t="shared" si="0"/>
        <v>389</v>
      </c>
      <c r="I43" s="58">
        <f t="shared" si="1"/>
        <v>386</v>
      </c>
      <c r="J43" s="58">
        <f t="shared" si="2"/>
        <v>386</v>
      </c>
      <c r="K43" s="92">
        <v>1.8662180474283956</v>
      </c>
      <c r="L43" s="71">
        <v>1.7459901447489994</v>
      </c>
      <c r="M43" s="92">
        <v>1.7459901447489994</v>
      </c>
      <c r="N43" s="92">
        <v>5.9711819926085621</v>
      </c>
      <c r="O43" s="71">
        <v>2.1228364644287034</v>
      </c>
      <c r="P43" s="71">
        <v>8.0628364644287025</v>
      </c>
      <c r="Q43" s="105">
        <f t="shared" si="3"/>
        <v>3</v>
      </c>
      <c r="R43" s="131">
        <f t="shared" si="4"/>
        <v>-2.0916544718201404</v>
      </c>
    </row>
    <row r="44" spans="1:18" s="9" customFormat="1" x14ac:dyDescent="0.3">
      <c r="A44" s="63">
        <v>38</v>
      </c>
      <c r="B44" s="270"/>
      <c r="C44" s="270" t="s">
        <v>494</v>
      </c>
      <c r="D44" s="8"/>
      <c r="E44" s="8"/>
      <c r="F44" s="8">
        <v>6</v>
      </c>
      <c r="G44" s="58">
        <v>6</v>
      </c>
      <c r="H44" s="58">
        <f t="shared" si="0"/>
        <v>6</v>
      </c>
      <c r="I44" s="58">
        <f t="shared" si="1"/>
        <v>6</v>
      </c>
      <c r="J44" s="58">
        <f t="shared" si="2"/>
        <v>6</v>
      </c>
      <c r="K44" s="92">
        <v>0.5604558053587928</v>
      </c>
      <c r="L44" s="71">
        <v>0.4504558053587927</v>
      </c>
      <c r="M44" s="92">
        <v>0.4504558053587927</v>
      </c>
      <c r="N44" s="92">
        <v>2.4360850692947338</v>
      </c>
      <c r="O44" s="71">
        <v>0.4563135201724669</v>
      </c>
      <c r="P44" s="71">
        <v>6.3963135201724661</v>
      </c>
      <c r="Q44" s="105">
        <f t="shared" si="3"/>
        <v>0</v>
      </c>
      <c r="R44" s="131">
        <f t="shared" si="4"/>
        <v>-3.9602284508777323</v>
      </c>
    </row>
    <row r="45" spans="1:18" x14ac:dyDescent="0.3">
      <c r="A45" s="192">
        <v>39</v>
      </c>
      <c r="B45" s="269" t="s">
        <v>443</v>
      </c>
      <c r="C45" s="269" t="s">
        <v>495</v>
      </c>
      <c r="D45" s="8"/>
      <c r="E45" s="8"/>
      <c r="F45" s="17">
        <v>2651</v>
      </c>
      <c r="G45" s="3">
        <v>2655</v>
      </c>
      <c r="H45" s="3">
        <f t="shared" si="0"/>
        <v>2655</v>
      </c>
      <c r="I45" s="3">
        <f t="shared" si="1"/>
        <v>2651</v>
      </c>
      <c r="J45" s="3">
        <f t="shared" si="2"/>
        <v>2651</v>
      </c>
      <c r="K45" s="92">
        <v>9.5916938712657842</v>
      </c>
      <c r="L45" s="71">
        <v>9.468056667693256</v>
      </c>
      <c r="M45" s="92">
        <v>9.468056667693256</v>
      </c>
      <c r="N45" s="92">
        <v>15.822643162919618</v>
      </c>
      <c r="O45" s="71">
        <v>12.056190329534957</v>
      </c>
      <c r="P45" s="71">
        <v>17.996190329534954</v>
      </c>
      <c r="Q45" s="20">
        <f t="shared" si="3"/>
        <v>4</v>
      </c>
      <c r="R45" s="102">
        <f t="shared" si="4"/>
        <v>-2.1735471666153359</v>
      </c>
    </row>
    <row r="46" spans="1:18" x14ac:dyDescent="0.3">
      <c r="A46" s="192">
        <v>40</v>
      </c>
      <c r="B46" s="269"/>
      <c r="C46" s="269" t="s">
        <v>496</v>
      </c>
      <c r="D46" s="8"/>
      <c r="E46" s="8"/>
      <c r="F46" s="17">
        <v>2648</v>
      </c>
      <c r="G46" s="3">
        <v>2648</v>
      </c>
      <c r="H46" s="3">
        <f t="shared" si="0"/>
        <v>2648</v>
      </c>
      <c r="I46" s="3">
        <f t="shared" si="1"/>
        <v>2648</v>
      </c>
      <c r="J46" s="3">
        <f t="shared" si="2"/>
        <v>2648</v>
      </c>
      <c r="K46" s="92">
        <v>9.5678287650138589</v>
      </c>
      <c r="L46" s="71">
        <v>9.4578287650138577</v>
      </c>
      <c r="M46" s="92">
        <v>9.4578287650138577</v>
      </c>
      <c r="N46" s="92">
        <v>15.792210582075763</v>
      </c>
      <c r="O46" s="71">
        <v>12.04303356944872</v>
      </c>
      <c r="P46" s="71">
        <v>17.983033569448722</v>
      </c>
      <c r="Q46" s="20">
        <f t="shared" si="3"/>
        <v>0</v>
      </c>
      <c r="R46" s="102">
        <f t="shared" si="4"/>
        <v>-2.1908229873729592</v>
      </c>
    </row>
    <row r="47" spans="1:18" x14ac:dyDescent="0.3">
      <c r="A47" s="192">
        <v>41</v>
      </c>
      <c r="B47" s="269" t="s">
        <v>448</v>
      </c>
      <c r="C47" s="269" t="s">
        <v>497</v>
      </c>
      <c r="D47" s="8"/>
      <c r="E47" s="8"/>
      <c r="F47" s="17">
        <v>155</v>
      </c>
      <c r="G47" s="3">
        <v>196</v>
      </c>
      <c r="H47" s="3">
        <f t="shared" si="0"/>
        <v>196</v>
      </c>
      <c r="I47" s="3">
        <f t="shared" si="1"/>
        <v>155</v>
      </c>
      <c r="J47" s="3">
        <f t="shared" si="2"/>
        <v>155</v>
      </c>
      <c r="K47" s="92">
        <v>1.208222975053896</v>
      </c>
      <c r="L47" s="71">
        <v>0.9584416384354788</v>
      </c>
      <c r="M47" s="92">
        <v>0.9584416384354788</v>
      </c>
      <c r="N47" s="92">
        <v>5.132112263627965</v>
      </c>
      <c r="O47" s="71">
        <v>1.1097659377887281</v>
      </c>
      <c r="P47" s="71">
        <v>7.0497659377887274</v>
      </c>
      <c r="Q47" s="20">
        <f t="shared" si="3"/>
        <v>41</v>
      </c>
      <c r="R47" s="102">
        <f t="shared" si="4"/>
        <v>-1.9176536741607624</v>
      </c>
    </row>
    <row r="48" spans="1:18" s="9" customFormat="1" x14ac:dyDescent="0.3">
      <c r="A48" s="63">
        <v>42</v>
      </c>
      <c r="B48" s="270">
        <v>5</v>
      </c>
      <c r="C48" s="270"/>
      <c r="D48" s="8"/>
      <c r="E48" s="8"/>
      <c r="F48" s="8">
        <v>39</v>
      </c>
      <c r="G48" s="58">
        <v>0</v>
      </c>
      <c r="H48" s="58">
        <f t="shared" si="0"/>
        <v>0</v>
      </c>
      <c r="I48" s="58">
        <f t="shared" si="1"/>
        <v>39</v>
      </c>
      <c r="J48" s="58">
        <f t="shared" si="2"/>
        <v>39</v>
      </c>
      <c r="K48" s="92">
        <v>0.54</v>
      </c>
      <c r="L48" s="71">
        <v>0.56296273483215276</v>
      </c>
      <c r="M48" s="92">
        <v>0.56296273483215276</v>
      </c>
      <c r="N48" s="92">
        <v>0.54</v>
      </c>
      <c r="O48" s="71">
        <v>0.60103788112103473</v>
      </c>
      <c r="P48" s="71">
        <v>6.5410378811210341</v>
      </c>
      <c r="Q48" s="105">
        <f t="shared" si="3"/>
        <v>-39</v>
      </c>
      <c r="R48" s="131">
        <f t="shared" si="4"/>
        <v>-6.0010378811210341</v>
      </c>
    </row>
    <row r="49" spans="1:18" x14ac:dyDescent="0.3">
      <c r="A49" s="192">
        <v>43</v>
      </c>
      <c r="B49" s="269" t="s">
        <v>443</v>
      </c>
      <c r="C49" s="269" t="s">
        <v>484</v>
      </c>
      <c r="D49" s="8"/>
      <c r="E49" s="8"/>
      <c r="F49" s="17">
        <v>46</v>
      </c>
      <c r="G49" s="3">
        <v>52</v>
      </c>
      <c r="H49" s="3">
        <f t="shared" si="0"/>
        <v>52</v>
      </c>
      <c r="I49" s="3">
        <f t="shared" si="1"/>
        <v>46</v>
      </c>
      <c r="J49" s="3">
        <f t="shared" si="2"/>
        <v>46</v>
      </c>
      <c r="K49" s="92">
        <v>0.71728364644287035</v>
      </c>
      <c r="L49" s="71">
        <v>0.58682784108407759</v>
      </c>
      <c r="M49" s="92">
        <v>0.58682784108407759</v>
      </c>
      <c r="N49" s="92">
        <v>2.6360706005543575</v>
      </c>
      <c r="O49" s="71">
        <v>0.63173698798891276</v>
      </c>
      <c r="P49" s="71">
        <v>6.5717369879889125</v>
      </c>
      <c r="Q49" s="20">
        <f t="shared" si="3"/>
        <v>6</v>
      </c>
      <c r="R49" s="102">
        <f t="shared" si="4"/>
        <v>-3.935666387434555</v>
      </c>
    </row>
    <row r="50" spans="1:18" x14ac:dyDescent="0.3">
      <c r="A50" s="192">
        <v>44</v>
      </c>
      <c r="B50" s="269" t="s">
        <v>458</v>
      </c>
      <c r="C50" s="269" t="s">
        <v>497</v>
      </c>
      <c r="D50" s="8"/>
      <c r="E50" s="8"/>
      <c r="F50" s="17">
        <v>276</v>
      </c>
      <c r="G50" s="3">
        <v>200</v>
      </c>
      <c r="H50" s="3">
        <f t="shared" si="0"/>
        <v>200</v>
      </c>
      <c r="I50" s="3">
        <f t="shared" si="1"/>
        <v>276</v>
      </c>
      <c r="J50" s="3">
        <f t="shared" si="2"/>
        <v>276</v>
      </c>
      <c r="K50" s="92">
        <v>1.2218601786264245</v>
      </c>
      <c r="L50" s="71">
        <v>1.3709670465044659</v>
      </c>
      <c r="M50" s="92">
        <v>1.3709670465044659</v>
      </c>
      <c r="N50" s="92">
        <v>5.1495023098244541</v>
      </c>
      <c r="O50" s="71">
        <v>1.6404219279334771</v>
      </c>
      <c r="P50" s="71">
        <v>7.580421927933477</v>
      </c>
      <c r="Q50" s="20">
        <f t="shared" si="3"/>
        <v>-76</v>
      </c>
      <c r="R50" s="102">
        <f t="shared" si="4"/>
        <v>-2.4309196181090229</v>
      </c>
    </row>
    <row r="51" spans="1:18" x14ac:dyDescent="0.3">
      <c r="A51" s="192">
        <v>45</v>
      </c>
      <c r="B51" s="269">
        <v>3</v>
      </c>
      <c r="C51" s="269"/>
      <c r="D51" s="8"/>
      <c r="E51" s="8"/>
      <c r="F51" s="17">
        <v>0</v>
      </c>
      <c r="G51" s="3">
        <v>0</v>
      </c>
      <c r="H51" s="3">
        <f t="shared" si="0"/>
        <v>0</v>
      </c>
      <c r="I51" s="3">
        <f t="shared" si="1"/>
        <v>0</v>
      </c>
      <c r="J51" s="3">
        <f t="shared" si="2"/>
        <v>0</v>
      </c>
      <c r="K51" s="92">
        <v>0.54</v>
      </c>
      <c r="L51" s="71">
        <v>0.43</v>
      </c>
      <c r="M51" s="92">
        <v>0.43</v>
      </c>
      <c r="N51" s="92">
        <v>0.54</v>
      </c>
      <c r="O51" s="71">
        <v>0.43</v>
      </c>
      <c r="P51" s="71">
        <v>6.3699999999999992</v>
      </c>
      <c r="Q51" s="20">
        <f t="shared" si="3"/>
        <v>0</v>
      </c>
      <c r="R51" s="102">
        <f t="shared" si="4"/>
        <v>-5.8299999999999992</v>
      </c>
    </row>
    <row r="52" spans="1:18" x14ac:dyDescent="0.3">
      <c r="A52" s="192">
        <v>46</v>
      </c>
      <c r="B52" s="269">
        <v>3</v>
      </c>
      <c r="C52" s="269" t="s">
        <v>498</v>
      </c>
      <c r="D52" s="8"/>
      <c r="E52" s="8"/>
      <c r="F52" s="8">
        <v>2648</v>
      </c>
      <c r="G52" s="3">
        <v>2648</v>
      </c>
      <c r="H52" s="3">
        <f t="shared" si="0"/>
        <v>2648</v>
      </c>
      <c r="I52" s="3">
        <f t="shared" si="1"/>
        <v>2648</v>
      </c>
      <c r="J52" s="3">
        <f t="shared" si="2"/>
        <v>2648</v>
      </c>
      <c r="K52" s="92">
        <v>9.5678287650138589</v>
      </c>
      <c r="L52" s="71">
        <v>9.4578287650138577</v>
      </c>
      <c r="M52" s="92">
        <v>9.4578287650138577</v>
      </c>
      <c r="N52" s="92">
        <v>15.792210582075763</v>
      </c>
      <c r="O52" s="71">
        <v>12.04303356944872</v>
      </c>
      <c r="P52" s="71">
        <v>17.983033569448722</v>
      </c>
      <c r="Q52" s="20">
        <f t="shared" si="3"/>
        <v>0</v>
      </c>
      <c r="R52" s="102">
        <f t="shared" si="4"/>
        <v>-2.1908229873729592</v>
      </c>
    </row>
    <row r="53" spans="1:18" x14ac:dyDescent="0.3">
      <c r="A53" s="192">
        <v>47</v>
      </c>
      <c r="B53" s="269">
        <v>3</v>
      </c>
      <c r="C53" s="269" t="s">
        <v>494</v>
      </c>
      <c r="D53" s="8"/>
      <c r="E53" s="8"/>
      <c r="F53" s="17">
        <v>6</v>
      </c>
      <c r="G53" s="3">
        <v>6</v>
      </c>
      <c r="H53" s="3">
        <f t="shared" si="0"/>
        <v>6</v>
      </c>
      <c r="I53" s="3">
        <f t="shared" si="1"/>
        <v>6</v>
      </c>
      <c r="J53" s="3">
        <f t="shared" si="2"/>
        <v>6</v>
      </c>
      <c r="K53" s="92">
        <v>0.5604558053587928</v>
      </c>
      <c r="L53" s="71">
        <v>0.4504558053587927</v>
      </c>
      <c r="M53" s="92">
        <v>0.4504558053587927</v>
      </c>
      <c r="N53" s="92">
        <v>2.4360850692947338</v>
      </c>
      <c r="O53" s="71">
        <v>0.4563135201724669</v>
      </c>
      <c r="P53" s="71">
        <v>6.3963135201724661</v>
      </c>
      <c r="Q53" s="20">
        <f t="shared" si="3"/>
        <v>0</v>
      </c>
      <c r="R53" s="102">
        <f t="shared" si="4"/>
        <v>-3.9602284508777323</v>
      </c>
    </row>
    <row r="54" spans="1:18" x14ac:dyDescent="0.3">
      <c r="A54" s="192">
        <v>48</v>
      </c>
      <c r="B54" s="269" t="s">
        <v>456</v>
      </c>
      <c r="C54" s="269"/>
      <c r="D54" s="8"/>
      <c r="E54" s="8"/>
      <c r="F54" s="8">
        <v>39</v>
      </c>
      <c r="G54" s="3">
        <v>6</v>
      </c>
      <c r="H54" s="3">
        <f t="shared" si="0"/>
        <v>6</v>
      </c>
      <c r="I54" s="3">
        <f t="shared" si="1"/>
        <v>39</v>
      </c>
      <c r="J54" s="3">
        <f t="shared" si="2"/>
        <v>39</v>
      </c>
      <c r="K54" s="92">
        <v>0.5604558053587928</v>
      </c>
      <c r="L54" s="71">
        <v>0.56296273483215276</v>
      </c>
      <c r="M54" s="92">
        <v>0.56296273483215276</v>
      </c>
      <c r="N54" s="92">
        <v>2.4360850692947338</v>
      </c>
      <c r="O54" s="71">
        <v>0.60103788112103473</v>
      </c>
      <c r="P54" s="71">
        <v>6.5410378811210341</v>
      </c>
      <c r="Q54" s="20">
        <f t="shared" si="3"/>
        <v>-33</v>
      </c>
      <c r="R54" s="102">
        <f t="shared" si="4"/>
        <v>-4.1049528118263003</v>
      </c>
    </row>
    <row r="55" spans="1:18" x14ac:dyDescent="0.3">
      <c r="A55" s="192">
        <v>49</v>
      </c>
      <c r="B55" s="269" t="s">
        <v>454</v>
      </c>
      <c r="C55" s="269" t="s">
        <v>499</v>
      </c>
      <c r="D55" s="8"/>
      <c r="E55" s="8"/>
      <c r="F55" s="8">
        <v>2833</v>
      </c>
      <c r="G55" s="3">
        <v>2835</v>
      </c>
      <c r="H55" s="3">
        <f t="shared" si="0"/>
        <v>2835</v>
      </c>
      <c r="I55" s="3">
        <f t="shared" si="1"/>
        <v>2833</v>
      </c>
      <c r="J55" s="3">
        <f t="shared" si="2"/>
        <v>2833</v>
      </c>
      <c r="K55" s="92">
        <v>10.205368032029567</v>
      </c>
      <c r="L55" s="71">
        <v>10.088549430243301</v>
      </c>
      <c r="M55" s="92">
        <v>10.088549430243301</v>
      </c>
      <c r="N55" s="92">
        <v>16.605195241761624</v>
      </c>
      <c r="O55" s="71">
        <v>12.854367108099785</v>
      </c>
      <c r="P55" s="71">
        <v>18.794367108099785</v>
      </c>
      <c r="Q55" s="20">
        <f t="shared" si="3"/>
        <v>2</v>
      </c>
      <c r="R55" s="102">
        <f t="shared" si="4"/>
        <v>-2.1891718663381603</v>
      </c>
    </row>
    <row r="56" spans="1:18" x14ac:dyDescent="0.3">
      <c r="A56" s="190">
        <v>50</v>
      </c>
      <c r="B56" s="64"/>
      <c r="C56" s="64"/>
      <c r="D56" s="16"/>
      <c r="E56" s="91"/>
      <c r="F56" s="16">
        <v>0</v>
      </c>
      <c r="G56" s="64">
        <v>0</v>
      </c>
      <c r="H56" s="64">
        <f t="shared" si="0"/>
        <v>0</v>
      </c>
      <c r="I56" s="64">
        <f t="shared" si="1"/>
        <v>0</v>
      </c>
      <c r="J56" s="64">
        <f t="shared" si="2"/>
        <v>0</v>
      </c>
      <c r="K56" s="93">
        <v>0.54</v>
      </c>
      <c r="L56" s="72">
        <v>0.43</v>
      </c>
      <c r="M56" s="93">
        <v>0.43</v>
      </c>
      <c r="N56" s="93">
        <v>0.54</v>
      </c>
      <c r="O56" s="72">
        <v>0.43</v>
      </c>
      <c r="P56" s="72">
        <v>6.3699999999999992</v>
      </c>
      <c r="Q56" s="124">
        <f t="shared" si="3"/>
        <v>0</v>
      </c>
      <c r="R56" s="103">
        <f t="shared" si="4"/>
        <v>-5.8299999999999992</v>
      </c>
    </row>
    <row r="57" spans="1:18" x14ac:dyDescent="0.3">
      <c r="A57" s="279" t="s">
        <v>693</v>
      </c>
      <c r="B57" s="279"/>
      <c r="C57" s="279"/>
      <c r="D57" s="279"/>
      <c r="E57" s="279"/>
      <c r="F57">
        <f>AVERAGE(F7:F56)</f>
        <v>759.7</v>
      </c>
      <c r="G57">
        <f>AVERAGE(G7:G56)</f>
        <v>761.16</v>
      </c>
      <c r="H57">
        <f t="shared" ref="H57:P57" si="5">AVERAGE(H7:H56)</f>
        <v>761.16</v>
      </c>
      <c r="I57">
        <f t="shared" si="5"/>
        <v>759.7</v>
      </c>
      <c r="J57" s="32">
        <f t="shared" si="5"/>
        <v>759.7</v>
      </c>
      <c r="K57" s="32">
        <f t="shared" si="5"/>
        <v>3.1350234678164464</v>
      </c>
      <c r="L57" s="32">
        <f t="shared" si="5"/>
        <v>3.0200458885124726</v>
      </c>
      <c r="M57" s="32">
        <f t="shared" si="5"/>
        <v>3.0200458885124726</v>
      </c>
      <c r="N57" s="32">
        <f t="shared" si="5"/>
        <v>6.467151890729907</v>
      </c>
      <c r="O57" s="32">
        <f t="shared" si="5"/>
        <v>3.7617302125038505</v>
      </c>
      <c r="P57" s="32">
        <f t="shared" si="5"/>
        <v>9.7017302125038469</v>
      </c>
      <c r="Q57" s="104">
        <f>AVERAGE(Q7:Q56)</f>
        <v>1.46</v>
      </c>
      <c r="R57" s="104">
        <f>AVERAGE(R7:R56)</f>
        <v>-3.2345783217739457</v>
      </c>
    </row>
    <row r="58" spans="1:18" x14ac:dyDescent="0.3">
      <c r="A58" s="238" t="s">
        <v>694</v>
      </c>
      <c r="B58" s="238"/>
      <c r="C58" s="238"/>
      <c r="D58" s="238"/>
      <c r="E58" s="238"/>
      <c r="H58" s="95">
        <f>H57/3247</f>
        <v>0.23441946412072681</v>
      </c>
      <c r="I58" s="95">
        <f>I57/3247</f>
        <v>0.23396981829380969</v>
      </c>
      <c r="J58" s="95">
        <f>J57/3247</f>
        <v>0.23396981829380969</v>
      </c>
      <c r="K58" s="95">
        <f t="shared" ref="K58:P58" si="6">K57/$V$18</f>
        <v>0.28319995192560488</v>
      </c>
      <c r="L58" s="95">
        <f t="shared" si="6"/>
        <v>0.27281354006436065</v>
      </c>
      <c r="M58" s="95">
        <f t="shared" si="6"/>
        <v>0.27281354006436065</v>
      </c>
      <c r="N58" s="95">
        <f t="shared" si="6"/>
        <v>0.58420522951489673</v>
      </c>
      <c r="O58" s="95">
        <f t="shared" si="6"/>
        <v>0.33981302732645441</v>
      </c>
      <c r="P58" s="95">
        <f t="shared" si="6"/>
        <v>0.87639839318011259</v>
      </c>
      <c r="Q58" s="106">
        <f>Q57/3247</f>
        <v>4.4964582691715431E-4</v>
      </c>
      <c r="R58" s="106"/>
    </row>
    <row r="59" spans="1:18" x14ac:dyDescent="0.3">
      <c r="H59" s="31"/>
      <c r="I59" s="95"/>
      <c r="J59" s="95"/>
      <c r="K59" s="31"/>
      <c r="L59" s="31"/>
      <c r="M59" s="95"/>
      <c r="N59" s="31"/>
      <c r="O59" s="31"/>
      <c r="P59" s="95"/>
    </row>
    <row r="60" spans="1:18" x14ac:dyDescent="0.3">
      <c r="H60" s="32"/>
      <c r="I60" s="32"/>
      <c r="J60" s="32"/>
      <c r="K60" s="32"/>
      <c r="L60" s="32"/>
      <c r="M60" s="32"/>
      <c r="N60" s="32"/>
      <c r="O60" s="32"/>
      <c r="P60" s="32"/>
    </row>
    <row r="61" spans="1:18" x14ac:dyDescent="0.3">
      <c r="H61" s="32"/>
      <c r="I61" s="32"/>
      <c r="J61" s="32"/>
      <c r="K61" s="32"/>
      <c r="L61" s="32"/>
      <c r="M61" s="32"/>
      <c r="N61" s="32"/>
      <c r="O61" s="32"/>
      <c r="P61" s="32"/>
    </row>
    <row r="62" spans="1:18" x14ac:dyDescent="0.3">
      <c r="H62" s="32"/>
      <c r="I62" s="32"/>
      <c r="J62" s="32"/>
      <c r="K62" s="32"/>
      <c r="L62" s="32"/>
      <c r="M62" s="32"/>
      <c r="N62" s="32"/>
      <c r="O62" s="32"/>
      <c r="P62" s="32"/>
    </row>
    <row r="63" spans="1:18" x14ac:dyDescent="0.3">
      <c r="H63" s="32"/>
      <c r="I63" s="32"/>
      <c r="J63" s="32"/>
      <c r="K63" s="32"/>
      <c r="L63" s="32"/>
      <c r="M63" s="32"/>
      <c r="N63" s="32"/>
      <c r="O63" s="32"/>
      <c r="P63" s="32"/>
    </row>
    <row r="64" spans="1:18" x14ac:dyDescent="0.3">
      <c r="H64" s="32"/>
      <c r="I64" s="32"/>
      <c r="J64" s="32"/>
      <c r="K64" s="32"/>
      <c r="L64" s="32"/>
      <c r="M64" s="32"/>
      <c r="N64" s="32"/>
      <c r="O64" s="32"/>
      <c r="P64" s="32"/>
    </row>
    <row r="65" spans="8:16" x14ac:dyDescent="0.3">
      <c r="H65" s="32"/>
      <c r="I65" s="32"/>
      <c r="J65" s="32"/>
      <c r="K65" s="32"/>
      <c r="L65" s="32"/>
      <c r="M65" s="32"/>
      <c r="N65" s="32"/>
      <c r="O65" s="32"/>
      <c r="P65" s="32"/>
    </row>
    <row r="66" spans="8:16" x14ac:dyDescent="0.3">
      <c r="H66" s="32"/>
      <c r="I66" s="32"/>
      <c r="J66" s="32"/>
      <c r="K66" s="32"/>
      <c r="L66" s="32"/>
      <c r="M66" s="32"/>
      <c r="N66" s="32"/>
      <c r="O66" s="32"/>
      <c r="P66" s="32"/>
    </row>
  </sheetData>
  <mergeCells count="16">
    <mergeCell ref="A57:E57"/>
    <mergeCell ref="A58:E58"/>
    <mergeCell ref="D1:G1"/>
    <mergeCell ref="J1:L1"/>
    <mergeCell ref="S1:U1"/>
    <mergeCell ref="AA4:AB4"/>
    <mergeCell ref="A5:A6"/>
    <mergeCell ref="D5:D6"/>
    <mergeCell ref="E5:E6"/>
    <mergeCell ref="F5:F6"/>
    <mergeCell ref="G5:G6"/>
    <mergeCell ref="H5:J5"/>
    <mergeCell ref="K5:M5"/>
    <mergeCell ref="N5:P5"/>
    <mergeCell ref="Q5:R5"/>
    <mergeCell ref="B5:C6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6"/>
  <sheetViews>
    <sheetView topLeftCell="A22" zoomScaleNormal="100" workbookViewId="0">
      <selection activeCell="L3" sqref="L3"/>
    </sheetView>
  </sheetViews>
  <sheetFormatPr defaultRowHeight="16.5" x14ac:dyDescent="0.3"/>
  <cols>
    <col min="1" max="1" width="3.5" bestFit="1" customWidth="1"/>
    <col min="2" max="2" width="79.375" customWidth="1"/>
    <col min="3" max="3" width="14.625" customWidth="1"/>
    <col min="4" max="4" width="15.25" customWidth="1"/>
    <col min="5" max="5" width="12.375" customWidth="1"/>
    <col min="6" max="6" width="15.625" customWidth="1"/>
    <col min="7" max="7" width="13.75" bestFit="1" customWidth="1"/>
    <col min="8" max="8" width="12.875" bestFit="1" customWidth="1"/>
    <col min="9" max="9" width="13.5" customWidth="1"/>
    <col min="10" max="10" width="13.125" bestFit="1" customWidth="1"/>
    <col min="11" max="11" width="12.875" bestFit="1" customWidth="1"/>
    <col min="12" max="12" width="11" bestFit="1" customWidth="1"/>
    <col min="13" max="13" width="13.125" bestFit="1" customWidth="1"/>
    <col min="14" max="14" width="13.125" customWidth="1"/>
    <col min="15" max="15" width="12.125" bestFit="1" customWidth="1"/>
    <col min="16" max="16" width="23.125" bestFit="1" customWidth="1"/>
    <col min="17" max="17" width="8.25" bestFit="1" customWidth="1"/>
    <col min="19" max="19" width="14.5" customWidth="1"/>
    <col min="20" max="20" width="41.625" customWidth="1"/>
    <col min="21" max="21" width="7.875" bestFit="1" customWidth="1"/>
  </cols>
  <sheetData>
    <row r="1" spans="1:31" x14ac:dyDescent="0.3">
      <c r="C1" s="238" t="s">
        <v>60</v>
      </c>
      <c r="D1" s="238"/>
      <c r="E1" s="238"/>
      <c r="F1" s="238"/>
      <c r="G1" s="99"/>
      <c r="H1" s="99"/>
      <c r="I1" s="238" t="s">
        <v>0</v>
      </c>
      <c r="J1" s="238"/>
      <c r="K1" s="238"/>
      <c r="N1" s="96"/>
      <c r="O1" s="99"/>
      <c r="P1" s="99"/>
      <c r="R1" s="238"/>
      <c r="S1" s="238"/>
      <c r="T1" s="238"/>
      <c r="V1" s="182"/>
    </row>
    <row r="2" spans="1:31" ht="33" x14ac:dyDescent="0.3">
      <c r="C2" s="10" t="s">
        <v>84</v>
      </c>
      <c r="D2" s="29" t="s">
        <v>5</v>
      </c>
      <c r="E2" s="27" t="s">
        <v>85</v>
      </c>
      <c r="F2" t="s">
        <v>9</v>
      </c>
      <c r="G2" s="59"/>
      <c r="I2" s="29" t="s">
        <v>5</v>
      </c>
      <c r="J2" s="17" t="s">
        <v>6</v>
      </c>
      <c r="K2" t="s">
        <v>9</v>
      </c>
      <c r="N2" s="97"/>
      <c r="O2" s="17"/>
      <c r="R2" s="10"/>
      <c r="S2" s="17"/>
      <c r="T2" s="8"/>
    </row>
    <row r="3" spans="1:31" x14ac:dyDescent="0.3">
      <c r="A3" s="181"/>
      <c r="B3" s="17"/>
      <c r="C3" s="17">
        <v>0.18</v>
      </c>
      <c r="D3" s="17">
        <v>0.51800000000000002</v>
      </c>
      <c r="E3" s="42">
        <v>1.26</v>
      </c>
      <c r="F3" s="8">
        <v>2.0099999999999998</v>
      </c>
      <c r="G3" s="8"/>
      <c r="I3" s="8">
        <v>0.54</v>
      </c>
      <c r="J3" s="8">
        <v>1.32</v>
      </c>
      <c r="K3" s="8">
        <v>2.16</v>
      </c>
      <c r="N3" s="98"/>
      <c r="O3" s="17"/>
      <c r="P3" s="17"/>
      <c r="Q3" s="10"/>
      <c r="R3" s="8"/>
      <c r="S3" s="17"/>
      <c r="T3" s="14"/>
      <c r="AE3" s="17"/>
    </row>
    <row r="4" spans="1:31" ht="17.25" thickBot="1" x14ac:dyDescent="0.35">
      <c r="A4" s="87"/>
      <c r="B4" s="26"/>
      <c r="C4" s="26"/>
      <c r="D4" s="26"/>
      <c r="E4" s="88"/>
      <c r="F4" s="88"/>
      <c r="G4" s="88"/>
      <c r="H4" s="88"/>
      <c r="I4" s="88"/>
      <c r="J4" s="28"/>
      <c r="K4" s="60"/>
      <c r="L4" s="28"/>
      <c r="M4" s="28"/>
      <c r="N4" s="98"/>
      <c r="O4" s="28"/>
      <c r="P4" s="60"/>
      <c r="Q4" s="180"/>
      <c r="R4" s="6"/>
      <c r="S4" s="61"/>
      <c r="T4" s="6"/>
      <c r="U4" s="6"/>
      <c r="V4" s="6"/>
      <c r="Y4" s="17"/>
      <c r="Z4" s="238"/>
      <c r="AA4" s="238"/>
      <c r="AE4" s="17"/>
    </row>
    <row r="5" spans="1:31" x14ac:dyDescent="0.3">
      <c r="A5" s="239"/>
      <c r="B5" s="241" t="s">
        <v>1</v>
      </c>
      <c r="C5" s="243"/>
      <c r="D5" s="243"/>
      <c r="E5" s="243" t="s">
        <v>365</v>
      </c>
      <c r="F5" s="245" t="s">
        <v>60</v>
      </c>
      <c r="G5" s="247" t="s">
        <v>4</v>
      </c>
      <c r="H5" s="248"/>
      <c r="I5" s="249"/>
      <c r="J5" s="250" t="s">
        <v>11</v>
      </c>
      <c r="K5" s="250"/>
      <c r="L5" s="251"/>
      <c r="M5" s="252" t="s">
        <v>10</v>
      </c>
      <c r="N5" s="253"/>
      <c r="O5" s="253"/>
      <c r="P5" s="252" t="s">
        <v>12</v>
      </c>
      <c r="Q5" s="254"/>
    </row>
    <row r="6" spans="1:31" ht="31.5" customHeight="1" x14ac:dyDescent="0.3">
      <c r="A6" s="240"/>
      <c r="B6" s="242"/>
      <c r="C6" s="244"/>
      <c r="D6" s="244"/>
      <c r="E6" s="244"/>
      <c r="F6" s="246"/>
      <c r="G6" s="184" t="s">
        <v>60</v>
      </c>
      <c r="H6" s="73" t="s">
        <v>220</v>
      </c>
      <c r="I6" s="234" t="s">
        <v>364</v>
      </c>
      <c r="J6" s="184" t="s">
        <v>60</v>
      </c>
      <c r="K6" s="73" t="s">
        <v>220</v>
      </c>
      <c r="L6" s="94" t="s">
        <v>364</v>
      </c>
      <c r="M6" s="184" t="s">
        <v>60</v>
      </c>
      <c r="N6" s="73" t="s">
        <v>220</v>
      </c>
      <c r="O6" s="94" t="s">
        <v>364</v>
      </c>
      <c r="P6" s="184" t="s">
        <v>3</v>
      </c>
      <c r="Q6" s="100" t="s">
        <v>2</v>
      </c>
    </row>
    <row r="7" spans="1:31" x14ac:dyDescent="0.3">
      <c r="A7" s="62">
        <v>1</v>
      </c>
      <c r="B7" s="40" t="s">
        <v>260</v>
      </c>
      <c r="C7" s="5"/>
      <c r="D7" s="5"/>
      <c r="E7" s="5">
        <v>910</v>
      </c>
      <c r="F7" s="40">
        <v>910</v>
      </c>
      <c r="G7" s="40">
        <f t="shared" ref="G7:G56" si="0">F7</f>
        <v>910</v>
      </c>
      <c r="H7" s="40">
        <f t="shared" ref="H7:H56" si="1">E7</f>
        <v>910</v>
      </c>
      <c r="I7" s="40">
        <f t="shared" ref="I7:I56" si="2">E7</f>
        <v>910</v>
      </c>
      <c r="J7" s="50">
        <v>5.7447360208062408</v>
      </c>
      <c r="K7" s="67">
        <v>5.6467360208062418</v>
      </c>
      <c r="L7" s="50">
        <v>5.6467360208062418</v>
      </c>
      <c r="M7" s="50">
        <v>8.5182873862158637</v>
      </c>
      <c r="N7" s="67">
        <v>8.6012743823146938</v>
      </c>
      <c r="O7" s="67">
        <v>17.241274382314696</v>
      </c>
      <c r="P7" s="123">
        <f>G7-I7</f>
        <v>0</v>
      </c>
      <c r="Q7" s="101">
        <f>M7-O7</f>
        <v>-8.7229869960988324</v>
      </c>
    </row>
    <row r="8" spans="1:31" s="9" customFormat="1" x14ac:dyDescent="0.3">
      <c r="A8" s="63">
        <v>2</v>
      </c>
      <c r="B8" s="58" t="s">
        <v>261</v>
      </c>
      <c r="C8" s="8"/>
      <c r="D8" s="8"/>
      <c r="E8" s="8">
        <v>2174</v>
      </c>
      <c r="F8" s="58">
        <v>2120</v>
      </c>
      <c r="G8" s="58">
        <f t="shared" si="0"/>
        <v>2120</v>
      </c>
      <c r="H8" s="58">
        <f t="shared" si="1"/>
        <v>2174</v>
      </c>
      <c r="I8" s="58">
        <f t="shared" si="2"/>
        <v>2174</v>
      </c>
      <c r="J8" s="92">
        <v>10.779846553966189</v>
      </c>
      <c r="K8" s="71">
        <v>10.906553966189858</v>
      </c>
      <c r="L8" s="92">
        <v>10.906553966189858</v>
      </c>
      <c r="M8" s="92">
        <v>16.578669515140255</v>
      </c>
      <c r="N8" s="71">
        <v>17.124714843024336</v>
      </c>
      <c r="O8" s="71">
        <v>23.604714843024336</v>
      </c>
      <c r="P8" s="105">
        <f t="shared" ref="P8:P56" si="3">G8-I8</f>
        <v>-54</v>
      </c>
      <c r="Q8" s="131">
        <f t="shared" ref="Q8:Q56" si="4">M8-O8</f>
        <v>-7.0260453278840806</v>
      </c>
    </row>
    <row r="9" spans="1:31" s="9" customFormat="1" x14ac:dyDescent="0.3">
      <c r="A9" s="63">
        <v>3</v>
      </c>
      <c r="B9" s="58" t="s">
        <v>262</v>
      </c>
      <c r="E9" s="8">
        <v>2657</v>
      </c>
      <c r="F9" s="58">
        <v>2647</v>
      </c>
      <c r="G9" s="58">
        <f t="shared" si="0"/>
        <v>2647</v>
      </c>
      <c r="H9" s="58">
        <f t="shared" si="1"/>
        <v>2657</v>
      </c>
      <c r="I9" s="58">
        <f t="shared" si="2"/>
        <v>2657</v>
      </c>
      <c r="J9" s="92">
        <v>12.972824447334199</v>
      </c>
      <c r="K9" s="71">
        <v>12.916436931079325</v>
      </c>
      <c r="L9" s="92">
        <v>12.916436931079325</v>
      </c>
      <c r="M9" s="92">
        <v>19.213835946498236</v>
      </c>
      <c r="N9" s="71">
        <v>19.556314322868289</v>
      </c>
      <c r="O9" s="71">
        <v>26.036314322868289</v>
      </c>
      <c r="P9" s="105">
        <f t="shared" si="3"/>
        <v>-10</v>
      </c>
      <c r="Q9" s="131">
        <f t="shared" si="4"/>
        <v>-6.8224783763700536</v>
      </c>
    </row>
    <row r="10" spans="1:31" s="9" customFormat="1" x14ac:dyDescent="0.3">
      <c r="A10" s="63">
        <v>4</v>
      </c>
      <c r="B10" s="58" t="s">
        <v>263</v>
      </c>
      <c r="E10" s="8">
        <v>505</v>
      </c>
      <c r="F10" s="58">
        <v>511</v>
      </c>
      <c r="G10" s="58">
        <f t="shared" si="0"/>
        <v>511</v>
      </c>
      <c r="H10" s="58">
        <f t="shared" si="1"/>
        <v>505</v>
      </c>
      <c r="I10" s="58">
        <f t="shared" si="2"/>
        <v>505</v>
      </c>
      <c r="J10" s="92">
        <v>4.084397919375812</v>
      </c>
      <c r="K10" s="71">
        <v>3.9614304291287388</v>
      </c>
      <c r="L10" s="92">
        <v>3.9614304291287388</v>
      </c>
      <c r="M10" s="92">
        <v>8.5331613784135243</v>
      </c>
      <c r="N10" s="71">
        <v>8.7223555638120018</v>
      </c>
      <c r="O10" s="71">
        <v>15.202355563812002</v>
      </c>
      <c r="P10" s="105">
        <f t="shared" si="3"/>
        <v>6</v>
      </c>
      <c r="Q10" s="131">
        <f t="shared" si="4"/>
        <v>-6.669194185398478</v>
      </c>
    </row>
    <row r="11" spans="1:31" s="9" customFormat="1" x14ac:dyDescent="0.3">
      <c r="A11" s="63">
        <v>5</v>
      </c>
      <c r="B11" s="58" t="s">
        <v>302</v>
      </c>
      <c r="E11" s="8">
        <v>449</v>
      </c>
      <c r="F11" s="58">
        <v>392</v>
      </c>
      <c r="G11" s="58">
        <f t="shared" si="0"/>
        <v>392</v>
      </c>
      <c r="H11" s="58">
        <f t="shared" si="1"/>
        <v>449</v>
      </c>
      <c r="I11" s="58">
        <f t="shared" si="2"/>
        <v>449</v>
      </c>
      <c r="J11" s="92">
        <v>3.5892093628088424</v>
      </c>
      <c r="K11" s="71">
        <v>3.7284005201560468</v>
      </c>
      <c r="L11" s="92">
        <v>3.7284005201560468</v>
      </c>
      <c r="M11" s="92">
        <v>7.9381237971391405</v>
      </c>
      <c r="N11" s="71">
        <v>8.4404309864387894</v>
      </c>
      <c r="O11" s="71">
        <v>14.92043098643879</v>
      </c>
      <c r="P11" s="105">
        <f t="shared" si="3"/>
        <v>-57</v>
      </c>
      <c r="Q11" s="131">
        <f t="shared" si="4"/>
        <v>-6.9823071892996493</v>
      </c>
    </row>
    <row r="12" spans="1:31" x14ac:dyDescent="0.3">
      <c r="A12" s="63">
        <v>6</v>
      </c>
      <c r="B12" s="3" t="s">
        <v>264</v>
      </c>
      <c r="C12" s="9"/>
      <c r="E12" s="17">
        <v>146</v>
      </c>
      <c r="F12" s="3">
        <v>66</v>
      </c>
      <c r="G12" s="3">
        <f t="shared" si="0"/>
        <v>66</v>
      </c>
      <c r="H12" s="3">
        <f t="shared" si="1"/>
        <v>146</v>
      </c>
      <c r="I12" s="3">
        <f t="shared" si="2"/>
        <v>146</v>
      </c>
      <c r="J12" s="92">
        <v>2.2326423927178154</v>
      </c>
      <c r="K12" s="71">
        <v>2.4675422626788039</v>
      </c>
      <c r="L12" s="92">
        <v>2.4675422626788039</v>
      </c>
      <c r="M12" s="92">
        <v>4.2980208433958751</v>
      </c>
      <c r="N12" s="71">
        <v>4.7550176481515889</v>
      </c>
      <c r="O12" s="71">
        <v>13.39501764815159</v>
      </c>
      <c r="P12" s="20">
        <f t="shared" si="3"/>
        <v>-80</v>
      </c>
      <c r="Q12" s="102">
        <f t="shared" si="4"/>
        <v>-9.0969968047557153</v>
      </c>
    </row>
    <row r="13" spans="1:31" x14ac:dyDescent="0.3">
      <c r="A13" s="63">
        <v>7</v>
      </c>
      <c r="B13" s="3" t="s">
        <v>265</v>
      </c>
      <c r="C13" s="9"/>
      <c r="E13" s="17">
        <v>937</v>
      </c>
      <c r="F13" s="3">
        <v>872</v>
      </c>
      <c r="G13" s="3">
        <f t="shared" si="0"/>
        <v>872</v>
      </c>
      <c r="H13" s="3">
        <f t="shared" si="1"/>
        <v>937</v>
      </c>
      <c r="I13" s="3">
        <f t="shared" si="2"/>
        <v>937</v>
      </c>
      <c r="J13" s="92">
        <v>5.5866085825747716</v>
      </c>
      <c r="K13" s="71">
        <v>5.7590897269180754</v>
      </c>
      <c r="L13" s="92">
        <v>5.7590897269180754</v>
      </c>
      <c r="M13" s="92">
        <v>10.338275385472784</v>
      </c>
      <c r="N13" s="71">
        <v>10.897202303548209</v>
      </c>
      <c r="O13" s="71">
        <v>17.377202303548209</v>
      </c>
      <c r="P13" s="20">
        <f t="shared" si="3"/>
        <v>-65</v>
      </c>
      <c r="Q13" s="102">
        <f t="shared" si="4"/>
        <v>-7.0389269180754255</v>
      </c>
      <c r="T13" s="8" t="s">
        <v>7</v>
      </c>
      <c r="U13" s="8">
        <v>96.76</v>
      </c>
      <c r="V13" s="8"/>
    </row>
    <row r="14" spans="1:31" x14ac:dyDescent="0.3">
      <c r="A14" s="63">
        <v>8</v>
      </c>
      <c r="B14" s="3" t="s">
        <v>266</v>
      </c>
      <c r="C14" s="9"/>
      <c r="E14" s="8">
        <v>1858</v>
      </c>
      <c r="F14" s="3">
        <v>1858</v>
      </c>
      <c r="G14" s="3">
        <f t="shared" si="0"/>
        <v>1858</v>
      </c>
      <c r="H14" s="3">
        <f t="shared" si="1"/>
        <v>1858</v>
      </c>
      <c r="I14" s="3">
        <f t="shared" si="2"/>
        <v>1858</v>
      </c>
      <c r="J14" s="92">
        <v>9.6895994798439524</v>
      </c>
      <c r="K14" s="71">
        <v>9.5915994798439534</v>
      </c>
      <c r="L14" s="92">
        <v>9.5915994798439534</v>
      </c>
      <c r="M14" s="92">
        <v>13.258586773174809</v>
      </c>
      <c r="N14" s="71">
        <v>13.373854727846926</v>
      </c>
      <c r="O14" s="71">
        <v>22.013854727846926</v>
      </c>
      <c r="P14" s="20">
        <f t="shared" si="3"/>
        <v>0</v>
      </c>
      <c r="Q14" s="102">
        <f t="shared" si="4"/>
        <v>-8.7552679546721173</v>
      </c>
      <c r="T14" s="8" t="s">
        <v>8</v>
      </c>
      <c r="U14" s="32">
        <v>126.64</v>
      </c>
    </row>
    <row r="15" spans="1:31" x14ac:dyDescent="0.3">
      <c r="A15" s="185">
        <v>9</v>
      </c>
      <c r="B15" s="3" t="s">
        <v>267</v>
      </c>
      <c r="C15" s="9"/>
      <c r="E15" s="17">
        <v>1304</v>
      </c>
      <c r="F15" s="3">
        <v>1304</v>
      </c>
      <c r="G15" s="3">
        <f t="shared" si="0"/>
        <v>1304</v>
      </c>
      <c r="H15" s="3">
        <f t="shared" si="1"/>
        <v>1304</v>
      </c>
      <c r="I15" s="3">
        <f t="shared" si="2"/>
        <v>1304</v>
      </c>
      <c r="J15" s="92">
        <v>7.3842678803641082</v>
      </c>
      <c r="K15" s="71">
        <v>7.2862678803641092</v>
      </c>
      <c r="L15" s="92">
        <v>7.2862678803641092</v>
      </c>
      <c r="M15" s="92">
        <v>10.488411814973063</v>
      </c>
      <c r="N15" s="71">
        <v>10.584815158833365</v>
      </c>
      <c r="O15" s="71">
        <v>19.224815158833366</v>
      </c>
      <c r="P15" s="20">
        <f t="shared" si="3"/>
        <v>0</v>
      </c>
      <c r="Q15" s="102">
        <f t="shared" si="4"/>
        <v>-8.736403343860303</v>
      </c>
    </row>
    <row r="16" spans="1:31" s="9" customFormat="1" x14ac:dyDescent="0.3">
      <c r="A16" s="63">
        <v>10</v>
      </c>
      <c r="B16" s="58" t="s">
        <v>268</v>
      </c>
      <c r="E16" s="8">
        <v>1929</v>
      </c>
      <c r="F16" s="58">
        <v>1665</v>
      </c>
      <c r="G16" s="58">
        <f t="shared" si="0"/>
        <v>1665</v>
      </c>
      <c r="H16" s="58">
        <f t="shared" si="1"/>
        <v>1929</v>
      </c>
      <c r="I16" s="58">
        <f t="shared" si="2"/>
        <v>1929</v>
      </c>
      <c r="J16" s="92">
        <v>8.8864785435630687</v>
      </c>
      <c r="K16" s="71">
        <v>9.8870481144343287</v>
      </c>
      <c r="L16" s="92">
        <v>9.8870481144343287</v>
      </c>
      <c r="M16" s="92">
        <v>12.293525822032324</v>
      </c>
      <c r="N16" s="71">
        <v>15.891294817016536</v>
      </c>
      <c r="O16" s="71">
        <v>22.371294817016537</v>
      </c>
      <c r="P16" s="105">
        <f t="shared" si="3"/>
        <v>-264</v>
      </c>
      <c r="Q16" s="131">
        <f t="shared" si="4"/>
        <v>-10.077768994984213</v>
      </c>
    </row>
    <row r="17" spans="1:22" x14ac:dyDescent="0.3">
      <c r="A17" s="185">
        <v>11</v>
      </c>
      <c r="B17" s="3" t="s">
        <v>269</v>
      </c>
      <c r="C17" s="9"/>
      <c r="E17" s="17">
        <v>697</v>
      </c>
      <c r="F17" s="3">
        <v>697</v>
      </c>
      <c r="G17" s="3">
        <f t="shared" si="0"/>
        <v>697</v>
      </c>
      <c r="H17" s="3">
        <f t="shared" si="1"/>
        <v>697</v>
      </c>
      <c r="I17" s="3">
        <f t="shared" si="2"/>
        <v>697</v>
      </c>
      <c r="J17" s="92">
        <v>4.8583901170351096</v>
      </c>
      <c r="K17" s="71">
        <v>4.7603901170351106</v>
      </c>
      <c r="L17" s="92">
        <v>4.7603901170351106</v>
      </c>
      <c r="M17" s="92">
        <v>7.4532201188928102</v>
      </c>
      <c r="N17" s="71">
        <v>7.5289541148058712</v>
      </c>
      <c r="O17" s="71">
        <v>16.168954114805871</v>
      </c>
      <c r="P17" s="20">
        <f t="shared" si="3"/>
        <v>0</v>
      </c>
      <c r="Q17" s="102">
        <f t="shared" si="4"/>
        <v>-8.7157339959130606</v>
      </c>
      <c r="T17" s="12" t="s">
        <v>502</v>
      </c>
      <c r="U17">
        <v>27.1</v>
      </c>
    </row>
    <row r="18" spans="1:22" x14ac:dyDescent="0.3">
      <c r="A18" s="185">
        <v>12</v>
      </c>
      <c r="B18" s="3" t="s">
        <v>270</v>
      </c>
      <c r="C18" s="8"/>
      <c r="D18" s="8"/>
      <c r="E18" s="17">
        <v>696</v>
      </c>
      <c r="F18" s="3">
        <v>696</v>
      </c>
      <c r="G18" s="3">
        <f t="shared" si="0"/>
        <v>696</v>
      </c>
      <c r="H18" s="3">
        <f t="shared" si="1"/>
        <v>696</v>
      </c>
      <c r="I18" s="3">
        <f t="shared" si="2"/>
        <v>696</v>
      </c>
      <c r="J18" s="92">
        <v>4.8542288686605977</v>
      </c>
      <c r="K18" s="71">
        <v>4.7562288686605987</v>
      </c>
      <c r="L18" s="92">
        <v>4.7562288686605987</v>
      </c>
      <c r="M18" s="92">
        <v>9.4582198030837823</v>
      </c>
      <c r="N18" s="71">
        <v>9.6839197473527783</v>
      </c>
      <c r="O18" s="71">
        <v>16.163919747352779</v>
      </c>
      <c r="P18" s="20">
        <f t="shared" si="3"/>
        <v>0</v>
      </c>
      <c r="Q18" s="102">
        <f t="shared" si="4"/>
        <v>-6.7056999442689964</v>
      </c>
      <c r="T18" s="12" t="s">
        <v>503</v>
      </c>
      <c r="U18" s="42">
        <v>22.4</v>
      </c>
      <c r="V18" s="42"/>
    </row>
    <row r="19" spans="1:22" x14ac:dyDescent="0.3">
      <c r="A19" s="185">
        <v>13</v>
      </c>
      <c r="B19" s="3" t="s">
        <v>271</v>
      </c>
      <c r="C19" s="8"/>
      <c r="D19" s="8"/>
      <c r="E19" s="17">
        <v>637</v>
      </c>
      <c r="F19" s="3">
        <v>642</v>
      </c>
      <c r="G19" s="3">
        <f t="shared" si="0"/>
        <v>642</v>
      </c>
      <c r="H19" s="3">
        <f t="shared" si="1"/>
        <v>637</v>
      </c>
      <c r="I19" s="3">
        <f t="shared" si="2"/>
        <v>637</v>
      </c>
      <c r="J19" s="92">
        <v>4.6295214564369305</v>
      </c>
      <c r="K19" s="71">
        <v>4.5107152145643692</v>
      </c>
      <c r="L19" s="92">
        <v>4.5107152145643692</v>
      </c>
      <c r="M19" s="92">
        <v>7.1782027493962461</v>
      </c>
      <c r="N19" s="71">
        <v>7.2268920676202866</v>
      </c>
      <c r="O19" s="71">
        <v>15.866892067620288</v>
      </c>
      <c r="P19" s="20">
        <f t="shared" si="3"/>
        <v>5</v>
      </c>
      <c r="Q19" s="102">
        <f t="shared" si="4"/>
        <v>-8.6886893182240428</v>
      </c>
    </row>
    <row r="20" spans="1:22" x14ac:dyDescent="0.3">
      <c r="A20" s="185">
        <v>14</v>
      </c>
      <c r="B20" s="3" t="s">
        <v>272</v>
      </c>
      <c r="C20" s="8"/>
      <c r="D20" s="8"/>
      <c r="E20" s="17">
        <v>724</v>
      </c>
      <c r="F20" s="3">
        <v>724</v>
      </c>
      <c r="G20" s="3">
        <f t="shared" si="0"/>
        <v>724</v>
      </c>
      <c r="H20" s="3">
        <f t="shared" si="1"/>
        <v>724</v>
      </c>
      <c r="I20" s="3">
        <f t="shared" si="2"/>
        <v>724</v>
      </c>
      <c r="J20" s="92">
        <v>4.9707438231469432</v>
      </c>
      <c r="K20" s="71">
        <v>4.8727438231469442</v>
      </c>
      <c r="L20" s="92">
        <v>4.8727438231469442</v>
      </c>
      <c r="M20" s="92">
        <v>7.5882286457365771</v>
      </c>
      <c r="N20" s="71">
        <v>7.6648820360393835</v>
      </c>
      <c r="O20" s="71">
        <v>16.304882036039384</v>
      </c>
      <c r="P20" s="20">
        <f t="shared" si="3"/>
        <v>0</v>
      </c>
      <c r="Q20" s="102">
        <f t="shared" si="4"/>
        <v>-8.7166533903028061</v>
      </c>
    </row>
    <row r="21" spans="1:22" x14ac:dyDescent="0.3">
      <c r="A21" s="185">
        <v>15</v>
      </c>
      <c r="B21" s="3" t="s">
        <v>273</v>
      </c>
      <c r="C21" s="8"/>
      <c r="D21" s="8"/>
      <c r="E21" s="17">
        <v>4380</v>
      </c>
      <c r="F21" s="3">
        <v>4380</v>
      </c>
      <c r="G21" s="3">
        <f t="shared" si="0"/>
        <v>4380</v>
      </c>
      <c r="H21" s="3">
        <f t="shared" si="1"/>
        <v>4380</v>
      </c>
      <c r="I21" s="3">
        <f t="shared" si="2"/>
        <v>4380</v>
      </c>
      <c r="J21" s="92">
        <v>20.184267880364111</v>
      </c>
      <c r="K21" s="71">
        <v>20.086267880364108</v>
      </c>
      <c r="L21" s="92">
        <v>20.086267880364108</v>
      </c>
      <c r="M21" s="92">
        <v>27.879383243544492</v>
      </c>
      <c r="N21" s="71">
        <v>28.230529444547653</v>
      </c>
      <c r="O21" s="71">
        <v>34.710529444547653</v>
      </c>
      <c r="P21" s="20">
        <f t="shared" si="3"/>
        <v>0</v>
      </c>
      <c r="Q21" s="102">
        <f t="shared" si="4"/>
        <v>-6.8311462010031612</v>
      </c>
    </row>
    <row r="22" spans="1:22" s="9" customFormat="1" x14ac:dyDescent="0.3">
      <c r="A22" s="63">
        <v>16</v>
      </c>
      <c r="B22" s="58" t="s">
        <v>274</v>
      </c>
      <c r="C22" s="8"/>
      <c r="D22" s="8"/>
      <c r="E22" s="8">
        <v>25</v>
      </c>
      <c r="F22" s="58">
        <v>25</v>
      </c>
      <c r="G22" s="58">
        <f t="shared" si="0"/>
        <v>25</v>
      </c>
      <c r="H22" s="58">
        <f t="shared" si="1"/>
        <v>25</v>
      </c>
      <c r="I22" s="58">
        <f t="shared" si="2"/>
        <v>25</v>
      </c>
      <c r="J22" s="92">
        <v>2.062031209362809</v>
      </c>
      <c r="K22" s="71">
        <v>1.9640312093628089</v>
      </c>
      <c r="L22" s="92">
        <v>1.9640312093628089</v>
      </c>
      <c r="M22" s="92">
        <v>4.0930078952257096</v>
      </c>
      <c r="N22" s="71">
        <v>4.1458591863273266</v>
      </c>
      <c r="O22" s="71">
        <v>12.785859186327327</v>
      </c>
      <c r="P22" s="105">
        <f t="shared" si="3"/>
        <v>0</v>
      </c>
      <c r="Q22" s="131">
        <f t="shared" si="4"/>
        <v>-8.6928512911016185</v>
      </c>
    </row>
    <row r="23" spans="1:22" s="9" customFormat="1" x14ac:dyDescent="0.3">
      <c r="A23" s="63">
        <v>17</v>
      </c>
      <c r="B23" s="58" t="s">
        <v>275</v>
      </c>
      <c r="C23" s="8"/>
      <c r="D23" s="8"/>
      <c r="E23" s="8">
        <v>219</v>
      </c>
      <c r="F23" s="58">
        <v>159</v>
      </c>
      <c r="G23" s="58">
        <f t="shared" si="0"/>
        <v>159</v>
      </c>
      <c r="H23" s="58">
        <f t="shared" si="1"/>
        <v>219</v>
      </c>
      <c r="I23" s="58">
        <f t="shared" si="2"/>
        <v>219</v>
      </c>
      <c r="J23" s="92">
        <v>2.6196384915474646</v>
      </c>
      <c r="K23" s="71">
        <v>2.7713133940182058</v>
      </c>
      <c r="L23" s="92">
        <v>2.7713133940182058</v>
      </c>
      <c r="M23" s="92">
        <v>4.7630502136355188</v>
      </c>
      <c r="N23" s="71">
        <v>5.1225264722273831</v>
      </c>
      <c r="O23" s="71">
        <v>13.762526472227384</v>
      </c>
      <c r="P23" s="105">
        <f t="shared" si="3"/>
        <v>-60</v>
      </c>
      <c r="Q23" s="131">
        <f t="shared" si="4"/>
        <v>-8.9994762585918657</v>
      </c>
    </row>
    <row r="24" spans="1:22" s="9" customFormat="1" x14ac:dyDescent="0.3">
      <c r="A24" s="63">
        <v>18</v>
      </c>
      <c r="B24" s="58" t="s">
        <v>254</v>
      </c>
      <c r="C24" s="8"/>
      <c r="D24" s="8"/>
      <c r="E24" s="8">
        <v>60</v>
      </c>
      <c r="F24" s="58">
        <v>0</v>
      </c>
      <c r="G24" s="58">
        <f t="shared" si="0"/>
        <v>0</v>
      </c>
      <c r="H24" s="58">
        <f t="shared" si="1"/>
        <v>60</v>
      </c>
      <c r="I24" s="58">
        <f t="shared" si="2"/>
        <v>60</v>
      </c>
      <c r="J24" s="92">
        <v>1.958</v>
      </c>
      <c r="K24" s="71">
        <v>2.1096749024707413</v>
      </c>
      <c r="L24" s="92">
        <v>2.1096749024707413</v>
      </c>
      <c r="M24" s="92">
        <v>1.958</v>
      </c>
      <c r="N24" s="71">
        <v>4.3220620471855842</v>
      </c>
      <c r="O24" s="71">
        <v>12.962062047185585</v>
      </c>
      <c r="P24" s="105">
        <f t="shared" si="3"/>
        <v>-60</v>
      </c>
      <c r="Q24" s="131">
        <f t="shared" si="4"/>
        <v>-11.004062047185585</v>
      </c>
    </row>
    <row r="25" spans="1:22" x14ac:dyDescent="0.3">
      <c r="A25" s="185">
        <v>19</v>
      </c>
      <c r="B25" s="3" t="s">
        <v>276</v>
      </c>
      <c r="C25" s="8"/>
      <c r="D25" s="8"/>
      <c r="E25" s="17">
        <v>2541</v>
      </c>
      <c r="F25" s="3">
        <v>2531</v>
      </c>
      <c r="G25" s="3">
        <f t="shared" si="0"/>
        <v>2531</v>
      </c>
      <c r="H25" s="3">
        <f t="shared" si="1"/>
        <v>2541</v>
      </c>
      <c r="I25" s="3">
        <f t="shared" si="2"/>
        <v>2541</v>
      </c>
      <c r="J25" s="92">
        <v>12.490119635890766</v>
      </c>
      <c r="K25" s="71">
        <v>12.433732119635891</v>
      </c>
      <c r="L25" s="92">
        <v>12.433732119635891</v>
      </c>
      <c r="M25" s="92">
        <v>18.633799312650936</v>
      </c>
      <c r="N25" s="71">
        <v>18.972327698309492</v>
      </c>
      <c r="O25" s="71">
        <v>25.452327698309492</v>
      </c>
      <c r="P25" s="20">
        <f t="shared" si="3"/>
        <v>-10</v>
      </c>
      <c r="Q25" s="102">
        <f t="shared" si="4"/>
        <v>-6.8185283856585563</v>
      </c>
    </row>
    <row r="26" spans="1:22" s="9" customFormat="1" x14ac:dyDescent="0.3">
      <c r="A26" s="63">
        <v>20</v>
      </c>
      <c r="B26" s="58" t="s">
        <v>277</v>
      </c>
      <c r="C26" s="8"/>
      <c r="D26" s="8"/>
      <c r="E26" s="8">
        <v>735</v>
      </c>
      <c r="F26" s="58">
        <v>675</v>
      </c>
      <c r="G26" s="58">
        <f t="shared" si="0"/>
        <v>675</v>
      </c>
      <c r="H26" s="58">
        <f t="shared" si="1"/>
        <v>735</v>
      </c>
      <c r="I26" s="58">
        <f t="shared" si="2"/>
        <v>735</v>
      </c>
      <c r="J26" s="92">
        <v>4.7668426527958383</v>
      </c>
      <c r="K26" s="71">
        <v>4.9185175552665799</v>
      </c>
      <c r="L26" s="92">
        <v>4.9185175552665799</v>
      </c>
      <c r="M26" s="92">
        <v>7.3432131710941846</v>
      </c>
      <c r="N26" s="71">
        <v>7.7202600780234079</v>
      </c>
      <c r="O26" s="71">
        <v>16.360260078023408</v>
      </c>
      <c r="P26" s="105">
        <f t="shared" si="3"/>
        <v>-60</v>
      </c>
      <c r="Q26" s="131">
        <f t="shared" si="4"/>
        <v>-9.0170469069292238</v>
      </c>
    </row>
    <row r="27" spans="1:22" s="9" customFormat="1" x14ac:dyDescent="0.3">
      <c r="A27" s="63">
        <v>21</v>
      </c>
      <c r="B27" s="58" t="s">
        <v>278</v>
      </c>
      <c r="C27" s="8"/>
      <c r="D27" s="8"/>
      <c r="E27" s="8">
        <v>1479</v>
      </c>
      <c r="F27" s="58">
        <v>1479</v>
      </c>
      <c r="G27" s="58">
        <f t="shared" si="0"/>
        <v>1479</v>
      </c>
      <c r="H27" s="58">
        <f t="shared" si="1"/>
        <v>1479</v>
      </c>
      <c r="I27" s="58">
        <f t="shared" si="2"/>
        <v>1479</v>
      </c>
      <c r="J27" s="92">
        <v>8.1124863459037702</v>
      </c>
      <c r="K27" s="71">
        <v>8.0144863459037712</v>
      </c>
      <c r="L27" s="92">
        <v>8.0144863459037712</v>
      </c>
      <c r="M27" s="92">
        <v>11.363467081553036</v>
      </c>
      <c r="N27" s="71">
        <v>11.465829463124653</v>
      </c>
      <c r="O27" s="71">
        <v>20.105829463124653</v>
      </c>
      <c r="P27" s="105">
        <f t="shared" si="3"/>
        <v>0</v>
      </c>
      <c r="Q27" s="131">
        <f t="shared" si="4"/>
        <v>-8.7423623815716169</v>
      </c>
    </row>
    <row r="28" spans="1:22" s="9" customFormat="1" x14ac:dyDescent="0.3">
      <c r="A28" s="63">
        <v>22</v>
      </c>
      <c r="B28" s="58" t="s">
        <v>279</v>
      </c>
      <c r="C28" s="8"/>
      <c r="D28" s="8"/>
      <c r="E28" s="8">
        <v>2132</v>
      </c>
      <c r="F28" s="58">
        <v>2076</v>
      </c>
      <c r="G28" s="58">
        <f t="shared" si="0"/>
        <v>2076</v>
      </c>
      <c r="H28" s="58">
        <f t="shared" si="1"/>
        <v>2132</v>
      </c>
      <c r="I28" s="58">
        <f t="shared" si="2"/>
        <v>2132</v>
      </c>
      <c r="J28" s="92">
        <v>10.596751625487645</v>
      </c>
      <c r="K28" s="71">
        <v>10.731781534460339</v>
      </c>
      <c r="L28" s="92">
        <v>10.731781534460339</v>
      </c>
      <c r="M28" s="92">
        <v>16.358655619543004</v>
      </c>
      <c r="N28" s="71">
        <v>16.913271409994426</v>
      </c>
      <c r="O28" s="71">
        <v>23.393271409994426</v>
      </c>
      <c r="P28" s="105">
        <f t="shared" si="3"/>
        <v>-56</v>
      </c>
      <c r="Q28" s="131">
        <f t="shared" si="4"/>
        <v>-7.0346157904514222</v>
      </c>
    </row>
    <row r="29" spans="1:22" s="9" customFormat="1" x14ac:dyDescent="0.3">
      <c r="A29" s="63">
        <v>23</v>
      </c>
      <c r="B29" s="58" t="s">
        <v>280</v>
      </c>
      <c r="C29" s="8"/>
      <c r="D29" s="8"/>
      <c r="E29" s="8">
        <v>4697</v>
      </c>
      <c r="F29" s="58">
        <v>4697</v>
      </c>
      <c r="G29" s="58">
        <f t="shared" si="0"/>
        <v>4697</v>
      </c>
      <c r="H29" s="58">
        <f t="shared" si="1"/>
        <v>4697</v>
      </c>
      <c r="I29" s="58">
        <f t="shared" si="2"/>
        <v>4697</v>
      </c>
      <c r="J29" s="92">
        <v>21.503383615084527</v>
      </c>
      <c r="K29" s="71">
        <v>21.405383615084524</v>
      </c>
      <c r="L29" s="92">
        <v>21.405383615084524</v>
      </c>
      <c r="M29" s="92">
        <v>29.464483355006504</v>
      </c>
      <c r="N29" s="71">
        <v>29.826423927178155</v>
      </c>
      <c r="O29" s="71">
        <v>36.306423927178159</v>
      </c>
      <c r="P29" s="105">
        <f t="shared" si="3"/>
        <v>0</v>
      </c>
      <c r="Q29" s="131">
        <f t="shared" si="4"/>
        <v>-6.8419405721716551</v>
      </c>
    </row>
    <row r="30" spans="1:22" s="9" customFormat="1" x14ac:dyDescent="0.3">
      <c r="A30" s="63">
        <v>24</v>
      </c>
      <c r="B30" s="58" t="s">
        <v>281</v>
      </c>
      <c r="C30" s="8"/>
      <c r="D30" s="8"/>
      <c r="E30" s="8">
        <v>1273</v>
      </c>
      <c r="F30" s="58">
        <v>1336</v>
      </c>
      <c r="G30" s="58">
        <f t="shared" si="0"/>
        <v>1336</v>
      </c>
      <c r="H30" s="58">
        <f t="shared" si="1"/>
        <v>1273</v>
      </c>
      <c r="I30" s="58">
        <f t="shared" si="2"/>
        <v>1273</v>
      </c>
      <c r="J30" s="92">
        <v>7.5174278283485041</v>
      </c>
      <c r="K30" s="71">
        <v>7.1572691807542261</v>
      </c>
      <c r="L30" s="92">
        <v>7.1572691807542261</v>
      </c>
      <c r="M30" s="92">
        <v>12.658421920861972</v>
      </c>
      <c r="N30" s="71">
        <v>10.42874976778748</v>
      </c>
      <c r="O30" s="71">
        <v>19.06874976778748</v>
      </c>
      <c r="P30" s="105">
        <f t="shared" si="3"/>
        <v>63</v>
      </c>
      <c r="Q30" s="131">
        <f t="shared" si="4"/>
        <v>-6.4103278469255081</v>
      </c>
    </row>
    <row r="31" spans="1:22" s="9" customFormat="1" x14ac:dyDescent="0.3">
      <c r="A31" s="63">
        <v>25</v>
      </c>
      <c r="B31" s="58" t="s">
        <v>282</v>
      </c>
      <c r="C31" s="8"/>
      <c r="D31" s="8"/>
      <c r="E31" s="8">
        <v>421</v>
      </c>
      <c r="F31" s="58">
        <v>421</v>
      </c>
      <c r="G31" s="58">
        <f t="shared" si="0"/>
        <v>421</v>
      </c>
      <c r="H31" s="58">
        <f t="shared" si="1"/>
        <v>421</v>
      </c>
      <c r="I31" s="58">
        <f t="shared" si="2"/>
        <v>421</v>
      </c>
      <c r="J31" s="92">
        <v>3.7098855656697007</v>
      </c>
      <c r="K31" s="71">
        <v>3.6118855656697009</v>
      </c>
      <c r="L31" s="92">
        <v>3.6118855656697009</v>
      </c>
      <c r="M31" s="92">
        <v>8.0831329556009646</v>
      </c>
      <c r="N31" s="71">
        <v>8.2994686977521841</v>
      </c>
      <c r="O31" s="71">
        <v>14.779468697752183</v>
      </c>
      <c r="P31" s="105">
        <f t="shared" si="3"/>
        <v>0</v>
      </c>
      <c r="Q31" s="131">
        <f t="shared" si="4"/>
        <v>-6.6963357421512182</v>
      </c>
    </row>
    <row r="32" spans="1:22" x14ac:dyDescent="0.3">
      <c r="A32" s="185">
        <v>26</v>
      </c>
      <c r="B32" s="3" t="s">
        <v>283</v>
      </c>
      <c r="C32" s="8"/>
      <c r="D32" s="8"/>
      <c r="E32" s="17">
        <v>529</v>
      </c>
      <c r="F32" s="3">
        <v>529</v>
      </c>
      <c r="G32" s="3">
        <f t="shared" si="0"/>
        <v>529</v>
      </c>
      <c r="H32" s="3">
        <f t="shared" si="1"/>
        <v>529</v>
      </c>
      <c r="I32" s="3">
        <f t="shared" si="2"/>
        <v>529</v>
      </c>
      <c r="J32" s="92">
        <v>4.1593003901170347</v>
      </c>
      <c r="K32" s="71">
        <v>4.0613003901170348</v>
      </c>
      <c r="L32" s="92">
        <v>4.0613003901170348</v>
      </c>
      <c r="M32" s="92">
        <v>6.6131670629760348</v>
      </c>
      <c r="N32" s="71">
        <v>6.6831803826862348</v>
      </c>
      <c r="O32" s="71">
        <v>15.323180382686235</v>
      </c>
      <c r="P32" s="20">
        <f t="shared" si="3"/>
        <v>0</v>
      </c>
      <c r="Q32" s="102">
        <f t="shared" si="4"/>
        <v>-8.7100133197101997</v>
      </c>
    </row>
    <row r="33" spans="1:17" s="9" customFormat="1" x14ac:dyDescent="0.3">
      <c r="A33" s="63">
        <v>27</v>
      </c>
      <c r="B33" s="58" t="s">
        <v>284</v>
      </c>
      <c r="C33" s="8"/>
      <c r="E33" s="8">
        <v>135</v>
      </c>
      <c r="F33" s="58">
        <v>81</v>
      </c>
      <c r="G33" s="58">
        <f t="shared" si="0"/>
        <v>81</v>
      </c>
      <c r="H33" s="58">
        <f t="shared" si="1"/>
        <v>135</v>
      </c>
      <c r="I33" s="58">
        <f t="shared" si="2"/>
        <v>135</v>
      </c>
      <c r="J33" s="92">
        <v>2.2950611183355005</v>
      </c>
      <c r="K33" s="71">
        <v>2.4217685305591679</v>
      </c>
      <c r="L33" s="92">
        <v>2.4217685305591679</v>
      </c>
      <c r="M33" s="92">
        <v>4.3730255805313014</v>
      </c>
      <c r="N33" s="71">
        <v>4.6996396061675645</v>
      </c>
      <c r="O33" s="71">
        <v>13.339639606167566</v>
      </c>
      <c r="P33" s="105">
        <f t="shared" si="3"/>
        <v>-54</v>
      </c>
      <c r="Q33" s="131">
        <f t="shared" si="4"/>
        <v>-8.9666140256362645</v>
      </c>
    </row>
    <row r="34" spans="1:17" x14ac:dyDescent="0.3">
      <c r="A34" s="185">
        <v>28</v>
      </c>
      <c r="B34" s="3" t="s">
        <v>255</v>
      </c>
      <c r="C34" s="8"/>
      <c r="E34" s="17">
        <v>60</v>
      </c>
      <c r="F34" s="3">
        <v>0</v>
      </c>
      <c r="G34" s="3">
        <f t="shared" si="0"/>
        <v>0</v>
      </c>
      <c r="H34" s="3">
        <f t="shared" si="1"/>
        <v>60</v>
      </c>
      <c r="I34" s="3">
        <f t="shared" si="2"/>
        <v>60</v>
      </c>
      <c r="J34" s="92">
        <v>1.958</v>
      </c>
      <c r="K34" s="71">
        <v>2.1096749024707413</v>
      </c>
      <c r="L34" s="92">
        <v>2.1096749024707413</v>
      </c>
      <c r="M34" s="92">
        <v>1.958</v>
      </c>
      <c r="N34" s="71">
        <v>4.3220620471855842</v>
      </c>
      <c r="O34" s="71">
        <v>12.962062047185585</v>
      </c>
      <c r="P34" s="20">
        <f t="shared" si="3"/>
        <v>-60</v>
      </c>
      <c r="Q34" s="102">
        <f t="shared" si="4"/>
        <v>-11.004062047185585</v>
      </c>
    </row>
    <row r="35" spans="1:17" x14ac:dyDescent="0.3">
      <c r="A35" s="185">
        <v>29</v>
      </c>
      <c r="B35" s="3" t="s">
        <v>285</v>
      </c>
      <c r="C35" s="8"/>
      <c r="E35" s="17">
        <v>794</v>
      </c>
      <c r="F35" s="3">
        <v>794</v>
      </c>
      <c r="G35" s="3">
        <f t="shared" si="0"/>
        <v>794</v>
      </c>
      <c r="H35" s="3">
        <f t="shared" si="1"/>
        <v>794</v>
      </c>
      <c r="I35" s="3">
        <f t="shared" si="2"/>
        <v>794</v>
      </c>
      <c r="J35" s="92">
        <v>5.2620312093628083</v>
      </c>
      <c r="K35" s="71">
        <v>5.1640312093628093</v>
      </c>
      <c r="L35" s="92">
        <v>5.1640312093628093</v>
      </c>
      <c r="M35" s="92">
        <v>7.9382507523685675</v>
      </c>
      <c r="N35" s="71">
        <v>8.0172877577558985</v>
      </c>
      <c r="O35" s="71">
        <v>16.657287757755899</v>
      </c>
      <c r="P35" s="20">
        <f t="shared" si="3"/>
        <v>0</v>
      </c>
      <c r="Q35" s="102">
        <f t="shared" si="4"/>
        <v>-8.7190370053873316</v>
      </c>
    </row>
    <row r="36" spans="1:17" x14ac:dyDescent="0.3">
      <c r="A36" s="185">
        <v>30</v>
      </c>
      <c r="B36" s="3" t="s">
        <v>286</v>
      </c>
      <c r="C36" s="8"/>
      <c r="E36" s="17">
        <v>682</v>
      </c>
      <c r="F36" s="3">
        <v>622</v>
      </c>
      <c r="G36" s="3">
        <f t="shared" si="0"/>
        <v>622</v>
      </c>
      <c r="H36" s="3">
        <f t="shared" si="1"/>
        <v>682</v>
      </c>
      <c r="I36" s="3">
        <f t="shared" si="2"/>
        <v>682</v>
      </c>
      <c r="J36" s="92">
        <v>4.546296488946683</v>
      </c>
      <c r="K36" s="71">
        <v>4.6979713914174255</v>
      </c>
      <c r="L36" s="92">
        <v>4.6979713914174255</v>
      </c>
      <c r="M36" s="92">
        <v>7.0781964332156777</v>
      </c>
      <c r="N36" s="71">
        <v>7.4534386030094755</v>
      </c>
      <c r="O36" s="71">
        <v>16.093438603009474</v>
      </c>
      <c r="P36" s="20">
        <f t="shared" si="3"/>
        <v>-60</v>
      </c>
      <c r="Q36" s="102">
        <f t="shared" si="4"/>
        <v>-9.0152421697937974</v>
      </c>
    </row>
    <row r="37" spans="1:17" x14ac:dyDescent="0.3">
      <c r="A37" s="185">
        <v>31</v>
      </c>
      <c r="B37" s="3" t="s">
        <v>287</v>
      </c>
      <c r="C37" s="8"/>
      <c r="E37" s="17">
        <v>4521</v>
      </c>
      <c r="F37" s="3">
        <v>4524</v>
      </c>
      <c r="G37" s="3">
        <f t="shared" si="0"/>
        <v>4524</v>
      </c>
      <c r="H37" s="3">
        <f t="shared" si="1"/>
        <v>4521</v>
      </c>
      <c r="I37" s="3">
        <f t="shared" si="2"/>
        <v>4521</v>
      </c>
      <c r="J37" s="92">
        <v>20.783487646293889</v>
      </c>
      <c r="K37" s="71">
        <v>20.67300390117035</v>
      </c>
      <c r="L37" s="92">
        <v>20.67300390117035</v>
      </c>
      <c r="M37" s="92">
        <v>28.599428720044585</v>
      </c>
      <c r="N37" s="71">
        <v>28.940375255433775</v>
      </c>
      <c r="O37" s="71">
        <v>35.420375255433775</v>
      </c>
      <c r="P37" s="20">
        <f t="shared" si="3"/>
        <v>3</v>
      </c>
      <c r="Q37" s="102">
        <f t="shared" si="4"/>
        <v>-6.82094653538919</v>
      </c>
    </row>
    <row r="38" spans="1:17" x14ac:dyDescent="0.3">
      <c r="A38" s="185">
        <v>32</v>
      </c>
      <c r="B38" s="3" t="s">
        <v>288</v>
      </c>
      <c r="C38" s="8"/>
      <c r="E38" s="17">
        <v>0</v>
      </c>
      <c r="F38" s="3">
        <v>0</v>
      </c>
      <c r="G38" s="3">
        <f t="shared" si="0"/>
        <v>0</v>
      </c>
      <c r="H38" s="3">
        <f t="shared" si="1"/>
        <v>0</v>
      </c>
      <c r="I38" s="3">
        <f t="shared" si="2"/>
        <v>0</v>
      </c>
      <c r="J38" s="92">
        <v>1.958</v>
      </c>
      <c r="K38" s="71">
        <v>1.86</v>
      </c>
      <c r="L38" s="92">
        <v>1.86</v>
      </c>
      <c r="M38" s="92">
        <v>1.958</v>
      </c>
      <c r="N38" s="71">
        <v>1.86</v>
      </c>
      <c r="O38" s="71">
        <v>12.66</v>
      </c>
      <c r="P38" s="20">
        <f t="shared" si="3"/>
        <v>0</v>
      </c>
      <c r="Q38" s="102">
        <f t="shared" si="4"/>
        <v>-10.702</v>
      </c>
    </row>
    <row r="39" spans="1:17" x14ac:dyDescent="0.3">
      <c r="A39" s="185">
        <v>33</v>
      </c>
      <c r="B39" s="3" t="s">
        <v>289</v>
      </c>
      <c r="C39" s="8"/>
      <c r="E39" s="17">
        <v>792</v>
      </c>
      <c r="F39" s="3">
        <v>792</v>
      </c>
      <c r="G39" s="3">
        <f t="shared" si="0"/>
        <v>792</v>
      </c>
      <c r="H39" s="3">
        <f t="shared" si="1"/>
        <v>792</v>
      </c>
      <c r="I39" s="3">
        <f t="shared" si="2"/>
        <v>792</v>
      </c>
      <c r="J39" s="92">
        <v>5.2537087126137836</v>
      </c>
      <c r="K39" s="71">
        <v>5.1557087126137837</v>
      </c>
      <c r="L39" s="92">
        <v>5.1557087126137837</v>
      </c>
      <c r="M39" s="92">
        <v>7.9282501207505103</v>
      </c>
      <c r="N39" s="71">
        <v>8.0072190228497124</v>
      </c>
      <c r="O39" s="71">
        <v>16.647219022849711</v>
      </c>
      <c r="P39" s="20">
        <f t="shared" si="3"/>
        <v>0</v>
      </c>
      <c r="Q39" s="102">
        <f t="shared" si="4"/>
        <v>-8.7189689020992009</v>
      </c>
    </row>
    <row r="40" spans="1:17" x14ac:dyDescent="0.3">
      <c r="A40" s="185">
        <v>34</v>
      </c>
      <c r="B40" s="3" t="s">
        <v>290</v>
      </c>
      <c r="C40" s="8"/>
      <c r="E40" s="17">
        <v>715</v>
      </c>
      <c r="F40" s="3">
        <v>661</v>
      </c>
      <c r="G40" s="3">
        <f t="shared" si="0"/>
        <v>661</v>
      </c>
      <c r="H40" s="3">
        <f t="shared" si="1"/>
        <v>715</v>
      </c>
      <c r="I40" s="3">
        <f t="shared" si="2"/>
        <v>715</v>
      </c>
      <c r="J40" s="92">
        <v>4.7085851755526651</v>
      </c>
      <c r="K40" s="71">
        <v>4.8352925877763324</v>
      </c>
      <c r="L40" s="92">
        <v>4.8352925877763324</v>
      </c>
      <c r="M40" s="92">
        <v>7.2732087497677869</v>
      </c>
      <c r="N40" s="71">
        <v>7.619572728961546</v>
      </c>
      <c r="O40" s="71">
        <v>16.259572728961547</v>
      </c>
      <c r="P40" s="20">
        <f t="shared" si="3"/>
        <v>-54</v>
      </c>
      <c r="Q40" s="102">
        <f t="shared" si="4"/>
        <v>-8.9863639791937615</v>
      </c>
    </row>
    <row r="41" spans="1:17" x14ac:dyDescent="0.3">
      <c r="A41" s="185">
        <v>35</v>
      </c>
      <c r="B41" s="3" t="s">
        <v>291</v>
      </c>
      <c r="C41" s="8"/>
      <c r="E41" s="17">
        <v>1028</v>
      </c>
      <c r="F41" s="3">
        <v>1028</v>
      </c>
      <c r="G41" s="3">
        <f t="shared" si="0"/>
        <v>1028</v>
      </c>
      <c r="H41" s="3">
        <f t="shared" si="1"/>
        <v>1028</v>
      </c>
      <c r="I41" s="3">
        <f t="shared" si="2"/>
        <v>1028</v>
      </c>
      <c r="J41" s="92">
        <v>6.2357633289986989</v>
      </c>
      <c r="K41" s="71">
        <v>6.1377633289986999</v>
      </c>
      <c r="L41" s="92">
        <v>6.1377633289986999</v>
      </c>
      <c r="M41" s="92">
        <v>11.118324651681219</v>
      </c>
      <c r="N41" s="71">
        <v>11.355329741779677</v>
      </c>
      <c r="O41" s="71">
        <v>17.835329741779677</v>
      </c>
      <c r="P41" s="20">
        <f t="shared" si="3"/>
        <v>0</v>
      </c>
      <c r="Q41" s="102">
        <f t="shared" si="4"/>
        <v>-6.7170050900984588</v>
      </c>
    </row>
    <row r="42" spans="1:17" x14ac:dyDescent="0.3">
      <c r="A42" s="185">
        <v>36</v>
      </c>
      <c r="B42" s="3" t="s">
        <v>292</v>
      </c>
      <c r="C42" s="8"/>
      <c r="D42" s="8"/>
      <c r="E42" s="17">
        <v>637</v>
      </c>
      <c r="F42" s="3">
        <v>703</v>
      </c>
      <c r="G42" s="3">
        <f t="shared" si="0"/>
        <v>703</v>
      </c>
      <c r="H42" s="3">
        <f t="shared" si="1"/>
        <v>637</v>
      </c>
      <c r="I42" s="3">
        <f t="shared" si="2"/>
        <v>637</v>
      </c>
      <c r="J42" s="92">
        <v>4.8833576072821838</v>
      </c>
      <c r="K42" s="71">
        <v>4.5107152145643692</v>
      </c>
      <c r="L42" s="92">
        <v>4.5107152145643692</v>
      </c>
      <c r="M42" s="92">
        <v>9.4932220137469798</v>
      </c>
      <c r="N42" s="71">
        <v>7.2268920676202866</v>
      </c>
      <c r="O42" s="71">
        <v>15.866892067620288</v>
      </c>
      <c r="P42" s="20">
        <f t="shared" si="3"/>
        <v>66</v>
      </c>
      <c r="Q42" s="102">
        <f t="shared" si="4"/>
        <v>-6.3736700538733082</v>
      </c>
    </row>
    <row r="43" spans="1:17" s="9" customFormat="1" x14ac:dyDescent="0.3">
      <c r="A43" s="63">
        <v>37</v>
      </c>
      <c r="B43" s="58" t="s">
        <v>293</v>
      </c>
      <c r="C43" s="8"/>
      <c r="D43" s="8"/>
      <c r="E43" s="8">
        <v>646</v>
      </c>
      <c r="F43" s="58">
        <v>646</v>
      </c>
      <c r="G43" s="58">
        <f t="shared" si="0"/>
        <v>646</v>
      </c>
      <c r="H43" s="58">
        <f t="shared" si="1"/>
        <v>646</v>
      </c>
      <c r="I43" s="58">
        <f t="shared" si="2"/>
        <v>646</v>
      </c>
      <c r="J43" s="92">
        <v>4.64616644993498</v>
      </c>
      <c r="K43" s="71">
        <v>4.5481664499349801</v>
      </c>
      <c r="L43" s="92">
        <v>4.5481664499349801</v>
      </c>
      <c r="M43" s="92">
        <v>9.2082040126323612</v>
      </c>
      <c r="N43" s="71">
        <v>9.4322013746981241</v>
      </c>
      <c r="O43" s="71">
        <v>15.912201374698125</v>
      </c>
      <c r="P43" s="105">
        <f t="shared" si="3"/>
        <v>0</v>
      </c>
      <c r="Q43" s="131">
        <f t="shared" si="4"/>
        <v>-6.7039973620657634</v>
      </c>
    </row>
    <row r="44" spans="1:17" s="9" customFormat="1" x14ac:dyDescent="0.3">
      <c r="A44" s="63">
        <v>38</v>
      </c>
      <c r="B44" s="58" t="s">
        <v>294</v>
      </c>
      <c r="C44" s="8"/>
      <c r="D44" s="8"/>
      <c r="E44" s="8">
        <v>10</v>
      </c>
      <c r="F44" s="58">
        <v>10</v>
      </c>
      <c r="G44" s="58">
        <f t="shared" si="0"/>
        <v>10</v>
      </c>
      <c r="H44" s="58">
        <f t="shared" si="1"/>
        <v>10</v>
      </c>
      <c r="I44" s="58">
        <f t="shared" si="2"/>
        <v>10</v>
      </c>
      <c r="J44" s="92">
        <v>1.9996124837451235</v>
      </c>
      <c r="K44" s="71">
        <v>1.9016124837451236</v>
      </c>
      <c r="L44" s="92">
        <v>1.9016124837451236</v>
      </c>
      <c r="M44" s="92">
        <v>4.0180031580902833</v>
      </c>
      <c r="N44" s="71">
        <v>4.0703436745309309</v>
      </c>
      <c r="O44" s="71">
        <v>12.710343674530932</v>
      </c>
      <c r="P44" s="105">
        <f t="shared" si="3"/>
        <v>0</v>
      </c>
      <c r="Q44" s="131">
        <f t="shared" si="4"/>
        <v>-8.6923405164406482</v>
      </c>
    </row>
    <row r="45" spans="1:17" x14ac:dyDescent="0.3">
      <c r="A45" s="185">
        <v>39</v>
      </c>
      <c r="B45" s="3" t="s">
        <v>295</v>
      </c>
      <c r="C45" s="8"/>
      <c r="D45" s="8"/>
      <c r="E45" s="17">
        <v>4385</v>
      </c>
      <c r="F45" s="3">
        <v>4388</v>
      </c>
      <c r="G45" s="3">
        <f t="shared" si="0"/>
        <v>4388</v>
      </c>
      <c r="H45" s="3">
        <f t="shared" si="1"/>
        <v>4385</v>
      </c>
      <c r="I45" s="3">
        <f t="shared" si="2"/>
        <v>4385</v>
      </c>
      <c r="J45" s="92">
        <v>20.217557867360206</v>
      </c>
      <c r="K45" s="71">
        <v>20.107074122236668</v>
      </c>
      <c r="L45" s="92">
        <v>20.107074122236668</v>
      </c>
      <c r="M45" s="92">
        <v>27.919385770016717</v>
      </c>
      <c r="N45" s="71">
        <v>28.255701281813113</v>
      </c>
      <c r="O45" s="71">
        <v>34.735701281813114</v>
      </c>
      <c r="P45" s="20">
        <f t="shared" si="3"/>
        <v>3</v>
      </c>
      <c r="Q45" s="102">
        <f t="shared" si="4"/>
        <v>-6.8163155117963967</v>
      </c>
    </row>
    <row r="46" spans="1:17" x14ac:dyDescent="0.3">
      <c r="A46" s="185">
        <v>40</v>
      </c>
      <c r="B46" s="3" t="s">
        <v>296</v>
      </c>
      <c r="C46" s="8"/>
      <c r="D46" s="8"/>
      <c r="E46" s="17">
        <v>4380</v>
      </c>
      <c r="F46" s="3">
        <v>4380</v>
      </c>
      <c r="G46" s="3">
        <f t="shared" si="0"/>
        <v>4380</v>
      </c>
      <c r="H46" s="3">
        <f t="shared" si="1"/>
        <v>4380</v>
      </c>
      <c r="I46" s="3">
        <f t="shared" si="2"/>
        <v>4380</v>
      </c>
      <c r="J46" s="92">
        <v>20.184267880364111</v>
      </c>
      <c r="K46" s="71">
        <v>20.086267880364108</v>
      </c>
      <c r="L46" s="92">
        <v>20.086267880364108</v>
      </c>
      <c r="M46" s="92">
        <v>27.879383243544492</v>
      </c>
      <c r="N46" s="71">
        <v>28.230529444547653</v>
      </c>
      <c r="O46" s="71">
        <v>34.710529444547653</v>
      </c>
      <c r="P46" s="20">
        <f t="shared" si="3"/>
        <v>0</v>
      </c>
      <c r="Q46" s="102">
        <f t="shared" si="4"/>
        <v>-6.8311462010031612</v>
      </c>
    </row>
    <row r="47" spans="1:17" x14ac:dyDescent="0.3">
      <c r="A47" s="185">
        <v>41</v>
      </c>
      <c r="B47" s="3" t="s">
        <v>297</v>
      </c>
      <c r="C47" s="8"/>
      <c r="D47" s="8"/>
      <c r="E47" s="17">
        <v>260</v>
      </c>
      <c r="F47" s="3">
        <v>260</v>
      </c>
      <c r="G47" s="3">
        <f t="shared" si="0"/>
        <v>260</v>
      </c>
      <c r="H47" s="3">
        <f t="shared" si="1"/>
        <v>260</v>
      </c>
      <c r="I47" s="3">
        <f t="shared" si="2"/>
        <v>260</v>
      </c>
      <c r="J47" s="92">
        <v>3.039924577373212</v>
      </c>
      <c r="K47" s="71">
        <v>2.9419245773732121</v>
      </c>
      <c r="L47" s="92">
        <v>2.9419245773732121</v>
      </c>
      <c r="M47" s="92">
        <v>7.2780821103473885</v>
      </c>
      <c r="N47" s="71">
        <v>7.4889355378041991</v>
      </c>
      <c r="O47" s="71">
        <v>13.968935537804199</v>
      </c>
      <c r="P47" s="20">
        <f t="shared" si="3"/>
        <v>0</v>
      </c>
      <c r="Q47" s="102">
        <f t="shared" si="4"/>
        <v>-6.690853427456811</v>
      </c>
    </row>
    <row r="48" spans="1:17" s="9" customFormat="1" x14ac:dyDescent="0.3">
      <c r="A48" s="63">
        <v>42</v>
      </c>
      <c r="B48" s="58" t="s">
        <v>256</v>
      </c>
      <c r="C48" s="8"/>
      <c r="D48" s="8"/>
      <c r="E48" s="8">
        <v>60</v>
      </c>
      <c r="F48" s="58">
        <v>0</v>
      </c>
      <c r="G48" s="58">
        <f t="shared" si="0"/>
        <v>0</v>
      </c>
      <c r="H48" s="58">
        <f t="shared" si="1"/>
        <v>60</v>
      </c>
      <c r="I48" s="58">
        <f t="shared" si="2"/>
        <v>60</v>
      </c>
      <c r="J48" s="92">
        <v>1.958</v>
      </c>
      <c r="K48" s="71">
        <v>2.1096749024707413</v>
      </c>
      <c r="L48" s="92">
        <v>2.1096749024707413</v>
      </c>
      <c r="M48" s="92">
        <v>1.958</v>
      </c>
      <c r="N48" s="71">
        <v>4.3220620471855842</v>
      </c>
      <c r="O48" s="71">
        <v>12.962062047185585</v>
      </c>
      <c r="P48" s="105">
        <f t="shared" si="3"/>
        <v>-60</v>
      </c>
      <c r="Q48" s="131">
        <f t="shared" si="4"/>
        <v>-11.004062047185585</v>
      </c>
    </row>
    <row r="49" spans="1:17" x14ac:dyDescent="0.3">
      <c r="A49" s="185">
        <v>43</v>
      </c>
      <c r="B49" s="3" t="s">
        <v>298</v>
      </c>
      <c r="C49" s="8"/>
      <c r="D49" s="8"/>
      <c r="E49" s="17">
        <v>75</v>
      </c>
      <c r="F49" s="3">
        <v>75</v>
      </c>
      <c r="G49" s="3">
        <f t="shared" si="0"/>
        <v>75</v>
      </c>
      <c r="H49" s="3">
        <f t="shared" si="1"/>
        <v>75</v>
      </c>
      <c r="I49" s="3">
        <f t="shared" si="2"/>
        <v>75</v>
      </c>
      <c r="J49" s="92">
        <v>2.2700936280884267</v>
      </c>
      <c r="K49" s="71">
        <v>2.1720936280884269</v>
      </c>
      <c r="L49" s="92">
        <v>2.1720936280884269</v>
      </c>
      <c r="M49" s="92">
        <v>4.3430236856771307</v>
      </c>
      <c r="N49" s="71">
        <v>4.3975775589819808</v>
      </c>
      <c r="O49" s="71">
        <v>13.037577558981981</v>
      </c>
      <c r="P49" s="20">
        <f t="shared" si="3"/>
        <v>0</v>
      </c>
      <c r="Q49" s="102">
        <f t="shared" si="4"/>
        <v>-8.6945538733048515</v>
      </c>
    </row>
    <row r="50" spans="1:17" x14ac:dyDescent="0.3">
      <c r="A50" s="185">
        <v>44</v>
      </c>
      <c r="B50" s="3" t="s">
        <v>299</v>
      </c>
      <c r="C50" s="8"/>
      <c r="D50" s="8"/>
      <c r="E50" s="17">
        <v>458</v>
      </c>
      <c r="F50" s="3">
        <v>276</v>
      </c>
      <c r="G50" s="3">
        <f t="shared" si="0"/>
        <v>276</v>
      </c>
      <c r="H50" s="3">
        <f t="shared" si="1"/>
        <v>458</v>
      </c>
      <c r="I50" s="3">
        <f t="shared" si="2"/>
        <v>458</v>
      </c>
      <c r="J50" s="92">
        <v>3.1065045513654099</v>
      </c>
      <c r="K50" s="71">
        <v>3.7658517555266577</v>
      </c>
      <c r="L50" s="92">
        <v>3.7658517555266577</v>
      </c>
      <c r="M50" s="92">
        <v>7.3580871632918434</v>
      </c>
      <c r="N50" s="71">
        <v>8.4857402935166277</v>
      </c>
      <c r="O50" s="71">
        <v>14.965740293516628</v>
      </c>
      <c r="P50" s="20">
        <f t="shared" si="3"/>
        <v>-182</v>
      </c>
      <c r="Q50" s="102">
        <f t="shared" si="4"/>
        <v>-7.6076531302247847</v>
      </c>
    </row>
    <row r="51" spans="1:17" x14ac:dyDescent="0.3">
      <c r="A51" s="185">
        <v>45</v>
      </c>
      <c r="B51" s="3" t="s">
        <v>257</v>
      </c>
      <c r="C51" s="8"/>
      <c r="D51" s="8"/>
      <c r="E51" s="17">
        <v>0</v>
      </c>
      <c r="F51" s="3">
        <v>0</v>
      </c>
      <c r="G51" s="3">
        <f t="shared" si="0"/>
        <v>0</v>
      </c>
      <c r="H51" s="3">
        <f t="shared" si="1"/>
        <v>0</v>
      </c>
      <c r="I51" s="3">
        <f t="shared" si="2"/>
        <v>0</v>
      </c>
      <c r="J51" s="92">
        <v>1.958</v>
      </c>
      <c r="K51" s="71">
        <v>1.86</v>
      </c>
      <c r="L51" s="92">
        <v>1.86</v>
      </c>
      <c r="M51" s="92">
        <v>1.958</v>
      </c>
      <c r="N51" s="71">
        <v>1.86</v>
      </c>
      <c r="O51" s="71">
        <v>12.66</v>
      </c>
      <c r="P51" s="20">
        <f t="shared" si="3"/>
        <v>0</v>
      </c>
      <c r="Q51" s="102">
        <f t="shared" si="4"/>
        <v>-10.702</v>
      </c>
    </row>
    <row r="52" spans="1:17" x14ac:dyDescent="0.3">
      <c r="A52" s="185">
        <v>46</v>
      </c>
      <c r="B52" s="3" t="s">
        <v>300</v>
      </c>
      <c r="C52" s="8"/>
      <c r="D52" s="8"/>
      <c r="E52" s="8">
        <v>4380</v>
      </c>
      <c r="F52" s="3">
        <v>4380</v>
      </c>
      <c r="G52" s="3">
        <f t="shared" si="0"/>
        <v>4380</v>
      </c>
      <c r="H52" s="3">
        <f t="shared" si="1"/>
        <v>4380</v>
      </c>
      <c r="I52" s="3">
        <f t="shared" si="2"/>
        <v>4380</v>
      </c>
      <c r="J52" s="92">
        <v>20.184267880364111</v>
      </c>
      <c r="K52" s="71">
        <v>20.086267880364108</v>
      </c>
      <c r="L52" s="92">
        <v>20.086267880364108</v>
      </c>
      <c r="M52" s="92">
        <v>27.879383243544492</v>
      </c>
      <c r="N52" s="71">
        <v>28.230529444547653</v>
      </c>
      <c r="O52" s="71">
        <v>34.710529444547653</v>
      </c>
      <c r="P52" s="20">
        <f t="shared" si="3"/>
        <v>0</v>
      </c>
      <c r="Q52" s="102">
        <f t="shared" si="4"/>
        <v>-6.8311462010031612</v>
      </c>
    </row>
    <row r="53" spans="1:17" x14ac:dyDescent="0.3">
      <c r="A53" s="185">
        <v>47</v>
      </c>
      <c r="B53" s="3" t="s">
        <v>301</v>
      </c>
      <c r="C53" s="8"/>
      <c r="D53" s="8"/>
      <c r="E53" s="17">
        <v>10</v>
      </c>
      <c r="F53" s="3">
        <v>10</v>
      </c>
      <c r="G53" s="3">
        <f t="shared" si="0"/>
        <v>10</v>
      </c>
      <c r="H53" s="3">
        <f t="shared" si="1"/>
        <v>10</v>
      </c>
      <c r="I53" s="3">
        <f t="shared" si="2"/>
        <v>10</v>
      </c>
      <c r="J53" s="92">
        <v>1.9996124837451235</v>
      </c>
      <c r="K53" s="71">
        <v>1.9016124837451236</v>
      </c>
      <c r="L53" s="92">
        <v>1.9016124837451236</v>
      </c>
      <c r="M53" s="92">
        <v>4.0180031580902833</v>
      </c>
      <c r="N53" s="71">
        <v>4.0703436745309309</v>
      </c>
      <c r="O53" s="71">
        <v>12.710343674530932</v>
      </c>
      <c r="P53" s="20">
        <f t="shared" si="3"/>
        <v>0</v>
      </c>
      <c r="Q53" s="102">
        <f t="shared" si="4"/>
        <v>-8.6923405164406482</v>
      </c>
    </row>
    <row r="54" spans="1:17" x14ac:dyDescent="0.3">
      <c r="A54" s="185">
        <v>48</v>
      </c>
      <c r="B54" s="3" t="s">
        <v>258</v>
      </c>
      <c r="C54" s="8"/>
      <c r="D54" s="8"/>
      <c r="E54" s="8">
        <v>60</v>
      </c>
      <c r="F54" s="3">
        <v>0</v>
      </c>
      <c r="G54" s="3">
        <f t="shared" si="0"/>
        <v>0</v>
      </c>
      <c r="H54" s="3">
        <f t="shared" si="1"/>
        <v>60</v>
      </c>
      <c r="I54" s="3">
        <f t="shared" si="2"/>
        <v>60</v>
      </c>
      <c r="J54" s="92">
        <v>1.958</v>
      </c>
      <c r="K54" s="71">
        <v>2.1096749024707413</v>
      </c>
      <c r="L54" s="92">
        <v>2.1096749024707413</v>
      </c>
      <c r="M54" s="92">
        <v>1.958</v>
      </c>
      <c r="N54" s="71">
        <v>4.3220620471855842</v>
      </c>
      <c r="O54" s="71">
        <v>12.962062047185585</v>
      </c>
      <c r="P54" s="20">
        <f t="shared" si="3"/>
        <v>-60</v>
      </c>
      <c r="Q54" s="102">
        <f t="shared" si="4"/>
        <v>-11.004062047185585</v>
      </c>
    </row>
    <row r="55" spans="1:17" x14ac:dyDescent="0.3">
      <c r="A55" s="185">
        <v>49</v>
      </c>
      <c r="B55" s="3" t="s">
        <v>303</v>
      </c>
      <c r="C55" s="8"/>
      <c r="D55" s="8"/>
      <c r="E55" s="8">
        <v>4697</v>
      </c>
      <c r="F55" s="3">
        <v>4697</v>
      </c>
      <c r="G55" s="3">
        <f t="shared" si="0"/>
        <v>4697</v>
      </c>
      <c r="H55" s="3">
        <f t="shared" si="1"/>
        <v>4697</v>
      </c>
      <c r="I55" s="3">
        <f t="shared" si="2"/>
        <v>4697</v>
      </c>
      <c r="J55" s="92">
        <v>21.503383615084527</v>
      </c>
      <c r="K55" s="71">
        <v>21.405383615084524</v>
      </c>
      <c r="L55" s="92">
        <v>21.405383615084524</v>
      </c>
      <c r="M55" s="92">
        <v>29.464483355006504</v>
      </c>
      <c r="N55" s="71">
        <v>29.826423927178155</v>
      </c>
      <c r="O55" s="71">
        <v>36.306423927178159</v>
      </c>
      <c r="P55" s="20">
        <f t="shared" si="3"/>
        <v>0</v>
      </c>
      <c r="Q55" s="102">
        <f t="shared" si="4"/>
        <v>-6.8419405721716551</v>
      </c>
    </row>
    <row r="56" spans="1:17" x14ac:dyDescent="0.3">
      <c r="A56" s="183">
        <v>50</v>
      </c>
      <c r="B56" s="64" t="s">
        <v>259</v>
      </c>
      <c r="C56" s="16"/>
      <c r="D56" s="91"/>
      <c r="E56" s="16">
        <v>0</v>
      </c>
      <c r="F56" s="64">
        <v>0</v>
      </c>
      <c r="G56" s="64">
        <f t="shared" si="0"/>
        <v>0</v>
      </c>
      <c r="H56" s="64">
        <f t="shared" si="1"/>
        <v>0</v>
      </c>
      <c r="I56" s="64">
        <f t="shared" si="2"/>
        <v>0</v>
      </c>
      <c r="J56" s="93">
        <v>1.958</v>
      </c>
      <c r="K56" s="72">
        <v>1.86</v>
      </c>
      <c r="L56" s="93">
        <v>1.86</v>
      </c>
      <c r="M56" s="93">
        <v>1.958</v>
      </c>
      <c r="N56" s="72">
        <v>1.86</v>
      </c>
      <c r="O56" s="72">
        <v>12.66</v>
      </c>
      <c r="P56" s="124">
        <f t="shared" si="3"/>
        <v>0</v>
      </c>
      <c r="Q56" s="103">
        <f t="shared" si="4"/>
        <v>-10.702</v>
      </c>
    </row>
    <row r="57" spans="1:17" x14ac:dyDescent="0.3">
      <c r="A57" s="279" t="s">
        <v>693</v>
      </c>
      <c r="B57" s="279"/>
      <c r="C57" s="279"/>
      <c r="D57" s="279"/>
      <c r="E57">
        <f>AVERAGE(E7:E56)</f>
        <v>1257.98</v>
      </c>
      <c r="F57">
        <f>AVERAGE(F7:F56)</f>
        <v>1234.78</v>
      </c>
      <c r="G57">
        <f t="shared" ref="G57:O57" si="5">AVERAGE(G7:G56)</f>
        <v>1234.78</v>
      </c>
      <c r="H57">
        <f t="shared" si="5"/>
        <v>1257.98</v>
      </c>
      <c r="I57" s="32">
        <f t="shared" si="5"/>
        <v>1257.98</v>
      </c>
      <c r="J57" s="32">
        <f t="shared" si="5"/>
        <v>7.0962262678803674</v>
      </c>
      <c r="K57" s="32">
        <f t="shared" si="5"/>
        <v>7.0947672301690501</v>
      </c>
      <c r="L57" s="32">
        <f t="shared" si="5"/>
        <v>7.0947672301690501</v>
      </c>
      <c r="M57" s="32">
        <f t="shared" si="5"/>
        <v>10.745289954672117</v>
      </c>
      <c r="N57" s="32">
        <f t="shared" si="5"/>
        <v>11.130733568642023</v>
      </c>
      <c r="O57" s="32">
        <f t="shared" si="5"/>
        <v>18.993133568642019</v>
      </c>
      <c r="P57" s="104">
        <f>AVERAGE(P7:P56)</f>
        <v>-23.2</v>
      </c>
      <c r="Q57" s="104">
        <f>AVERAGE(Q7:Q56)</f>
        <v>-8.2478436139699074</v>
      </c>
    </row>
    <row r="58" spans="1:17" x14ac:dyDescent="0.3">
      <c r="A58" s="238" t="s">
        <v>694</v>
      </c>
      <c r="B58" s="238"/>
      <c r="C58" s="238"/>
      <c r="D58" s="238"/>
      <c r="G58" s="95">
        <f>G57/5383</f>
        <v>0.22938510124465911</v>
      </c>
      <c r="H58" s="95">
        <f>H57/5383</f>
        <v>0.23369496563254691</v>
      </c>
      <c r="I58" s="95">
        <f>I57/5383</f>
        <v>0.23369496563254691</v>
      </c>
      <c r="J58" s="95">
        <f t="shared" ref="J58:O58" si="6">J57/$U$18</f>
        <v>0.31679581553037356</v>
      </c>
      <c r="K58" s="95">
        <f t="shared" si="6"/>
        <v>0.3167306799182612</v>
      </c>
      <c r="L58" s="95">
        <f t="shared" si="6"/>
        <v>0.3167306799182612</v>
      </c>
      <c r="M58" s="95">
        <f t="shared" si="6"/>
        <v>0.47970044440500526</v>
      </c>
      <c r="N58" s="95">
        <f t="shared" si="6"/>
        <v>0.49690774860009035</v>
      </c>
      <c r="O58" s="95">
        <f t="shared" si="6"/>
        <v>0.84790774860009022</v>
      </c>
      <c r="P58" s="106">
        <f>P57/5383</f>
        <v>-4.3098643878877949E-3</v>
      </c>
      <c r="Q58" s="106"/>
    </row>
    <row r="59" spans="1:17" x14ac:dyDescent="0.3">
      <c r="G59" s="31"/>
      <c r="H59" s="95"/>
      <c r="I59" s="95"/>
      <c r="J59" s="31"/>
      <c r="K59" s="31"/>
      <c r="L59" s="95"/>
      <c r="M59" s="31"/>
      <c r="N59" s="31"/>
      <c r="O59" s="95"/>
    </row>
    <row r="60" spans="1:17" x14ac:dyDescent="0.3">
      <c r="G60" s="32"/>
      <c r="H60" s="32"/>
      <c r="I60" s="32"/>
      <c r="J60" s="32"/>
      <c r="K60" s="32"/>
      <c r="L60" s="32"/>
      <c r="M60" s="32"/>
      <c r="N60" s="32"/>
      <c r="O60" s="32"/>
    </row>
    <row r="61" spans="1:17" x14ac:dyDescent="0.3">
      <c r="G61" s="32"/>
      <c r="H61" s="32"/>
      <c r="I61" s="32"/>
      <c r="J61" s="32"/>
      <c r="K61" s="32"/>
      <c r="L61" s="32"/>
      <c r="M61" s="32"/>
      <c r="N61" s="32"/>
      <c r="O61" s="32"/>
    </row>
    <row r="62" spans="1:17" x14ac:dyDescent="0.3">
      <c r="G62" s="32"/>
      <c r="H62" s="32"/>
      <c r="I62" s="32"/>
      <c r="J62" s="32"/>
      <c r="K62" s="32"/>
      <c r="L62" s="32"/>
      <c r="M62" s="32"/>
      <c r="N62" s="32"/>
      <c r="O62" s="32"/>
    </row>
    <row r="63" spans="1:17" x14ac:dyDescent="0.3">
      <c r="G63" s="32"/>
      <c r="H63" s="32"/>
      <c r="I63" s="32"/>
      <c r="J63" s="32"/>
      <c r="K63" s="32"/>
      <c r="L63" s="32"/>
      <c r="M63" s="32"/>
      <c r="N63" s="32"/>
      <c r="O63" s="32"/>
    </row>
    <row r="64" spans="1:17" x14ac:dyDescent="0.3">
      <c r="G64" s="32"/>
      <c r="H64" s="32"/>
      <c r="I64" s="32"/>
      <c r="J64" s="32"/>
      <c r="K64" s="32"/>
      <c r="L64" s="32"/>
      <c r="M64" s="32"/>
      <c r="N64" s="32"/>
      <c r="O64" s="32"/>
    </row>
    <row r="65" spans="7:15" x14ac:dyDescent="0.3">
      <c r="G65" s="32"/>
      <c r="H65" s="32"/>
      <c r="I65" s="32"/>
      <c r="J65" s="32"/>
      <c r="K65" s="32"/>
      <c r="L65" s="32"/>
      <c r="M65" s="32"/>
      <c r="N65" s="32"/>
      <c r="O65" s="32"/>
    </row>
    <row r="66" spans="7:15" x14ac:dyDescent="0.3">
      <c r="G66" s="32"/>
      <c r="H66" s="32"/>
      <c r="I66" s="32"/>
      <c r="J66" s="32"/>
      <c r="K66" s="32"/>
      <c r="L66" s="32"/>
      <c r="M66" s="32"/>
      <c r="N66" s="32"/>
      <c r="O66" s="32"/>
    </row>
  </sheetData>
  <mergeCells count="16">
    <mergeCell ref="A57:D57"/>
    <mergeCell ref="A58:D58"/>
    <mergeCell ref="C1:F1"/>
    <mergeCell ref="I1:K1"/>
    <mergeCell ref="R1:T1"/>
    <mergeCell ref="Z4:AA4"/>
    <mergeCell ref="A5:A6"/>
    <mergeCell ref="B5:B6"/>
    <mergeCell ref="C5:C6"/>
    <mergeCell ref="D5:D6"/>
    <mergeCell ref="E5:E6"/>
    <mergeCell ref="F5:F6"/>
    <mergeCell ref="G5:I5"/>
    <mergeCell ref="J5:L5"/>
    <mergeCell ref="M5:O5"/>
    <mergeCell ref="P5:Q5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6"/>
  <sheetViews>
    <sheetView workbookViewId="0">
      <selection activeCell="Q57" sqref="Q57"/>
    </sheetView>
  </sheetViews>
  <sheetFormatPr defaultRowHeight="16.5" x14ac:dyDescent="0.3"/>
  <cols>
    <col min="1" max="1" width="3.5" bestFit="1" customWidth="1"/>
    <col min="2" max="2" width="11.875" bestFit="1" customWidth="1"/>
    <col min="3" max="3" width="43" customWidth="1"/>
    <col min="4" max="4" width="14.625" customWidth="1"/>
    <col min="5" max="5" width="15.25" customWidth="1"/>
    <col min="6" max="6" width="12.375" customWidth="1"/>
    <col min="7" max="7" width="15.625" customWidth="1"/>
    <col min="8" max="8" width="13.75" bestFit="1" customWidth="1"/>
    <col min="9" max="9" width="12.875" bestFit="1" customWidth="1"/>
    <col min="10" max="10" width="13.5" customWidth="1"/>
    <col min="11" max="11" width="13.125" bestFit="1" customWidth="1"/>
    <col min="12" max="12" width="12.875" bestFit="1" customWidth="1"/>
    <col min="13" max="13" width="11" bestFit="1" customWidth="1"/>
    <col min="14" max="14" width="13.125" bestFit="1" customWidth="1"/>
    <col min="15" max="15" width="13.125" customWidth="1"/>
    <col min="16" max="16" width="12.125" bestFit="1" customWidth="1"/>
    <col min="17" max="17" width="23.125" bestFit="1" customWidth="1"/>
    <col min="18" max="18" width="8.25" bestFit="1" customWidth="1"/>
    <col min="20" max="20" width="14.5" customWidth="1"/>
    <col min="21" max="21" width="41.625" customWidth="1"/>
    <col min="22" max="22" width="7.875" bestFit="1" customWidth="1"/>
  </cols>
  <sheetData>
    <row r="1" spans="1:32" x14ac:dyDescent="0.3">
      <c r="D1" s="238" t="s">
        <v>60</v>
      </c>
      <c r="E1" s="238"/>
      <c r="F1" s="238"/>
      <c r="G1" s="238"/>
      <c r="H1" s="99"/>
      <c r="I1" s="99"/>
      <c r="J1" s="238" t="s">
        <v>0</v>
      </c>
      <c r="K1" s="238"/>
      <c r="L1" s="238"/>
      <c r="O1" s="96"/>
      <c r="P1" s="99"/>
      <c r="Q1" s="99"/>
      <c r="S1" s="238"/>
      <c r="T1" s="238"/>
      <c r="U1" s="238"/>
      <c r="W1" s="151"/>
    </row>
    <row r="2" spans="1:32" ht="33" x14ac:dyDescent="0.3">
      <c r="D2" s="10" t="s">
        <v>84</v>
      </c>
      <c r="E2" s="29" t="s">
        <v>5</v>
      </c>
      <c r="F2" s="27" t="s">
        <v>85</v>
      </c>
      <c r="G2" t="s">
        <v>9</v>
      </c>
      <c r="H2" s="59"/>
      <c r="J2" s="29" t="s">
        <v>5</v>
      </c>
      <c r="K2" s="17" t="s">
        <v>6</v>
      </c>
      <c r="L2" t="s">
        <v>9</v>
      </c>
      <c r="O2" s="97"/>
      <c r="P2" s="17"/>
      <c r="S2" s="10"/>
      <c r="T2" s="17"/>
      <c r="U2" s="8"/>
    </row>
    <row r="3" spans="1:32" x14ac:dyDescent="0.3">
      <c r="A3" s="150"/>
      <c r="B3" s="17"/>
      <c r="C3" s="17"/>
      <c r="D3" s="17">
        <v>0.16</v>
      </c>
      <c r="E3" s="17">
        <v>0.95</v>
      </c>
      <c r="F3" s="42">
        <v>0.15</v>
      </c>
      <c r="G3" s="8">
        <v>5.0999999999999996</v>
      </c>
      <c r="H3" s="8"/>
      <c r="J3" s="8">
        <v>0.97</v>
      </c>
      <c r="K3" s="8">
        <v>0.16</v>
      </c>
      <c r="L3" s="8">
        <v>5.7</v>
      </c>
      <c r="O3" s="98"/>
      <c r="P3" s="17"/>
      <c r="Q3" s="17"/>
      <c r="R3" s="10"/>
      <c r="S3" s="8"/>
      <c r="T3" s="17"/>
      <c r="U3" s="14"/>
      <c r="AF3" s="17"/>
    </row>
    <row r="4" spans="1:32" ht="17.25" thickBot="1" x14ac:dyDescent="0.35">
      <c r="A4" s="87"/>
      <c r="B4" s="26"/>
      <c r="C4" s="26"/>
      <c r="D4" s="26"/>
      <c r="E4" s="26"/>
      <c r="F4" s="88"/>
      <c r="G4" s="88"/>
      <c r="H4" s="88"/>
      <c r="I4" s="88"/>
      <c r="J4" s="88"/>
      <c r="K4" s="28"/>
      <c r="L4" s="60"/>
      <c r="M4" s="28"/>
      <c r="N4" s="28"/>
      <c r="O4" s="98"/>
      <c r="P4" s="28"/>
      <c r="Q4" s="60"/>
      <c r="R4" s="149"/>
      <c r="S4" s="6"/>
      <c r="T4" s="61"/>
      <c r="U4" s="6"/>
      <c r="V4" s="6"/>
      <c r="W4" s="6"/>
      <c r="Z4" s="17"/>
      <c r="AA4" s="238"/>
      <c r="AB4" s="238"/>
      <c r="AF4" s="17"/>
    </row>
    <row r="5" spans="1:32" x14ac:dyDescent="0.3">
      <c r="A5" s="239"/>
      <c r="B5" s="272" t="s">
        <v>1</v>
      </c>
      <c r="C5" s="273"/>
      <c r="D5" s="243"/>
      <c r="E5" s="243"/>
      <c r="F5" s="243" t="s">
        <v>365</v>
      </c>
      <c r="G5" s="245" t="s">
        <v>60</v>
      </c>
      <c r="H5" s="247" t="s">
        <v>4</v>
      </c>
      <c r="I5" s="248"/>
      <c r="J5" s="249"/>
      <c r="K5" s="250" t="s">
        <v>11</v>
      </c>
      <c r="L5" s="250"/>
      <c r="M5" s="251"/>
      <c r="N5" s="252" t="s">
        <v>10</v>
      </c>
      <c r="O5" s="253"/>
      <c r="P5" s="253"/>
      <c r="Q5" s="252" t="s">
        <v>12</v>
      </c>
      <c r="R5" s="254"/>
    </row>
    <row r="6" spans="1:32" ht="31.5" customHeight="1" x14ac:dyDescent="0.3">
      <c r="A6" s="240"/>
      <c r="B6" s="240"/>
      <c r="C6" s="274"/>
      <c r="D6" s="244"/>
      <c r="E6" s="244"/>
      <c r="F6" s="244"/>
      <c r="G6" s="246"/>
      <c r="H6" s="153" t="s">
        <v>60</v>
      </c>
      <c r="I6" s="73" t="s">
        <v>220</v>
      </c>
      <c r="J6" s="234" t="s">
        <v>364</v>
      </c>
      <c r="K6" s="153" t="s">
        <v>60</v>
      </c>
      <c r="L6" s="73" t="s">
        <v>220</v>
      </c>
      <c r="M6" s="94" t="s">
        <v>364</v>
      </c>
      <c r="N6" s="153" t="s">
        <v>60</v>
      </c>
      <c r="O6" s="73" t="s">
        <v>220</v>
      </c>
      <c r="P6" s="94" t="s">
        <v>364</v>
      </c>
      <c r="Q6" s="153" t="s">
        <v>3</v>
      </c>
      <c r="R6" s="100" t="s">
        <v>2</v>
      </c>
    </row>
    <row r="7" spans="1:32" x14ac:dyDescent="0.3">
      <c r="A7" s="62">
        <v>1</v>
      </c>
      <c r="B7" s="268" t="s">
        <v>513</v>
      </c>
      <c r="C7" s="275" t="s">
        <v>548</v>
      </c>
      <c r="D7" s="5"/>
      <c r="E7" s="5"/>
      <c r="F7" s="5">
        <v>1324</v>
      </c>
      <c r="G7" s="40">
        <v>1294</v>
      </c>
      <c r="H7" s="40">
        <f t="shared" ref="H7:H56" si="0">G7</f>
        <v>1294</v>
      </c>
      <c r="I7" s="40">
        <f t="shared" ref="I7:I56" si="1">F7</f>
        <v>1324</v>
      </c>
      <c r="J7" s="40">
        <f t="shared" ref="J7:J56" si="2">F7</f>
        <v>1324</v>
      </c>
      <c r="K7" s="68">
        <v>27.884942270686338</v>
      </c>
      <c r="L7" s="74">
        <v>28.372212957023734</v>
      </c>
      <c r="M7" s="68">
        <v>28.372212957023734</v>
      </c>
      <c r="N7" s="68">
        <v>40.695850801796027</v>
      </c>
      <c r="O7" s="74">
        <v>42.489852469531748</v>
      </c>
      <c r="P7" s="67">
        <v>53.889852469531753</v>
      </c>
      <c r="Q7" s="123">
        <f>H7-J7</f>
        <v>-30</v>
      </c>
      <c r="R7" s="101">
        <f>N7-P7</f>
        <v>-13.194001667735726</v>
      </c>
    </row>
    <row r="8" spans="1:32" s="9" customFormat="1" x14ac:dyDescent="0.3">
      <c r="A8" s="63">
        <v>2</v>
      </c>
      <c r="B8" s="270" t="s">
        <v>514</v>
      </c>
      <c r="C8" s="96" t="s">
        <v>549</v>
      </c>
      <c r="D8" s="8"/>
      <c r="E8" s="8"/>
      <c r="F8" s="8">
        <v>1141</v>
      </c>
      <c r="G8" s="58">
        <v>1170</v>
      </c>
      <c r="H8" s="58">
        <f t="shared" si="0"/>
        <v>1170</v>
      </c>
      <c r="I8" s="58">
        <f t="shared" si="1"/>
        <v>1141</v>
      </c>
      <c r="J8" s="58">
        <f t="shared" si="2"/>
        <v>1141</v>
      </c>
      <c r="K8" s="69">
        <v>25.333556767158434</v>
      </c>
      <c r="L8" s="75">
        <v>24.606861770365619</v>
      </c>
      <c r="M8" s="69">
        <v>24.606861770365619</v>
      </c>
      <c r="N8" s="69">
        <v>37.89427004490058</v>
      </c>
      <c r="O8" s="75">
        <v>38.348875881975623</v>
      </c>
      <c r="P8" s="71">
        <v>49.748875881975628</v>
      </c>
      <c r="Q8" s="105">
        <f t="shared" ref="Q8:Q56" si="3">H8-J8</f>
        <v>29</v>
      </c>
      <c r="R8" s="131">
        <f t="shared" ref="R8:R56" si="4">N8-P8</f>
        <v>-11.854605837075049</v>
      </c>
    </row>
    <row r="9" spans="1:32" s="9" customFormat="1" x14ac:dyDescent="0.3">
      <c r="A9" s="63">
        <v>3</v>
      </c>
      <c r="B9" s="270" t="s">
        <v>515</v>
      </c>
      <c r="C9" s="96" t="s">
        <v>550</v>
      </c>
      <c r="F9" s="8">
        <v>1586</v>
      </c>
      <c r="G9" s="58">
        <v>1564</v>
      </c>
      <c r="H9" s="58">
        <f t="shared" si="0"/>
        <v>1564</v>
      </c>
      <c r="I9" s="58">
        <f t="shared" si="1"/>
        <v>1586</v>
      </c>
      <c r="J9" s="58">
        <f t="shared" si="2"/>
        <v>1586</v>
      </c>
      <c r="K9" s="69">
        <v>33.4403784477229</v>
      </c>
      <c r="L9" s="75">
        <v>33.763043617703651</v>
      </c>
      <c r="M9" s="69">
        <v>33.763043617703651</v>
      </c>
      <c r="N9" s="69">
        <v>46.796066966003849</v>
      </c>
      <c r="O9" s="75">
        <v>48.418463758819755</v>
      </c>
      <c r="P9" s="71">
        <v>59.81846375881976</v>
      </c>
      <c r="Q9" s="105">
        <f t="shared" si="3"/>
        <v>-22</v>
      </c>
      <c r="R9" s="131">
        <f t="shared" si="4"/>
        <v>-13.022396792815911</v>
      </c>
    </row>
    <row r="10" spans="1:32" s="9" customFormat="1" x14ac:dyDescent="0.3">
      <c r="A10" s="63">
        <v>4</v>
      </c>
      <c r="B10" s="270">
        <v>8</v>
      </c>
      <c r="C10" s="96" t="s">
        <v>551</v>
      </c>
      <c r="F10" s="8">
        <v>1956</v>
      </c>
      <c r="G10" s="58">
        <v>1999</v>
      </c>
      <c r="H10" s="58">
        <f t="shared" si="0"/>
        <v>1999</v>
      </c>
      <c r="I10" s="58">
        <f t="shared" si="1"/>
        <v>1956</v>
      </c>
      <c r="J10" s="58">
        <f t="shared" si="2"/>
        <v>1956</v>
      </c>
      <c r="K10" s="69">
        <v>42.390803399615137</v>
      </c>
      <c r="L10" s="75">
        <v>41.376048749198205</v>
      </c>
      <c r="M10" s="69">
        <v>41.376048749198205</v>
      </c>
      <c r="N10" s="69">
        <v>51.524193008338678</v>
      </c>
      <c r="O10" s="75">
        <v>51.090930083386795</v>
      </c>
      <c r="P10" s="71">
        <v>68.190930083386789</v>
      </c>
      <c r="Q10" s="105">
        <f t="shared" si="3"/>
        <v>43</v>
      </c>
      <c r="R10" s="131">
        <f t="shared" si="4"/>
        <v>-16.666737075048111</v>
      </c>
    </row>
    <row r="11" spans="1:32" s="9" customFormat="1" x14ac:dyDescent="0.3">
      <c r="A11" s="63">
        <v>5</v>
      </c>
      <c r="B11" s="270" t="s">
        <v>516</v>
      </c>
      <c r="C11" s="96" t="s">
        <v>552</v>
      </c>
      <c r="F11" s="8">
        <v>1009</v>
      </c>
      <c r="G11" s="58">
        <v>993</v>
      </c>
      <c r="H11" s="58">
        <f t="shared" si="0"/>
        <v>993</v>
      </c>
      <c r="I11" s="58">
        <f t="shared" si="1"/>
        <v>1009</v>
      </c>
      <c r="J11" s="58">
        <f t="shared" si="2"/>
        <v>1009</v>
      </c>
      <c r="K11" s="69">
        <v>21.691659717767799</v>
      </c>
      <c r="L11" s="75">
        <v>21.890870750481074</v>
      </c>
      <c r="M11" s="69">
        <v>21.890870750481074</v>
      </c>
      <c r="N11" s="69">
        <v>33.895239448364336</v>
      </c>
      <c r="O11" s="75">
        <v>29.661941949967925</v>
      </c>
      <c r="P11" s="71">
        <v>46.761941949967927</v>
      </c>
      <c r="Q11" s="105">
        <f t="shared" si="3"/>
        <v>-16</v>
      </c>
      <c r="R11" s="131">
        <f t="shared" si="4"/>
        <v>-12.866702501603591</v>
      </c>
    </row>
    <row r="12" spans="1:32" x14ac:dyDescent="0.3">
      <c r="A12" s="63">
        <v>6</v>
      </c>
      <c r="B12" s="269" t="s">
        <v>517</v>
      </c>
      <c r="C12" s="276" t="s">
        <v>553</v>
      </c>
      <c r="D12" s="9"/>
      <c r="F12" s="17">
        <v>1410</v>
      </c>
      <c r="G12" s="3">
        <v>1380</v>
      </c>
      <c r="H12" s="3">
        <f t="shared" si="0"/>
        <v>1380</v>
      </c>
      <c r="I12" s="3">
        <f t="shared" si="1"/>
        <v>1410</v>
      </c>
      <c r="J12" s="3">
        <f t="shared" si="2"/>
        <v>1410</v>
      </c>
      <c r="K12" s="69">
        <v>29.654451571520202</v>
      </c>
      <c r="L12" s="75">
        <v>30.141722257857602</v>
      </c>
      <c r="M12" s="69">
        <v>30.141722257857602</v>
      </c>
      <c r="N12" s="69">
        <v>42.638882617062222</v>
      </c>
      <c r="O12" s="75">
        <v>44.435885182809493</v>
      </c>
      <c r="P12" s="71">
        <v>55.835885182809491</v>
      </c>
      <c r="Q12" s="20">
        <f t="shared" si="3"/>
        <v>-30</v>
      </c>
      <c r="R12" s="102">
        <f t="shared" si="4"/>
        <v>-13.197002565747269</v>
      </c>
    </row>
    <row r="13" spans="1:32" x14ac:dyDescent="0.3">
      <c r="A13" s="63">
        <v>7</v>
      </c>
      <c r="B13" s="269" t="s">
        <v>518</v>
      </c>
      <c r="C13" s="276" t="s">
        <v>554</v>
      </c>
      <c r="D13" s="9"/>
      <c r="F13" s="17">
        <v>1773</v>
      </c>
      <c r="G13" s="3">
        <v>1852</v>
      </c>
      <c r="H13" s="3">
        <f t="shared" si="0"/>
        <v>1852</v>
      </c>
      <c r="I13" s="3">
        <f t="shared" si="1"/>
        <v>1773</v>
      </c>
      <c r="J13" s="3">
        <f t="shared" si="2"/>
        <v>1773</v>
      </c>
      <c r="K13" s="69">
        <v>39.366177036561901</v>
      </c>
      <c r="L13" s="75">
        <v>37.610697562540089</v>
      </c>
      <c r="M13" s="69">
        <v>37.610697562540089</v>
      </c>
      <c r="N13" s="69">
        <v>53.302964207825525</v>
      </c>
      <c r="O13" s="75">
        <v>46.94995349583067</v>
      </c>
      <c r="P13" s="71">
        <v>64.049953495830664</v>
      </c>
      <c r="Q13" s="20">
        <f t="shared" si="3"/>
        <v>79</v>
      </c>
      <c r="R13" s="102">
        <f t="shared" si="4"/>
        <v>-10.746989288005139</v>
      </c>
      <c r="U13" s="8" t="s">
        <v>7</v>
      </c>
      <c r="V13">
        <v>447.79</v>
      </c>
      <c r="W13" s="8"/>
    </row>
    <row r="14" spans="1:32" x14ac:dyDescent="0.3">
      <c r="A14" s="63">
        <v>8</v>
      </c>
      <c r="B14" s="269">
        <v>7</v>
      </c>
      <c r="C14" s="276" t="s">
        <v>555</v>
      </c>
      <c r="D14" s="9"/>
      <c r="F14" s="8">
        <v>731</v>
      </c>
      <c r="G14" s="3">
        <v>725</v>
      </c>
      <c r="H14" s="3">
        <f t="shared" si="0"/>
        <v>725</v>
      </c>
      <c r="I14" s="3">
        <f t="shared" si="1"/>
        <v>731</v>
      </c>
      <c r="J14" s="3">
        <f t="shared" si="2"/>
        <v>731</v>
      </c>
      <c r="K14" s="69">
        <v>16.177374919820398</v>
      </c>
      <c r="L14" s="75">
        <v>16.170829057087875</v>
      </c>
      <c r="M14" s="69">
        <v>16.170829057087875</v>
      </c>
      <c r="N14" s="69">
        <v>22.740210070558049</v>
      </c>
      <c r="O14" s="75">
        <v>23.371278062860807</v>
      </c>
      <c r="P14" s="71">
        <v>40.471278062860804</v>
      </c>
      <c r="Q14" s="20">
        <f t="shared" si="3"/>
        <v>-6</v>
      </c>
      <c r="R14" s="102">
        <f t="shared" si="4"/>
        <v>-17.731067992302755</v>
      </c>
      <c r="U14" s="8" t="s">
        <v>8</v>
      </c>
      <c r="V14" s="32">
        <v>509.78199999999998</v>
      </c>
    </row>
    <row r="15" spans="1:32" x14ac:dyDescent="0.3">
      <c r="A15" s="154">
        <v>9</v>
      </c>
      <c r="B15" s="269">
        <v>4</v>
      </c>
      <c r="C15" s="276" t="s">
        <v>556</v>
      </c>
      <c r="D15" s="9"/>
      <c r="F15" s="17">
        <v>886</v>
      </c>
      <c r="G15" s="3">
        <v>955</v>
      </c>
      <c r="H15" s="3">
        <f t="shared" si="0"/>
        <v>955</v>
      </c>
      <c r="I15" s="3">
        <f t="shared" si="1"/>
        <v>886</v>
      </c>
      <c r="J15" s="3">
        <f t="shared" si="2"/>
        <v>886</v>
      </c>
      <c r="K15" s="69">
        <v>20.909783515073766</v>
      </c>
      <c r="L15" s="75">
        <v>19.360060936497753</v>
      </c>
      <c r="M15" s="69">
        <v>19.360060936497753</v>
      </c>
      <c r="N15" s="69">
        <v>27.93669050673509</v>
      </c>
      <c r="O15" s="75">
        <v>26.878662604233483</v>
      </c>
      <c r="P15" s="71">
        <v>43.978662604233485</v>
      </c>
      <c r="Q15" s="20">
        <f t="shared" si="3"/>
        <v>69</v>
      </c>
      <c r="R15" s="102">
        <f t="shared" si="4"/>
        <v>-16.041972097498395</v>
      </c>
    </row>
    <row r="16" spans="1:32" s="9" customFormat="1" x14ac:dyDescent="0.3">
      <c r="A16" s="63">
        <v>10</v>
      </c>
      <c r="B16" s="270" t="s">
        <v>519</v>
      </c>
      <c r="C16" s="96" t="s">
        <v>557</v>
      </c>
      <c r="F16" s="8">
        <v>352</v>
      </c>
      <c r="G16" s="58">
        <v>402</v>
      </c>
      <c r="H16" s="58">
        <f t="shared" si="0"/>
        <v>402</v>
      </c>
      <c r="I16" s="58">
        <f t="shared" si="1"/>
        <v>352</v>
      </c>
      <c r="J16" s="58">
        <f t="shared" si="2"/>
        <v>352</v>
      </c>
      <c r="K16" s="69">
        <v>9.5314271969211024</v>
      </c>
      <c r="L16" s="75">
        <v>8.3726427196921112</v>
      </c>
      <c r="M16" s="69">
        <v>8.3726427196921112</v>
      </c>
      <c r="N16" s="69">
        <v>20.542544066709429</v>
      </c>
      <c r="O16" s="75">
        <v>14.795157152020526</v>
      </c>
      <c r="P16" s="71">
        <v>31.895157152020527</v>
      </c>
      <c r="Q16" s="105">
        <f t="shared" si="3"/>
        <v>50</v>
      </c>
      <c r="R16" s="131">
        <f t="shared" si="4"/>
        <v>-11.352613085311098</v>
      </c>
    </row>
    <row r="17" spans="1:23" x14ac:dyDescent="0.3">
      <c r="A17" s="154">
        <v>11</v>
      </c>
      <c r="B17" s="269" t="s">
        <v>520</v>
      </c>
      <c r="C17" s="276" t="s">
        <v>558</v>
      </c>
      <c r="D17" s="9"/>
      <c r="F17" s="17">
        <v>1010</v>
      </c>
      <c r="G17" s="3">
        <v>997</v>
      </c>
      <c r="H17" s="3">
        <f t="shared" si="0"/>
        <v>997</v>
      </c>
      <c r="I17" s="3">
        <f t="shared" si="1"/>
        <v>1010</v>
      </c>
      <c r="J17" s="3">
        <f t="shared" si="2"/>
        <v>1010</v>
      </c>
      <c r="K17" s="69">
        <v>21.773962475946117</v>
      </c>
      <c r="L17" s="75">
        <v>21.911446440025657</v>
      </c>
      <c r="M17" s="69">
        <v>21.911446440025657</v>
      </c>
      <c r="N17" s="69">
        <v>33.98561302116741</v>
      </c>
      <c r="O17" s="75">
        <v>29.684570237331624</v>
      </c>
      <c r="P17" s="71">
        <v>46.784570237331621</v>
      </c>
      <c r="Q17" s="20">
        <f t="shared" si="3"/>
        <v>-13</v>
      </c>
      <c r="R17" s="102">
        <f t="shared" si="4"/>
        <v>-12.798957216164212</v>
      </c>
      <c r="U17" s="12" t="s">
        <v>504</v>
      </c>
      <c r="V17">
        <v>141.11000000000001</v>
      </c>
    </row>
    <row r="18" spans="1:23" x14ac:dyDescent="0.3">
      <c r="A18" s="154">
        <v>12</v>
      </c>
      <c r="B18" s="269" t="s">
        <v>521</v>
      </c>
      <c r="C18" s="276" t="s">
        <v>559</v>
      </c>
      <c r="D18" s="8"/>
      <c r="E18" s="8"/>
      <c r="F18" s="17">
        <v>1239</v>
      </c>
      <c r="G18" s="3">
        <v>1217</v>
      </c>
      <c r="H18" s="3">
        <f t="shared" si="0"/>
        <v>1217</v>
      </c>
      <c r="I18" s="3">
        <f t="shared" si="1"/>
        <v>1239</v>
      </c>
      <c r="J18" s="3">
        <f t="shared" si="2"/>
        <v>1239</v>
      </c>
      <c r="K18" s="69">
        <v>26.300614175753687</v>
      </c>
      <c r="L18" s="75">
        <v>26.623279345734442</v>
      </c>
      <c r="M18" s="69">
        <v>26.623279345734442</v>
      </c>
      <c r="N18" s="69">
        <v>38.956159525336751</v>
      </c>
      <c r="O18" s="75">
        <v>40.566448043617704</v>
      </c>
      <c r="P18" s="71">
        <v>51.966448043617703</v>
      </c>
      <c r="Q18" s="20">
        <f t="shared" si="3"/>
        <v>-22</v>
      </c>
      <c r="R18" s="102">
        <f t="shared" si="4"/>
        <v>-13.010288518280952</v>
      </c>
      <c r="U18" s="12" t="s">
        <v>505</v>
      </c>
      <c r="V18" s="42">
        <v>128.31</v>
      </c>
      <c r="W18" s="42"/>
    </row>
    <row r="19" spans="1:23" x14ac:dyDescent="0.3">
      <c r="A19" s="154">
        <v>13</v>
      </c>
      <c r="B19" s="269" t="s">
        <v>522</v>
      </c>
      <c r="C19" s="276" t="s">
        <v>560</v>
      </c>
      <c r="D19" s="8"/>
      <c r="E19" s="8"/>
      <c r="F19" s="17">
        <v>329</v>
      </c>
      <c r="G19" s="3">
        <v>329</v>
      </c>
      <c r="H19" s="3">
        <f t="shared" si="0"/>
        <v>329</v>
      </c>
      <c r="I19" s="3">
        <f t="shared" si="1"/>
        <v>329</v>
      </c>
      <c r="J19" s="3">
        <f t="shared" si="2"/>
        <v>329</v>
      </c>
      <c r="K19" s="69">
        <v>8.0294018601667734</v>
      </c>
      <c r="L19" s="75">
        <v>7.8994018601667735</v>
      </c>
      <c r="M19" s="69">
        <v>7.8994018601667735</v>
      </c>
      <c r="N19" s="69">
        <v>18.893226363053238</v>
      </c>
      <c r="O19" s="75">
        <v>19.97470654265555</v>
      </c>
      <c r="P19" s="71">
        <v>31.374706542655552</v>
      </c>
      <c r="Q19" s="20">
        <f t="shared" si="3"/>
        <v>0</v>
      </c>
      <c r="R19" s="102">
        <f t="shared" si="4"/>
        <v>-12.481480179602315</v>
      </c>
    </row>
    <row r="20" spans="1:23" x14ac:dyDescent="0.3">
      <c r="A20" s="154">
        <v>14</v>
      </c>
      <c r="B20" s="269" t="s">
        <v>523</v>
      </c>
      <c r="C20" s="276" t="s">
        <v>561</v>
      </c>
      <c r="D20" s="8"/>
      <c r="E20" s="8"/>
      <c r="F20" s="17">
        <v>662</v>
      </c>
      <c r="G20" s="3">
        <v>633</v>
      </c>
      <c r="H20" s="3">
        <f t="shared" si="0"/>
        <v>633</v>
      </c>
      <c r="I20" s="3">
        <f t="shared" si="1"/>
        <v>662</v>
      </c>
      <c r="J20" s="3">
        <f t="shared" si="2"/>
        <v>662</v>
      </c>
      <c r="K20" s="69">
        <v>14.284411481719051</v>
      </c>
      <c r="L20" s="75">
        <v>14.751106478511868</v>
      </c>
      <c r="M20" s="69">
        <v>14.751106478511868</v>
      </c>
      <c r="N20" s="69">
        <v>25.761617896087238</v>
      </c>
      <c r="O20" s="75">
        <v>27.509926234765878</v>
      </c>
      <c r="P20" s="71">
        <v>38.909926234765877</v>
      </c>
      <c r="Q20" s="20">
        <f t="shared" si="3"/>
        <v>-29</v>
      </c>
      <c r="R20" s="102">
        <f t="shared" si="4"/>
        <v>-13.148308338678639</v>
      </c>
    </row>
    <row r="21" spans="1:23" x14ac:dyDescent="0.3">
      <c r="A21" s="154">
        <v>15</v>
      </c>
      <c r="B21" s="269" t="s">
        <v>524</v>
      </c>
      <c r="C21" s="276" t="s">
        <v>562</v>
      </c>
      <c r="D21" s="8"/>
      <c r="E21" s="8"/>
      <c r="F21" s="17">
        <v>171</v>
      </c>
      <c r="G21" s="3">
        <v>158</v>
      </c>
      <c r="H21" s="3">
        <f t="shared" si="0"/>
        <v>158</v>
      </c>
      <c r="I21" s="3">
        <f t="shared" si="1"/>
        <v>171</v>
      </c>
      <c r="J21" s="3">
        <f t="shared" si="2"/>
        <v>171</v>
      </c>
      <c r="K21" s="69">
        <v>4.5109589480436174</v>
      </c>
      <c r="L21" s="75">
        <v>4.6484429121231559</v>
      </c>
      <c r="M21" s="69">
        <v>4.6484429121231559</v>
      </c>
      <c r="N21" s="69">
        <v>15.029756125721615</v>
      </c>
      <c r="O21" s="75">
        <v>10.69943713919179</v>
      </c>
      <c r="P21" s="71">
        <v>27.799437139191792</v>
      </c>
      <c r="Q21" s="20">
        <f t="shared" si="3"/>
        <v>-13</v>
      </c>
      <c r="R21" s="102">
        <f t="shared" si="4"/>
        <v>-12.769681013470176</v>
      </c>
    </row>
    <row r="22" spans="1:23" s="9" customFormat="1" x14ac:dyDescent="0.3">
      <c r="A22" s="63">
        <v>16</v>
      </c>
      <c r="B22" s="270">
        <v>5</v>
      </c>
      <c r="C22" s="96" t="s">
        <v>563</v>
      </c>
      <c r="D22" s="8"/>
      <c r="E22" s="8"/>
      <c r="F22" s="8">
        <v>1722</v>
      </c>
      <c r="G22" s="58">
        <v>1728</v>
      </c>
      <c r="H22" s="58">
        <f t="shared" si="0"/>
        <v>1728</v>
      </c>
      <c r="I22" s="58">
        <f t="shared" si="1"/>
        <v>1722</v>
      </c>
      <c r="J22" s="58">
        <f t="shared" si="2"/>
        <v>1722</v>
      </c>
      <c r="K22" s="69">
        <v>36.814791533033997</v>
      </c>
      <c r="L22" s="75">
        <v>36.561337395766508</v>
      </c>
      <c r="M22" s="69">
        <v>36.561337395766508</v>
      </c>
      <c r="N22" s="69">
        <v>50.501383450930078</v>
      </c>
      <c r="O22" s="75">
        <v>51.495910840282228</v>
      </c>
      <c r="P22" s="71">
        <v>62.895910840282227</v>
      </c>
      <c r="Q22" s="105">
        <f t="shared" si="3"/>
        <v>6</v>
      </c>
      <c r="R22" s="131">
        <f t="shared" si="4"/>
        <v>-12.394527389352149</v>
      </c>
    </row>
    <row r="23" spans="1:23" s="9" customFormat="1" x14ac:dyDescent="0.3">
      <c r="A23" s="63">
        <v>17</v>
      </c>
      <c r="B23" s="270" t="s">
        <v>525</v>
      </c>
      <c r="C23" s="96" t="s">
        <v>564</v>
      </c>
      <c r="D23" s="8"/>
      <c r="E23" s="8"/>
      <c r="F23" s="8">
        <v>168</v>
      </c>
      <c r="G23" s="58">
        <v>175</v>
      </c>
      <c r="H23" s="58">
        <f t="shared" si="0"/>
        <v>175</v>
      </c>
      <c r="I23" s="58">
        <f t="shared" si="1"/>
        <v>168</v>
      </c>
      <c r="J23" s="58">
        <f t="shared" si="2"/>
        <v>168</v>
      </c>
      <c r="K23" s="69">
        <v>4.8607456703014753</v>
      </c>
      <c r="L23" s="75">
        <v>4.5867158434894169</v>
      </c>
      <c r="M23" s="69">
        <v>4.5867158434894169</v>
      </c>
      <c r="N23" s="69">
        <v>15.413843810134701</v>
      </c>
      <c r="O23" s="75">
        <v>16.331552277100705</v>
      </c>
      <c r="P23" s="71">
        <v>27.731552277100707</v>
      </c>
      <c r="Q23" s="105">
        <f t="shared" si="3"/>
        <v>7</v>
      </c>
      <c r="R23" s="131">
        <f t="shared" si="4"/>
        <v>-12.317708466966007</v>
      </c>
    </row>
    <row r="24" spans="1:23" s="9" customFormat="1" x14ac:dyDescent="0.3">
      <c r="A24" s="63">
        <v>18</v>
      </c>
      <c r="B24" s="270" t="s">
        <v>526</v>
      </c>
      <c r="C24" s="96" t="s">
        <v>565</v>
      </c>
      <c r="D24" s="8"/>
      <c r="E24" s="8"/>
      <c r="F24" s="8">
        <v>683</v>
      </c>
      <c r="G24" s="58">
        <v>677</v>
      </c>
      <c r="H24" s="58">
        <f t="shared" si="0"/>
        <v>677</v>
      </c>
      <c r="I24" s="58">
        <f t="shared" si="1"/>
        <v>683</v>
      </c>
      <c r="J24" s="58">
        <f t="shared" si="2"/>
        <v>683</v>
      </c>
      <c r="K24" s="69">
        <v>15.189741821680565</v>
      </c>
      <c r="L24" s="75">
        <v>15.183195958948044</v>
      </c>
      <c r="M24" s="69">
        <v>15.183195958948044</v>
      </c>
      <c r="N24" s="69">
        <v>26.755727196921104</v>
      </c>
      <c r="O24" s="75">
        <v>27.985120269403463</v>
      </c>
      <c r="P24" s="71">
        <v>39.385120269403465</v>
      </c>
      <c r="Q24" s="105">
        <f t="shared" si="3"/>
        <v>-6</v>
      </c>
      <c r="R24" s="131">
        <f t="shared" si="4"/>
        <v>-12.629393072482362</v>
      </c>
    </row>
    <row r="25" spans="1:23" x14ac:dyDescent="0.3">
      <c r="A25" s="154">
        <v>19</v>
      </c>
      <c r="B25" s="269" t="s">
        <v>527</v>
      </c>
      <c r="C25" s="276" t="s">
        <v>566</v>
      </c>
      <c r="D25" s="8"/>
      <c r="E25" s="8"/>
      <c r="F25" s="17">
        <v>1750</v>
      </c>
      <c r="G25" s="3">
        <v>1740</v>
      </c>
      <c r="H25" s="3">
        <f t="shared" si="0"/>
        <v>1740</v>
      </c>
      <c r="I25" s="3">
        <f t="shared" si="1"/>
        <v>1750</v>
      </c>
      <c r="J25" s="3">
        <f t="shared" si="2"/>
        <v>1750</v>
      </c>
      <c r="K25" s="69">
        <v>37.061699807568949</v>
      </c>
      <c r="L25" s="75">
        <v>37.137456703014749</v>
      </c>
      <c r="M25" s="69">
        <v>37.137456703014749</v>
      </c>
      <c r="N25" s="69">
        <v>50.772504169339314</v>
      </c>
      <c r="O25" s="75">
        <v>52.129502886465687</v>
      </c>
      <c r="P25" s="71">
        <v>63.529502886465693</v>
      </c>
      <c r="Q25" s="20">
        <f t="shared" si="3"/>
        <v>-10</v>
      </c>
      <c r="R25" s="102">
        <f t="shared" si="4"/>
        <v>-12.756998717126379</v>
      </c>
    </row>
    <row r="26" spans="1:23" s="9" customFormat="1" x14ac:dyDescent="0.3">
      <c r="A26" s="63">
        <v>20</v>
      </c>
      <c r="B26" s="270" t="s">
        <v>528</v>
      </c>
      <c r="C26" s="96" t="s">
        <v>567</v>
      </c>
      <c r="D26" s="8"/>
      <c r="E26" s="8"/>
      <c r="F26" s="8">
        <v>1539</v>
      </c>
      <c r="G26" s="58">
        <v>1526</v>
      </c>
      <c r="H26" s="58">
        <f t="shared" si="0"/>
        <v>1526</v>
      </c>
      <c r="I26" s="58">
        <f t="shared" si="1"/>
        <v>1539</v>
      </c>
      <c r="J26" s="58">
        <f t="shared" si="2"/>
        <v>1539</v>
      </c>
      <c r="K26" s="69">
        <v>32.658502245028856</v>
      </c>
      <c r="L26" s="75">
        <v>32.795986209108406</v>
      </c>
      <c r="M26" s="69">
        <v>32.795986209108406</v>
      </c>
      <c r="N26" s="69">
        <v>45.937518024374597</v>
      </c>
      <c r="O26" s="75">
        <v>41.654934252726108</v>
      </c>
      <c r="P26" s="71">
        <v>58.754934252726102</v>
      </c>
      <c r="Q26" s="105">
        <f t="shared" si="3"/>
        <v>-13</v>
      </c>
      <c r="R26" s="131">
        <f t="shared" si="4"/>
        <v>-12.817416228351505</v>
      </c>
    </row>
    <row r="27" spans="1:23" s="9" customFormat="1" x14ac:dyDescent="0.3">
      <c r="A27" s="63">
        <v>21</v>
      </c>
      <c r="B27" s="270" t="s">
        <v>529</v>
      </c>
      <c r="C27" s="96" t="s">
        <v>568</v>
      </c>
      <c r="D27" s="8"/>
      <c r="E27" s="8"/>
      <c r="F27" s="8">
        <v>792</v>
      </c>
      <c r="G27" s="58">
        <v>770</v>
      </c>
      <c r="H27" s="58">
        <f t="shared" si="0"/>
        <v>770</v>
      </c>
      <c r="I27" s="58">
        <f t="shared" si="1"/>
        <v>792</v>
      </c>
      <c r="J27" s="58">
        <f t="shared" si="2"/>
        <v>792</v>
      </c>
      <c r="K27" s="69">
        <v>17.103280949326493</v>
      </c>
      <c r="L27" s="75">
        <v>17.425946119307248</v>
      </c>
      <c r="M27" s="69">
        <v>17.425946119307248</v>
      </c>
      <c r="N27" s="69">
        <v>28.856912764592686</v>
      </c>
      <c r="O27" s="75">
        <v>30.451603592046187</v>
      </c>
      <c r="P27" s="71">
        <v>41.851603592046189</v>
      </c>
      <c r="Q27" s="105">
        <f t="shared" si="3"/>
        <v>-22</v>
      </c>
      <c r="R27" s="131">
        <f t="shared" si="4"/>
        <v>-12.994690827453503</v>
      </c>
    </row>
    <row r="28" spans="1:23" s="9" customFormat="1" x14ac:dyDescent="0.3">
      <c r="A28" s="63">
        <v>22</v>
      </c>
      <c r="B28" s="270" t="s">
        <v>530</v>
      </c>
      <c r="C28" s="96" t="s">
        <v>569</v>
      </c>
      <c r="D28" s="8"/>
      <c r="E28" s="8"/>
      <c r="F28" s="8">
        <v>1376</v>
      </c>
      <c r="G28" s="58">
        <v>1377</v>
      </c>
      <c r="H28" s="58">
        <f t="shared" si="0"/>
        <v>1377</v>
      </c>
      <c r="I28" s="58">
        <f t="shared" si="1"/>
        <v>1376</v>
      </c>
      <c r="J28" s="58">
        <f t="shared" si="2"/>
        <v>1376</v>
      </c>
      <c r="K28" s="69">
        <v>29.592724502886465</v>
      </c>
      <c r="L28" s="75">
        <v>29.442148813341888</v>
      </c>
      <c r="M28" s="69">
        <v>29.442148813341888</v>
      </c>
      <c r="N28" s="69">
        <v>42.571102437459913</v>
      </c>
      <c r="O28" s="75">
        <v>37.966523412443877</v>
      </c>
      <c r="P28" s="71">
        <v>55.066523412443885</v>
      </c>
      <c r="Q28" s="105">
        <f t="shared" si="3"/>
        <v>1</v>
      </c>
      <c r="R28" s="131">
        <f t="shared" si="4"/>
        <v>-12.495420974983972</v>
      </c>
    </row>
    <row r="29" spans="1:23" s="9" customFormat="1" x14ac:dyDescent="0.3">
      <c r="A29" s="63">
        <v>23</v>
      </c>
      <c r="B29" s="270" t="s">
        <v>531</v>
      </c>
      <c r="C29" s="96" t="s">
        <v>570</v>
      </c>
      <c r="D29" s="8"/>
      <c r="E29" s="8"/>
      <c r="F29" s="8">
        <v>109</v>
      </c>
      <c r="G29" s="58">
        <v>107</v>
      </c>
      <c r="H29" s="58">
        <f t="shared" si="0"/>
        <v>107</v>
      </c>
      <c r="I29" s="58">
        <f t="shared" si="1"/>
        <v>109</v>
      </c>
      <c r="J29" s="58">
        <f t="shared" si="2"/>
        <v>109</v>
      </c>
      <c r="K29" s="69">
        <v>3.4615987812700446</v>
      </c>
      <c r="L29" s="75">
        <v>3.3727501603592049</v>
      </c>
      <c r="M29" s="69">
        <v>3.3727501603592049</v>
      </c>
      <c r="N29" s="69">
        <v>13.877493072482359</v>
      </c>
      <c r="O29" s="75">
        <v>14.996483322642721</v>
      </c>
      <c r="P29" s="71">
        <v>26.39648332264272</v>
      </c>
      <c r="Q29" s="105">
        <f t="shared" si="3"/>
        <v>-2</v>
      </c>
      <c r="R29" s="131">
        <f t="shared" si="4"/>
        <v>-12.51899025016036</v>
      </c>
    </row>
    <row r="30" spans="1:23" s="9" customFormat="1" x14ac:dyDescent="0.3">
      <c r="A30" s="63">
        <v>24</v>
      </c>
      <c r="B30" s="270">
        <v>8</v>
      </c>
      <c r="C30" s="96" t="s">
        <v>571</v>
      </c>
      <c r="D30" s="8"/>
      <c r="E30" s="8"/>
      <c r="F30" s="8">
        <v>1646</v>
      </c>
      <c r="G30" s="58">
        <v>1715</v>
      </c>
      <c r="H30" s="58">
        <f t="shared" si="0"/>
        <v>1715</v>
      </c>
      <c r="I30" s="58">
        <f t="shared" si="1"/>
        <v>1646</v>
      </c>
      <c r="J30" s="58">
        <f t="shared" si="2"/>
        <v>1646</v>
      </c>
      <c r="K30" s="69">
        <v>36.547307568954452</v>
      </c>
      <c r="L30" s="75">
        <v>34.997584990378449</v>
      </c>
      <c r="M30" s="69">
        <v>34.997584990378449</v>
      </c>
      <c r="N30" s="69">
        <v>45.107669339320076</v>
      </c>
      <c r="O30" s="75">
        <v>44.076161000641441</v>
      </c>
      <c r="P30" s="71">
        <v>61.176161000641443</v>
      </c>
      <c r="Q30" s="105">
        <f t="shared" si="3"/>
        <v>69</v>
      </c>
      <c r="R30" s="131">
        <f t="shared" si="4"/>
        <v>-16.068491661321367</v>
      </c>
    </row>
    <row r="31" spans="1:23" s="9" customFormat="1" x14ac:dyDescent="0.3">
      <c r="A31" s="63">
        <v>25</v>
      </c>
      <c r="B31" s="270">
        <v>2</v>
      </c>
      <c r="C31" s="96" t="s">
        <v>572</v>
      </c>
      <c r="D31" s="8"/>
      <c r="E31" s="8"/>
      <c r="F31" s="8">
        <v>1398</v>
      </c>
      <c r="G31" s="58">
        <v>1420</v>
      </c>
      <c r="H31" s="58">
        <f t="shared" si="0"/>
        <v>1420</v>
      </c>
      <c r="I31" s="58">
        <f t="shared" si="1"/>
        <v>1398</v>
      </c>
      <c r="J31" s="58">
        <f t="shared" si="2"/>
        <v>1398</v>
      </c>
      <c r="K31" s="69">
        <v>30.477479153303399</v>
      </c>
      <c r="L31" s="75">
        <v>29.894813983322642</v>
      </c>
      <c r="M31" s="69">
        <v>29.894813983322642</v>
      </c>
      <c r="N31" s="69">
        <v>43.542618345093004</v>
      </c>
      <c r="O31" s="75">
        <v>38.46434573444516</v>
      </c>
      <c r="P31" s="71">
        <v>55.564345734445169</v>
      </c>
      <c r="Q31" s="105">
        <f t="shared" si="3"/>
        <v>22</v>
      </c>
      <c r="R31" s="131">
        <f t="shared" si="4"/>
        <v>-12.021727389352165</v>
      </c>
    </row>
    <row r="32" spans="1:23" x14ac:dyDescent="0.3">
      <c r="A32" s="154">
        <v>26</v>
      </c>
      <c r="B32" s="269" t="s">
        <v>532</v>
      </c>
      <c r="C32" s="276" t="s">
        <v>573</v>
      </c>
      <c r="D32" s="8"/>
      <c r="E32" s="8"/>
      <c r="F32" s="17">
        <v>482</v>
      </c>
      <c r="G32" s="3">
        <v>478</v>
      </c>
      <c r="H32" s="3">
        <f t="shared" si="0"/>
        <v>478</v>
      </c>
      <c r="I32" s="3">
        <f t="shared" si="1"/>
        <v>482</v>
      </c>
      <c r="J32" s="3">
        <f t="shared" si="2"/>
        <v>482</v>
      </c>
      <c r="K32" s="69">
        <v>11.095179602309173</v>
      </c>
      <c r="L32" s="75">
        <v>11.047482360487495</v>
      </c>
      <c r="M32" s="69">
        <v>11.047482360487495</v>
      </c>
      <c r="N32" s="69">
        <v>22.259641949967929</v>
      </c>
      <c r="O32" s="75">
        <v>23.436834509300837</v>
      </c>
      <c r="P32" s="71">
        <v>34.836834509300836</v>
      </c>
      <c r="Q32" s="20">
        <f t="shared" si="3"/>
        <v>-4</v>
      </c>
      <c r="R32" s="102">
        <f t="shared" si="4"/>
        <v>-12.577192559332907</v>
      </c>
    </row>
    <row r="33" spans="1:18" s="9" customFormat="1" x14ac:dyDescent="0.3">
      <c r="A33" s="63">
        <v>27</v>
      </c>
      <c r="B33" s="270" t="s">
        <v>445</v>
      </c>
      <c r="C33" s="96" t="s">
        <v>574</v>
      </c>
      <c r="D33" s="8"/>
      <c r="F33" s="8">
        <v>2049</v>
      </c>
      <c r="G33" s="58">
        <v>2035</v>
      </c>
      <c r="H33" s="58">
        <f t="shared" si="0"/>
        <v>2035</v>
      </c>
      <c r="I33" s="58">
        <f t="shared" si="1"/>
        <v>2049</v>
      </c>
      <c r="J33" s="58">
        <f t="shared" si="2"/>
        <v>2049</v>
      </c>
      <c r="K33" s="69">
        <v>43.131528223220016</v>
      </c>
      <c r="L33" s="75">
        <v>43.289587876844131</v>
      </c>
      <c r="M33" s="69">
        <v>43.289587876844131</v>
      </c>
      <c r="N33" s="69">
        <v>57.437555163566387</v>
      </c>
      <c r="O33" s="75">
        <v>53.195360808210395</v>
      </c>
      <c r="P33" s="71">
        <v>70.29536080821039</v>
      </c>
      <c r="Q33" s="105">
        <f t="shared" si="3"/>
        <v>-14</v>
      </c>
      <c r="R33" s="131">
        <f t="shared" si="4"/>
        <v>-12.857805644644003</v>
      </c>
    </row>
    <row r="34" spans="1:18" x14ac:dyDescent="0.3">
      <c r="A34" s="154">
        <v>28</v>
      </c>
      <c r="B34" s="269" t="s">
        <v>533</v>
      </c>
      <c r="C34" s="276" t="s">
        <v>575</v>
      </c>
      <c r="D34" s="8"/>
      <c r="F34" s="17">
        <v>929</v>
      </c>
      <c r="G34" s="3">
        <v>999</v>
      </c>
      <c r="H34" s="3">
        <f t="shared" si="0"/>
        <v>999</v>
      </c>
      <c r="I34" s="3">
        <f t="shared" si="1"/>
        <v>929</v>
      </c>
      <c r="J34" s="3">
        <f t="shared" si="2"/>
        <v>929</v>
      </c>
      <c r="K34" s="69">
        <v>21.815113855035278</v>
      </c>
      <c r="L34" s="75">
        <v>20.244815586914687</v>
      </c>
      <c r="M34" s="69">
        <v>20.244815586914687</v>
      </c>
      <c r="N34" s="69">
        <v>34.030799807568954</v>
      </c>
      <c r="O34" s="75">
        <v>27.851678960872352</v>
      </c>
      <c r="P34" s="71">
        <v>44.951678960872357</v>
      </c>
      <c r="Q34" s="20">
        <f t="shared" si="3"/>
        <v>70</v>
      </c>
      <c r="R34" s="102">
        <f t="shared" si="4"/>
        <v>-10.920879153303403</v>
      </c>
    </row>
    <row r="35" spans="1:18" x14ac:dyDescent="0.3">
      <c r="A35" s="154">
        <v>29</v>
      </c>
      <c r="B35" s="269">
        <v>2</v>
      </c>
      <c r="C35" s="276" t="s">
        <v>576</v>
      </c>
      <c r="D35" s="8"/>
      <c r="F35" s="17">
        <v>237</v>
      </c>
      <c r="G35" s="3">
        <v>259</v>
      </c>
      <c r="H35" s="3">
        <f t="shared" si="0"/>
        <v>259</v>
      </c>
      <c r="I35" s="3">
        <f t="shared" si="1"/>
        <v>237</v>
      </c>
      <c r="J35" s="3">
        <f t="shared" si="2"/>
        <v>237</v>
      </c>
      <c r="K35" s="69">
        <v>6.5891035920461842</v>
      </c>
      <c r="L35" s="75">
        <v>6.0064384220654272</v>
      </c>
      <c r="M35" s="69">
        <v>6.0064384220654272</v>
      </c>
      <c r="N35" s="69">
        <v>12.211688838999358</v>
      </c>
      <c r="O35" s="75">
        <v>12.192904105195639</v>
      </c>
      <c r="P35" s="71">
        <v>29.292904105195639</v>
      </c>
      <c r="Q35" s="20">
        <f t="shared" si="3"/>
        <v>22</v>
      </c>
      <c r="R35" s="102">
        <f t="shared" si="4"/>
        <v>-17.081215266196281</v>
      </c>
    </row>
    <row r="36" spans="1:18" x14ac:dyDescent="0.3">
      <c r="A36" s="154">
        <v>30</v>
      </c>
      <c r="B36" s="269" t="s">
        <v>534</v>
      </c>
      <c r="C36" s="276" t="s">
        <v>577</v>
      </c>
      <c r="D36" s="8"/>
      <c r="F36" s="17">
        <v>1107</v>
      </c>
      <c r="G36" s="3">
        <v>1114</v>
      </c>
      <c r="H36" s="3">
        <f t="shared" si="0"/>
        <v>1114</v>
      </c>
      <c r="I36" s="3">
        <f t="shared" si="1"/>
        <v>1107</v>
      </c>
      <c r="J36" s="3">
        <f t="shared" si="2"/>
        <v>1107</v>
      </c>
      <c r="K36" s="69">
        <v>24.181318152661959</v>
      </c>
      <c r="L36" s="75">
        <v>23.907288325849901</v>
      </c>
      <c r="M36" s="69">
        <v>23.907288325849901</v>
      </c>
      <c r="N36" s="69">
        <v>36.629040025657474</v>
      </c>
      <c r="O36" s="75">
        <v>31.879514111610007</v>
      </c>
      <c r="P36" s="71">
        <v>48.979514111610008</v>
      </c>
      <c r="Q36" s="20">
        <f t="shared" si="3"/>
        <v>7</v>
      </c>
      <c r="R36" s="102">
        <f t="shared" si="4"/>
        <v>-12.350474085952534</v>
      </c>
    </row>
    <row r="37" spans="1:18" x14ac:dyDescent="0.3">
      <c r="A37" s="154">
        <v>31</v>
      </c>
      <c r="B37" s="269" t="s">
        <v>535</v>
      </c>
      <c r="C37" s="276" t="s">
        <v>578</v>
      </c>
      <c r="D37" s="8"/>
      <c r="F37" s="17">
        <v>645</v>
      </c>
      <c r="G37" s="3">
        <v>652</v>
      </c>
      <c r="H37" s="3">
        <f t="shared" si="0"/>
        <v>652</v>
      </c>
      <c r="I37" s="3">
        <f t="shared" si="1"/>
        <v>645</v>
      </c>
      <c r="J37" s="3">
        <f t="shared" si="2"/>
        <v>645</v>
      </c>
      <c r="K37" s="69">
        <v>14.675349583066069</v>
      </c>
      <c r="L37" s="75">
        <v>14.40131975625401</v>
      </c>
      <c r="M37" s="69">
        <v>14.40131975625401</v>
      </c>
      <c r="N37" s="69">
        <v>26.190892366901863</v>
      </c>
      <c r="O37" s="75">
        <v>21.425245349583069</v>
      </c>
      <c r="P37" s="71">
        <v>38.525245349583066</v>
      </c>
      <c r="Q37" s="20">
        <f t="shared" si="3"/>
        <v>7</v>
      </c>
      <c r="R37" s="102">
        <f t="shared" si="4"/>
        <v>-12.334352982681203</v>
      </c>
    </row>
    <row r="38" spans="1:18" x14ac:dyDescent="0.3">
      <c r="A38" s="154">
        <v>32</v>
      </c>
      <c r="B38" s="269" t="s">
        <v>536</v>
      </c>
      <c r="C38" s="276" t="s">
        <v>579</v>
      </c>
      <c r="D38" s="8"/>
      <c r="F38" s="17">
        <v>862</v>
      </c>
      <c r="G38" s="3">
        <v>856</v>
      </c>
      <c r="H38" s="3">
        <f t="shared" si="0"/>
        <v>856</v>
      </c>
      <c r="I38" s="3">
        <f t="shared" si="1"/>
        <v>862</v>
      </c>
      <c r="J38" s="3">
        <f t="shared" si="2"/>
        <v>862</v>
      </c>
      <c r="K38" s="69">
        <v>18.872790250160357</v>
      </c>
      <c r="L38" s="75">
        <v>18.866244387427837</v>
      </c>
      <c r="M38" s="69">
        <v>18.866244387427837</v>
      </c>
      <c r="N38" s="69">
        <v>30.799944579858881</v>
      </c>
      <c r="O38" s="75">
        <v>32.035583707504806</v>
      </c>
      <c r="P38" s="71">
        <v>43.435583707504811</v>
      </c>
      <c r="Q38" s="20">
        <f t="shared" si="3"/>
        <v>-6</v>
      </c>
      <c r="R38" s="102">
        <f t="shared" si="4"/>
        <v>-12.635639127645931</v>
      </c>
    </row>
    <row r="39" spans="1:18" x14ac:dyDescent="0.3">
      <c r="A39" s="154">
        <v>33</v>
      </c>
      <c r="B39" s="269" t="s">
        <v>537</v>
      </c>
      <c r="C39" s="276" t="s">
        <v>580</v>
      </c>
      <c r="D39" s="8"/>
      <c r="F39" s="17">
        <v>159</v>
      </c>
      <c r="G39" s="3">
        <v>173</v>
      </c>
      <c r="H39" s="3">
        <f t="shared" si="0"/>
        <v>173</v>
      </c>
      <c r="I39" s="3">
        <f t="shared" si="1"/>
        <v>159</v>
      </c>
      <c r="J39" s="3">
        <f t="shared" si="2"/>
        <v>159</v>
      </c>
      <c r="K39" s="69">
        <v>4.819594291212316</v>
      </c>
      <c r="L39" s="75">
        <v>4.4015346375881981</v>
      </c>
      <c r="M39" s="69">
        <v>4.4015346375881981</v>
      </c>
      <c r="N39" s="69">
        <v>15.368657023733162</v>
      </c>
      <c r="O39" s="75">
        <v>16.127897690827453</v>
      </c>
      <c r="P39" s="71">
        <v>27.527897690827455</v>
      </c>
      <c r="Q39" s="20">
        <f t="shared" si="3"/>
        <v>14</v>
      </c>
      <c r="R39" s="102">
        <f t="shared" si="4"/>
        <v>-12.159240667094293</v>
      </c>
    </row>
    <row r="40" spans="1:18" x14ac:dyDescent="0.3">
      <c r="A40" s="154">
        <v>34</v>
      </c>
      <c r="B40" s="269" t="s">
        <v>538</v>
      </c>
      <c r="C40" s="276" t="s">
        <v>581</v>
      </c>
      <c r="D40" s="8"/>
      <c r="F40" s="17">
        <v>143</v>
      </c>
      <c r="G40" s="3">
        <v>136</v>
      </c>
      <c r="H40" s="3">
        <f t="shared" si="0"/>
        <v>136</v>
      </c>
      <c r="I40" s="3">
        <f t="shared" si="1"/>
        <v>143</v>
      </c>
      <c r="J40" s="3">
        <f t="shared" si="2"/>
        <v>143</v>
      </c>
      <c r="K40" s="69">
        <v>4.0582937780628612</v>
      </c>
      <c r="L40" s="75">
        <v>4.0723236048749198</v>
      </c>
      <c r="M40" s="69">
        <v>4.0723236048749198</v>
      </c>
      <c r="N40" s="69">
        <v>14.53270147530468</v>
      </c>
      <c r="O40" s="75">
        <v>15.765845093008339</v>
      </c>
      <c r="P40" s="71">
        <v>27.16584509300834</v>
      </c>
      <c r="Q40" s="20">
        <f t="shared" si="3"/>
        <v>-7</v>
      </c>
      <c r="R40" s="102">
        <f t="shared" si="4"/>
        <v>-12.633143617703659</v>
      </c>
    </row>
    <row r="41" spans="1:18" x14ac:dyDescent="0.3">
      <c r="A41" s="154">
        <v>35</v>
      </c>
      <c r="B41" s="269">
        <v>3</v>
      </c>
      <c r="C41" s="276" t="s">
        <v>582</v>
      </c>
      <c r="D41" s="8"/>
      <c r="F41" s="17">
        <v>808</v>
      </c>
      <c r="G41" s="3">
        <v>845</v>
      </c>
      <c r="H41" s="3">
        <f t="shared" si="0"/>
        <v>845</v>
      </c>
      <c r="I41" s="3">
        <f t="shared" si="1"/>
        <v>808</v>
      </c>
      <c r="J41" s="3">
        <f t="shared" si="2"/>
        <v>808</v>
      </c>
      <c r="K41" s="69">
        <v>18.646457665169979</v>
      </c>
      <c r="L41" s="75">
        <v>17.755157152020526</v>
      </c>
      <c r="M41" s="69">
        <v>17.755157152020526</v>
      </c>
      <c r="N41" s="69">
        <v>30.551417254650417</v>
      </c>
      <c r="O41" s="75">
        <v>30.813656189865302</v>
      </c>
      <c r="P41" s="71">
        <v>42.213656189865304</v>
      </c>
      <c r="Q41" s="20">
        <f t="shared" si="3"/>
        <v>37</v>
      </c>
      <c r="R41" s="102">
        <f t="shared" si="4"/>
        <v>-11.662238935214887</v>
      </c>
    </row>
    <row r="42" spans="1:18" x14ac:dyDescent="0.3">
      <c r="A42" s="154">
        <v>36</v>
      </c>
      <c r="B42" s="269" t="s">
        <v>539</v>
      </c>
      <c r="C42" s="276" t="s">
        <v>583</v>
      </c>
      <c r="D42" s="8"/>
      <c r="E42" s="8"/>
      <c r="F42" s="17">
        <v>1744</v>
      </c>
      <c r="G42" s="3">
        <v>1737</v>
      </c>
      <c r="H42" s="3">
        <f t="shared" si="0"/>
        <v>1737</v>
      </c>
      <c r="I42" s="3">
        <f t="shared" si="1"/>
        <v>1744</v>
      </c>
      <c r="J42" s="3">
        <f t="shared" si="2"/>
        <v>1744</v>
      </c>
      <c r="K42" s="69">
        <v>36.999972738935213</v>
      </c>
      <c r="L42" s="75">
        <v>37.014002565747269</v>
      </c>
      <c r="M42" s="69">
        <v>37.014002565747269</v>
      </c>
      <c r="N42" s="69">
        <v>50.704723989737005</v>
      </c>
      <c r="O42" s="75">
        <v>51.993733162283512</v>
      </c>
      <c r="P42" s="71">
        <v>63.39373316228351</v>
      </c>
      <c r="Q42" s="20">
        <f t="shared" si="3"/>
        <v>-7</v>
      </c>
      <c r="R42" s="102">
        <f t="shared" si="4"/>
        <v>-12.689009172546506</v>
      </c>
    </row>
    <row r="43" spans="1:18" s="9" customFormat="1" x14ac:dyDescent="0.3">
      <c r="A43" s="63">
        <v>37</v>
      </c>
      <c r="B43" s="270" t="s">
        <v>540</v>
      </c>
      <c r="C43" s="96" t="s">
        <v>584</v>
      </c>
      <c r="D43" s="8"/>
      <c r="E43" s="8"/>
      <c r="F43" s="8">
        <v>1111</v>
      </c>
      <c r="G43" s="58">
        <v>1104</v>
      </c>
      <c r="H43" s="58">
        <f t="shared" si="0"/>
        <v>1104</v>
      </c>
      <c r="I43" s="58">
        <f t="shared" si="1"/>
        <v>1111</v>
      </c>
      <c r="J43" s="58">
        <f t="shared" si="2"/>
        <v>1111</v>
      </c>
      <c r="K43" s="69">
        <v>23.975561257216164</v>
      </c>
      <c r="L43" s="75">
        <v>23.989591084028223</v>
      </c>
      <c r="M43" s="69">
        <v>23.989591084028223</v>
      </c>
      <c r="N43" s="69">
        <v>36.403106093649775</v>
      </c>
      <c r="O43" s="75">
        <v>37.670027261064781</v>
      </c>
      <c r="P43" s="71">
        <v>49.070027261064787</v>
      </c>
      <c r="Q43" s="105">
        <f t="shared" si="3"/>
        <v>-7</v>
      </c>
      <c r="R43" s="131">
        <f t="shared" si="4"/>
        <v>-12.666921167415012</v>
      </c>
    </row>
    <row r="44" spans="1:18" s="9" customFormat="1" x14ac:dyDescent="0.3">
      <c r="A44" s="63">
        <v>38</v>
      </c>
      <c r="B44" s="270" t="s">
        <v>516</v>
      </c>
      <c r="C44" s="96" t="s">
        <v>585</v>
      </c>
      <c r="D44" s="8"/>
      <c r="E44" s="8"/>
      <c r="F44" s="8">
        <v>1589</v>
      </c>
      <c r="G44" s="58">
        <v>1589</v>
      </c>
      <c r="H44" s="58">
        <f t="shared" si="0"/>
        <v>1589</v>
      </c>
      <c r="I44" s="58">
        <f t="shared" si="1"/>
        <v>1589</v>
      </c>
      <c r="J44" s="58">
        <f t="shared" si="2"/>
        <v>1589</v>
      </c>
      <c r="K44" s="69">
        <v>33.954770686337397</v>
      </c>
      <c r="L44" s="75">
        <v>33.824770686337395</v>
      </c>
      <c r="M44" s="69">
        <v>33.824770686337395</v>
      </c>
      <c r="N44" s="69">
        <v>47.360901796023086</v>
      </c>
      <c r="O44" s="75">
        <v>48.486348620910839</v>
      </c>
      <c r="P44" s="71">
        <v>59.886348620910837</v>
      </c>
      <c r="Q44" s="105">
        <f t="shared" si="3"/>
        <v>0</v>
      </c>
      <c r="R44" s="131">
        <f t="shared" si="4"/>
        <v>-12.525446824887752</v>
      </c>
    </row>
    <row r="45" spans="1:18" x14ac:dyDescent="0.3">
      <c r="A45" s="154">
        <v>39</v>
      </c>
      <c r="B45" s="269" t="s">
        <v>541</v>
      </c>
      <c r="C45" s="276" t="s">
        <v>586</v>
      </c>
      <c r="D45" s="8"/>
      <c r="E45" s="8"/>
      <c r="F45" s="17">
        <v>995</v>
      </c>
      <c r="G45" s="3">
        <v>991</v>
      </c>
      <c r="H45" s="3">
        <f t="shared" si="0"/>
        <v>991</v>
      </c>
      <c r="I45" s="3">
        <f t="shared" si="1"/>
        <v>995</v>
      </c>
      <c r="J45" s="3">
        <f t="shared" si="2"/>
        <v>995</v>
      </c>
      <c r="K45" s="69">
        <v>21.650508338678637</v>
      </c>
      <c r="L45" s="75">
        <v>21.602811096856957</v>
      </c>
      <c r="M45" s="69">
        <v>21.602811096856957</v>
      </c>
      <c r="N45" s="69">
        <v>33.850052661962792</v>
      </c>
      <c r="O45" s="75">
        <v>29.345145926876203</v>
      </c>
      <c r="P45" s="71">
        <v>46.445145926876208</v>
      </c>
      <c r="Q45" s="20">
        <f t="shared" si="3"/>
        <v>-4</v>
      </c>
      <c r="R45" s="102">
        <f t="shared" si="4"/>
        <v>-12.595093264913416</v>
      </c>
    </row>
    <row r="46" spans="1:18" x14ac:dyDescent="0.3">
      <c r="A46" s="154">
        <v>40</v>
      </c>
      <c r="B46" s="269">
        <v>5</v>
      </c>
      <c r="C46" s="276" t="s">
        <v>587</v>
      </c>
      <c r="D46" s="8"/>
      <c r="E46" s="8"/>
      <c r="F46" s="17">
        <v>275</v>
      </c>
      <c r="G46" s="3">
        <v>316</v>
      </c>
      <c r="H46" s="3">
        <f t="shared" si="0"/>
        <v>316</v>
      </c>
      <c r="I46" s="3">
        <f t="shared" si="1"/>
        <v>275</v>
      </c>
      <c r="J46" s="3">
        <f t="shared" si="2"/>
        <v>275</v>
      </c>
      <c r="K46" s="69">
        <v>7.7619178960872359</v>
      </c>
      <c r="L46" s="75">
        <v>6.7883146247594608</v>
      </c>
      <c r="M46" s="69">
        <v>6.7883146247594608</v>
      </c>
      <c r="N46" s="69">
        <v>18.599512251443233</v>
      </c>
      <c r="O46" s="75">
        <v>13.052779025016036</v>
      </c>
      <c r="P46" s="71">
        <v>30.152779025016038</v>
      </c>
      <c r="Q46" s="20">
        <f t="shared" si="3"/>
        <v>41</v>
      </c>
      <c r="R46" s="102">
        <f t="shared" si="4"/>
        <v>-11.553266773572805</v>
      </c>
    </row>
    <row r="47" spans="1:18" x14ac:dyDescent="0.3">
      <c r="A47" s="154">
        <v>41</v>
      </c>
      <c r="B47" s="269" t="s">
        <v>373</v>
      </c>
      <c r="C47" s="276" t="s">
        <v>588</v>
      </c>
      <c r="D47" s="8"/>
      <c r="E47" s="8"/>
      <c r="F47" s="17">
        <v>2286</v>
      </c>
      <c r="G47" s="3">
        <v>2302</v>
      </c>
      <c r="H47" s="3">
        <f t="shared" si="0"/>
        <v>2302</v>
      </c>
      <c r="I47" s="3">
        <f t="shared" si="1"/>
        <v>2286</v>
      </c>
      <c r="J47" s="3">
        <f t="shared" si="2"/>
        <v>2286</v>
      </c>
      <c r="K47" s="69">
        <v>48.625237331622834</v>
      </c>
      <c r="L47" s="75">
        <v>48.16602629890955</v>
      </c>
      <c r="M47" s="69">
        <v>48.16602629890955</v>
      </c>
      <c r="N47" s="69">
        <v>63.4699911481719</v>
      </c>
      <c r="O47" s="75">
        <v>58.558264913406028</v>
      </c>
      <c r="P47" s="71">
        <v>75.658264913406029</v>
      </c>
      <c r="Q47" s="20">
        <f t="shared" si="3"/>
        <v>16</v>
      </c>
      <c r="R47" s="102">
        <f t="shared" si="4"/>
        <v>-12.188273765234129</v>
      </c>
    </row>
    <row r="48" spans="1:18" s="9" customFormat="1" x14ac:dyDescent="0.3">
      <c r="A48" s="63">
        <v>42</v>
      </c>
      <c r="B48" s="270" t="s">
        <v>516</v>
      </c>
      <c r="C48" s="96" t="s">
        <v>589</v>
      </c>
      <c r="D48" s="8"/>
      <c r="E48" s="8"/>
      <c r="F48" s="8">
        <v>122</v>
      </c>
      <c r="G48" s="58">
        <v>99</v>
      </c>
      <c r="H48" s="58">
        <f t="shared" si="0"/>
        <v>99</v>
      </c>
      <c r="I48" s="58">
        <f t="shared" si="1"/>
        <v>122</v>
      </c>
      <c r="J48" s="58">
        <f t="shared" si="2"/>
        <v>122</v>
      </c>
      <c r="K48" s="69">
        <v>3.2969932649134064</v>
      </c>
      <c r="L48" s="75">
        <v>3.6402341244387433</v>
      </c>
      <c r="M48" s="69">
        <v>3.6402341244387433</v>
      </c>
      <c r="N48" s="69">
        <v>13.696745926876201</v>
      </c>
      <c r="O48" s="75">
        <v>9.5906510583707512</v>
      </c>
      <c r="P48" s="71">
        <v>26.690651058370751</v>
      </c>
      <c r="Q48" s="105">
        <f t="shared" si="3"/>
        <v>-23</v>
      </c>
      <c r="R48" s="131">
        <f t="shared" si="4"/>
        <v>-12.99390513149455</v>
      </c>
    </row>
    <row r="49" spans="1:18" x14ac:dyDescent="0.3">
      <c r="A49" s="154">
        <v>43</v>
      </c>
      <c r="B49" s="269" t="s">
        <v>542</v>
      </c>
      <c r="C49" s="276" t="s">
        <v>590</v>
      </c>
      <c r="D49" s="8"/>
      <c r="E49" s="8"/>
      <c r="F49" s="17">
        <v>397</v>
      </c>
      <c r="G49" s="3">
        <v>406</v>
      </c>
      <c r="H49" s="3">
        <f t="shared" si="0"/>
        <v>406</v>
      </c>
      <c r="I49" s="3">
        <f t="shared" si="1"/>
        <v>397</v>
      </c>
      <c r="J49" s="3">
        <f t="shared" si="2"/>
        <v>397</v>
      </c>
      <c r="K49" s="69">
        <v>9.6137299550994229</v>
      </c>
      <c r="L49" s="75">
        <v>9.298548749198206</v>
      </c>
      <c r="M49" s="69">
        <v>9.298548749198206</v>
      </c>
      <c r="N49" s="69">
        <v>20.632917639512506</v>
      </c>
      <c r="O49" s="75">
        <v>15.813430083386788</v>
      </c>
      <c r="P49" s="71">
        <v>32.913430083386785</v>
      </c>
      <c r="Q49" s="20">
        <f t="shared" si="3"/>
        <v>9</v>
      </c>
      <c r="R49" s="102">
        <f t="shared" si="4"/>
        <v>-12.280512443874279</v>
      </c>
    </row>
    <row r="50" spans="1:18" x14ac:dyDescent="0.3">
      <c r="A50" s="154">
        <v>44</v>
      </c>
      <c r="B50" s="269" t="s">
        <v>543</v>
      </c>
      <c r="C50" s="276" t="s">
        <v>591</v>
      </c>
      <c r="D50" s="8"/>
      <c r="E50" s="8"/>
      <c r="F50" s="17">
        <v>1035</v>
      </c>
      <c r="G50" s="3">
        <v>1056</v>
      </c>
      <c r="H50" s="3">
        <f t="shared" si="0"/>
        <v>1056</v>
      </c>
      <c r="I50" s="3">
        <f t="shared" si="1"/>
        <v>1035</v>
      </c>
      <c r="J50" s="3">
        <f t="shared" si="2"/>
        <v>1035</v>
      </c>
      <c r="K50" s="69">
        <v>22.987928159076329</v>
      </c>
      <c r="L50" s="75">
        <v>22.425838678640154</v>
      </c>
      <c r="M50" s="69">
        <v>22.425838678640154</v>
      </c>
      <c r="N50" s="69">
        <v>35.318623220012825</v>
      </c>
      <c r="O50" s="75">
        <v>35.950277421423991</v>
      </c>
      <c r="P50" s="71">
        <v>47.350277421423996</v>
      </c>
      <c r="Q50" s="20">
        <f t="shared" si="3"/>
        <v>21</v>
      </c>
      <c r="R50" s="102">
        <f t="shared" si="4"/>
        <v>-12.031654201411172</v>
      </c>
    </row>
    <row r="51" spans="1:18" x14ac:dyDescent="0.3">
      <c r="A51" s="154">
        <v>45</v>
      </c>
      <c r="B51" s="269">
        <v>7</v>
      </c>
      <c r="C51" s="276" t="s">
        <v>592</v>
      </c>
      <c r="D51" s="8"/>
      <c r="E51" s="8"/>
      <c r="F51" s="17">
        <v>1446</v>
      </c>
      <c r="G51" s="3">
        <v>1431</v>
      </c>
      <c r="H51" s="3">
        <f t="shared" si="0"/>
        <v>1431</v>
      </c>
      <c r="I51" s="3">
        <f t="shared" si="1"/>
        <v>1446</v>
      </c>
      <c r="J51" s="3">
        <f t="shared" si="2"/>
        <v>1446</v>
      </c>
      <c r="K51" s="69">
        <v>30.703811738293776</v>
      </c>
      <c r="L51" s="75">
        <v>30.882447081462473</v>
      </c>
      <c r="M51" s="69">
        <v>30.882447081462473</v>
      </c>
      <c r="N51" s="69">
        <v>38.691145670301474</v>
      </c>
      <c r="O51" s="75">
        <v>39.550503527902499</v>
      </c>
      <c r="P51" s="71">
        <v>56.650503527902501</v>
      </c>
      <c r="Q51" s="20">
        <f t="shared" si="3"/>
        <v>-15</v>
      </c>
      <c r="R51" s="102">
        <f t="shared" si="4"/>
        <v>-17.959357857601027</v>
      </c>
    </row>
    <row r="52" spans="1:18" x14ac:dyDescent="0.3">
      <c r="A52" s="154">
        <v>46</v>
      </c>
      <c r="B52" s="269" t="s">
        <v>544</v>
      </c>
      <c r="C52" s="276" t="s">
        <v>593</v>
      </c>
      <c r="D52" s="8"/>
      <c r="E52" s="8"/>
      <c r="F52" s="8">
        <v>162</v>
      </c>
      <c r="G52" s="3">
        <v>147</v>
      </c>
      <c r="H52" s="3">
        <f t="shared" si="0"/>
        <v>147</v>
      </c>
      <c r="I52" s="3">
        <f t="shared" si="1"/>
        <v>162</v>
      </c>
      <c r="J52" s="3">
        <f t="shared" si="2"/>
        <v>162</v>
      </c>
      <c r="K52" s="69">
        <v>4.2846263630532393</v>
      </c>
      <c r="L52" s="75">
        <v>4.4632617062219371</v>
      </c>
      <c r="M52" s="69">
        <v>4.4632617062219371</v>
      </c>
      <c r="N52" s="69">
        <v>14.781228800513148</v>
      </c>
      <c r="O52" s="75">
        <v>16.195782552918541</v>
      </c>
      <c r="P52" s="71">
        <v>27.595782552918539</v>
      </c>
      <c r="Q52" s="20">
        <f t="shared" si="3"/>
        <v>-15</v>
      </c>
      <c r="R52" s="102">
        <f t="shared" si="4"/>
        <v>-12.814553752405391</v>
      </c>
    </row>
    <row r="53" spans="1:18" x14ac:dyDescent="0.3">
      <c r="A53" s="154">
        <v>47</v>
      </c>
      <c r="B53" s="269" t="s">
        <v>545</v>
      </c>
      <c r="C53" s="276" t="s">
        <v>594</v>
      </c>
      <c r="D53" s="8"/>
      <c r="E53" s="8"/>
      <c r="F53" s="17">
        <v>239</v>
      </c>
      <c r="G53" s="3">
        <v>212</v>
      </c>
      <c r="H53" s="3">
        <f t="shared" si="0"/>
        <v>212</v>
      </c>
      <c r="I53" s="3">
        <f t="shared" si="1"/>
        <v>239</v>
      </c>
      <c r="J53" s="3">
        <f t="shared" si="2"/>
        <v>239</v>
      </c>
      <c r="K53" s="69">
        <v>5.622046183450931</v>
      </c>
      <c r="L53" s="75">
        <v>6.0475898011545866</v>
      </c>
      <c r="M53" s="69">
        <v>6.0475898011545866</v>
      </c>
      <c r="N53" s="69">
        <v>16.24979935856318</v>
      </c>
      <c r="O53" s="75">
        <v>12.238160679923029</v>
      </c>
      <c r="P53" s="71">
        <v>29.338160679923028</v>
      </c>
      <c r="Q53" s="20">
        <f t="shared" si="3"/>
        <v>-27</v>
      </c>
      <c r="R53" s="102">
        <f t="shared" si="4"/>
        <v>-13.088361321359848</v>
      </c>
    </row>
    <row r="54" spans="1:18" x14ac:dyDescent="0.3">
      <c r="A54" s="154">
        <v>48</v>
      </c>
      <c r="B54" s="269" t="s">
        <v>546</v>
      </c>
      <c r="C54" s="276" t="s">
        <v>595</v>
      </c>
      <c r="D54" s="8"/>
      <c r="E54" s="8"/>
      <c r="F54" s="8">
        <v>2093</v>
      </c>
      <c r="G54" s="3">
        <v>2085</v>
      </c>
      <c r="H54" s="3">
        <f t="shared" si="0"/>
        <v>2085</v>
      </c>
      <c r="I54" s="3">
        <f t="shared" si="1"/>
        <v>2093</v>
      </c>
      <c r="J54" s="3">
        <f t="shared" si="2"/>
        <v>2093</v>
      </c>
      <c r="K54" s="69">
        <v>44.160312700449005</v>
      </c>
      <c r="L54" s="75">
        <v>44.19491821680564</v>
      </c>
      <c r="M54" s="69">
        <v>44.19491821680564</v>
      </c>
      <c r="N54" s="69">
        <v>58.567224823604874</v>
      </c>
      <c r="O54" s="75">
        <v>59.891005452212958</v>
      </c>
      <c r="P54" s="71">
        <v>71.291005452212957</v>
      </c>
      <c r="Q54" s="20">
        <f t="shared" si="3"/>
        <v>-8</v>
      </c>
      <c r="R54" s="102">
        <f t="shared" si="4"/>
        <v>-12.723780628608083</v>
      </c>
    </row>
    <row r="55" spans="1:18" x14ac:dyDescent="0.3">
      <c r="A55" s="154">
        <v>49</v>
      </c>
      <c r="B55" s="269" t="s">
        <v>547</v>
      </c>
      <c r="C55" s="276" t="s">
        <v>596</v>
      </c>
      <c r="D55" s="8"/>
      <c r="E55" s="8"/>
      <c r="F55" s="8">
        <v>1352</v>
      </c>
      <c r="G55" s="3">
        <v>1351</v>
      </c>
      <c r="H55" s="3">
        <f t="shared" si="0"/>
        <v>1351</v>
      </c>
      <c r="I55" s="3">
        <f t="shared" si="1"/>
        <v>1352</v>
      </c>
      <c r="J55" s="3">
        <f t="shared" si="2"/>
        <v>1352</v>
      </c>
      <c r="K55" s="69">
        <v>29.057756574727389</v>
      </c>
      <c r="L55" s="75">
        <v>28.948332264271968</v>
      </c>
      <c r="M55" s="69">
        <v>28.948332264271968</v>
      </c>
      <c r="N55" s="69">
        <v>41.983674214239898</v>
      </c>
      <c r="O55" s="75">
        <v>37.423444515715204</v>
      </c>
      <c r="P55" s="71">
        <v>54.523444515715205</v>
      </c>
      <c r="Q55" s="20">
        <f t="shared" si="3"/>
        <v>-1</v>
      </c>
      <c r="R55" s="102">
        <f t="shared" si="4"/>
        <v>-12.539770301475308</v>
      </c>
    </row>
    <row r="56" spans="1:18" x14ac:dyDescent="0.3">
      <c r="A56" s="152">
        <v>50</v>
      </c>
      <c r="B56" s="271">
        <v>8</v>
      </c>
      <c r="C56" s="277" t="s">
        <v>597</v>
      </c>
      <c r="D56" s="16"/>
      <c r="E56" s="91"/>
      <c r="F56" s="16">
        <v>1427</v>
      </c>
      <c r="G56" s="64">
        <v>1488</v>
      </c>
      <c r="H56" s="64">
        <f t="shared" si="0"/>
        <v>1488</v>
      </c>
      <c r="I56" s="64">
        <f t="shared" si="1"/>
        <v>1427</v>
      </c>
      <c r="J56" s="64">
        <f t="shared" si="2"/>
        <v>1427</v>
      </c>
      <c r="K56" s="70">
        <v>31.876626042334831</v>
      </c>
      <c r="L56" s="76">
        <v>30.491508980115459</v>
      </c>
      <c r="M56" s="70">
        <v>30.491508980115459</v>
      </c>
      <c r="N56" s="70">
        <v>39.978969082745351</v>
      </c>
      <c r="O56" s="76">
        <v>39.120566067992307</v>
      </c>
      <c r="P56" s="72">
        <v>56.220566067992308</v>
      </c>
      <c r="Q56" s="124">
        <f t="shared" si="3"/>
        <v>61</v>
      </c>
      <c r="R56" s="103">
        <f t="shared" si="4"/>
        <v>-16.241596985246957</v>
      </c>
    </row>
    <row r="57" spans="1:18" x14ac:dyDescent="0.3">
      <c r="A57" s="279" t="s">
        <v>693</v>
      </c>
      <c r="B57" s="279"/>
      <c r="C57" s="279"/>
      <c r="D57" s="279"/>
      <c r="E57" s="279"/>
      <c r="F57">
        <f>AVERAGE(F7:F56)</f>
        <v>1009.12</v>
      </c>
      <c r="G57">
        <f>AVERAGE(G7:G56)</f>
        <v>1015.28</v>
      </c>
      <c r="H57">
        <f t="shared" ref="H57:P57" si="5">AVERAGE(H7:H56)</f>
        <v>1015.28</v>
      </c>
      <c r="I57">
        <f t="shared" si="5"/>
        <v>1009.12</v>
      </c>
      <c r="J57" s="32">
        <f t="shared" si="5"/>
        <v>1009.12</v>
      </c>
      <c r="K57" s="32">
        <f t="shared" si="5"/>
        <v>22.150086080821048</v>
      </c>
      <c r="L57" s="32">
        <f t="shared" si="5"/>
        <v>21.893339833226424</v>
      </c>
      <c r="M57" s="32">
        <f t="shared" si="5"/>
        <v>21.893339833226424</v>
      </c>
      <c r="N57" s="32">
        <f t="shared" si="5"/>
        <v>33.684620248877494</v>
      </c>
      <c r="O57" s="32">
        <f t="shared" si="5"/>
        <v>32.400657344451567</v>
      </c>
      <c r="P57" s="32">
        <f t="shared" si="5"/>
        <v>46.764657344451599</v>
      </c>
      <c r="Q57" s="104">
        <f>AVERAGE(Q7:Q56)</f>
        <v>6.16</v>
      </c>
      <c r="R57" s="104">
        <f>AVERAGE(R7:R56)</f>
        <v>-13.08003709557409</v>
      </c>
    </row>
    <row r="58" spans="1:18" x14ac:dyDescent="0.3">
      <c r="A58" s="238" t="s">
        <v>694</v>
      </c>
      <c r="B58" s="238"/>
      <c r="C58" s="238"/>
      <c r="D58" s="238"/>
      <c r="E58" s="238"/>
      <c r="H58" s="95">
        <f>H57/6236</f>
        <v>0.1628094932649134</v>
      </c>
      <c r="I58" s="95">
        <f>I57/6236</f>
        <v>0.16182168056446439</v>
      </c>
      <c r="J58" s="95">
        <f>J57/6236</f>
        <v>0.16182168056446439</v>
      </c>
      <c r="K58" s="95">
        <f t="shared" ref="K58:P58" si="6">K57/$V$18</f>
        <v>0.17262946053168923</v>
      </c>
      <c r="L58" s="95">
        <f t="shared" si="6"/>
        <v>0.17062847660530298</v>
      </c>
      <c r="M58" s="95">
        <f t="shared" si="6"/>
        <v>0.17062847660530298</v>
      </c>
      <c r="N58" s="95">
        <f t="shared" si="6"/>
        <v>0.26252529225218219</v>
      </c>
      <c r="O58" s="95">
        <f t="shared" si="6"/>
        <v>0.25251856709883536</v>
      </c>
      <c r="P58" s="95">
        <f t="shared" si="6"/>
        <v>0.36446619394007951</v>
      </c>
      <c r="Q58" s="106">
        <f>Q57/6236</f>
        <v>9.8781270044900589E-4</v>
      </c>
      <c r="R58" s="106"/>
    </row>
    <row r="59" spans="1:18" x14ac:dyDescent="0.3">
      <c r="H59" s="31"/>
      <c r="I59" s="95"/>
      <c r="J59" s="95"/>
      <c r="K59" s="31"/>
      <c r="L59" s="31"/>
      <c r="M59" s="95"/>
      <c r="N59" s="31"/>
      <c r="O59" s="31"/>
      <c r="P59" s="95"/>
    </row>
    <row r="60" spans="1:18" x14ac:dyDescent="0.3">
      <c r="H60" s="32"/>
      <c r="I60" s="32"/>
      <c r="J60" s="32"/>
      <c r="K60" s="32"/>
      <c r="L60" s="32"/>
      <c r="M60" s="32"/>
      <c r="N60" s="32"/>
      <c r="O60" s="32"/>
      <c r="P60" s="32"/>
    </row>
    <row r="61" spans="1:18" x14ac:dyDescent="0.3">
      <c r="H61" s="32"/>
      <c r="I61" s="32"/>
      <c r="J61" s="32"/>
      <c r="K61" s="32"/>
      <c r="L61" s="32"/>
      <c r="M61" s="32"/>
      <c r="N61" s="32"/>
      <c r="O61" s="32"/>
      <c r="P61" s="32"/>
    </row>
    <row r="62" spans="1:18" x14ac:dyDescent="0.3">
      <c r="H62" s="32"/>
      <c r="I62" s="32"/>
      <c r="J62" s="32"/>
      <c r="K62" s="32"/>
      <c r="L62" s="32"/>
      <c r="M62" s="32"/>
      <c r="N62" s="32"/>
      <c r="O62" s="32"/>
      <c r="P62" s="32"/>
    </row>
    <row r="63" spans="1:18" x14ac:dyDescent="0.3">
      <c r="H63" s="32"/>
      <c r="I63" s="32"/>
      <c r="J63" s="32"/>
      <c r="K63" s="32"/>
      <c r="L63" s="32"/>
      <c r="M63" s="32"/>
      <c r="N63" s="32"/>
      <c r="O63" s="32"/>
      <c r="P63" s="32"/>
    </row>
    <row r="64" spans="1:18" x14ac:dyDescent="0.3">
      <c r="H64" s="32"/>
      <c r="I64" s="32"/>
      <c r="J64" s="32"/>
      <c r="K64" s="32"/>
      <c r="L64" s="32"/>
      <c r="M64" s="32"/>
      <c r="N64" s="32"/>
      <c r="O64" s="32"/>
      <c r="P64" s="32"/>
    </row>
    <row r="65" spans="8:16" x14ac:dyDescent="0.3">
      <c r="H65" s="32"/>
      <c r="I65" s="32"/>
      <c r="J65" s="32"/>
      <c r="K65" s="32"/>
      <c r="L65" s="32"/>
      <c r="M65" s="32"/>
      <c r="N65" s="32"/>
      <c r="O65" s="32"/>
      <c r="P65" s="32"/>
    </row>
    <row r="66" spans="8:16" x14ac:dyDescent="0.3">
      <c r="H66" s="32"/>
      <c r="I66" s="32"/>
      <c r="J66" s="32"/>
      <c r="K66" s="32"/>
      <c r="L66" s="32"/>
      <c r="M66" s="32"/>
      <c r="N66" s="32"/>
      <c r="O66" s="32"/>
      <c r="P66" s="32"/>
    </row>
  </sheetData>
  <mergeCells count="16">
    <mergeCell ref="A57:E57"/>
    <mergeCell ref="A58:E58"/>
    <mergeCell ref="D1:G1"/>
    <mergeCell ref="J1:L1"/>
    <mergeCell ref="S1:U1"/>
    <mergeCell ref="AA4:AB4"/>
    <mergeCell ref="A5:A6"/>
    <mergeCell ref="D5:D6"/>
    <mergeCell ref="E5:E6"/>
    <mergeCell ref="F5:F6"/>
    <mergeCell ref="G5:G6"/>
    <mergeCell ref="H5:J5"/>
    <mergeCell ref="K5:M5"/>
    <mergeCell ref="N5:P5"/>
    <mergeCell ref="Q5:R5"/>
    <mergeCell ref="B5:C6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6"/>
  <sheetViews>
    <sheetView topLeftCell="D1" workbookViewId="0">
      <selection activeCell="A58" sqref="A58:D58"/>
    </sheetView>
  </sheetViews>
  <sheetFormatPr defaultRowHeight="16.5" x14ac:dyDescent="0.3"/>
  <cols>
    <col min="1" max="1" width="3.5" bestFit="1" customWidth="1"/>
    <col min="2" max="2" width="82.625" customWidth="1"/>
    <col min="3" max="3" width="14.625" customWidth="1"/>
    <col min="4" max="4" width="15.25" customWidth="1"/>
    <col min="5" max="5" width="12.375" customWidth="1"/>
    <col min="6" max="6" width="15.625" customWidth="1"/>
    <col min="7" max="7" width="13.75" bestFit="1" customWidth="1"/>
    <col min="8" max="8" width="12.875" bestFit="1" customWidth="1"/>
    <col min="9" max="9" width="13.5" customWidth="1"/>
    <col min="10" max="10" width="13.125" bestFit="1" customWidth="1"/>
    <col min="11" max="11" width="12.875" bestFit="1" customWidth="1"/>
    <col min="12" max="12" width="11" bestFit="1" customWidth="1"/>
    <col min="13" max="13" width="13.125" bestFit="1" customWidth="1"/>
    <col min="14" max="14" width="13.125" customWidth="1"/>
    <col min="15" max="15" width="12.125" bestFit="1" customWidth="1"/>
    <col min="16" max="16" width="23.125" bestFit="1" customWidth="1"/>
    <col min="17" max="17" width="8.25" bestFit="1" customWidth="1"/>
    <col min="19" max="19" width="14.5" customWidth="1"/>
    <col min="20" max="20" width="41.625" customWidth="1"/>
    <col min="21" max="21" width="7.875" bestFit="1" customWidth="1"/>
  </cols>
  <sheetData>
    <row r="1" spans="1:31" x14ac:dyDescent="0.3">
      <c r="C1" s="238" t="s">
        <v>60</v>
      </c>
      <c r="D1" s="238"/>
      <c r="E1" s="238"/>
      <c r="F1" s="238"/>
      <c r="G1" s="99"/>
      <c r="H1" s="99"/>
      <c r="I1" s="238" t="s">
        <v>0</v>
      </c>
      <c r="J1" s="238"/>
      <c r="K1" s="238"/>
      <c r="N1" s="96"/>
      <c r="O1" s="99"/>
      <c r="P1" s="99"/>
      <c r="R1" s="238"/>
      <c r="S1" s="238"/>
      <c r="T1" s="238"/>
      <c r="V1" s="127"/>
    </row>
    <row r="2" spans="1:31" ht="33" x14ac:dyDescent="0.3">
      <c r="C2" s="10" t="s">
        <v>84</v>
      </c>
      <c r="D2" s="29" t="s">
        <v>5</v>
      </c>
      <c r="E2" s="27" t="s">
        <v>85</v>
      </c>
      <c r="F2" t="s">
        <v>9</v>
      </c>
      <c r="G2" s="59"/>
      <c r="I2" s="29" t="s">
        <v>5</v>
      </c>
      <c r="J2" s="17" t="s">
        <v>6</v>
      </c>
      <c r="K2" t="s">
        <v>9</v>
      </c>
      <c r="N2" s="97"/>
      <c r="O2" s="17"/>
      <c r="R2" s="10"/>
      <c r="S2" s="17"/>
      <c r="T2" s="8"/>
    </row>
    <row r="3" spans="1:31" x14ac:dyDescent="0.3">
      <c r="A3" s="126"/>
      <c r="B3" s="17"/>
      <c r="C3" s="17">
        <v>0.3</v>
      </c>
      <c r="D3" s="17">
        <v>1.52</v>
      </c>
      <c r="E3" s="42">
        <v>0.38</v>
      </c>
      <c r="F3" s="8">
        <v>5.0999999999999996</v>
      </c>
      <c r="G3" s="8"/>
      <c r="I3" s="8">
        <v>1.54</v>
      </c>
      <c r="J3" s="8">
        <v>0.48</v>
      </c>
      <c r="K3" s="8">
        <v>5.7</v>
      </c>
      <c r="N3" s="98"/>
      <c r="O3" s="17"/>
      <c r="P3" s="17"/>
      <c r="Q3" s="10"/>
      <c r="R3" s="8"/>
      <c r="S3" s="17"/>
      <c r="T3" s="14"/>
      <c r="AE3" s="17"/>
    </row>
    <row r="4" spans="1:31" ht="17.25" thickBot="1" x14ac:dyDescent="0.35">
      <c r="A4" s="87"/>
      <c r="B4" s="26"/>
      <c r="C4" s="26"/>
      <c r="D4" s="26"/>
      <c r="E4" s="88"/>
      <c r="F4" s="88"/>
      <c r="G4" s="88"/>
      <c r="H4" s="88"/>
      <c r="I4" s="88"/>
      <c r="J4" s="28"/>
      <c r="K4" s="60"/>
      <c r="L4" s="28"/>
      <c r="M4" s="28"/>
      <c r="N4" s="98"/>
      <c r="O4" s="28"/>
      <c r="P4" s="60"/>
      <c r="Q4" s="125"/>
      <c r="R4" s="6"/>
      <c r="S4" s="61"/>
      <c r="T4" s="6"/>
      <c r="U4" s="6"/>
      <c r="V4" s="6"/>
      <c r="Y4" s="17"/>
      <c r="Z4" s="238"/>
      <c r="AA4" s="238"/>
      <c r="AE4" s="17"/>
    </row>
    <row r="5" spans="1:31" x14ac:dyDescent="0.3">
      <c r="A5" s="239"/>
      <c r="B5" s="241" t="s">
        <v>1</v>
      </c>
      <c r="C5" s="243"/>
      <c r="D5" s="243"/>
      <c r="E5" s="243" t="s">
        <v>365</v>
      </c>
      <c r="F5" s="245" t="s">
        <v>60</v>
      </c>
      <c r="G5" s="247" t="s">
        <v>4</v>
      </c>
      <c r="H5" s="248"/>
      <c r="I5" s="249"/>
      <c r="J5" s="250" t="s">
        <v>11</v>
      </c>
      <c r="K5" s="250"/>
      <c r="L5" s="251"/>
      <c r="M5" s="252" t="s">
        <v>10</v>
      </c>
      <c r="N5" s="253"/>
      <c r="O5" s="253"/>
      <c r="P5" s="252" t="s">
        <v>12</v>
      </c>
      <c r="Q5" s="254"/>
    </row>
    <row r="6" spans="1:31" ht="31.5" customHeight="1" x14ac:dyDescent="0.3">
      <c r="A6" s="240"/>
      <c r="B6" s="242"/>
      <c r="C6" s="244"/>
      <c r="D6" s="244"/>
      <c r="E6" s="244"/>
      <c r="F6" s="246"/>
      <c r="G6" s="130" t="s">
        <v>60</v>
      </c>
      <c r="H6" s="73" t="s">
        <v>220</v>
      </c>
      <c r="I6" s="234" t="s">
        <v>364</v>
      </c>
      <c r="J6" s="130" t="s">
        <v>60</v>
      </c>
      <c r="K6" s="73" t="s">
        <v>220</v>
      </c>
      <c r="L6" s="94" t="s">
        <v>364</v>
      </c>
      <c r="M6" s="130" t="s">
        <v>60</v>
      </c>
      <c r="N6" s="73" t="s">
        <v>220</v>
      </c>
      <c r="O6" s="94" t="s">
        <v>364</v>
      </c>
      <c r="P6" s="130" t="s">
        <v>3</v>
      </c>
      <c r="Q6" s="100" t="s">
        <v>2</v>
      </c>
    </row>
    <row r="7" spans="1:31" x14ac:dyDescent="0.3">
      <c r="A7" s="62">
        <v>1</v>
      </c>
      <c r="B7" s="40" t="s">
        <v>136</v>
      </c>
      <c r="C7" s="5"/>
      <c r="D7" s="5"/>
      <c r="E7" s="5">
        <v>2010</v>
      </c>
      <c r="F7" s="40">
        <v>1827</v>
      </c>
      <c r="G7" s="40">
        <f t="shared" ref="G7:G38" si="0">F7</f>
        <v>1827</v>
      </c>
      <c r="H7" s="40">
        <f t="shared" ref="H7:H38" si="1">E7</f>
        <v>2010</v>
      </c>
      <c r="I7" s="40">
        <f t="shared" ref="I7:I38" si="2">E7</f>
        <v>2010</v>
      </c>
      <c r="J7" s="68">
        <v>38.941349240316711</v>
      </c>
      <c r="K7" s="67">
        <v>42.441517226621009</v>
      </c>
      <c r="L7" s="111">
        <v>42.441517226621009</v>
      </c>
      <c r="M7" s="68">
        <v>53.906953434624434</v>
      </c>
      <c r="N7" s="74">
        <v>59.175135887010477</v>
      </c>
      <c r="O7" s="67">
        <v>81.975135887010481</v>
      </c>
      <c r="P7" s="123">
        <f>G7-I7</f>
        <v>-183</v>
      </c>
      <c r="Q7" s="101">
        <f>M7-O7</f>
        <v>-28.068182452386047</v>
      </c>
    </row>
    <row r="8" spans="1:31" s="9" customFormat="1" x14ac:dyDescent="0.3">
      <c r="A8" s="63">
        <v>2</v>
      </c>
      <c r="B8" s="58" t="s">
        <v>183</v>
      </c>
      <c r="C8" s="8"/>
      <c r="D8" s="8"/>
      <c r="E8" s="8">
        <v>1782</v>
      </c>
      <c r="F8" s="58">
        <v>1827</v>
      </c>
      <c r="G8" s="58">
        <f t="shared" si="0"/>
        <v>1827</v>
      </c>
      <c r="H8" s="58">
        <f t="shared" si="1"/>
        <v>1782</v>
      </c>
      <c r="I8" s="58">
        <f t="shared" si="2"/>
        <v>1782</v>
      </c>
      <c r="J8" s="69">
        <v>38.941349240316711</v>
      </c>
      <c r="K8" s="71">
        <v>37.856389899422204</v>
      </c>
      <c r="L8" s="112">
        <v>37.856389899422204</v>
      </c>
      <c r="M8" s="69">
        <v>53.906953434624434</v>
      </c>
      <c r="N8" s="75">
        <v>53.985001069976455</v>
      </c>
      <c r="O8" s="71">
        <v>76.78500106997646</v>
      </c>
      <c r="P8" s="105">
        <f t="shared" ref="P8:P56" si="3">G8-I8</f>
        <v>45</v>
      </c>
      <c r="Q8" s="131">
        <f t="shared" ref="Q8:Q56" si="4">M8-O8</f>
        <v>-22.878047635352026</v>
      </c>
    </row>
    <row r="9" spans="1:31" s="9" customFormat="1" x14ac:dyDescent="0.3">
      <c r="A9" s="63">
        <v>3</v>
      </c>
      <c r="B9" s="58" t="s">
        <v>172</v>
      </c>
      <c r="E9" s="8">
        <v>2345</v>
      </c>
      <c r="F9" s="58">
        <v>2316</v>
      </c>
      <c r="G9" s="58">
        <f t="shared" si="0"/>
        <v>2316</v>
      </c>
      <c r="H9" s="58">
        <f t="shared" si="1"/>
        <v>2345</v>
      </c>
      <c r="I9" s="58">
        <f t="shared" si="2"/>
        <v>2345</v>
      </c>
      <c r="J9" s="69">
        <v>48.775240744703616</v>
      </c>
      <c r="K9" s="71">
        <v>49.178436764391179</v>
      </c>
      <c r="L9" s="112">
        <v>49.178436764391179</v>
      </c>
      <c r="M9" s="69">
        <v>65.016367900706186</v>
      </c>
      <c r="N9" s="75">
        <v>66.800991868178912</v>
      </c>
      <c r="O9" s="71">
        <v>89.600991868178909</v>
      </c>
      <c r="P9" s="105">
        <f t="shared" si="3"/>
        <v>-29</v>
      </c>
      <c r="Q9" s="131">
        <f t="shared" si="4"/>
        <v>-24.584623967472723</v>
      </c>
    </row>
    <row r="10" spans="1:31" s="9" customFormat="1" x14ac:dyDescent="0.3">
      <c r="A10" s="63">
        <v>4</v>
      </c>
      <c r="B10" s="58" t="s">
        <v>173</v>
      </c>
      <c r="E10" s="8">
        <v>2893</v>
      </c>
      <c r="F10" s="58">
        <v>3002</v>
      </c>
      <c r="G10" s="58">
        <f t="shared" si="0"/>
        <v>3002</v>
      </c>
      <c r="H10" s="58">
        <f t="shared" si="1"/>
        <v>2893</v>
      </c>
      <c r="I10" s="58">
        <f t="shared" si="2"/>
        <v>2893</v>
      </c>
      <c r="J10" s="69">
        <v>62.570843141450887</v>
      </c>
      <c r="K10" s="71">
        <v>60.198830515728652</v>
      </c>
      <c r="L10" s="112">
        <v>60.198830515728652</v>
      </c>
      <c r="M10" s="69">
        <v>75.501354247806532</v>
      </c>
      <c r="N10" s="75">
        <v>73.575526428418598</v>
      </c>
      <c r="O10" s="71">
        <v>102.0755264284186</v>
      </c>
      <c r="P10" s="105">
        <f t="shared" si="3"/>
        <v>109</v>
      </c>
      <c r="Q10" s="131">
        <f t="shared" si="4"/>
        <v>-26.574172180612067</v>
      </c>
    </row>
    <row r="11" spans="1:31" s="9" customFormat="1" x14ac:dyDescent="0.3">
      <c r="A11" s="63">
        <v>5</v>
      </c>
      <c r="B11" s="58" t="s">
        <v>171</v>
      </c>
      <c r="E11" s="8">
        <v>1496</v>
      </c>
      <c r="F11" s="58">
        <v>1337</v>
      </c>
      <c r="G11" s="58">
        <f t="shared" si="0"/>
        <v>1337</v>
      </c>
      <c r="H11" s="58">
        <f t="shared" si="1"/>
        <v>1496</v>
      </c>
      <c r="I11" s="58">
        <f t="shared" si="2"/>
        <v>1496</v>
      </c>
      <c r="J11" s="69">
        <v>29.087347528354375</v>
      </c>
      <c r="K11" s="71">
        <v>32.104870532848274</v>
      </c>
      <c r="L11" s="112">
        <v>32.104870532848274</v>
      </c>
      <c r="M11" s="69">
        <v>42.774820329552746</v>
      </c>
      <c r="N11" s="75">
        <v>41.77456879948641</v>
      </c>
      <c r="O11" s="71">
        <v>70.274568799486417</v>
      </c>
      <c r="P11" s="105">
        <f t="shared" si="3"/>
        <v>-159</v>
      </c>
      <c r="Q11" s="131">
        <f t="shared" si="4"/>
        <v>-27.499748469933671</v>
      </c>
    </row>
    <row r="12" spans="1:31" x14ac:dyDescent="0.3">
      <c r="A12" s="63">
        <v>6</v>
      </c>
      <c r="B12" s="3" t="s">
        <v>168</v>
      </c>
      <c r="C12" s="9"/>
      <c r="E12" s="17">
        <v>2121</v>
      </c>
      <c r="F12" s="3">
        <v>2066</v>
      </c>
      <c r="G12" s="3">
        <f t="shared" si="0"/>
        <v>2066</v>
      </c>
      <c r="H12" s="3">
        <f t="shared" si="1"/>
        <v>2121</v>
      </c>
      <c r="I12" s="3">
        <f t="shared" si="2"/>
        <v>2121</v>
      </c>
      <c r="J12" s="69">
        <v>43.747688850845279</v>
      </c>
      <c r="K12" s="71">
        <v>44.673750267494107</v>
      </c>
      <c r="L12" s="112">
        <v>44.673750267494107</v>
      </c>
      <c r="M12" s="69">
        <v>59.336708153220634</v>
      </c>
      <c r="N12" s="75">
        <v>61.70191204793494</v>
      </c>
      <c r="O12" s="71">
        <v>84.501912047934951</v>
      </c>
      <c r="P12" s="20">
        <f t="shared" si="3"/>
        <v>-55</v>
      </c>
      <c r="Q12" s="102">
        <f t="shared" si="4"/>
        <v>-25.165203894714317</v>
      </c>
    </row>
    <row r="13" spans="1:31" x14ac:dyDescent="0.3">
      <c r="A13" s="63">
        <v>7</v>
      </c>
      <c r="B13" s="3" t="s">
        <v>146</v>
      </c>
      <c r="C13" s="9"/>
      <c r="E13" s="17">
        <v>2660</v>
      </c>
      <c r="F13" s="3">
        <v>2802</v>
      </c>
      <c r="G13" s="3">
        <f t="shared" si="0"/>
        <v>2802</v>
      </c>
      <c r="H13" s="3">
        <f t="shared" si="1"/>
        <v>2660</v>
      </c>
      <c r="I13" s="3">
        <f t="shared" si="2"/>
        <v>2660</v>
      </c>
      <c r="J13" s="69">
        <v>58.548801626364217</v>
      </c>
      <c r="K13" s="71">
        <v>55.513152150652679</v>
      </c>
      <c r="L13" s="112">
        <v>55.513152150652679</v>
      </c>
      <c r="M13" s="69">
        <v>76.057626449818102</v>
      </c>
      <c r="N13" s="75">
        <v>68.271572865396962</v>
      </c>
      <c r="O13" s="71">
        <v>96.771572865396962</v>
      </c>
      <c r="P13" s="20">
        <f t="shared" si="3"/>
        <v>142</v>
      </c>
      <c r="Q13" s="102">
        <f t="shared" si="4"/>
        <v>-20.71394641557886</v>
      </c>
      <c r="T13" s="8" t="s">
        <v>7</v>
      </c>
      <c r="U13" s="8">
        <v>887.08</v>
      </c>
      <c r="V13" s="8"/>
    </row>
    <row r="14" spans="1:31" x14ac:dyDescent="0.3">
      <c r="A14" s="63">
        <v>8</v>
      </c>
      <c r="B14" s="3" t="s">
        <v>138</v>
      </c>
      <c r="C14" s="9"/>
      <c r="E14" s="8">
        <v>980</v>
      </c>
      <c r="F14" s="3">
        <v>975</v>
      </c>
      <c r="G14" s="3">
        <f t="shared" si="0"/>
        <v>975</v>
      </c>
      <c r="H14" s="3">
        <f t="shared" si="1"/>
        <v>980</v>
      </c>
      <c r="I14" s="3">
        <f t="shared" si="2"/>
        <v>980</v>
      </c>
      <c r="J14" s="69">
        <v>21.807452386047505</v>
      </c>
      <c r="K14" s="71">
        <v>21.728003423924672</v>
      </c>
      <c r="L14" s="112">
        <v>21.728003423924672</v>
      </c>
      <c r="M14" s="69">
        <v>29.450673015193665</v>
      </c>
      <c r="N14" s="75">
        <v>30.0284742135673</v>
      </c>
      <c r="O14" s="71">
        <v>58.528474213567307</v>
      </c>
      <c r="P14" s="20">
        <f t="shared" si="3"/>
        <v>-5</v>
      </c>
      <c r="Q14" s="102">
        <f t="shared" si="4"/>
        <v>-29.077801198373642</v>
      </c>
      <c r="T14" s="8" t="s">
        <v>8</v>
      </c>
      <c r="U14" s="32">
        <v>1108.52</v>
      </c>
    </row>
    <row r="15" spans="1:31" x14ac:dyDescent="0.3">
      <c r="A15" s="128">
        <v>9</v>
      </c>
      <c r="B15" s="3" t="s">
        <v>161</v>
      </c>
      <c r="C15" s="9"/>
      <c r="E15" s="17">
        <v>1273</v>
      </c>
      <c r="F15" s="3">
        <v>1404</v>
      </c>
      <c r="G15" s="3">
        <f t="shared" si="0"/>
        <v>1404</v>
      </c>
      <c r="H15" s="3">
        <f t="shared" si="1"/>
        <v>1273</v>
      </c>
      <c r="I15" s="3">
        <f t="shared" si="2"/>
        <v>1273</v>
      </c>
      <c r="J15" s="69">
        <v>30.434731435908404</v>
      </c>
      <c r="K15" s="71">
        <v>27.62029424352664</v>
      </c>
      <c r="L15" s="112">
        <v>27.62029424352664</v>
      </c>
      <c r="M15" s="69">
        <v>39.196969141878881</v>
      </c>
      <c r="N15" s="75">
        <v>36.698252728439968</v>
      </c>
      <c r="O15" s="71">
        <v>65.198252728439968</v>
      </c>
      <c r="P15" s="20">
        <f t="shared" si="3"/>
        <v>131</v>
      </c>
      <c r="Q15" s="102">
        <f t="shared" si="4"/>
        <v>-26.001283586561087</v>
      </c>
    </row>
    <row r="16" spans="1:31" s="9" customFormat="1" x14ac:dyDescent="0.3">
      <c r="A16" s="63">
        <v>10</v>
      </c>
      <c r="B16" s="58" t="s">
        <v>137</v>
      </c>
      <c r="E16" s="8">
        <v>506</v>
      </c>
      <c r="F16" s="58">
        <v>625</v>
      </c>
      <c r="G16" s="58">
        <f t="shared" si="0"/>
        <v>625</v>
      </c>
      <c r="H16" s="58">
        <f t="shared" si="1"/>
        <v>506</v>
      </c>
      <c r="I16" s="58">
        <f t="shared" si="2"/>
        <v>506</v>
      </c>
      <c r="J16" s="69">
        <v>14.768879734645838</v>
      </c>
      <c r="K16" s="71">
        <v>12.19576503316927</v>
      </c>
      <c r="L16" s="112">
        <v>12.19576503316927</v>
      </c>
      <c r="M16" s="69">
        <v>26.599149368713888</v>
      </c>
      <c r="N16" s="75">
        <v>19.238457093943932</v>
      </c>
      <c r="O16" s="71">
        <v>47.738457093943936</v>
      </c>
      <c r="P16" s="105">
        <f t="shared" si="3"/>
        <v>119</v>
      </c>
      <c r="Q16" s="131">
        <f t="shared" si="4"/>
        <v>-21.139307725230047</v>
      </c>
    </row>
    <row r="17" spans="1:22" x14ac:dyDescent="0.3">
      <c r="A17" s="128">
        <v>11</v>
      </c>
      <c r="B17" s="3" t="s">
        <v>162</v>
      </c>
      <c r="C17" s="9"/>
      <c r="E17" s="17">
        <v>1497</v>
      </c>
      <c r="F17" s="3">
        <v>1339</v>
      </c>
      <c r="G17" s="3">
        <f t="shared" si="0"/>
        <v>1339</v>
      </c>
      <c r="H17" s="3">
        <f t="shared" si="1"/>
        <v>1497</v>
      </c>
      <c r="I17" s="3">
        <f t="shared" si="2"/>
        <v>1497</v>
      </c>
      <c r="J17" s="69">
        <v>29.127567943505241</v>
      </c>
      <c r="K17" s="71">
        <v>32.124980740423709</v>
      </c>
      <c r="L17" s="112">
        <v>32.124980740423709</v>
      </c>
      <c r="M17" s="69">
        <v>42.820257607532632</v>
      </c>
      <c r="N17" s="75">
        <v>41.797332548683926</v>
      </c>
      <c r="O17" s="71">
        <v>70.297332548683926</v>
      </c>
      <c r="P17" s="20">
        <f t="shared" si="3"/>
        <v>-158</v>
      </c>
      <c r="Q17" s="102">
        <f t="shared" si="4"/>
        <v>-27.477074941151294</v>
      </c>
      <c r="T17" s="12" t="s">
        <v>500</v>
      </c>
      <c r="U17">
        <v>212.75</v>
      </c>
    </row>
    <row r="18" spans="1:22" x14ac:dyDescent="0.3">
      <c r="A18" s="128">
        <v>12</v>
      </c>
      <c r="B18" s="3" t="s">
        <v>147</v>
      </c>
      <c r="C18" s="8"/>
      <c r="D18" s="8"/>
      <c r="E18" s="17">
        <v>1890</v>
      </c>
      <c r="F18" s="3">
        <v>1851</v>
      </c>
      <c r="G18" s="3">
        <f t="shared" si="0"/>
        <v>1851</v>
      </c>
      <c r="H18" s="3">
        <f t="shared" si="1"/>
        <v>1890</v>
      </c>
      <c r="I18" s="3">
        <f t="shared" si="2"/>
        <v>1890</v>
      </c>
      <c r="J18" s="69">
        <v>39.423994222127114</v>
      </c>
      <c r="K18" s="71">
        <v>40.028292317569012</v>
      </c>
      <c r="L18" s="112">
        <v>40.028292317569012</v>
      </c>
      <c r="M18" s="69">
        <v>49.352200770383057</v>
      </c>
      <c r="N18" s="75">
        <v>56.443485983308364</v>
      </c>
      <c r="O18" s="71">
        <v>79.243485983308375</v>
      </c>
      <c r="P18" s="20">
        <f t="shared" si="3"/>
        <v>-39</v>
      </c>
      <c r="Q18" s="102">
        <f t="shared" si="4"/>
        <v>-29.891285212925318</v>
      </c>
      <c r="T18" s="12" t="s">
        <v>506</v>
      </c>
      <c r="U18" s="42">
        <v>187.95</v>
      </c>
      <c r="V18" s="42"/>
    </row>
    <row r="19" spans="1:22" x14ac:dyDescent="0.3">
      <c r="A19" s="128">
        <v>13</v>
      </c>
      <c r="B19" s="3" t="s">
        <v>148</v>
      </c>
      <c r="C19" s="8"/>
      <c r="D19" s="8"/>
      <c r="E19" s="17">
        <v>546</v>
      </c>
      <c r="F19" s="3">
        <v>540</v>
      </c>
      <c r="G19" s="3">
        <f t="shared" si="0"/>
        <v>540</v>
      </c>
      <c r="H19" s="3">
        <f t="shared" si="1"/>
        <v>546</v>
      </c>
      <c r="I19" s="3">
        <f t="shared" si="2"/>
        <v>546</v>
      </c>
      <c r="J19" s="69">
        <v>13.059512090734003</v>
      </c>
      <c r="K19" s="71">
        <v>13.000173336186602</v>
      </c>
      <c r="L19" s="112">
        <v>13.000173336186602</v>
      </c>
      <c r="M19" s="69">
        <v>24.6680650545688</v>
      </c>
      <c r="N19" s="75">
        <v>25.849007061844642</v>
      </c>
      <c r="O19" s="71">
        <v>48.649007061844642</v>
      </c>
      <c r="P19" s="20">
        <f t="shared" si="3"/>
        <v>-6</v>
      </c>
      <c r="Q19" s="102">
        <f t="shared" si="4"/>
        <v>-23.980942007275843</v>
      </c>
    </row>
    <row r="20" spans="1:22" x14ac:dyDescent="0.3">
      <c r="A20" s="128">
        <v>14</v>
      </c>
      <c r="B20" s="3" t="s">
        <v>149</v>
      </c>
      <c r="C20" s="8"/>
      <c r="D20" s="8"/>
      <c r="E20" s="17">
        <v>1018</v>
      </c>
      <c r="F20" s="3">
        <v>856</v>
      </c>
      <c r="G20" s="3">
        <f t="shared" si="0"/>
        <v>856</v>
      </c>
      <c r="H20" s="3">
        <f t="shared" si="1"/>
        <v>1018</v>
      </c>
      <c r="I20" s="3">
        <f t="shared" si="2"/>
        <v>1018</v>
      </c>
      <c r="J20" s="69">
        <v>19.414337684570938</v>
      </c>
      <c r="K20" s="71">
        <v>22.492191311791139</v>
      </c>
      <c r="L20" s="112">
        <v>22.492191311791139</v>
      </c>
      <c r="M20" s="69">
        <v>31.847154975390541</v>
      </c>
      <c r="N20" s="75">
        <v>36.593496683072971</v>
      </c>
      <c r="O20" s="71">
        <v>59.393496683072975</v>
      </c>
      <c r="P20" s="20">
        <f t="shared" si="3"/>
        <v>-162</v>
      </c>
      <c r="Q20" s="102">
        <f t="shared" si="4"/>
        <v>-27.546341707682434</v>
      </c>
    </row>
    <row r="21" spans="1:22" x14ac:dyDescent="0.3">
      <c r="A21" s="128">
        <v>15</v>
      </c>
      <c r="B21" s="3" t="s">
        <v>139</v>
      </c>
      <c r="C21" s="8"/>
      <c r="D21" s="8"/>
      <c r="E21" s="17">
        <v>290</v>
      </c>
      <c r="F21" s="3">
        <v>132</v>
      </c>
      <c r="G21" s="3">
        <f t="shared" si="0"/>
        <v>132</v>
      </c>
      <c r="H21" s="3">
        <f t="shared" si="1"/>
        <v>290</v>
      </c>
      <c r="I21" s="3">
        <f t="shared" si="2"/>
        <v>290</v>
      </c>
      <c r="J21" s="69">
        <v>4.8545473999572009</v>
      </c>
      <c r="K21" s="71">
        <v>7.8519601968756687</v>
      </c>
      <c r="L21" s="112">
        <v>7.8519601968756687</v>
      </c>
      <c r="M21" s="69">
        <v>15.398860346672373</v>
      </c>
      <c r="N21" s="75">
        <v>14.321487267280119</v>
      </c>
      <c r="O21" s="71">
        <v>42.821487267280119</v>
      </c>
      <c r="P21" s="20">
        <f t="shared" si="3"/>
        <v>-158</v>
      </c>
      <c r="Q21" s="102">
        <f t="shared" si="4"/>
        <v>-27.422626920607748</v>
      </c>
    </row>
    <row r="22" spans="1:22" s="9" customFormat="1" x14ac:dyDescent="0.3">
      <c r="A22" s="63">
        <v>16</v>
      </c>
      <c r="B22" s="58" t="s">
        <v>184</v>
      </c>
      <c r="C22" s="8"/>
      <c r="D22" s="8"/>
      <c r="E22" s="8">
        <v>2609</v>
      </c>
      <c r="F22" s="58">
        <v>2605</v>
      </c>
      <c r="G22" s="58">
        <f t="shared" si="0"/>
        <v>2605</v>
      </c>
      <c r="H22" s="58">
        <f t="shared" si="1"/>
        <v>2609</v>
      </c>
      <c r="I22" s="58">
        <f t="shared" si="2"/>
        <v>2609</v>
      </c>
      <c r="J22" s="69">
        <v>54.587090734003851</v>
      </c>
      <c r="K22" s="71">
        <v>54.487531564305577</v>
      </c>
      <c r="L22" s="112">
        <v>54.487531564305577</v>
      </c>
      <c r="M22" s="69">
        <v>71.582054568799478</v>
      </c>
      <c r="N22" s="75">
        <v>72.810621656323562</v>
      </c>
      <c r="O22" s="71">
        <v>95.610621656323559</v>
      </c>
      <c r="P22" s="105">
        <f t="shared" si="3"/>
        <v>-4</v>
      </c>
      <c r="Q22" s="131">
        <f t="shared" si="4"/>
        <v>-24.028567087524081</v>
      </c>
    </row>
    <row r="23" spans="1:22" s="9" customFormat="1" x14ac:dyDescent="0.3">
      <c r="A23" s="63">
        <v>17</v>
      </c>
      <c r="B23" s="58" t="s">
        <v>174</v>
      </c>
      <c r="C23" s="8"/>
      <c r="D23" s="8"/>
      <c r="E23" s="8">
        <v>276</v>
      </c>
      <c r="F23" s="58">
        <v>276</v>
      </c>
      <c r="G23" s="58">
        <f t="shared" si="0"/>
        <v>276</v>
      </c>
      <c r="H23" s="58">
        <f t="shared" si="1"/>
        <v>276</v>
      </c>
      <c r="I23" s="58">
        <f t="shared" si="2"/>
        <v>276</v>
      </c>
      <c r="J23" s="69">
        <v>7.750417290819601</v>
      </c>
      <c r="K23" s="71">
        <v>7.5704172908196012</v>
      </c>
      <c r="L23" s="112">
        <v>7.5704172908196012</v>
      </c>
      <c r="M23" s="69">
        <v>18.670344361224053</v>
      </c>
      <c r="N23" s="75">
        <v>19.702794778514875</v>
      </c>
      <c r="O23" s="71">
        <v>42.502794778514875</v>
      </c>
      <c r="P23" s="105">
        <f t="shared" si="3"/>
        <v>0</v>
      </c>
      <c r="Q23" s="131">
        <f t="shared" si="4"/>
        <v>-23.832450417290822</v>
      </c>
    </row>
    <row r="24" spans="1:22" s="9" customFormat="1" x14ac:dyDescent="0.3">
      <c r="A24" s="63">
        <v>18</v>
      </c>
      <c r="B24" s="58" t="s">
        <v>175</v>
      </c>
      <c r="C24" s="8"/>
      <c r="D24" s="8"/>
      <c r="E24" s="8">
        <v>1051</v>
      </c>
      <c r="F24" s="58">
        <v>1035</v>
      </c>
      <c r="G24" s="58">
        <f t="shared" si="0"/>
        <v>1035</v>
      </c>
      <c r="H24" s="58">
        <f t="shared" si="1"/>
        <v>1051</v>
      </c>
      <c r="I24" s="58">
        <f t="shared" si="2"/>
        <v>1051</v>
      </c>
      <c r="J24" s="69">
        <v>23.014064840573504</v>
      </c>
      <c r="K24" s="71">
        <v>23.155828161780438</v>
      </c>
      <c r="L24" s="112">
        <v>23.155828161780438</v>
      </c>
      <c r="M24" s="69">
        <v>35.913791354590195</v>
      </c>
      <c r="N24" s="75">
        <v>37.344700406591052</v>
      </c>
      <c r="O24" s="71">
        <v>60.144700406591056</v>
      </c>
      <c r="P24" s="105">
        <f t="shared" si="3"/>
        <v>-16</v>
      </c>
      <c r="Q24" s="131">
        <f t="shared" si="4"/>
        <v>-24.230909052000861</v>
      </c>
    </row>
    <row r="25" spans="1:22" x14ac:dyDescent="0.3">
      <c r="A25" s="128">
        <v>19</v>
      </c>
      <c r="B25" s="3" t="s">
        <v>150</v>
      </c>
      <c r="C25" s="8"/>
      <c r="D25" s="8"/>
      <c r="E25" s="17">
        <v>2626</v>
      </c>
      <c r="F25" s="3">
        <v>2615</v>
      </c>
      <c r="G25" s="3">
        <f t="shared" si="0"/>
        <v>2615</v>
      </c>
      <c r="H25" s="3">
        <f t="shared" si="1"/>
        <v>2626</v>
      </c>
      <c r="I25" s="3">
        <f t="shared" si="2"/>
        <v>2626</v>
      </c>
      <c r="J25" s="69">
        <v>54.788192809758186</v>
      </c>
      <c r="K25" s="71">
        <v>54.829405093087942</v>
      </c>
      <c r="L25" s="112">
        <v>54.829405093087942</v>
      </c>
      <c r="M25" s="69">
        <v>71.809240958698908</v>
      </c>
      <c r="N25" s="75">
        <v>73.197605392681368</v>
      </c>
      <c r="O25" s="71">
        <v>95.997605392681351</v>
      </c>
      <c r="P25" s="20">
        <f t="shared" si="3"/>
        <v>-11</v>
      </c>
      <c r="Q25" s="102">
        <f t="shared" si="4"/>
        <v>-24.188364433982443</v>
      </c>
    </row>
    <row r="26" spans="1:22" s="9" customFormat="1" x14ac:dyDescent="0.3">
      <c r="A26" s="63">
        <v>20</v>
      </c>
      <c r="B26" s="58" t="s">
        <v>176</v>
      </c>
      <c r="C26" s="8"/>
      <c r="D26" s="8"/>
      <c r="E26" s="8">
        <v>2342</v>
      </c>
      <c r="F26" s="58">
        <v>2184</v>
      </c>
      <c r="G26" s="58">
        <f t="shared" si="0"/>
        <v>2184</v>
      </c>
      <c r="H26" s="58">
        <f t="shared" si="1"/>
        <v>2342</v>
      </c>
      <c r="I26" s="58">
        <f t="shared" si="2"/>
        <v>2342</v>
      </c>
      <c r="J26" s="69">
        <v>46.120693344746414</v>
      </c>
      <c r="K26" s="71">
        <v>49.118106141664882</v>
      </c>
      <c r="L26" s="112">
        <v>49.118106141664882</v>
      </c>
      <c r="M26" s="69">
        <v>62.01750755403382</v>
      </c>
      <c r="N26" s="75">
        <v>61.032700620586347</v>
      </c>
      <c r="O26" s="71">
        <v>89.532700620586354</v>
      </c>
      <c r="P26" s="105">
        <f t="shared" si="3"/>
        <v>-158</v>
      </c>
      <c r="Q26" s="131">
        <f t="shared" si="4"/>
        <v>-27.515193066552534</v>
      </c>
    </row>
    <row r="27" spans="1:22" s="9" customFormat="1" x14ac:dyDescent="0.3">
      <c r="A27" s="63">
        <v>21</v>
      </c>
      <c r="B27" s="58" t="s">
        <v>177</v>
      </c>
      <c r="C27" s="8"/>
      <c r="D27" s="8"/>
      <c r="E27" s="8">
        <v>1203</v>
      </c>
      <c r="F27" s="58">
        <v>1171</v>
      </c>
      <c r="G27" s="58">
        <f t="shared" si="0"/>
        <v>1171</v>
      </c>
      <c r="H27" s="58">
        <f t="shared" si="1"/>
        <v>1203</v>
      </c>
      <c r="I27" s="58">
        <f t="shared" si="2"/>
        <v>1203</v>
      </c>
      <c r="J27" s="69">
        <v>25.749053070832442</v>
      </c>
      <c r="K27" s="71">
        <v>26.21257971324631</v>
      </c>
      <c r="L27" s="112">
        <v>26.21257971324631</v>
      </c>
      <c r="M27" s="69">
        <v>39.00352625722234</v>
      </c>
      <c r="N27" s="75">
        <v>40.804790284613738</v>
      </c>
      <c r="O27" s="71">
        <v>63.604790284613742</v>
      </c>
      <c r="P27" s="105">
        <f t="shared" si="3"/>
        <v>-32</v>
      </c>
      <c r="Q27" s="131">
        <f t="shared" si="4"/>
        <v>-24.601264027391402</v>
      </c>
    </row>
    <row r="28" spans="1:22" s="9" customFormat="1" x14ac:dyDescent="0.3">
      <c r="A28" s="63">
        <v>22</v>
      </c>
      <c r="B28" s="58" t="s">
        <v>178</v>
      </c>
      <c r="C28" s="8"/>
      <c r="D28" s="8"/>
      <c r="E28" s="8">
        <v>2066</v>
      </c>
      <c r="F28" s="58">
        <v>2064</v>
      </c>
      <c r="G28" s="58">
        <f t="shared" si="0"/>
        <v>2064</v>
      </c>
      <c r="H28" s="58">
        <f t="shared" si="1"/>
        <v>2066</v>
      </c>
      <c r="I28" s="58">
        <f t="shared" si="2"/>
        <v>2066</v>
      </c>
      <c r="J28" s="69">
        <v>43.707468435694416</v>
      </c>
      <c r="K28" s="71">
        <v>43.567688850845272</v>
      </c>
      <c r="L28" s="112">
        <v>43.567688850845272</v>
      </c>
      <c r="M28" s="69">
        <v>59.291270875240748</v>
      </c>
      <c r="N28" s="75">
        <v>54.74990584207147</v>
      </c>
      <c r="O28" s="71">
        <v>83.24990584207147</v>
      </c>
      <c r="P28" s="105">
        <f t="shared" si="3"/>
        <v>-2</v>
      </c>
      <c r="Q28" s="131">
        <f t="shared" si="4"/>
        <v>-23.958634966830722</v>
      </c>
    </row>
    <row r="29" spans="1:22" s="9" customFormat="1" x14ac:dyDescent="0.3">
      <c r="A29" s="63">
        <v>23</v>
      </c>
      <c r="B29" s="58" t="s">
        <v>151</v>
      </c>
      <c r="C29" s="8"/>
      <c r="D29" s="8"/>
      <c r="E29" s="8">
        <v>198</v>
      </c>
      <c r="F29" s="58">
        <v>191</v>
      </c>
      <c r="G29" s="58">
        <f t="shared" si="0"/>
        <v>191</v>
      </c>
      <c r="H29" s="58">
        <f t="shared" si="1"/>
        <v>198</v>
      </c>
      <c r="I29" s="58">
        <f t="shared" si="2"/>
        <v>198</v>
      </c>
      <c r="J29" s="69">
        <v>6.0410496469077684</v>
      </c>
      <c r="K29" s="71">
        <v>6.0018210999358015</v>
      </c>
      <c r="L29" s="112">
        <v>6.0018210999358015</v>
      </c>
      <c r="M29" s="69">
        <v>16.739260047078965</v>
      </c>
      <c r="N29" s="75">
        <v>17.927222341108497</v>
      </c>
      <c r="O29" s="71">
        <v>40.727222341108501</v>
      </c>
      <c r="P29" s="105">
        <f t="shared" si="3"/>
        <v>-7</v>
      </c>
      <c r="Q29" s="131">
        <f t="shared" si="4"/>
        <v>-23.987962294029536</v>
      </c>
    </row>
    <row r="30" spans="1:22" s="9" customFormat="1" x14ac:dyDescent="0.3">
      <c r="A30" s="63">
        <v>24</v>
      </c>
      <c r="B30" s="58" t="s">
        <v>152</v>
      </c>
      <c r="C30" s="8"/>
      <c r="D30" s="8"/>
      <c r="E30" s="8">
        <v>2498</v>
      </c>
      <c r="F30" s="58">
        <v>2629</v>
      </c>
      <c r="G30" s="58">
        <f t="shared" si="0"/>
        <v>2629</v>
      </c>
      <c r="H30" s="58">
        <f t="shared" si="1"/>
        <v>2498</v>
      </c>
      <c r="I30" s="58">
        <f t="shared" si="2"/>
        <v>2498</v>
      </c>
      <c r="J30" s="69">
        <v>55.069735715814254</v>
      </c>
      <c r="K30" s="71">
        <v>52.255298523432479</v>
      </c>
      <c r="L30" s="112">
        <v>52.255298523432479</v>
      </c>
      <c r="M30" s="69">
        <v>67.027301904558101</v>
      </c>
      <c r="N30" s="75">
        <v>64.583845495399103</v>
      </c>
      <c r="O30" s="71">
        <v>93.083845495399103</v>
      </c>
      <c r="P30" s="105">
        <f t="shared" si="3"/>
        <v>131</v>
      </c>
      <c r="Q30" s="131">
        <f t="shared" si="4"/>
        <v>-26.056543590841002</v>
      </c>
    </row>
    <row r="31" spans="1:22" s="9" customFormat="1" x14ac:dyDescent="0.3">
      <c r="A31" s="63">
        <v>25</v>
      </c>
      <c r="B31" s="58" t="s">
        <v>179</v>
      </c>
      <c r="C31" s="8"/>
      <c r="D31" s="8"/>
      <c r="E31" s="8">
        <v>2074</v>
      </c>
      <c r="F31" s="58">
        <v>2103</v>
      </c>
      <c r="G31" s="58">
        <f t="shared" si="0"/>
        <v>2103</v>
      </c>
      <c r="H31" s="58">
        <f t="shared" si="1"/>
        <v>2074</v>
      </c>
      <c r="I31" s="58">
        <f t="shared" si="2"/>
        <v>2074</v>
      </c>
      <c r="J31" s="69">
        <v>44.491766531136314</v>
      </c>
      <c r="K31" s="71">
        <v>43.728570511448737</v>
      </c>
      <c r="L31" s="112">
        <v>43.728570511448737</v>
      </c>
      <c r="M31" s="69">
        <v>60.177297795848496</v>
      </c>
      <c r="N31" s="75">
        <v>54.932015835651612</v>
      </c>
      <c r="O31" s="71">
        <v>83.432015835651612</v>
      </c>
      <c r="P31" s="105">
        <f t="shared" si="3"/>
        <v>29</v>
      </c>
      <c r="Q31" s="131">
        <f t="shared" si="4"/>
        <v>-23.254718039803116</v>
      </c>
    </row>
    <row r="32" spans="1:22" x14ac:dyDescent="0.3">
      <c r="A32" s="128">
        <v>26</v>
      </c>
      <c r="B32" s="3" t="s">
        <v>153</v>
      </c>
      <c r="C32" s="8"/>
      <c r="D32" s="8"/>
      <c r="E32" s="17">
        <v>751</v>
      </c>
      <c r="F32" s="3">
        <v>742</v>
      </c>
      <c r="G32" s="3">
        <f t="shared" si="0"/>
        <v>742</v>
      </c>
      <c r="H32" s="3">
        <f t="shared" si="1"/>
        <v>751</v>
      </c>
      <c r="I32" s="3">
        <f t="shared" si="2"/>
        <v>751</v>
      </c>
      <c r="J32" s="69">
        <v>17.121774020971539</v>
      </c>
      <c r="K32" s="71">
        <v>17.12276588915044</v>
      </c>
      <c r="L32" s="112">
        <v>17.12276588915044</v>
      </c>
      <c r="M32" s="69">
        <v>29.257230130537128</v>
      </c>
      <c r="N32" s="75">
        <v>30.515575647335762</v>
      </c>
      <c r="O32" s="71">
        <v>53.315575647335763</v>
      </c>
      <c r="P32" s="20">
        <f t="shared" si="3"/>
        <v>-9</v>
      </c>
      <c r="Q32" s="102">
        <f t="shared" si="4"/>
        <v>-24.058345516798635</v>
      </c>
    </row>
    <row r="33" spans="1:17" s="9" customFormat="1" x14ac:dyDescent="0.3">
      <c r="A33" s="63">
        <v>27</v>
      </c>
      <c r="B33" s="58" t="s">
        <v>180</v>
      </c>
      <c r="C33" s="8"/>
      <c r="E33" s="8">
        <v>3082</v>
      </c>
      <c r="F33" s="58">
        <v>3046</v>
      </c>
      <c r="G33" s="58">
        <f t="shared" si="0"/>
        <v>3046</v>
      </c>
      <c r="H33" s="58">
        <f t="shared" si="1"/>
        <v>3082</v>
      </c>
      <c r="I33" s="58">
        <f t="shared" si="2"/>
        <v>3082</v>
      </c>
      <c r="J33" s="69">
        <v>63.455692274769952</v>
      </c>
      <c r="K33" s="71">
        <v>63.999659747485545</v>
      </c>
      <c r="L33" s="112">
        <v>63.999659747485545</v>
      </c>
      <c r="M33" s="69">
        <v>76.500974363363994</v>
      </c>
      <c r="N33" s="75">
        <v>77.877875026749422</v>
      </c>
      <c r="O33" s="71">
        <v>106.37787502674942</v>
      </c>
      <c r="P33" s="105">
        <f t="shared" si="3"/>
        <v>-36</v>
      </c>
      <c r="Q33" s="131">
        <f t="shared" si="4"/>
        <v>-29.876900663385427</v>
      </c>
    </row>
    <row r="34" spans="1:17" x14ac:dyDescent="0.3">
      <c r="A34" s="128">
        <v>28</v>
      </c>
      <c r="B34" s="3" t="s">
        <v>185</v>
      </c>
      <c r="C34" s="8"/>
      <c r="E34" s="17">
        <v>1451</v>
      </c>
      <c r="F34" s="3">
        <v>1581</v>
      </c>
      <c r="G34" s="3">
        <f t="shared" si="0"/>
        <v>1581</v>
      </c>
      <c r="H34" s="3">
        <f t="shared" si="1"/>
        <v>1451</v>
      </c>
      <c r="I34" s="3">
        <f t="shared" si="2"/>
        <v>1451</v>
      </c>
      <c r="J34" s="69">
        <v>33.994238176760113</v>
      </c>
      <c r="K34" s="71">
        <v>31.199911191953774</v>
      </c>
      <c r="L34" s="112">
        <v>31.199911191953774</v>
      </c>
      <c r="M34" s="69">
        <v>43.21816824309866</v>
      </c>
      <c r="N34" s="75">
        <v>40.750200085598117</v>
      </c>
      <c r="O34" s="71">
        <v>69.250200085598124</v>
      </c>
      <c r="P34" s="20">
        <f t="shared" si="3"/>
        <v>130</v>
      </c>
      <c r="Q34" s="102">
        <f t="shared" si="4"/>
        <v>-26.032031842499464</v>
      </c>
    </row>
    <row r="35" spans="1:17" x14ac:dyDescent="0.3">
      <c r="A35" s="128">
        <v>29</v>
      </c>
      <c r="B35" s="3" t="s">
        <v>166</v>
      </c>
      <c r="C35" s="8"/>
      <c r="E35" s="17">
        <v>355</v>
      </c>
      <c r="F35" s="3">
        <v>384</v>
      </c>
      <c r="G35" s="3">
        <f t="shared" si="0"/>
        <v>384</v>
      </c>
      <c r="H35" s="3">
        <f t="shared" si="1"/>
        <v>355</v>
      </c>
      <c r="I35" s="3">
        <f t="shared" si="2"/>
        <v>355</v>
      </c>
      <c r="J35" s="69">
        <v>9.9223197089664019</v>
      </c>
      <c r="K35" s="71">
        <v>9.1591236892788359</v>
      </c>
      <c r="L35" s="112">
        <v>9.1591236892788359</v>
      </c>
      <c r="M35" s="69">
        <v>16.023957372137811</v>
      </c>
      <c r="N35" s="75">
        <v>15.801130965118766</v>
      </c>
      <c r="O35" s="71">
        <v>44.301130965118773</v>
      </c>
      <c r="P35" s="20">
        <f t="shared" si="3"/>
        <v>29</v>
      </c>
      <c r="Q35" s="102">
        <f t="shared" si="4"/>
        <v>-28.277173592980962</v>
      </c>
    </row>
    <row r="36" spans="1:17" x14ac:dyDescent="0.3">
      <c r="A36" s="128">
        <v>30</v>
      </c>
      <c r="B36" s="3" t="s">
        <v>154</v>
      </c>
      <c r="C36" s="8"/>
      <c r="E36" s="17">
        <v>1633</v>
      </c>
      <c r="F36" s="3">
        <v>1510</v>
      </c>
      <c r="G36" s="3">
        <f t="shared" si="0"/>
        <v>1510</v>
      </c>
      <c r="H36" s="3">
        <f t="shared" si="1"/>
        <v>1633</v>
      </c>
      <c r="I36" s="3">
        <f t="shared" si="2"/>
        <v>1633</v>
      </c>
      <c r="J36" s="69">
        <v>32.566413438904341</v>
      </c>
      <c r="K36" s="71">
        <v>34.859968970682637</v>
      </c>
      <c r="L36" s="112">
        <v>34.859968970682637</v>
      </c>
      <c r="M36" s="69">
        <v>46.705144874812753</v>
      </c>
      <c r="N36" s="75">
        <v>44.893202439546329</v>
      </c>
      <c r="O36" s="71">
        <v>73.393202439546329</v>
      </c>
      <c r="P36" s="20">
        <f t="shared" si="3"/>
        <v>-123</v>
      </c>
      <c r="Q36" s="102">
        <f t="shared" si="4"/>
        <v>-26.688057564733576</v>
      </c>
    </row>
    <row r="37" spans="1:17" x14ac:dyDescent="0.3">
      <c r="A37" s="128">
        <v>31</v>
      </c>
      <c r="B37" s="3" t="s">
        <v>163</v>
      </c>
      <c r="C37" s="8"/>
      <c r="E37" s="17">
        <v>856</v>
      </c>
      <c r="F37" s="3">
        <v>867</v>
      </c>
      <c r="G37" s="3">
        <f t="shared" si="0"/>
        <v>867</v>
      </c>
      <c r="H37" s="3">
        <f t="shared" si="1"/>
        <v>856</v>
      </c>
      <c r="I37" s="3">
        <f t="shared" si="2"/>
        <v>856</v>
      </c>
      <c r="J37" s="69">
        <v>19.635549967900705</v>
      </c>
      <c r="K37" s="71">
        <v>19.234337684570939</v>
      </c>
      <c r="L37" s="112">
        <v>19.234337684570939</v>
      </c>
      <c r="M37" s="69">
        <v>32.097060004279903</v>
      </c>
      <c r="N37" s="75">
        <v>27.205769313075113</v>
      </c>
      <c r="O37" s="71">
        <v>55.705769313075116</v>
      </c>
      <c r="P37" s="20">
        <f t="shared" si="3"/>
        <v>11</v>
      </c>
      <c r="Q37" s="102">
        <f t="shared" si="4"/>
        <v>-23.608709308795213</v>
      </c>
    </row>
    <row r="38" spans="1:17" x14ac:dyDescent="0.3">
      <c r="A38" s="128">
        <v>32</v>
      </c>
      <c r="B38" s="3" t="s">
        <v>169</v>
      </c>
      <c r="C38" s="8"/>
      <c r="E38" s="17">
        <v>1310</v>
      </c>
      <c r="F38" s="3">
        <v>1206</v>
      </c>
      <c r="G38" s="3">
        <f t="shared" si="0"/>
        <v>1206</v>
      </c>
      <c r="H38" s="3">
        <f t="shared" si="1"/>
        <v>1310</v>
      </c>
      <c r="I38" s="3">
        <f t="shared" si="2"/>
        <v>1310</v>
      </c>
      <c r="J38" s="69">
        <v>26.452910335972607</v>
      </c>
      <c r="K38" s="71">
        <v>28.364371923817675</v>
      </c>
      <c r="L38" s="112">
        <v>28.364371923817675</v>
      </c>
      <c r="M38" s="69">
        <v>39.798678621870316</v>
      </c>
      <c r="N38" s="75">
        <v>43.240511448748123</v>
      </c>
      <c r="O38" s="71">
        <v>66.040511448748134</v>
      </c>
      <c r="P38" s="20">
        <f t="shared" si="3"/>
        <v>-104</v>
      </c>
      <c r="Q38" s="102">
        <f t="shared" si="4"/>
        <v>-26.241832826877818</v>
      </c>
    </row>
    <row r="39" spans="1:17" x14ac:dyDescent="0.3">
      <c r="A39" s="128">
        <v>33</v>
      </c>
      <c r="B39" s="3" t="s">
        <v>155</v>
      </c>
      <c r="C39" s="8"/>
      <c r="E39" s="17">
        <v>261</v>
      </c>
      <c r="F39" s="3">
        <v>265</v>
      </c>
      <c r="G39" s="3">
        <f t="shared" ref="G39:G56" si="5">F39</f>
        <v>265</v>
      </c>
      <c r="H39" s="3">
        <f t="shared" ref="H39:H56" si="6">E39</f>
        <v>261</v>
      </c>
      <c r="I39" s="3">
        <f t="shared" ref="I39:I56" si="7">E39</f>
        <v>261</v>
      </c>
      <c r="J39" s="69">
        <v>7.5292050074898347</v>
      </c>
      <c r="K39" s="71">
        <v>7.2687641771881006</v>
      </c>
      <c r="L39" s="112">
        <v>7.2687641771881006</v>
      </c>
      <c r="M39" s="69">
        <v>18.420439332334688</v>
      </c>
      <c r="N39" s="75">
        <v>19.361338540552108</v>
      </c>
      <c r="O39" s="71">
        <v>42.161338540552109</v>
      </c>
      <c r="P39" s="20">
        <f t="shared" si="3"/>
        <v>4</v>
      </c>
      <c r="Q39" s="102">
        <f t="shared" si="4"/>
        <v>-23.740899208217421</v>
      </c>
    </row>
    <row r="40" spans="1:17" x14ac:dyDescent="0.3">
      <c r="A40" s="128">
        <v>34</v>
      </c>
      <c r="B40" s="3" t="s">
        <v>164</v>
      </c>
      <c r="C40" s="8"/>
      <c r="E40" s="17">
        <v>244</v>
      </c>
      <c r="F40" s="3">
        <v>230</v>
      </c>
      <c r="G40" s="3">
        <f t="shared" si="5"/>
        <v>230</v>
      </c>
      <c r="H40" s="3">
        <f t="shared" si="6"/>
        <v>244</v>
      </c>
      <c r="I40" s="3">
        <f t="shared" si="7"/>
        <v>244</v>
      </c>
      <c r="J40" s="69">
        <v>6.8253477423496678</v>
      </c>
      <c r="K40" s="71">
        <v>6.9268906484057355</v>
      </c>
      <c r="L40" s="112">
        <v>6.9268906484057355</v>
      </c>
      <c r="M40" s="69">
        <v>17.625286967686712</v>
      </c>
      <c r="N40" s="75">
        <v>18.974354804194309</v>
      </c>
      <c r="O40" s="71">
        <v>41.77435480419431</v>
      </c>
      <c r="P40" s="20">
        <f t="shared" si="3"/>
        <v>-14</v>
      </c>
      <c r="Q40" s="102">
        <f t="shared" si="4"/>
        <v>-24.149067836507598</v>
      </c>
    </row>
    <row r="41" spans="1:17" x14ac:dyDescent="0.3">
      <c r="A41" s="128">
        <v>35</v>
      </c>
      <c r="B41" s="3" t="s">
        <v>156</v>
      </c>
      <c r="C41" s="8"/>
      <c r="E41" s="17">
        <v>1187</v>
      </c>
      <c r="F41" s="3">
        <v>1187</v>
      </c>
      <c r="G41" s="3">
        <f t="shared" si="5"/>
        <v>1187</v>
      </c>
      <c r="H41" s="3">
        <f t="shared" si="6"/>
        <v>1187</v>
      </c>
      <c r="I41" s="3">
        <f t="shared" si="7"/>
        <v>1187</v>
      </c>
      <c r="J41" s="69">
        <v>26.070816392039372</v>
      </c>
      <c r="K41" s="71">
        <v>25.890816392039373</v>
      </c>
      <c r="L41" s="112">
        <v>25.890816392039373</v>
      </c>
      <c r="M41" s="69">
        <v>39.367024481061414</v>
      </c>
      <c r="N41" s="75">
        <v>40.440570297453455</v>
      </c>
      <c r="O41" s="71">
        <v>63.240570297453459</v>
      </c>
      <c r="P41" s="20">
        <f t="shared" si="3"/>
        <v>0</v>
      </c>
      <c r="Q41" s="102">
        <f t="shared" si="4"/>
        <v>-23.873545816392046</v>
      </c>
    </row>
    <row r="42" spans="1:17" x14ac:dyDescent="0.3">
      <c r="A42" s="128">
        <v>36</v>
      </c>
      <c r="B42" s="3" t="s">
        <v>140</v>
      </c>
      <c r="C42" s="8"/>
      <c r="D42" s="8"/>
      <c r="E42" s="17">
        <v>2637</v>
      </c>
      <c r="F42" s="3">
        <v>2627</v>
      </c>
      <c r="G42" s="3">
        <f t="shared" si="5"/>
        <v>2627</v>
      </c>
      <c r="H42" s="3">
        <f t="shared" si="6"/>
        <v>2637</v>
      </c>
      <c r="I42" s="3">
        <f t="shared" si="7"/>
        <v>2637</v>
      </c>
      <c r="J42" s="69">
        <v>55.029515300663384</v>
      </c>
      <c r="K42" s="71">
        <v>55.050617376417712</v>
      </c>
      <c r="L42" s="112">
        <v>55.050617376417712</v>
      </c>
      <c r="M42" s="69">
        <v>72.081864626578223</v>
      </c>
      <c r="N42" s="75">
        <v>73.448006633854064</v>
      </c>
      <c r="O42" s="71">
        <v>96.248006633854061</v>
      </c>
      <c r="P42" s="20">
        <f t="shared" si="3"/>
        <v>-10</v>
      </c>
      <c r="Q42" s="102">
        <f t="shared" si="4"/>
        <v>-24.166142007275837</v>
      </c>
    </row>
    <row r="43" spans="1:17" s="9" customFormat="1" x14ac:dyDescent="0.3">
      <c r="A43" s="63">
        <v>37</v>
      </c>
      <c r="B43" s="58" t="s">
        <v>181</v>
      </c>
      <c r="C43" s="8"/>
      <c r="D43" s="8"/>
      <c r="E43" s="8">
        <v>1631</v>
      </c>
      <c r="F43" s="58">
        <v>1621</v>
      </c>
      <c r="G43" s="58">
        <f t="shared" si="5"/>
        <v>1621</v>
      </c>
      <c r="H43" s="58">
        <f t="shared" si="6"/>
        <v>1631</v>
      </c>
      <c r="I43" s="58">
        <f t="shared" si="7"/>
        <v>1631</v>
      </c>
      <c r="J43" s="69">
        <v>34.798646479777446</v>
      </c>
      <c r="K43" s="71">
        <v>34.819748555531774</v>
      </c>
      <c r="L43" s="112">
        <v>34.819748555531774</v>
      </c>
      <c r="M43" s="69">
        <v>49.226913802696352</v>
      </c>
      <c r="N43" s="75">
        <v>50.547674941151293</v>
      </c>
      <c r="O43" s="71">
        <v>73.347674941151297</v>
      </c>
      <c r="P43" s="105">
        <f t="shared" si="3"/>
        <v>-10</v>
      </c>
      <c r="Q43" s="131">
        <f t="shared" si="4"/>
        <v>-24.120761138454945</v>
      </c>
    </row>
    <row r="44" spans="1:17" s="9" customFormat="1" x14ac:dyDescent="0.3">
      <c r="A44" s="63">
        <v>38</v>
      </c>
      <c r="B44" s="58" t="s">
        <v>182</v>
      </c>
      <c r="C44" s="8"/>
      <c r="D44" s="8"/>
      <c r="E44" s="8">
        <v>2393</v>
      </c>
      <c r="F44" s="58">
        <v>2393</v>
      </c>
      <c r="G44" s="58">
        <f t="shared" si="5"/>
        <v>2393</v>
      </c>
      <c r="H44" s="58">
        <f t="shared" si="6"/>
        <v>2393</v>
      </c>
      <c r="I44" s="58">
        <f t="shared" si="7"/>
        <v>2393</v>
      </c>
      <c r="J44" s="69">
        <v>50.323726728011991</v>
      </c>
      <c r="K44" s="71">
        <v>50.143726728011984</v>
      </c>
      <c r="L44" s="112">
        <v>50.143726728011984</v>
      </c>
      <c r="M44" s="69">
        <v>66.765703102931738</v>
      </c>
      <c r="N44" s="75">
        <v>67.89365182965976</v>
      </c>
      <c r="O44" s="71">
        <v>90.693651829659757</v>
      </c>
      <c r="P44" s="105">
        <f t="shared" si="3"/>
        <v>0</v>
      </c>
      <c r="Q44" s="131">
        <f t="shared" si="4"/>
        <v>-23.927948726728019</v>
      </c>
    </row>
    <row r="45" spans="1:17" x14ac:dyDescent="0.3">
      <c r="A45" s="128">
        <v>39</v>
      </c>
      <c r="B45" s="3" t="s">
        <v>141</v>
      </c>
      <c r="C45" s="8"/>
      <c r="D45" s="8"/>
      <c r="E45" s="17">
        <v>1516</v>
      </c>
      <c r="F45" s="3">
        <v>1494</v>
      </c>
      <c r="G45" s="3">
        <f t="shared" si="5"/>
        <v>1494</v>
      </c>
      <c r="H45" s="3">
        <f t="shared" si="6"/>
        <v>1516</v>
      </c>
      <c r="I45" s="3">
        <f t="shared" si="7"/>
        <v>1516</v>
      </c>
      <c r="J45" s="69">
        <v>32.244650117697411</v>
      </c>
      <c r="K45" s="71">
        <v>32.507074684356944</v>
      </c>
      <c r="L45" s="112">
        <v>32.507074684356944</v>
      </c>
      <c r="M45" s="69">
        <v>46.341646650973679</v>
      </c>
      <c r="N45" s="75">
        <v>42.229843783436763</v>
      </c>
      <c r="O45" s="71">
        <v>70.729843783436763</v>
      </c>
      <c r="P45" s="20">
        <f t="shared" si="3"/>
        <v>-22</v>
      </c>
      <c r="Q45" s="102">
        <f t="shared" si="4"/>
        <v>-24.388197132463084</v>
      </c>
    </row>
    <row r="46" spans="1:17" x14ac:dyDescent="0.3">
      <c r="A46" s="128">
        <v>40</v>
      </c>
      <c r="B46" s="3" t="s">
        <v>157</v>
      </c>
      <c r="C46" s="8"/>
      <c r="D46" s="8"/>
      <c r="E46" s="17">
        <v>411</v>
      </c>
      <c r="F46" s="3">
        <v>373</v>
      </c>
      <c r="G46" s="3">
        <f t="shared" si="5"/>
        <v>373</v>
      </c>
      <c r="H46" s="3">
        <f t="shared" si="6"/>
        <v>411</v>
      </c>
      <c r="I46" s="3">
        <f t="shared" si="7"/>
        <v>411</v>
      </c>
      <c r="J46" s="69">
        <v>9.7011074256366356</v>
      </c>
      <c r="K46" s="71">
        <v>10.285295313503102</v>
      </c>
      <c r="L46" s="112">
        <v>10.285295313503102</v>
      </c>
      <c r="M46" s="69">
        <v>15.774052343248449</v>
      </c>
      <c r="N46" s="75">
        <v>17.075900920179755</v>
      </c>
      <c r="O46" s="71">
        <v>45.575900920179762</v>
      </c>
      <c r="P46" s="20">
        <f t="shared" si="3"/>
        <v>-38</v>
      </c>
      <c r="Q46" s="102">
        <f t="shared" si="4"/>
        <v>-29.801848576931313</v>
      </c>
    </row>
    <row r="47" spans="1:17" x14ac:dyDescent="0.3">
      <c r="A47" s="128">
        <v>41</v>
      </c>
      <c r="B47" s="3" t="s">
        <v>142</v>
      </c>
      <c r="C47" s="8"/>
      <c r="D47" s="8"/>
      <c r="E47" s="17">
        <v>3508</v>
      </c>
      <c r="F47" s="3">
        <v>3507</v>
      </c>
      <c r="G47" s="3">
        <f t="shared" si="5"/>
        <v>3507</v>
      </c>
      <c r="H47" s="3">
        <f t="shared" si="6"/>
        <v>3508</v>
      </c>
      <c r="I47" s="3">
        <f t="shared" si="7"/>
        <v>3508</v>
      </c>
      <c r="J47" s="69">
        <v>72.726497967044708</v>
      </c>
      <c r="K47" s="71">
        <v>72.566608174620171</v>
      </c>
      <c r="L47" s="112">
        <v>72.566608174620171</v>
      </c>
      <c r="M47" s="69">
        <v>92.074266937727373</v>
      </c>
      <c r="N47" s="75">
        <v>87.575232184891945</v>
      </c>
      <c r="O47" s="71">
        <v>116.07523218489195</v>
      </c>
      <c r="P47" s="20">
        <f t="shared" si="3"/>
        <v>-1</v>
      </c>
      <c r="Q47" s="102">
        <f t="shared" si="4"/>
        <v>-24.000965247164572</v>
      </c>
    </row>
    <row r="48" spans="1:17" s="9" customFormat="1" x14ac:dyDescent="0.3">
      <c r="A48" s="63">
        <v>42</v>
      </c>
      <c r="B48" s="58" t="s">
        <v>158</v>
      </c>
      <c r="C48" s="8"/>
      <c r="D48" s="8"/>
      <c r="E48" s="8">
        <v>215</v>
      </c>
      <c r="F48" s="58">
        <v>46</v>
      </c>
      <c r="G48" s="58">
        <f t="shared" si="5"/>
        <v>46</v>
      </c>
      <c r="H48" s="58">
        <f t="shared" si="6"/>
        <v>215</v>
      </c>
      <c r="I48" s="58">
        <f t="shared" si="7"/>
        <v>215</v>
      </c>
      <c r="J48" s="69">
        <v>3.1250695484699333</v>
      </c>
      <c r="K48" s="71">
        <v>6.3436946287181675</v>
      </c>
      <c r="L48" s="112">
        <v>6.3436946287181675</v>
      </c>
      <c r="M48" s="69">
        <v>13.445057393537342</v>
      </c>
      <c r="N48" s="75">
        <v>12.614206077466296</v>
      </c>
      <c r="O48" s="71">
        <v>41.114206077466299</v>
      </c>
      <c r="P48" s="105">
        <f t="shared" si="3"/>
        <v>-169</v>
      </c>
      <c r="Q48" s="131">
        <f t="shared" si="4"/>
        <v>-27.66914868392896</v>
      </c>
    </row>
    <row r="49" spans="1:17" x14ac:dyDescent="0.3">
      <c r="A49" s="128">
        <v>43</v>
      </c>
      <c r="B49" s="3" t="s">
        <v>143</v>
      </c>
      <c r="C49" s="8"/>
      <c r="D49" s="8"/>
      <c r="E49" s="17">
        <v>628</v>
      </c>
      <c r="F49" s="3">
        <v>642</v>
      </c>
      <c r="G49" s="3">
        <f t="shared" si="5"/>
        <v>642</v>
      </c>
      <c r="H49" s="3">
        <f t="shared" si="6"/>
        <v>628</v>
      </c>
      <c r="I49" s="3">
        <f t="shared" si="7"/>
        <v>628</v>
      </c>
      <c r="J49" s="69">
        <v>15.110753263428206</v>
      </c>
      <c r="K49" s="71">
        <v>14.649210357372137</v>
      </c>
      <c r="L49" s="112">
        <v>14.649210357372137</v>
      </c>
      <c r="M49" s="69">
        <v>26.985366231542908</v>
      </c>
      <c r="N49" s="75">
        <v>22.015634496041088</v>
      </c>
      <c r="O49" s="71">
        <v>50.515634496041088</v>
      </c>
      <c r="P49" s="20">
        <f t="shared" si="3"/>
        <v>14</v>
      </c>
      <c r="Q49" s="102">
        <f t="shared" si="4"/>
        <v>-23.530268264498179</v>
      </c>
    </row>
    <row r="50" spans="1:17" x14ac:dyDescent="0.3">
      <c r="A50" s="128">
        <v>44</v>
      </c>
      <c r="B50" s="3" t="s">
        <v>165</v>
      </c>
      <c r="C50" s="8"/>
      <c r="D50" s="8"/>
      <c r="E50" s="17">
        <v>1628</v>
      </c>
      <c r="F50" s="3">
        <v>1657</v>
      </c>
      <c r="G50" s="3">
        <f t="shared" si="5"/>
        <v>1657</v>
      </c>
      <c r="H50" s="3">
        <f t="shared" si="6"/>
        <v>1628</v>
      </c>
      <c r="I50" s="3">
        <f t="shared" si="7"/>
        <v>1628</v>
      </c>
      <c r="J50" s="69">
        <v>35.522613952493046</v>
      </c>
      <c r="K50" s="71">
        <v>34.759417932805469</v>
      </c>
      <c r="L50" s="112">
        <v>34.759417932805469</v>
      </c>
      <c r="M50" s="69">
        <v>50.04478480633427</v>
      </c>
      <c r="N50" s="75">
        <v>50.479383693558738</v>
      </c>
      <c r="O50" s="71">
        <v>73.279383693558742</v>
      </c>
      <c r="P50" s="20">
        <f t="shared" si="3"/>
        <v>29</v>
      </c>
      <c r="Q50" s="102">
        <f t="shared" si="4"/>
        <v>-23.234598887224472</v>
      </c>
    </row>
    <row r="51" spans="1:17" x14ac:dyDescent="0.3">
      <c r="A51" s="128">
        <v>45</v>
      </c>
      <c r="B51" s="3" t="s">
        <v>159</v>
      </c>
      <c r="C51" s="8"/>
      <c r="D51" s="8"/>
      <c r="E51" s="17">
        <v>2143</v>
      </c>
      <c r="F51" s="3">
        <v>2125</v>
      </c>
      <c r="G51" s="3">
        <f t="shared" si="5"/>
        <v>2125</v>
      </c>
      <c r="H51" s="3">
        <f t="shared" si="6"/>
        <v>2143</v>
      </c>
      <c r="I51" s="3">
        <f t="shared" si="7"/>
        <v>2143</v>
      </c>
      <c r="J51" s="69">
        <v>44.934191097795846</v>
      </c>
      <c r="K51" s="71">
        <v>45.116174834153639</v>
      </c>
      <c r="L51" s="112">
        <v>45.116174834153639</v>
      </c>
      <c r="M51" s="69">
        <v>55.577107853627226</v>
      </c>
      <c r="N51" s="75">
        <v>56.502714530280329</v>
      </c>
      <c r="O51" s="71">
        <v>85.002714530280329</v>
      </c>
      <c r="P51" s="20">
        <f t="shared" si="3"/>
        <v>-18</v>
      </c>
      <c r="Q51" s="102">
        <f t="shared" si="4"/>
        <v>-29.425606676653103</v>
      </c>
    </row>
    <row r="52" spans="1:17" x14ac:dyDescent="0.3">
      <c r="A52" s="128">
        <v>46</v>
      </c>
      <c r="B52" s="3" t="s">
        <v>160</v>
      </c>
      <c r="C52" s="8"/>
      <c r="D52" s="8"/>
      <c r="E52" s="8">
        <v>264</v>
      </c>
      <c r="F52" s="3">
        <v>246</v>
      </c>
      <c r="G52" s="3">
        <f t="shared" si="5"/>
        <v>246</v>
      </c>
      <c r="H52" s="3">
        <f t="shared" si="6"/>
        <v>264</v>
      </c>
      <c r="I52" s="3">
        <f t="shared" si="7"/>
        <v>264</v>
      </c>
      <c r="J52" s="69">
        <v>7.1471110635566015</v>
      </c>
      <c r="K52" s="71">
        <v>7.3290947999144018</v>
      </c>
      <c r="L52" s="112">
        <v>7.3290947999144018</v>
      </c>
      <c r="M52" s="69">
        <v>17.988785191525785</v>
      </c>
      <c r="N52" s="75">
        <v>19.429629788144663</v>
      </c>
      <c r="O52" s="71">
        <v>42.229629788144663</v>
      </c>
      <c r="P52" s="20">
        <f t="shared" si="3"/>
        <v>-18</v>
      </c>
      <c r="Q52" s="102">
        <f t="shared" si="4"/>
        <v>-24.240844596618878</v>
      </c>
    </row>
    <row r="53" spans="1:17" x14ac:dyDescent="0.3">
      <c r="A53" s="128">
        <v>47</v>
      </c>
      <c r="B53" s="3" t="s">
        <v>170</v>
      </c>
      <c r="C53" s="8"/>
      <c r="D53" s="8"/>
      <c r="E53" s="17">
        <v>387</v>
      </c>
      <c r="F53" s="3">
        <v>338</v>
      </c>
      <c r="G53" s="3">
        <f t="shared" si="5"/>
        <v>338</v>
      </c>
      <c r="H53" s="3">
        <f t="shared" si="6"/>
        <v>387</v>
      </c>
      <c r="I53" s="3">
        <f t="shared" si="7"/>
        <v>387</v>
      </c>
      <c r="J53" s="69">
        <v>8.9972501604964688</v>
      </c>
      <c r="K53" s="71">
        <v>9.8026503316927034</v>
      </c>
      <c r="L53" s="112">
        <v>9.8026503316927034</v>
      </c>
      <c r="M53" s="69">
        <v>20.078899978600472</v>
      </c>
      <c r="N53" s="75">
        <v>16.529570939439331</v>
      </c>
      <c r="O53" s="71">
        <v>45.029570939439338</v>
      </c>
      <c r="P53" s="20">
        <f t="shared" si="3"/>
        <v>-49</v>
      </c>
      <c r="Q53" s="102">
        <f t="shared" si="4"/>
        <v>-24.950670960838867</v>
      </c>
    </row>
    <row r="54" spans="1:17" x14ac:dyDescent="0.3">
      <c r="A54" s="128">
        <v>48</v>
      </c>
      <c r="B54" s="3" t="s">
        <v>144</v>
      </c>
      <c r="C54" s="8"/>
      <c r="D54" s="8"/>
      <c r="E54" s="8">
        <v>3137</v>
      </c>
      <c r="F54" s="3">
        <v>3123</v>
      </c>
      <c r="G54" s="3">
        <f t="shared" si="5"/>
        <v>3123</v>
      </c>
      <c r="H54" s="3">
        <f t="shared" si="6"/>
        <v>3137</v>
      </c>
      <c r="I54" s="3">
        <f t="shared" si="7"/>
        <v>3137</v>
      </c>
      <c r="J54" s="69">
        <v>65.004178258078312</v>
      </c>
      <c r="K54" s="71">
        <v>65.105721164134394</v>
      </c>
      <c r="L54" s="112">
        <v>65.105721164134394</v>
      </c>
      <c r="M54" s="69">
        <v>83.350309565589555</v>
      </c>
      <c r="N54" s="75">
        <v>84.829881232612905</v>
      </c>
      <c r="O54" s="71">
        <v>107.6298812326129</v>
      </c>
      <c r="P54" s="20">
        <f t="shared" si="3"/>
        <v>-14</v>
      </c>
      <c r="Q54" s="102">
        <f t="shared" si="4"/>
        <v>-24.279571667023347</v>
      </c>
    </row>
    <row r="55" spans="1:17" x14ac:dyDescent="0.3">
      <c r="A55" s="128">
        <v>49</v>
      </c>
      <c r="B55" s="3" t="s">
        <v>167</v>
      </c>
      <c r="C55" s="8"/>
      <c r="D55" s="8"/>
      <c r="E55" s="8">
        <v>2042</v>
      </c>
      <c r="F55" s="3">
        <v>2027</v>
      </c>
      <c r="G55" s="3">
        <f t="shared" si="5"/>
        <v>2027</v>
      </c>
      <c r="H55" s="3">
        <f t="shared" si="6"/>
        <v>2042</v>
      </c>
      <c r="I55" s="3">
        <f t="shared" si="7"/>
        <v>2042</v>
      </c>
      <c r="J55" s="69">
        <v>42.963390755403381</v>
      </c>
      <c r="K55" s="71">
        <v>43.085043869034877</v>
      </c>
      <c r="L55" s="112">
        <v>43.085043869034877</v>
      </c>
      <c r="M55" s="69">
        <v>58.450681232612887</v>
      </c>
      <c r="N55" s="75">
        <v>54.203575861331046</v>
      </c>
      <c r="O55" s="71">
        <v>82.703575861331046</v>
      </c>
      <c r="P55" s="20">
        <f t="shared" si="3"/>
        <v>-15</v>
      </c>
      <c r="Q55" s="102">
        <f t="shared" si="4"/>
        <v>-24.25289462871816</v>
      </c>
    </row>
    <row r="56" spans="1:17" x14ac:dyDescent="0.3">
      <c r="A56" s="129">
        <v>50</v>
      </c>
      <c r="B56" s="64" t="s">
        <v>145</v>
      </c>
      <c r="C56" s="16"/>
      <c r="D56" s="91"/>
      <c r="E56" s="16">
        <v>2115</v>
      </c>
      <c r="F56" s="64">
        <v>2104</v>
      </c>
      <c r="G56" s="64">
        <f t="shared" si="5"/>
        <v>2104</v>
      </c>
      <c r="H56" s="64">
        <f t="shared" si="6"/>
        <v>2115</v>
      </c>
      <c r="I56" s="64">
        <f t="shared" si="7"/>
        <v>2115</v>
      </c>
      <c r="J56" s="70">
        <v>44.511876738711749</v>
      </c>
      <c r="K56" s="72">
        <v>44.553089022041505</v>
      </c>
      <c r="L56" s="113">
        <v>44.553089022041505</v>
      </c>
      <c r="M56" s="70">
        <v>55.100016434838444</v>
      </c>
      <c r="N56" s="76">
        <v>55.865329552749834</v>
      </c>
      <c r="O56" s="72">
        <v>84.365329552749841</v>
      </c>
      <c r="P56" s="124">
        <f t="shared" si="3"/>
        <v>-11</v>
      </c>
      <c r="Q56" s="103">
        <f t="shared" si="4"/>
        <v>-29.265313117911397</v>
      </c>
    </row>
    <row r="57" spans="1:17" x14ac:dyDescent="0.3">
      <c r="A57" s="279" t="s">
        <v>696</v>
      </c>
      <c r="B57" s="279"/>
      <c r="C57" s="279"/>
      <c r="D57" s="279"/>
      <c r="E57">
        <f>AVERAGE(E7:E56)</f>
        <v>1520.7</v>
      </c>
      <c r="F57">
        <f>AVERAGE(F7:F56)</f>
        <v>1502.26</v>
      </c>
      <c r="G57">
        <f t="shared" ref="G57:O57" si="8">AVERAGE(G7:G56)</f>
        <v>1502.26</v>
      </c>
      <c r="H57">
        <f t="shared" si="8"/>
        <v>1520.7</v>
      </c>
      <c r="I57" s="32">
        <f t="shared" si="8"/>
        <v>1520.7</v>
      </c>
      <c r="J57" s="32">
        <f t="shared" si="8"/>
        <v>32.410760432270493</v>
      </c>
      <c r="K57" s="32">
        <f t="shared" si="8"/>
        <v>32.601592659961483</v>
      </c>
      <c r="L57" s="32">
        <f t="shared" si="8"/>
        <v>32.601592659961483</v>
      </c>
      <c r="M57" s="32">
        <f t="shared" si="8"/>
        <v>45.407302609030602</v>
      </c>
      <c r="N57" s="32">
        <f t="shared" si="8"/>
        <v>45.072833404665097</v>
      </c>
      <c r="O57" s="32">
        <f t="shared" si="8"/>
        <v>70.8368334046651</v>
      </c>
      <c r="P57" s="104">
        <f>AVERAGE(P7:P56)</f>
        <v>-18.440000000000001</v>
      </c>
      <c r="Q57" s="104">
        <f>AVERAGE(Q7:Q56)</f>
        <v>-25.429530795634502</v>
      </c>
    </row>
    <row r="58" spans="1:17" x14ac:dyDescent="0.3">
      <c r="A58" s="238" t="s">
        <v>694</v>
      </c>
      <c r="B58" s="238"/>
      <c r="C58" s="238"/>
      <c r="D58" s="238"/>
      <c r="G58" s="95">
        <f>G57/9346</f>
        <v>0.16073828375775734</v>
      </c>
      <c r="H58" s="95">
        <f>H57/9346</f>
        <v>0.16271132035095229</v>
      </c>
      <c r="I58" s="95">
        <f>I57/9346</f>
        <v>0.16271132035095229</v>
      </c>
      <c r="J58" s="95">
        <f t="shared" ref="J58:O58" si="9">J57/$U$18</f>
        <v>0.17244352451327744</v>
      </c>
      <c r="K58" s="95">
        <f t="shared" si="9"/>
        <v>0.17345885959011165</v>
      </c>
      <c r="L58" s="95">
        <f t="shared" si="9"/>
        <v>0.17345885959011165</v>
      </c>
      <c r="M58" s="95">
        <f t="shared" si="9"/>
        <v>0.24159245868066295</v>
      </c>
      <c r="N58" s="95">
        <f t="shared" si="9"/>
        <v>0.23981289387956956</v>
      </c>
      <c r="O58" s="95">
        <f t="shared" si="9"/>
        <v>0.37689190425466934</v>
      </c>
      <c r="P58" s="106">
        <f>P57/9346</f>
        <v>-1.9730365931949498E-3</v>
      </c>
      <c r="Q58" s="106"/>
    </row>
    <row r="59" spans="1:17" x14ac:dyDescent="0.3">
      <c r="G59" s="31"/>
      <c r="H59" s="95"/>
      <c r="I59" s="95"/>
      <c r="J59" s="31"/>
      <c r="K59" s="31"/>
      <c r="L59" s="95"/>
      <c r="M59" s="31"/>
      <c r="N59" s="31"/>
      <c r="O59" s="95"/>
    </row>
    <row r="60" spans="1:17" x14ac:dyDescent="0.3">
      <c r="G60" s="32"/>
      <c r="H60" s="32"/>
      <c r="I60" s="32"/>
      <c r="J60" s="32"/>
      <c r="K60" s="32"/>
      <c r="L60" s="32"/>
      <c r="M60" s="32"/>
      <c r="N60" s="32"/>
      <c r="O60" s="32"/>
    </row>
    <row r="61" spans="1:17" x14ac:dyDescent="0.3">
      <c r="G61" s="32"/>
      <c r="H61" s="32"/>
      <c r="I61" s="32"/>
      <c r="J61" s="32"/>
      <c r="K61" s="32"/>
      <c r="L61" s="32"/>
      <c r="M61" s="32"/>
      <c r="N61" s="32"/>
      <c r="O61" s="32"/>
    </row>
    <row r="62" spans="1:17" x14ac:dyDescent="0.3">
      <c r="G62" s="32"/>
      <c r="H62" s="32"/>
      <c r="I62" s="32"/>
      <c r="J62" s="32"/>
      <c r="K62" s="32"/>
      <c r="L62" s="32"/>
      <c r="M62" s="32"/>
      <c r="N62" s="32"/>
      <c r="O62" s="32"/>
    </row>
    <row r="63" spans="1:17" x14ac:dyDescent="0.3">
      <c r="G63" s="32"/>
      <c r="H63" s="32"/>
      <c r="I63" s="32"/>
      <c r="J63" s="32"/>
      <c r="K63" s="32"/>
      <c r="L63" s="32"/>
      <c r="M63" s="32"/>
      <c r="N63" s="32"/>
      <c r="O63" s="32"/>
    </row>
    <row r="64" spans="1:17" x14ac:dyDescent="0.3">
      <c r="G64" s="32"/>
      <c r="H64" s="32"/>
      <c r="I64" s="32"/>
      <c r="J64" s="32"/>
      <c r="K64" s="32"/>
      <c r="L64" s="32"/>
      <c r="M64" s="32"/>
      <c r="N64" s="32"/>
      <c r="O64" s="32"/>
    </row>
    <row r="65" spans="7:15" x14ac:dyDescent="0.3">
      <c r="G65" s="32"/>
      <c r="H65" s="32"/>
      <c r="I65" s="32"/>
      <c r="J65" s="32"/>
      <c r="K65" s="32"/>
      <c r="L65" s="32"/>
      <c r="M65" s="32"/>
      <c r="N65" s="32"/>
      <c r="O65" s="32"/>
    </row>
    <row r="66" spans="7:15" x14ac:dyDescent="0.3">
      <c r="G66" s="32"/>
      <c r="H66" s="32"/>
      <c r="I66" s="32"/>
      <c r="J66" s="32"/>
      <c r="K66" s="32"/>
      <c r="L66" s="32"/>
      <c r="M66" s="32"/>
      <c r="N66" s="32"/>
      <c r="O66" s="32"/>
    </row>
  </sheetData>
  <mergeCells count="16">
    <mergeCell ref="A57:D57"/>
    <mergeCell ref="A58:D58"/>
    <mergeCell ref="C1:F1"/>
    <mergeCell ref="I1:K1"/>
    <mergeCell ref="R1:T1"/>
    <mergeCell ref="Z4:AA4"/>
    <mergeCell ref="A5:A6"/>
    <mergeCell ref="B5:B6"/>
    <mergeCell ref="C5:C6"/>
    <mergeCell ref="D5:D6"/>
    <mergeCell ref="E5:E6"/>
    <mergeCell ref="F5:F6"/>
    <mergeCell ref="G5:I5"/>
    <mergeCell ref="J5:L5"/>
    <mergeCell ref="M5:O5"/>
    <mergeCell ref="P5:Q5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2"/>
  <sheetViews>
    <sheetView zoomScaleNormal="100" workbookViewId="0">
      <selection activeCell="I59" sqref="I59:P59"/>
    </sheetView>
  </sheetViews>
  <sheetFormatPr defaultRowHeight="16.5" x14ac:dyDescent="0.3"/>
  <cols>
    <col min="1" max="1" width="3.5" bestFit="1" customWidth="1"/>
    <col min="2" max="2" width="5.25" bestFit="1" customWidth="1"/>
    <col min="3" max="3" width="41" customWidth="1"/>
    <col min="4" max="4" width="15.875" bestFit="1" customWidth="1"/>
    <col min="5" max="5" width="13.375" customWidth="1"/>
    <col min="6" max="6" width="14.75" customWidth="1"/>
    <col min="7" max="7" width="10.5" bestFit="1" customWidth="1"/>
    <col min="8" max="8" width="14.625" bestFit="1" customWidth="1"/>
    <col min="9" max="9" width="12.875" bestFit="1" customWidth="1"/>
    <col min="10" max="10" width="12.875" customWidth="1"/>
    <col min="11" max="11" width="10.25" bestFit="1" customWidth="1"/>
    <col min="12" max="12" width="13" bestFit="1" customWidth="1"/>
    <col min="13" max="13" width="13" customWidth="1"/>
    <col min="14" max="14" width="9.75" bestFit="1" customWidth="1"/>
    <col min="15" max="15" width="13" bestFit="1" customWidth="1"/>
    <col min="16" max="16" width="13" customWidth="1"/>
    <col min="17" max="17" width="9.75" bestFit="1" customWidth="1"/>
    <col min="18" max="18" width="23.125" bestFit="1" customWidth="1"/>
    <col min="19" max="19" width="8.25" bestFit="1" customWidth="1"/>
    <col min="21" max="21" width="13" bestFit="1" customWidth="1"/>
    <col min="22" max="22" width="13.625" bestFit="1" customWidth="1"/>
    <col min="23" max="23" width="34.375" customWidth="1"/>
    <col min="24" max="24" width="13" customWidth="1"/>
    <col min="25" max="25" width="12.5" customWidth="1"/>
    <col min="26" max="26" width="9.125" bestFit="1" customWidth="1"/>
    <col min="28" max="28" width="11" customWidth="1"/>
    <col min="29" max="29" width="15.625" bestFit="1" customWidth="1"/>
  </cols>
  <sheetData>
    <row r="1" spans="1:27" x14ac:dyDescent="0.3">
      <c r="C1" s="238" t="s">
        <v>59</v>
      </c>
      <c r="D1" s="238"/>
      <c r="E1" s="238"/>
      <c r="F1" s="238"/>
      <c r="G1" s="238"/>
      <c r="H1" s="238"/>
      <c r="I1" s="238"/>
      <c r="J1" s="238" t="s">
        <v>0</v>
      </c>
      <c r="K1" s="238"/>
      <c r="L1" s="238"/>
      <c r="M1" s="143"/>
      <c r="N1" s="96"/>
      <c r="S1" s="238"/>
      <c r="T1" s="238"/>
    </row>
    <row r="2" spans="1:27" ht="33" x14ac:dyDescent="0.3">
      <c r="C2" s="10"/>
      <c r="D2" s="10" t="s">
        <v>84</v>
      </c>
      <c r="E2" s="29" t="s">
        <v>5</v>
      </c>
      <c r="F2" s="27" t="s">
        <v>85</v>
      </c>
      <c r="G2" t="s">
        <v>9</v>
      </c>
      <c r="H2" s="59"/>
      <c r="J2" s="29" t="s">
        <v>5</v>
      </c>
      <c r="K2" s="17" t="s">
        <v>6</v>
      </c>
      <c r="L2" t="s">
        <v>9</v>
      </c>
      <c r="N2" s="97"/>
      <c r="S2" s="10"/>
    </row>
    <row r="3" spans="1:27" x14ac:dyDescent="0.3">
      <c r="A3" s="142"/>
      <c r="B3" s="17"/>
      <c r="C3" s="17"/>
      <c r="D3" s="17">
        <v>0.18</v>
      </c>
      <c r="E3" s="17">
        <v>0.79</v>
      </c>
      <c r="F3" s="17">
        <v>0.16</v>
      </c>
      <c r="G3" s="8">
        <v>1.9</v>
      </c>
      <c r="H3" s="17"/>
      <c r="I3" s="8"/>
      <c r="J3" s="8">
        <v>0.9</v>
      </c>
      <c r="K3" s="8">
        <v>0.18</v>
      </c>
      <c r="L3" s="8">
        <v>2.4</v>
      </c>
      <c r="N3" s="98"/>
      <c r="Z3" s="17"/>
    </row>
    <row r="4" spans="1:27" ht="17.25" thickBot="1" x14ac:dyDescent="0.35">
      <c r="A4" s="87"/>
      <c r="B4" s="26"/>
      <c r="C4" s="88"/>
      <c r="D4" s="88"/>
      <c r="E4" s="88"/>
      <c r="F4" s="88"/>
      <c r="G4" s="88"/>
      <c r="H4" s="88"/>
      <c r="I4" s="89"/>
      <c r="J4" s="89"/>
      <c r="K4" s="90"/>
      <c r="N4" s="98"/>
      <c r="P4" s="6"/>
      <c r="Q4" s="25"/>
      <c r="T4" s="17"/>
      <c r="U4" s="238"/>
      <c r="V4" s="238"/>
      <c r="Z4" s="17"/>
    </row>
    <row r="5" spans="1:27" ht="16.5" customHeight="1" x14ac:dyDescent="0.3">
      <c r="A5" s="239"/>
      <c r="B5" s="272" t="s">
        <v>1</v>
      </c>
      <c r="C5" s="273"/>
      <c r="D5" s="243"/>
      <c r="E5" s="243" t="s">
        <v>365</v>
      </c>
      <c r="F5" s="243" t="s">
        <v>60</v>
      </c>
      <c r="G5" s="245"/>
      <c r="H5" s="266"/>
      <c r="I5" s="247" t="s">
        <v>4</v>
      </c>
      <c r="J5" s="248"/>
      <c r="K5" s="249"/>
      <c r="L5" s="250" t="s">
        <v>11</v>
      </c>
      <c r="M5" s="250"/>
      <c r="N5" s="251"/>
      <c r="O5" s="252" t="s">
        <v>10</v>
      </c>
      <c r="P5" s="253"/>
      <c r="Q5" s="253"/>
      <c r="R5" s="252" t="s">
        <v>12</v>
      </c>
      <c r="S5" s="254"/>
      <c r="T5" s="17"/>
      <c r="U5" s="265"/>
      <c r="V5" s="265"/>
      <c r="W5" s="17"/>
      <c r="X5" s="17"/>
      <c r="Y5" s="17"/>
      <c r="Z5" s="17"/>
      <c r="AA5" s="17"/>
    </row>
    <row r="6" spans="1:27" ht="30.75" customHeight="1" x14ac:dyDescent="0.3">
      <c r="A6" s="240"/>
      <c r="B6" s="240"/>
      <c r="C6" s="274"/>
      <c r="D6" s="244"/>
      <c r="E6" s="244"/>
      <c r="F6" s="244"/>
      <c r="G6" s="246"/>
      <c r="H6" s="267"/>
      <c r="I6" s="145" t="s">
        <v>60</v>
      </c>
      <c r="J6" s="73" t="s">
        <v>220</v>
      </c>
      <c r="K6" s="234" t="s">
        <v>364</v>
      </c>
      <c r="L6" s="145" t="s">
        <v>60</v>
      </c>
      <c r="M6" s="73" t="s">
        <v>220</v>
      </c>
      <c r="N6" s="94" t="s">
        <v>364</v>
      </c>
      <c r="O6" s="145" t="s">
        <v>60</v>
      </c>
      <c r="P6" s="73" t="s">
        <v>220</v>
      </c>
      <c r="Q6" s="94" t="s">
        <v>364</v>
      </c>
      <c r="R6" s="145" t="s">
        <v>3</v>
      </c>
      <c r="S6" s="100" t="s">
        <v>2</v>
      </c>
      <c r="T6" s="17"/>
      <c r="U6" s="141"/>
      <c r="V6" s="23"/>
      <c r="W6" s="17"/>
      <c r="X6" s="17"/>
      <c r="Y6" s="17"/>
      <c r="Z6" s="17"/>
      <c r="AA6" s="17"/>
    </row>
    <row r="7" spans="1:27" s="9" customFormat="1" x14ac:dyDescent="0.3">
      <c r="A7" s="44">
        <v>1</v>
      </c>
      <c r="B7" s="270" t="s">
        <v>598</v>
      </c>
      <c r="C7" s="45" t="s">
        <v>606</v>
      </c>
      <c r="D7" s="45"/>
      <c r="E7" s="46">
        <v>4865</v>
      </c>
      <c r="F7" s="47">
        <v>3378</v>
      </c>
      <c r="G7" s="65"/>
      <c r="H7" s="49"/>
      <c r="I7" s="56">
        <f>F7</f>
        <v>3378</v>
      </c>
      <c r="J7" s="114">
        <f>E7</f>
        <v>4865</v>
      </c>
      <c r="K7" s="108">
        <f>E7</f>
        <v>4865</v>
      </c>
      <c r="L7" s="68">
        <v>8.6621821889870834</v>
      </c>
      <c r="M7" s="74">
        <v>11.927858599592115</v>
      </c>
      <c r="N7" s="68">
        <v>11.927858599592115</v>
      </c>
      <c r="O7" s="68">
        <v>17.056584166262017</v>
      </c>
      <c r="P7" s="74">
        <v>23.507634262406523</v>
      </c>
      <c r="Q7" s="67">
        <v>23.507634262406523</v>
      </c>
      <c r="R7" s="121">
        <f t="shared" ref="R7:R56" si="0">I7-K7</f>
        <v>-1487</v>
      </c>
      <c r="S7" s="116">
        <f>O7-Q7</f>
        <v>-6.4510500961445061</v>
      </c>
      <c r="T7" s="52"/>
      <c r="U7" s="53"/>
      <c r="V7" s="54"/>
      <c r="W7" s="8"/>
      <c r="X7" s="8"/>
      <c r="Y7" s="8"/>
      <c r="Z7" s="8"/>
      <c r="AA7" s="8"/>
    </row>
    <row r="8" spans="1:27" s="9" customFormat="1" x14ac:dyDescent="0.3">
      <c r="A8" s="44">
        <v>2</v>
      </c>
      <c r="B8" s="270" t="s">
        <v>599</v>
      </c>
      <c r="C8" s="45" t="s">
        <v>607</v>
      </c>
      <c r="D8" s="45"/>
      <c r="E8" s="46">
        <v>1655</v>
      </c>
      <c r="F8" s="47">
        <v>2028</v>
      </c>
      <c r="G8" s="66"/>
      <c r="H8" s="49"/>
      <c r="I8" s="46">
        <f t="shared" ref="I8:I56" si="1">F8</f>
        <v>2028</v>
      </c>
      <c r="J8" s="47">
        <f t="shared" ref="J8:J56" si="2">E8</f>
        <v>1655</v>
      </c>
      <c r="K8" s="109">
        <f t="shared" ref="K8:K56" si="3">E8</f>
        <v>1655</v>
      </c>
      <c r="L8" s="69">
        <v>5.6519850441876276</v>
      </c>
      <c r="M8" s="75">
        <v>4.770278721957852</v>
      </c>
      <c r="N8" s="69">
        <v>4.770278721957852</v>
      </c>
      <c r="O8" s="69">
        <v>12.969583389336698</v>
      </c>
      <c r="P8" s="75">
        <v>13.460212683305816</v>
      </c>
      <c r="Q8" s="71">
        <v>13.460212683305816</v>
      </c>
      <c r="R8" s="105">
        <f t="shared" si="0"/>
        <v>373</v>
      </c>
      <c r="S8" s="117">
        <f t="shared" ref="S8:S56" si="4">O8-Q8</f>
        <v>-0.4906292939691177</v>
      </c>
      <c r="T8" s="52"/>
      <c r="U8" s="53"/>
      <c r="V8" s="54"/>
      <c r="W8" s="8"/>
      <c r="X8" s="8"/>
      <c r="Y8" s="8"/>
      <c r="Z8" s="8"/>
      <c r="AA8" s="8"/>
    </row>
    <row r="9" spans="1:27" s="9" customFormat="1" x14ac:dyDescent="0.3">
      <c r="A9" s="44">
        <v>3</v>
      </c>
      <c r="B9" s="270"/>
      <c r="C9" s="45" t="s">
        <v>608</v>
      </c>
      <c r="D9" s="45"/>
      <c r="E9" s="46">
        <v>4130</v>
      </c>
      <c r="F9" s="47">
        <v>4130</v>
      </c>
      <c r="G9" s="66"/>
      <c r="H9" s="55"/>
      <c r="I9" s="46">
        <f t="shared" si="1"/>
        <v>4130</v>
      </c>
      <c r="J9" s="47">
        <f t="shared" si="2"/>
        <v>4130</v>
      </c>
      <c r="K9" s="109">
        <f t="shared" si="3"/>
        <v>4130</v>
      </c>
      <c r="L9" s="69">
        <v>10.338973487423523</v>
      </c>
      <c r="M9" s="75">
        <v>10.288973487423522</v>
      </c>
      <c r="N9" s="69">
        <v>10.288973487423522</v>
      </c>
      <c r="O9" s="69">
        <v>19.333194969408567</v>
      </c>
      <c r="P9" s="75">
        <v>21.20705642420122</v>
      </c>
      <c r="Q9" s="71">
        <v>21.20705642420122</v>
      </c>
      <c r="R9" s="105">
        <f t="shared" si="0"/>
        <v>0</v>
      </c>
      <c r="S9" s="117">
        <f t="shared" si="4"/>
        <v>-1.8738614547926531</v>
      </c>
      <c r="T9" s="52"/>
      <c r="U9" s="53"/>
      <c r="V9" s="54"/>
      <c r="W9" s="8"/>
      <c r="X9" s="8"/>
      <c r="Y9" s="8"/>
      <c r="Z9" s="8"/>
      <c r="AA9" s="8"/>
    </row>
    <row r="10" spans="1:27" s="9" customFormat="1" x14ac:dyDescent="0.3">
      <c r="A10" s="44">
        <v>4</v>
      </c>
      <c r="B10" s="270">
        <v>3</v>
      </c>
      <c r="C10" s="45" t="s">
        <v>609</v>
      </c>
      <c r="D10" s="45"/>
      <c r="E10" s="46">
        <v>3305</v>
      </c>
      <c r="F10" s="47">
        <v>3999</v>
      </c>
      <c r="G10" s="66"/>
      <c r="H10" s="55"/>
      <c r="I10" s="46">
        <f t="shared" si="1"/>
        <v>3999</v>
      </c>
      <c r="J10" s="47">
        <f t="shared" si="2"/>
        <v>3305</v>
      </c>
      <c r="K10" s="109">
        <f t="shared" si="3"/>
        <v>3305</v>
      </c>
      <c r="L10" s="69">
        <v>10.046872875594833</v>
      </c>
      <c r="M10" s="75">
        <v>8.4494085656016313</v>
      </c>
      <c r="N10" s="69">
        <v>8.4494085656016313</v>
      </c>
      <c r="O10" s="69">
        <v>18.936604523647663</v>
      </c>
      <c r="P10" s="75">
        <v>18.624775177236089</v>
      </c>
      <c r="Q10" s="71">
        <v>18.624775177236089</v>
      </c>
      <c r="R10" s="105">
        <f t="shared" si="0"/>
        <v>694</v>
      </c>
      <c r="S10" s="117">
        <f t="shared" si="4"/>
        <v>0.31182934641157445</v>
      </c>
      <c r="T10" s="52"/>
      <c r="U10" s="53"/>
      <c r="V10" s="54"/>
      <c r="W10" s="8"/>
      <c r="X10" s="8"/>
      <c r="Y10" s="8"/>
      <c r="Z10" s="8"/>
      <c r="AA10" s="8"/>
    </row>
    <row r="11" spans="1:27" s="9" customFormat="1" x14ac:dyDescent="0.3">
      <c r="A11" s="44">
        <v>5</v>
      </c>
      <c r="B11" s="270">
        <v>2</v>
      </c>
      <c r="C11" s="45" t="s">
        <v>610</v>
      </c>
      <c r="D11" s="45"/>
      <c r="E11" s="46">
        <v>1716</v>
      </c>
      <c r="F11" s="47">
        <v>1666</v>
      </c>
      <c r="G11" s="66"/>
      <c r="H11" s="55"/>
      <c r="I11" s="46">
        <f t="shared" si="1"/>
        <v>1666</v>
      </c>
      <c r="J11" s="47">
        <f t="shared" si="2"/>
        <v>1716</v>
      </c>
      <c r="K11" s="109">
        <f t="shared" si="3"/>
        <v>1716</v>
      </c>
      <c r="L11" s="69">
        <v>4.8448062542488106</v>
      </c>
      <c r="M11" s="75">
        <v>4.9062950373895315</v>
      </c>
      <c r="N11" s="69">
        <v>4.9062950373895315</v>
      </c>
      <c r="O11" s="69">
        <v>11.873661699524131</v>
      </c>
      <c r="P11" s="75">
        <v>13.651144993687481</v>
      </c>
      <c r="Q11" s="71">
        <v>13.651144993687481</v>
      </c>
      <c r="R11" s="105">
        <f t="shared" si="0"/>
        <v>-50</v>
      </c>
      <c r="S11" s="117">
        <f t="shared" si="4"/>
        <v>-1.7774832941633498</v>
      </c>
      <c r="T11" s="52"/>
      <c r="U11" s="53"/>
      <c r="V11" s="54"/>
      <c r="W11" s="8" t="s">
        <v>7</v>
      </c>
      <c r="X11" s="8">
        <v>57.37</v>
      </c>
      <c r="Y11" s="8"/>
      <c r="Z11" s="8"/>
      <c r="AA11" s="8"/>
    </row>
    <row r="12" spans="1:27" s="9" customFormat="1" x14ac:dyDescent="0.3">
      <c r="A12" s="44">
        <v>6</v>
      </c>
      <c r="B12" s="270"/>
      <c r="C12" s="45" t="s">
        <v>611</v>
      </c>
      <c r="D12" s="45"/>
      <c r="E12" s="46">
        <v>3817</v>
      </c>
      <c r="F12" s="47">
        <v>3817</v>
      </c>
      <c r="G12" s="66"/>
      <c r="H12" s="49"/>
      <c r="I12" s="46">
        <f t="shared" si="1"/>
        <v>3817</v>
      </c>
      <c r="J12" s="47">
        <f t="shared" si="2"/>
        <v>3817</v>
      </c>
      <c r="K12" s="109">
        <f t="shared" si="3"/>
        <v>3817</v>
      </c>
      <c r="L12" s="69">
        <v>9.6410537049626122</v>
      </c>
      <c r="M12" s="75">
        <v>9.5910537049626114</v>
      </c>
      <c r="N12" s="69">
        <v>9.5910537049626114</v>
      </c>
      <c r="O12" s="69">
        <v>18.385616270758472</v>
      </c>
      <c r="P12" s="75">
        <v>20.227354569292025</v>
      </c>
      <c r="Q12" s="71">
        <v>20.227354569292025</v>
      </c>
      <c r="R12" s="105">
        <f t="shared" si="0"/>
        <v>0</v>
      </c>
      <c r="S12" s="117">
        <f t="shared" si="4"/>
        <v>-1.8417382985335529</v>
      </c>
      <c r="T12" s="52"/>
      <c r="U12" s="53"/>
      <c r="V12" s="54"/>
      <c r="W12" s="8" t="s">
        <v>8</v>
      </c>
      <c r="X12" s="8">
        <v>79.361999999999995</v>
      </c>
      <c r="Y12" s="8"/>
      <c r="Z12" s="8"/>
      <c r="AA12" s="8"/>
    </row>
    <row r="13" spans="1:27" s="9" customFormat="1" x14ac:dyDescent="0.3">
      <c r="A13" s="44">
        <v>7</v>
      </c>
      <c r="B13" s="270" t="s">
        <v>600</v>
      </c>
      <c r="C13" s="45" t="s">
        <v>612</v>
      </c>
      <c r="D13" s="45"/>
      <c r="E13" s="46">
        <v>4065</v>
      </c>
      <c r="F13" s="47">
        <v>4349</v>
      </c>
      <c r="G13" s="66"/>
      <c r="H13" s="49"/>
      <c r="I13" s="46">
        <f t="shared" si="1"/>
        <v>4349</v>
      </c>
      <c r="J13" s="47">
        <f t="shared" si="2"/>
        <v>4065</v>
      </c>
      <c r="K13" s="109">
        <f t="shared" si="3"/>
        <v>4065</v>
      </c>
      <c r="L13" s="69">
        <v>10.827294357579877</v>
      </c>
      <c r="M13" s="75">
        <v>10.144038069340585</v>
      </c>
      <c r="N13" s="69">
        <v>10.144038069340585</v>
      </c>
      <c r="O13" s="69">
        <v>19.996197317665338</v>
      </c>
      <c r="P13" s="75">
        <v>21.003603962319119</v>
      </c>
      <c r="Q13" s="71">
        <v>21.003603962319119</v>
      </c>
      <c r="R13" s="105">
        <f t="shared" si="0"/>
        <v>284</v>
      </c>
      <c r="S13" s="117">
        <f t="shared" si="4"/>
        <v>-1.0074066446537806</v>
      </c>
      <c r="T13" s="52"/>
      <c r="U13" s="53"/>
      <c r="V13" s="54"/>
      <c r="W13" s="8"/>
      <c r="X13" s="8"/>
      <c r="Y13" s="8"/>
      <c r="Z13" s="8"/>
      <c r="AA13" s="8"/>
    </row>
    <row r="14" spans="1:27" s="9" customFormat="1" x14ac:dyDescent="0.3">
      <c r="A14" s="44">
        <v>8</v>
      </c>
      <c r="B14" s="270">
        <v>2</v>
      </c>
      <c r="C14" s="45" t="s">
        <v>613</v>
      </c>
      <c r="D14" s="45"/>
      <c r="E14" s="46">
        <v>3246</v>
      </c>
      <c r="F14" s="47">
        <v>2463</v>
      </c>
      <c r="G14" s="66"/>
      <c r="H14" s="49"/>
      <c r="I14" s="46">
        <f t="shared" si="1"/>
        <v>2463</v>
      </c>
      <c r="J14" s="47">
        <f t="shared" si="2"/>
        <v>3246</v>
      </c>
      <c r="K14" s="109">
        <f t="shared" si="3"/>
        <v>3246</v>
      </c>
      <c r="L14" s="69">
        <v>6.6219374575118968</v>
      </c>
      <c r="M14" s="75">
        <v>8.317851801495582</v>
      </c>
      <c r="N14" s="69">
        <v>8.317851801495582</v>
      </c>
      <c r="O14" s="69">
        <v>14.286505861901524</v>
      </c>
      <c r="P14" s="75">
        <v>18.440102942604639</v>
      </c>
      <c r="Q14" s="71">
        <v>18.440102942604639</v>
      </c>
      <c r="R14" s="105">
        <f t="shared" si="0"/>
        <v>-783</v>
      </c>
      <c r="S14" s="117">
        <f t="shared" si="4"/>
        <v>-4.1535970807031148</v>
      </c>
      <c r="T14" s="52"/>
      <c r="U14" s="53"/>
      <c r="V14" s="54"/>
      <c r="W14" s="8"/>
      <c r="X14" s="33"/>
      <c r="Y14" s="8"/>
      <c r="Z14" s="8"/>
      <c r="AA14" s="8"/>
    </row>
    <row r="15" spans="1:27" x14ac:dyDescent="0.3">
      <c r="A15" s="146">
        <v>9</v>
      </c>
      <c r="B15" s="270">
        <v>2</v>
      </c>
      <c r="C15" s="45" t="s">
        <v>614</v>
      </c>
      <c r="D15" s="45"/>
      <c r="E15" s="18">
        <v>1955</v>
      </c>
      <c r="F15" s="24">
        <v>2066</v>
      </c>
      <c r="G15" s="19"/>
      <c r="H15" s="144"/>
      <c r="I15" s="46">
        <f t="shared" si="1"/>
        <v>2066</v>
      </c>
      <c r="J15" s="47">
        <f t="shared" si="2"/>
        <v>1955</v>
      </c>
      <c r="K15" s="109">
        <f t="shared" si="3"/>
        <v>1955</v>
      </c>
      <c r="L15" s="69">
        <v>5.7367165193745757</v>
      </c>
      <c r="M15" s="75">
        <v>5.4392114208021756</v>
      </c>
      <c r="N15" s="69">
        <v>5.4392114208021756</v>
      </c>
      <c r="O15" s="69">
        <v>13.084624892687188</v>
      </c>
      <c r="P15" s="75">
        <v>14.399224045838594</v>
      </c>
      <c r="Q15" s="71">
        <v>14.399224045838594</v>
      </c>
      <c r="R15" s="105">
        <f t="shared" si="0"/>
        <v>111</v>
      </c>
      <c r="S15" s="117">
        <f t="shared" si="4"/>
        <v>-1.3145991531514056</v>
      </c>
      <c r="T15" s="21"/>
      <c r="U15" s="15"/>
      <c r="V15" s="32"/>
      <c r="W15" s="8"/>
      <c r="X15" s="43"/>
      <c r="Y15" s="17"/>
      <c r="Z15" s="17"/>
      <c r="AA15" s="17"/>
    </row>
    <row r="16" spans="1:27" x14ac:dyDescent="0.3">
      <c r="A16" s="146">
        <v>10</v>
      </c>
      <c r="B16" s="270" t="s">
        <v>443</v>
      </c>
      <c r="C16" s="45" t="s">
        <v>615</v>
      </c>
      <c r="D16" s="45"/>
      <c r="E16" s="18">
        <v>316</v>
      </c>
      <c r="F16" s="24">
        <v>1888</v>
      </c>
      <c r="G16" s="19"/>
      <c r="H16" s="144"/>
      <c r="I16" s="46">
        <f t="shared" si="1"/>
        <v>1888</v>
      </c>
      <c r="J16" s="47">
        <f t="shared" si="2"/>
        <v>316</v>
      </c>
      <c r="K16" s="109">
        <f t="shared" si="3"/>
        <v>316</v>
      </c>
      <c r="L16" s="69">
        <v>5.3398164513936095</v>
      </c>
      <c r="M16" s="75">
        <v>1.7846091094493541</v>
      </c>
      <c r="N16" s="69">
        <v>1.7846091094493541</v>
      </c>
      <c r="O16" s="69">
        <v>12.54574627172963</v>
      </c>
      <c r="P16" s="75">
        <v>9.2690919685345232</v>
      </c>
      <c r="Q16" s="71">
        <v>9.2690919685345232</v>
      </c>
      <c r="R16" s="105">
        <f t="shared" si="0"/>
        <v>1572</v>
      </c>
      <c r="S16" s="117">
        <f t="shared" si="4"/>
        <v>3.276654303195107</v>
      </c>
      <c r="T16" s="21"/>
      <c r="U16" s="15"/>
      <c r="V16" s="32"/>
      <c r="W16" s="17"/>
      <c r="X16" s="8"/>
      <c r="Y16" s="17"/>
      <c r="Z16" s="17"/>
      <c r="AA16" s="17"/>
    </row>
    <row r="17" spans="1:27" x14ac:dyDescent="0.3">
      <c r="A17" s="146">
        <v>11</v>
      </c>
      <c r="B17" s="270">
        <v>3</v>
      </c>
      <c r="C17" s="45" t="s">
        <v>616</v>
      </c>
      <c r="D17" s="45"/>
      <c r="E17" s="18">
        <v>1310</v>
      </c>
      <c r="F17" s="24">
        <v>2884</v>
      </c>
      <c r="G17" s="19"/>
      <c r="H17" s="144"/>
      <c r="I17" s="46">
        <f t="shared" si="1"/>
        <v>2884</v>
      </c>
      <c r="J17" s="47">
        <f t="shared" si="2"/>
        <v>1310</v>
      </c>
      <c r="K17" s="109">
        <f t="shared" si="3"/>
        <v>1310</v>
      </c>
      <c r="L17" s="69">
        <v>7.560673011556764</v>
      </c>
      <c r="M17" s="75">
        <v>4.0010061182868801</v>
      </c>
      <c r="N17" s="69">
        <v>4.0010061182868801</v>
      </c>
      <c r="O17" s="69">
        <v>11.761044622705644</v>
      </c>
      <c r="P17" s="75">
        <v>9.9803496163931236</v>
      </c>
      <c r="Q17" s="71">
        <v>12.380349616393122</v>
      </c>
      <c r="R17" s="105">
        <f t="shared" si="0"/>
        <v>1574</v>
      </c>
      <c r="S17" s="117">
        <f t="shared" si="4"/>
        <v>-0.6193049936874786</v>
      </c>
      <c r="T17" s="21"/>
      <c r="U17" s="15"/>
      <c r="V17" s="32"/>
      <c r="W17" s="8"/>
      <c r="X17" s="33"/>
      <c r="Y17" s="17"/>
      <c r="Z17" s="17"/>
      <c r="AA17" s="17"/>
    </row>
    <row r="18" spans="1:27" x14ac:dyDescent="0.3">
      <c r="A18" s="146">
        <v>12</v>
      </c>
      <c r="B18" s="270" t="s">
        <v>388</v>
      </c>
      <c r="C18" s="45" t="s">
        <v>617</v>
      </c>
      <c r="D18" s="45"/>
      <c r="E18" s="18">
        <v>973</v>
      </c>
      <c r="F18" s="24">
        <v>1142</v>
      </c>
      <c r="G18" s="19"/>
      <c r="H18" s="144"/>
      <c r="I18" s="46">
        <f t="shared" si="1"/>
        <v>1142</v>
      </c>
      <c r="J18" s="47">
        <f t="shared" si="2"/>
        <v>973</v>
      </c>
      <c r="K18" s="109">
        <f t="shared" si="3"/>
        <v>973</v>
      </c>
      <c r="L18" s="69">
        <v>3.6764038069340588</v>
      </c>
      <c r="M18" s="75">
        <v>3.2495717199184231</v>
      </c>
      <c r="N18" s="69">
        <v>3.2495717199184231</v>
      </c>
      <c r="O18" s="69">
        <v>8.3872999164805293</v>
      </c>
      <c r="P18" s="75">
        <v>11.325526852481303</v>
      </c>
      <c r="Q18" s="71">
        <v>11.325526852481305</v>
      </c>
      <c r="R18" s="105">
        <f t="shared" si="0"/>
        <v>169</v>
      </c>
      <c r="S18" s="117">
        <f t="shared" si="4"/>
        <v>-2.9382269360007758</v>
      </c>
      <c r="T18" s="21"/>
      <c r="U18" s="15"/>
      <c r="V18" s="32"/>
      <c r="W18" s="8"/>
      <c r="X18" s="43"/>
      <c r="Z18" s="17"/>
      <c r="AA18" s="17"/>
    </row>
    <row r="19" spans="1:27" x14ac:dyDescent="0.3">
      <c r="A19" s="146">
        <v>13</v>
      </c>
      <c r="B19" s="270" t="s">
        <v>388</v>
      </c>
      <c r="C19" s="45" t="s">
        <v>618</v>
      </c>
      <c r="D19" s="45"/>
      <c r="E19" s="18">
        <v>3808</v>
      </c>
      <c r="F19" s="24">
        <v>3953</v>
      </c>
      <c r="G19" s="19"/>
      <c r="H19" s="144"/>
      <c r="I19" s="46">
        <f t="shared" si="1"/>
        <v>3953</v>
      </c>
      <c r="J19" s="47">
        <f t="shared" si="2"/>
        <v>3808</v>
      </c>
      <c r="K19" s="109">
        <f t="shared" si="3"/>
        <v>3808</v>
      </c>
      <c r="L19" s="69">
        <v>9.9443031951053698</v>
      </c>
      <c r="M19" s="75">
        <v>9.570985723997282</v>
      </c>
      <c r="N19" s="69">
        <v>9.570985723997282</v>
      </c>
      <c r="O19" s="69">
        <v>18.797343756433911</v>
      </c>
      <c r="P19" s="75">
        <v>20.199184228416044</v>
      </c>
      <c r="Q19" s="71">
        <v>20.199184228416044</v>
      </c>
      <c r="R19" s="105">
        <f t="shared" si="0"/>
        <v>145</v>
      </c>
      <c r="S19" s="117">
        <f t="shared" si="4"/>
        <v>-1.4018404719821334</v>
      </c>
      <c r="T19" s="21"/>
      <c r="U19" s="15"/>
      <c r="V19" s="32"/>
      <c r="W19" s="8"/>
      <c r="X19" s="43"/>
      <c r="Z19" s="17"/>
      <c r="AA19" s="17"/>
    </row>
    <row r="20" spans="1:27" x14ac:dyDescent="0.3">
      <c r="A20" s="146">
        <v>14</v>
      </c>
      <c r="B20" s="269" t="s">
        <v>443</v>
      </c>
      <c r="C20" s="45" t="s">
        <v>619</v>
      </c>
      <c r="D20" s="45"/>
      <c r="E20" s="19">
        <v>683</v>
      </c>
      <c r="F20" s="171">
        <v>2203</v>
      </c>
      <c r="G20" s="19"/>
      <c r="H20" s="144"/>
      <c r="I20" s="46">
        <f t="shared" si="1"/>
        <v>2203</v>
      </c>
      <c r="J20" s="47">
        <f t="shared" si="2"/>
        <v>683</v>
      </c>
      <c r="K20" s="109">
        <f t="shared" si="3"/>
        <v>683</v>
      </c>
      <c r="L20" s="69">
        <v>6.0421957851801498</v>
      </c>
      <c r="M20" s="75">
        <v>2.6029367777022436</v>
      </c>
      <c r="N20" s="69">
        <v>2.6029367777022436</v>
      </c>
      <c r="O20" s="69">
        <v>13.499379786345536</v>
      </c>
      <c r="P20" s="75">
        <v>10.41781586869962</v>
      </c>
      <c r="Q20" s="71">
        <v>10.41781586869962</v>
      </c>
      <c r="R20" s="105">
        <f t="shared" si="0"/>
        <v>1520</v>
      </c>
      <c r="S20" s="117">
        <f t="shared" si="4"/>
        <v>3.0815639176459158</v>
      </c>
      <c r="T20" s="21"/>
      <c r="U20" s="15"/>
      <c r="V20" s="32"/>
      <c r="Y20" s="17"/>
      <c r="Z20" s="17"/>
      <c r="AA20" s="17"/>
    </row>
    <row r="21" spans="1:27" x14ac:dyDescent="0.3">
      <c r="A21" s="146">
        <v>15</v>
      </c>
      <c r="B21" s="270" t="s">
        <v>443</v>
      </c>
      <c r="C21" s="45" t="s">
        <v>620</v>
      </c>
      <c r="D21" s="45"/>
      <c r="E21" s="18">
        <v>2768</v>
      </c>
      <c r="F21" s="24">
        <v>3743</v>
      </c>
      <c r="G21" s="19"/>
      <c r="H21" s="144"/>
      <c r="I21" s="46">
        <f t="shared" si="1"/>
        <v>3743</v>
      </c>
      <c r="J21" s="47">
        <f t="shared" si="2"/>
        <v>2768</v>
      </c>
      <c r="K21" s="109">
        <f t="shared" si="3"/>
        <v>2768</v>
      </c>
      <c r="L21" s="69">
        <v>9.4760503059143453</v>
      </c>
      <c r="M21" s="75">
        <v>7.2520190346702922</v>
      </c>
      <c r="N21" s="69">
        <v>7.2520190346702922</v>
      </c>
      <c r="O21" s="69">
        <v>18.161588080023307</v>
      </c>
      <c r="P21" s="75">
        <v>16.943944838302414</v>
      </c>
      <c r="Q21" s="71">
        <v>16.943944838302414</v>
      </c>
      <c r="R21" s="105">
        <f t="shared" si="0"/>
        <v>975</v>
      </c>
      <c r="S21" s="117">
        <f t="shared" si="4"/>
        <v>1.2176432417208929</v>
      </c>
      <c r="T21" s="21"/>
      <c r="U21" s="15"/>
      <c r="V21" s="32"/>
      <c r="Y21" s="17"/>
      <c r="Z21" s="17"/>
      <c r="AA21" s="17"/>
    </row>
    <row r="22" spans="1:27" x14ac:dyDescent="0.3">
      <c r="A22" s="146">
        <v>16</v>
      </c>
      <c r="B22" s="269">
        <v>3</v>
      </c>
      <c r="C22" s="45" t="s">
        <v>621</v>
      </c>
      <c r="D22" s="45"/>
      <c r="E22" s="19">
        <v>4522</v>
      </c>
      <c r="F22" s="171">
        <v>4316</v>
      </c>
      <c r="G22" s="19"/>
      <c r="H22" s="144"/>
      <c r="I22" s="46">
        <f t="shared" si="1"/>
        <v>4316</v>
      </c>
      <c r="J22" s="47">
        <f t="shared" si="2"/>
        <v>4522</v>
      </c>
      <c r="K22" s="109">
        <f t="shared" si="3"/>
        <v>4522</v>
      </c>
      <c r="L22" s="69">
        <v>10.753711760707002</v>
      </c>
      <c r="M22" s="75">
        <v>11.163045547246771</v>
      </c>
      <c r="N22" s="69">
        <v>11.163045547246771</v>
      </c>
      <c r="O22" s="69">
        <v>19.896292854229387</v>
      </c>
      <c r="P22" s="75">
        <v>22.434031271244052</v>
      </c>
      <c r="Q22" s="71">
        <v>22.434031271244052</v>
      </c>
      <c r="R22" s="105">
        <f t="shared" si="0"/>
        <v>-206</v>
      </c>
      <c r="S22" s="117">
        <f t="shared" si="4"/>
        <v>-2.5377384170146655</v>
      </c>
      <c r="T22" s="21"/>
      <c r="U22" s="15"/>
      <c r="V22" s="32"/>
      <c r="Y22" s="17"/>
    </row>
    <row r="23" spans="1:27" x14ac:dyDescent="0.3">
      <c r="A23" s="146">
        <v>17</v>
      </c>
      <c r="B23" s="269">
        <v>1</v>
      </c>
      <c r="C23" s="45" t="s">
        <v>622</v>
      </c>
      <c r="D23" s="45"/>
      <c r="E23" s="19">
        <v>3535</v>
      </c>
      <c r="F23" s="171">
        <v>1351</v>
      </c>
      <c r="G23" s="19"/>
      <c r="H23" s="144"/>
      <c r="I23" s="46">
        <f t="shared" si="1"/>
        <v>1351</v>
      </c>
      <c r="J23" s="47">
        <f t="shared" si="2"/>
        <v>3535</v>
      </c>
      <c r="K23" s="109">
        <f t="shared" si="3"/>
        <v>3535</v>
      </c>
      <c r="L23" s="69">
        <v>4.1424269204622703</v>
      </c>
      <c r="M23" s="75">
        <v>8.9622569680489477</v>
      </c>
      <c r="N23" s="69">
        <v>8.9622569680489477</v>
      </c>
      <c r="O23" s="69">
        <v>10.920028184908226</v>
      </c>
      <c r="P23" s="75">
        <v>19.344683888511213</v>
      </c>
      <c r="Q23" s="71">
        <v>19.344683888511213</v>
      </c>
      <c r="R23" s="105">
        <f t="shared" si="0"/>
        <v>-2184</v>
      </c>
      <c r="S23" s="117">
        <f t="shared" si="4"/>
        <v>-8.424655703602987</v>
      </c>
      <c r="T23" s="21"/>
      <c r="U23" s="15"/>
      <c r="V23" s="32"/>
      <c r="W23" s="12" t="s">
        <v>507</v>
      </c>
      <c r="X23" s="42">
        <v>32.229999999999997</v>
      </c>
    </row>
    <row r="24" spans="1:27" x14ac:dyDescent="0.3">
      <c r="A24" s="146">
        <v>18</v>
      </c>
      <c r="B24" s="269" t="s">
        <v>388</v>
      </c>
      <c r="C24" s="45" t="s">
        <v>623</v>
      </c>
      <c r="D24" s="45"/>
      <c r="E24" s="19">
        <v>2739</v>
      </c>
      <c r="F24" s="171">
        <v>493</v>
      </c>
      <c r="G24" s="19"/>
      <c r="H24" s="144"/>
      <c r="I24" s="46">
        <f t="shared" si="1"/>
        <v>493</v>
      </c>
      <c r="J24" s="47">
        <f t="shared" si="2"/>
        <v>2739</v>
      </c>
      <c r="K24" s="109">
        <f t="shared" si="3"/>
        <v>2739</v>
      </c>
      <c r="L24" s="69">
        <v>2.2292794017675051</v>
      </c>
      <c r="M24" s="75">
        <v>7.1873555404486744</v>
      </c>
      <c r="N24" s="69">
        <v>7.1873555404486744</v>
      </c>
      <c r="O24" s="69">
        <v>8.3225121355734668</v>
      </c>
      <c r="P24" s="75">
        <v>16.853173739924248</v>
      </c>
      <c r="Q24" s="71">
        <v>16.853173739924248</v>
      </c>
      <c r="R24" s="105">
        <f t="shared" si="0"/>
        <v>-2246</v>
      </c>
      <c r="S24" s="117">
        <f t="shared" si="4"/>
        <v>-8.5306616043507812</v>
      </c>
      <c r="T24" s="21"/>
      <c r="U24" s="15"/>
      <c r="V24" s="32"/>
      <c r="W24" s="12" t="s">
        <v>508</v>
      </c>
      <c r="X24" s="9">
        <v>22.96</v>
      </c>
      <c r="Y24" s="17"/>
    </row>
    <row r="25" spans="1:27" x14ac:dyDescent="0.3">
      <c r="A25" s="146">
        <v>19</v>
      </c>
      <c r="B25" s="269" t="s">
        <v>601</v>
      </c>
      <c r="C25" s="45" t="s">
        <v>624</v>
      </c>
      <c r="D25" s="45"/>
      <c r="E25" s="19">
        <v>3185</v>
      </c>
      <c r="F25" s="171">
        <v>4428</v>
      </c>
      <c r="G25" s="19"/>
      <c r="H25" s="144"/>
      <c r="I25" s="46">
        <f t="shared" si="1"/>
        <v>4428</v>
      </c>
      <c r="J25" s="47">
        <f t="shared" si="2"/>
        <v>3185</v>
      </c>
      <c r="K25" s="109">
        <f t="shared" si="3"/>
        <v>3185</v>
      </c>
      <c r="L25" s="69">
        <v>11.003446634942218</v>
      </c>
      <c r="M25" s="75">
        <v>8.1818354860639015</v>
      </c>
      <c r="N25" s="69">
        <v>8.1818354860639015</v>
      </c>
      <c r="O25" s="69">
        <v>20.235362548315042</v>
      </c>
      <c r="P25" s="75">
        <v>18.249170632222977</v>
      </c>
      <c r="Q25" s="71">
        <v>18.249170632222977</v>
      </c>
      <c r="R25" s="105">
        <f t="shared" si="0"/>
        <v>1243</v>
      </c>
      <c r="S25" s="117">
        <f t="shared" si="4"/>
        <v>1.9861919160920642</v>
      </c>
      <c r="T25" s="21"/>
      <c r="U25" s="15"/>
      <c r="V25" s="32"/>
      <c r="W25" s="12"/>
      <c r="Y25" s="17"/>
    </row>
    <row r="26" spans="1:27" x14ac:dyDescent="0.3">
      <c r="A26" s="146">
        <v>20</v>
      </c>
      <c r="B26" s="270">
        <v>2</v>
      </c>
      <c r="C26" s="45" t="s">
        <v>625</v>
      </c>
      <c r="D26" s="45"/>
      <c r="E26" s="18">
        <v>561</v>
      </c>
      <c r="F26" s="24">
        <v>674</v>
      </c>
      <c r="G26" s="19"/>
      <c r="H26" s="144"/>
      <c r="I26" s="46">
        <f t="shared" si="1"/>
        <v>674</v>
      </c>
      <c r="J26" s="47">
        <f t="shared" si="2"/>
        <v>561</v>
      </c>
      <c r="K26" s="109">
        <f t="shared" si="3"/>
        <v>561</v>
      </c>
      <c r="L26" s="69">
        <v>2.6328687967369135</v>
      </c>
      <c r="M26" s="75">
        <v>2.3309041468388849</v>
      </c>
      <c r="N26" s="69">
        <v>2.3309041468388849</v>
      </c>
      <c r="O26" s="69">
        <v>8.8704729804797502</v>
      </c>
      <c r="P26" s="75">
        <v>10.035951247936291</v>
      </c>
      <c r="Q26" s="71">
        <v>10.035951247936291</v>
      </c>
      <c r="R26" s="105">
        <f t="shared" si="0"/>
        <v>113</v>
      </c>
      <c r="S26" s="117">
        <f t="shared" si="4"/>
        <v>-1.1654782674565407</v>
      </c>
      <c r="T26" s="17"/>
      <c r="U26" s="15"/>
      <c r="V26" s="32"/>
      <c r="W26" s="12"/>
      <c r="X26" s="17"/>
      <c r="Y26" s="17"/>
    </row>
    <row r="27" spans="1:27" x14ac:dyDescent="0.3">
      <c r="A27" s="147">
        <v>21</v>
      </c>
      <c r="B27" s="276" t="s">
        <v>598</v>
      </c>
      <c r="C27" s="45" t="s">
        <v>626</v>
      </c>
      <c r="D27" s="45"/>
      <c r="E27" s="19">
        <v>4897</v>
      </c>
      <c r="F27" s="171">
        <v>4777</v>
      </c>
      <c r="G27" s="19"/>
      <c r="H27" s="144"/>
      <c r="I27" s="46">
        <f t="shared" si="1"/>
        <v>4777</v>
      </c>
      <c r="J27" s="47">
        <f t="shared" si="2"/>
        <v>4897</v>
      </c>
      <c r="K27" s="109">
        <f t="shared" si="3"/>
        <v>4897</v>
      </c>
      <c r="L27" s="69">
        <v>11.781638341264447</v>
      </c>
      <c r="M27" s="75">
        <v>11.999211420802176</v>
      </c>
      <c r="N27" s="69">
        <v>11.999211420802176</v>
      </c>
      <c r="O27" s="69">
        <v>21.291927934349808</v>
      </c>
      <c r="P27" s="75">
        <v>23.607795474410018</v>
      </c>
      <c r="Q27" s="71">
        <v>23.607795474410018</v>
      </c>
      <c r="R27" s="105">
        <f t="shared" si="0"/>
        <v>-120</v>
      </c>
      <c r="S27" s="117">
        <f t="shared" si="4"/>
        <v>-2.3158675400602107</v>
      </c>
      <c r="T27" s="17"/>
      <c r="U27" s="15"/>
      <c r="V27" s="17"/>
      <c r="W27" s="17"/>
      <c r="X27" s="17"/>
      <c r="Y27" s="17"/>
    </row>
    <row r="28" spans="1:27" x14ac:dyDescent="0.3">
      <c r="A28" s="147">
        <v>22</v>
      </c>
      <c r="B28" s="96" t="s">
        <v>443</v>
      </c>
      <c r="C28" s="45" t="s">
        <v>627</v>
      </c>
      <c r="D28" s="45"/>
      <c r="E28" s="19">
        <v>3654</v>
      </c>
      <c r="F28" s="171">
        <v>1712</v>
      </c>
      <c r="G28" s="19"/>
      <c r="H28" s="144"/>
      <c r="I28" s="46">
        <f t="shared" si="1"/>
        <v>1712</v>
      </c>
      <c r="J28" s="47">
        <f t="shared" si="2"/>
        <v>3654</v>
      </c>
      <c r="K28" s="109">
        <f t="shared" si="3"/>
        <v>3654</v>
      </c>
      <c r="L28" s="69">
        <v>4.9473759347382735</v>
      </c>
      <c r="M28" s="75">
        <v>9.2276002719238619</v>
      </c>
      <c r="N28" s="69">
        <v>9.2276002719238619</v>
      </c>
      <c r="O28" s="69">
        <v>8.2129224667378864</v>
      </c>
      <c r="P28" s="75">
        <v>19.717158395649218</v>
      </c>
      <c r="Q28" s="71">
        <v>19.717158395649218</v>
      </c>
      <c r="R28" s="105">
        <f t="shared" si="0"/>
        <v>-1942</v>
      </c>
      <c r="S28" s="117">
        <f t="shared" si="4"/>
        <v>-11.504235928911331</v>
      </c>
      <c r="T28" s="17"/>
      <c r="U28" s="15"/>
      <c r="V28" s="17"/>
      <c r="W28" s="17"/>
      <c r="X28" s="17"/>
      <c r="Y28" s="17"/>
    </row>
    <row r="29" spans="1:27" x14ac:dyDescent="0.3">
      <c r="A29" s="147">
        <v>23</v>
      </c>
      <c r="B29" s="96">
        <v>2</v>
      </c>
      <c r="C29" s="45" t="s">
        <v>628</v>
      </c>
      <c r="D29" s="45"/>
      <c r="E29" s="19">
        <v>678</v>
      </c>
      <c r="F29" s="171">
        <v>802</v>
      </c>
      <c r="G29" s="19"/>
      <c r="H29" s="144"/>
      <c r="I29" s="46">
        <f t="shared" si="1"/>
        <v>802</v>
      </c>
      <c r="J29" s="47">
        <f t="shared" si="2"/>
        <v>678</v>
      </c>
      <c r="K29" s="109">
        <f t="shared" si="3"/>
        <v>678</v>
      </c>
      <c r="L29" s="69">
        <v>2.918280081577159</v>
      </c>
      <c r="M29" s="75">
        <v>2.5917878993881711</v>
      </c>
      <c r="N29" s="69">
        <v>2.5917878993881711</v>
      </c>
      <c r="O29" s="69">
        <v>9.2579812022919299</v>
      </c>
      <c r="P29" s="75">
        <v>10.402165679324074</v>
      </c>
      <c r="Q29" s="71">
        <v>10.402165679324074</v>
      </c>
      <c r="R29" s="105">
        <f t="shared" si="0"/>
        <v>124</v>
      </c>
      <c r="S29" s="117">
        <f t="shared" si="4"/>
        <v>-1.1441844770321445</v>
      </c>
      <c r="T29" s="17"/>
      <c r="U29" s="15"/>
      <c r="V29" s="17"/>
      <c r="W29" s="17"/>
    </row>
    <row r="30" spans="1:27" x14ac:dyDescent="0.3">
      <c r="A30" s="147">
        <v>24</v>
      </c>
      <c r="B30" s="96" t="s">
        <v>602</v>
      </c>
      <c r="C30" s="45" t="s">
        <v>629</v>
      </c>
      <c r="D30" s="45"/>
      <c r="E30" s="19">
        <v>3858</v>
      </c>
      <c r="F30" s="171">
        <v>2092</v>
      </c>
      <c r="G30" s="19"/>
      <c r="H30" s="144"/>
      <c r="I30" s="46">
        <f t="shared" si="1"/>
        <v>2092</v>
      </c>
      <c r="J30" s="47">
        <f t="shared" si="2"/>
        <v>3858</v>
      </c>
      <c r="K30" s="109">
        <f t="shared" si="3"/>
        <v>3858</v>
      </c>
      <c r="L30" s="69">
        <v>5.7946906866077503</v>
      </c>
      <c r="M30" s="75">
        <v>9.6824745071380018</v>
      </c>
      <c r="N30" s="69">
        <v>9.6824745071380018</v>
      </c>
      <c r="O30" s="69">
        <v>13.16333750024279</v>
      </c>
      <c r="P30" s="75">
        <v>20.355686122171505</v>
      </c>
      <c r="Q30" s="71">
        <v>20.355686122171505</v>
      </c>
      <c r="R30" s="105">
        <f t="shared" si="0"/>
        <v>-1766</v>
      </c>
      <c r="S30" s="117">
        <f t="shared" si="4"/>
        <v>-7.1923486219287156</v>
      </c>
      <c r="T30" s="17"/>
      <c r="U30" s="15"/>
      <c r="V30" s="17"/>
      <c r="W30" s="17"/>
    </row>
    <row r="31" spans="1:27" x14ac:dyDescent="0.3">
      <c r="A31" s="147">
        <v>25</v>
      </c>
      <c r="B31" s="96" t="s">
        <v>600</v>
      </c>
      <c r="C31" s="45" t="s">
        <v>630</v>
      </c>
      <c r="D31" s="45"/>
      <c r="E31" s="19">
        <v>3579</v>
      </c>
      <c r="F31" s="171">
        <v>3589</v>
      </c>
      <c r="G31" s="19"/>
      <c r="H31" s="144"/>
      <c r="I31" s="46">
        <f t="shared" si="1"/>
        <v>3589</v>
      </c>
      <c r="J31" s="47">
        <f t="shared" si="2"/>
        <v>3579</v>
      </c>
      <c r="K31" s="109">
        <f t="shared" si="3"/>
        <v>3579</v>
      </c>
      <c r="L31" s="69">
        <v>9.1326648538409252</v>
      </c>
      <c r="M31" s="75">
        <v>9.0603670972127812</v>
      </c>
      <c r="N31" s="69">
        <v>9.0603670972127812</v>
      </c>
      <c r="O31" s="69">
        <v>17.695367250655529</v>
      </c>
      <c r="P31" s="75">
        <v>19.482405555016022</v>
      </c>
      <c r="Q31" s="71">
        <v>19.482405555016022</v>
      </c>
      <c r="R31" s="105">
        <f t="shared" si="0"/>
        <v>10</v>
      </c>
      <c r="S31" s="117">
        <f t="shared" si="4"/>
        <v>-1.7870383043604932</v>
      </c>
      <c r="T31" s="17"/>
      <c r="U31" s="15"/>
      <c r="V31" s="17"/>
      <c r="W31" s="17"/>
    </row>
    <row r="32" spans="1:27" x14ac:dyDescent="0.3">
      <c r="A32" s="147">
        <v>26</v>
      </c>
      <c r="B32" s="96" t="s">
        <v>603</v>
      </c>
      <c r="C32" s="45" t="s">
        <v>631</v>
      </c>
      <c r="D32" s="45"/>
      <c r="E32" s="19">
        <v>2118</v>
      </c>
      <c r="F32" s="171">
        <v>2152</v>
      </c>
      <c r="G32" s="19"/>
      <c r="H32" s="144"/>
      <c r="I32" s="46">
        <f t="shared" si="1"/>
        <v>2152</v>
      </c>
      <c r="J32" s="47">
        <f t="shared" si="2"/>
        <v>2118</v>
      </c>
      <c r="K32" s="109">
        <f t="shared" si="3"/>
        <v>2118</v>
      </c>
      <c r="L32" s="69">
        <v>5.9284772263766143</v>
      </c>
      <c r="M32" s="75">
        <v>5.8026648538409242</v>
      </c>
      <c r="N32" s="69">
        <v>5.8026648538409242</v>
      </c>
      <c r="O32" s="69">
        <v>13.344981979217248</v>
      </c>
      <c r="P32" s="75">
        <v>14.909420219481401</v>
      </c>
      <c r="Q32" s="71">
        <v>14.909420219481401</v>
      </c>
      <c r="R32" s="105">
        <f t="shared" si="0"/>
        <v>34</v>
      </c>
      <c r="S32" s="117">
        <f t="shared" si="4"/>
        <v>-1.5644382402641526</v>
      </c>
      <c r="T32" s="17"/>
      <c r="U32" s="15"/>
      <c r="V32" s="17"/>
      <c r="W32" s="17"/>
    </row>
    <row r="33" spans="1:25" x14ac:dyDescent="0.3">
      <c r="A33" s="147">
        <v>27</v>
      </c>
      <c r="B33" s="96" t="s">
        <v>599</v>
      </c>
      <c r="C33" s="45" t="s">
        <v>632</v>
      </c>
      <c r="D33" s="45"/>
      <c r="E33" s="19">
        <v>5683</v>
      </c>
      <c r="F33" s="171">
        <v>4936</v>
      </c>
      <c r="G33" s="19"/>
      <c r="H33" s="144"/>
      <c r="I33" s="46">
        <f t="shared" si="1"/>
        <v>4936</v>
      </c>
      <c r="J33" s="47">
        <f t="shared" si="2"/>
        <v>5683</v>
      </c>
      <c r="K33" s="109">
        <f t="shared" si="3"/>
        <v>5683</v>
      </c>
      <c r="L33" s="69">
        <v>12.136172671651938</v>
      </c>
      <c r="M33" s="75">
        <v>13.751815091774303</v>
      </c>
      <c r="N33" s="69">
        <v>13.751815091774303</v>
      </c>
      <c r="O33" s="69">
        <v>21.773285803632124</v>
      </c>
      <c r="P33" s="75">
        <v>26.068005244245892</v>
      </c>
      <c r="Q33" s="71">
        <v>26.068005244245892</v>
      </c>
      <c r="R33" s="105">
        <f t="shared" si="0"/>
        <v>-747</v>
      </c>
      <c r="S33" s="117">
        <f t="shared" si="4"/>
        <v>-4.2947194406137683</v>
      </c>
      <c r="T33" s="17"/>
      <c r="U33" s="15"/>
      <c r="V33" s="17"/>
      <c r="W33" s="17"/>
    </row>
    <row r="34" spans="1:25" x14ac:dyDescent="0.3">
      <c r="A34" s="147">
        <v>28</v>
      </c>
      <c r="B34" s="96" t="s">
        <v>454</v>
      </c>
      <c r="C34" s="45" t="s">
        <v>633</v>
      </c>
      <c r="D34" s="45"/>
      <c r="E34" s="19">
        <v>1480</v>
      </c>
      <c r="F34" s="171">
        <v>1827</v>
      </c>
      <c r="G34" s="19"/>
      <c r="H34" s="144"/>
      <c r="I34" s="46">
        <f t="shared" si="1"/>
        <v>1827</v>
      </c>
      <c r="J34" s="47">
        <f t="shared" si="2"/>
        <v>1480</v>
      </c>
      <c r="K34" s="109">
        <f t="shared" si="3"/>
        <v>1480</v>
      </c>
      <c r="L34" s="69">
        <v>5.2038001359619308</v>
      </c>
      <c r="M34" s="75">
        <v>4.3800679809653307</v>
      </c>
      <c r="N34" s="69">
        <v>4.3800679809653307</v>
      </c>
      <c r="O34" s="69">
        <v>12.361074384772262</v>
      </c>
      <c r="P34" s="75">
        <v>12.912456055161698</v>
      </c>
      <c r="Q34" s="71">
        <v>12.912456055161698</v>
      </c>
      <c r="R34" s="105">
        <f t="shared" si="0"/>
        <v>347</v>
      </c>
      <c r="S34" s="117">
        <f t="shared" si="4"/>
        <v>-0.55138167038943564</v>
      </c>
      <c r="T34" s="17"/>
      <c r="U34" s="15"/>
      <c r="V34" s="17"/>
      <c r="W34" s="17"/>
    </row>
    <row r="35" spans="1:25" x14ac:dyDescent="0.3">
      <c r="A35" s="147">
        <v>29</v>
      </c>
      <c r="B35" s="96" t="s">
        <v>443</v>
      </c>
      <c r="C35" s="45" t="s">
        <v>634</v>
      </c>
      <c r="D35" s="45"/>
      <c r="E35" s="19">
        <v>3293</v>
      </c>
      <c r="F35" s="171">
        <v>3905</v>
      </c>
      <c r="G35" s="19"/>
      <c r="H35" s="144"/>
      <c r="I35" s="46">
        <f t="shared" si="1"/>
        <v>3905</v>
      </c>
      <c r="J35" s="47">
        <f t="shared" si="2"/>
        <v>3293</v>
      </c>
      <c r="K35" s="109">
        <f t="shared" si="3"/>
        <v>3293</v>
      </c>
      <c r="L35" s="69">
        <v>9.8372739632902793</v>
      </c>
      <c r="M35" s="75">
        <v>8.4226512576478587</v>
      </c>
      <c r="N35" s="69">
        <v>8.4226512576478587</v>
      </c>
      <c r="O35" s="69">
        <v>18.652028173254344</v>
      </c>
      <c r="P35" s="75">
        <v>18.587214722734775</v>
      </c>
      <c r="Q35" s="71">
        <v>18.587214722734775</v>
      </c>
      <c r="R35" s="105">
        <f t="shared" si="0"/>
        <v>612</v>
      </c>
      <c r="S35" s="117">
        <f t="shared" si="4"/>
        <v>6.4813450519569216E-2</v>
      </c>
      <c r="T35" s="17"/>
      <c r="U35" s="15"/>
      <c r="V35" s="17"/>
      <c r="W35" s="17"/>
    </row>
    <row r="36" spans="1:25" x14ac:dyDescent="0.3">
      <c r="A36" s="147">
        <v>30</v>
      </c>
      <c r="B36" s="276">
        <v>1</v>
      </c>
      <c r="C36" s="45" t="s">
        <v>635</v>
      </c>
      <c r="D36" s="45"/>
      <c r="E36" s="19">
        <v>2989</v>
      </c>
      <c r="F36" s="171">
        <v>634</v>
      </c>
      <c r="G36" s="19"/>
      <c r="H36" s="144"/>
      <c r="I36" s="46">
        <f t="shared" si="1"/>
        <v>634</v>
      </c>
      <c r="J36" s="47">
        <f t="shared" si="2"/>
        <v>2989</v>
      </c>
      <c r="K36" s="109">
        <f t="shared" si="3"/>
        <v>2989</v>
      </c>
      <c r="L36" s="69">
        <v>2.5436777702243374</v>
      </c>
      <c r="M36" s="75">
        <v>7.7447994561522782</v>
      </c>
      <c r="N36" s="69">
        <v>7.7447994561522782</v>
      </c>
      <c r="O36" s="69">
        <v>8.7493766611634456</v>
      </c>
      <c r="P36" s="75">
        <v>17.635683208701565</v>
      </c>
      <c r="Q36" s="71">
        <v>17.635683208701565</v>
      </c>
      <c r="R36" s="105">
        <f t="shared" si="0"/>
        <v>-2355</v>
      </c>
      <c r="S36" s="117">
        <f t="shared" si="4"/>
        <v>-8.8863065475381191</v>
      </c>
      <c r="T36" s="17"/>
      <c r="U36" s="15"/>
      <c r="V36" s="17"/>
      <c r="W36" s="17"/>
    </row>
    <row r="37" spans="1:25" x14ac:dyDescent="0.3">
      <c r="A37" s="147">
        <v>31</v>
      </c>
      <c r="B37" s="276">
        <v>3</v>
      </c>
      <c r="C37" s="45" t="s">
        <v>636</v>
      </c>
      <c r="D37" s="45"/>
      <c r="E37" s="19">
        <v>3285</v>
      </c>
      <c r="F37" s="171">
        <v>3906</v>
      </c>
      <c r="G37" s="19"/>
      <c r="H37" s="144"/>
      <c r="I37" s="46">
        <f t="shared" si="1"/>
        <v>3906</v>
      </c>
      <c r="J37" s="47">
        <f t="shared" si="2"/>
        <v>3285</v>
      </c>
      <c r="K37" s="109">
        <f t="shared" si="3"/>
        <v>3285</v>
      </c>
      <c r="L37" s="69">
        <v>9.8395037389530913</v>
      </c>
      <c r="M37" s="75">
        <v>8.404813052345343</v>
      </c>
      <c r="N37" s="69">
        <v>8.404813052345343</v>
      </c>
      <c r="O37" s="69">
        <v>18.655055581237249</v>
      </c>
      <c r="P37" s="75">
        <v>18.5621744197339</v>
      </c>
      <c r="Q37" s="71">
        <v>18.5621744197339</v>
      </c>
      <c r="R37" s="105">
        <f t="shared" si="0"/>
        <v>621</v>
      </c>
      <c r="S37" s="117">
        <f t="shared" si="4"/>
        <v>9.2881161503349574E-2</v>
      </c>
      <c r="T37" s="17"/>
      <c r="U37" s="15"/>
      <c r="V37" s="17"/>
      <c r="W37" s="17"/>
    </row>
    <row r="38" spans="1:25" x14ac:dyDescent="0.3">
      <c r="A38" s="147">
        <v>32</v>
      </c>
      <c r="B38" s="96">
        <v>3</v>
      </c>
      <c r="C38" s="45" t="s">
        <v>637</v>
      </c>
      <c r="D38" s="45"/>
      <c r="E38" s="19">
        <v>2143</v>
      </c>
      <c r="F38" s="171">
        <v>2872</v>
      </c>
      <c r="G38" s="19"/>
      <c r="H38" s="144"/>
      <c r="I38" s="46">
        <f t="shared" si="1"/>
        <v>2872</v>
      </c>
      <c r="J38" s="47">
        <f t="shared" si="2"/>
        <v>2143</v>
      </c>
      <c r="K38" s="109">
        <f t="shared" si="3"/>
        <v>2143</v>
      </c>
      <c r="L38" s="69">
        <v>7.5339157036029913</v>
      </c>
      <c r="M38" s="75">
        <v>5.858409245411285</v>
      </c>
      <c r="N38" s="69">
        <v>5.858409245411285</v>
      </c>
      <c r="O38" s="69">
        <v>15.524715726910749</v>
      </c>
      <c r="P38" s="75">
        <v>14.987671166359132</v>
      </c>
      <c r="Q38" s="71">
        <v>14.987671166359132</v>
      </c>
      <c r="R38" s="105">
        <f t="shared" si="0"/>
        <v>729</v>
      </c>
      <c r="S38" s="117">
        <f t="shared" si="4"/>
        <v>0.53704456055161742</v>
      </c>
      <c r="T38" s="17"/>
      <c r="U38" s="15"/>
      <c r="V38" s="17"/>
      <c r="W38" s="17"/>
    </row>
    <row r="39" spans="1:25" x14ac:dyDescent="0.3">
      <c r="A39" s="147">
        <v>33</v>
      </c>
      <c r="B39" s="96" t="s">
        <v>388</v>
      </c>
      <c r="C39" s="45" t="s">
        <v>638</v>
      </c>
      <c r="D39" s="45"/>
      <c r="E39" s="19">
        <v>2921</v>
      </c>
      <c r="F39" s="171">
        <v>895</v>
      </c>
      <c r="G39" s="19"/>
      <c r="H39" s="144"/>
      <c r="I39" s="46">
        <f t="shared" si="1"/>
        <v>895</v>
      </c>
      <c r="J39" s="47">
        <f t="shared" si="2"/>
        <v>2921</v>
      </c>
      <c r="K39" s="109">
        <f t="shared" si="3"/>
        <v>2921</v>
      </c>
      <c r="L39" s="69">
        <v>3.1256492182188991</v>
      </c>
      <c r="M39" s="75">
        <v>7.5931747110808976</v>
      </c>
      <c r="N39" s="69">
        <v>7.5931747110808976</v>
      </c>
      <c r="O39" s="69">
        <v>9.53953014470234</v>
      </c>
      <c r="P39" s="75">
        <v>17.422840633194134</v>
      </c>
      <c r="Q39" s="71">
        <v>17.422840633194134</v>
      </c>
      <c r="R39" s="105">
        <f t="shared" si="0"/>
        <v>-2026</v>
      </c>
      <c r="S39" s="117">
        <f t="shared" si="4"/>
        <v>-7.8833104884917944</v>
      </c>
      <c r="T39" s="17"/>
      <c r="U39" s="15"/>
      <c r="V39" s="17"/>
      <c r="W39" s="17"/>
      <c r="X39" s="17"/>
      <c r="Y39" s="17"/>
    </row>
    <row r="40" spans="1:25" x14ac:dyDescent="0.3">
      <c r="A40" s="147">
        <v>34</v>
      </c>
      <c r="B40" s="96">
        <v>2</v>
      </c>
      <c r="C40" s="45" t="s">
        <v>639</v>
      </c>
      <c r="D40" s="45"/>
      <c r="E40" s="19">
        <v>2921</v>
      </c>
      <c r="F40" s="171">
        <v>2985</v>
      </c>
      <c r="G40" s="19"/>
      <c r="H40" s="144"/>
      <c r="I40" s="46">
        <f t="shared" si="1"/>
        <v>2985</v>
      </c>
      <c r="J40" s="47">
        <f t="shared" si="2"/>
        <v>2921</v>
      </c>
      <c r="K40" s="109">
        <f t="shared" si="3"/>
        <v>2921</v>
      </c>
      <c r="L40" s="69">
        <v>7.7858803535010193</v>
      </c>
      <c r="M40" s="75">
        <v>7.5931747110808976</v>
      </c>
      <c r="N40" s="69">
        <v>7.5931747110808976</v>
      </c>
      <c r="O40" s="69">
        <v>15.866812828979313</v>
      </c>
      <c r="P40" s="75">
        <v>17.422840633194134</v>
      </c>
      <c r="Q40" s="71">
        <v>17.422840633194134</v>
      </c>
      <c r="R40" s="105">
        <f t="shared" si="0"/>
        <v>64</v>
      </c>
      <c r="S40" s="117">
        <f t="shared" si="4"/>
        <v>-1.5560278042148212</v>
      </c>
      <c r="T40" s="17"/>
      <c r="U40" s="15"/>
      <c r="V40" s="17"/>
      <c r="W40" s="17"/>
      <c r="X40" s="17"/>
      <c r="Y40" s="17"/>
    </row>
    <row r="41" spans="1:25" x14ac:dyDescent="0.3">
      <c r="A41" s="147">
        <v>35</v>
      </c>
      <c r="B41" s="96">
        <v>3</v>
      </c>
      <c r="C41" s="45" t="s">
        <v>640</v>
      </c>
      <c r="D41" s="45"/>
      <c r="E41" s="19">
        <v>3542</v>
      </c>
      <c r="F41" s="171">
        <v>4339</v>
      </c>
      <c r="G41" s="19"/>
      <c r="H41" s="144"/>
      <c r="I41" s="46">
        <f t="shared" si="1"/>
        <v>4339</v>
      </c>
      <c r="J41" s="47">
        <f t="shared" si="2"/>
        <v>3542</v>
      </c>
      <c r="K41" s="109">
        <f t="shared" si="3"/>
        <v>3542</v>
      </c>
      <c r="L41" s="69">
        <v>10.804996600951736</v>
      </c>
      <c r="M41" s="75">
        <v>8.9778653976886478</v>
      </c>
      <c r="N41" s="69">
        <v>8.9778653976886478</v>
      </c>
      <c r="O41" s="69">
        <v>19.965923237836265</v>
      </c>
      <c r="P41" s="75">
        <v>19.366594153636981</v>
      </c>
      <c r="Q41" s="71">
        <v>19.366594153636981</v>
      </c>
      <c r="R41" s="105">
        <f t="shared" si="0"/>
        <v>797</v>
      </c>
      <c r="S41" s="117">
        <f t="shared" si="4"/>
        <v>0.5993290841992831</v>
      </c>
      <c r="T41" s="17"/>
      <c r="U41" s="15"/>
      <c r="V41" s="17"/>
      <c r="W41" s="17"/>
      <c r="X41" s="17"/>
      <c r="Y41" s="17"/>
    </row>
    <row r="42" spans="1:25" x14ac:dyDescent="0.3">
      <c r="A42" s="147">
        <v>36</v>
      </c>
      <c r="B42" s="96" t="s">
        <v>604</v>
      </c>
      <c r="C42" s="45" t="s">
        <v>641</v>
      </c>
      <c r="D42" s="45"/>
      <c r="E42" s="19">
        <v>1688</v>
      </c>
      <c r="F42" s="171">
        <v>764</v>
      </c>
      <c r="G42" s="19"/>
      <c r="H42" s="144"/>
      <c r="I42" s="46">
        <f t="shared" si="1"/>
        <v>764</v>
      </c>
      <c r="J42" s="47">
        <f t="shared" si="2"/>
        <v>1688</v>
      </c>
      <c r="K42" s="109">
        <f t="shared" si="3"/>
        <v>1688</v>
      </c>
      <c r="L42" s="69">
        <v>2.8335486063902109</v>
      </c>
      <c r="M42" s="75">
        <v>4.8438613188307276</v>
      </c>
      <c r="N42" s="69">
        <v>4.8438613188307276</v>
      </c>
      <c r="O42" s="69">
        <v>9.1429396989414364</v>
      </c>
      <c r="P42" s="75">
        <v>13.563503933184421</v>
      </c>
      <c r="Q42" s="71">
        <v>13.563503933184421</v>
      </c>
      <c r="R42" s="105">
        <f t="shared" si="0"/>
        <v>-924</v>
      </c>
      <c r="S42" s="117">
        <f t="shared" si="4"/>
        <v>-4.4205642342429847</v>
      </c>
      <c r="T42" s="17"/>
      <c r="U42" s="15"/>
      <c r="V42" s="17"/>
      <c r="W42" s="17"/>
      <c r="X42" s="17"/>
      <c r="Y42" s="17"/>
    </row>
    <row r="43" spans="1:25" x14ac:dyDescent="0.3">
      <c r="A43" s="147">
        <v>37</v>
      </c>
      <c r="B43" s="96"/>
      <c r="C43" s="45" t="s">
        <v>642</v>
      </c>
      <c r="D43" s="45"/>
      <c r="E43" s="19">
        <v>1721</v>
      </c>
      <c r="F43" s="171">
        <v>453</v>
      </c>
      <c r="G43" s="19"/>
      <c r="H43" s="144"/>
      <c r="I43" s="46">
        <f t="shared" si="1"/>
        <v>453</v>
      </c>
      <c r="J43" s="47">
        <f t="shared" si="2"/>
        <v>1721</v>
      </c>
      <c r="K43" s="109">
        <f t="shared" si="3"/>
        <v>1721</v>
      </c>
      <c r="L43" s="69">
        <v>2.1400883752549289</v>
      </c>
      <c r="M43" s="75">
        <v>4.9174439157036032</v>
      </c>
      <c r="N43" s="69">
        <v>4.9174439157036032</v>
      </c>
      <c r="O43" s="69">
        <v>8.2014158162571604</v>
      </c>
      <c r="P43" s="75">
        <v>13.666795183063027</v>
      </c>
      <c r="Q43" s="71">
        <v>13.666795183063027</v>
      </c>
      <c r="R43" s="105">
        <f t="shared" si="0"/>
        <v>-1268</v>
      </c>
      <c r="S43" s="117">
        <f t="shared" si="4"/>
        <v>-5.4653793668058661</v>
      </c>
      <c r="T43" s="17"/>
      <c r="U43" s="15"/>
      <c r="V43" s="17"/>
      <c r="W43" s="17"/>
      <c r="X43" s="17"/>
      <c r="Y43" s="17"/>
    </row>
    <row r="44" spans="1:25" x14ac:dyDescent="0.3">
      <c r="A44" s="147">
        <v>38</v>
      </c>
      <c r="B44" s="96" t="s">
        <v>605</v>
      </c>
      <c r="C44" s="45" t="s">
        <v>643</v>
      </c>
      <c r="D44" s="45"/>
      <c r="E44" s="19">
        <v>1835</v>
      </c>
      <c r="F44" s="171">
        <v>2079</v>
      </c>
      <c r="G44" s="19"/>
      <c r="H44" s="144"/>
      <c r="I44" s="46">
        <f t="shared" si="1"/>
        <v>2079</v>
      </c>
      <c r="J44" s="47">
        <f t="shared" si="2"/>
        <v>1835</v>
      </c>
      <c r="K44" s="109">
        <f t="shared" si="3"/>
        <v>1835</v>
      </c>
      <c r="L44" s="69">
        <v>5.7657036029911621</v>
      </c>
      <c r="M44" s="75">
        <v>5.1716383412644458</v>
      </c>
      <c r="N44" s="69">
        <v>5.1716383412644458</v>
      </c>
      <c r="O44" s="69">
        <v>13.123981196464989</v>
      </c>
      <c r="P44" s="75">
        <v>14.023619500825482</v>
      </c>
      <c r="Q44" s="71">
        <v>14.023619500825482</v>
      </c>
      <c r="R44" s="105">
        <f t="shared" si="0"/>
        <v>244</v>
      </c>
      <c r="S44" s="117">
        <f t="shared" si="4"/>
        <v>-0.89963830436049363</v>
      </c>
      <c r="T44" s="17"/>
      <c r="U44" s="15"/>
      <c r="V44" s="17"/>
      <c r="W44" s="17"/>
      <c r="X44" s="17"/>
      <c r="Y44" s="17"/>
    </row>
    <row r="45" spans="1:25" x14ac:dyDescent="0.3">
      <c r="A45" s="147">
        <v>39</v>
      </c>
      <c r="B45" s="276"/>
      <c r="C45" s="45" t="s">
        <v>644</v>
      </c>
      <c r="D45" s="45"/>
      <c r="E45" s="19">
        <v>341</v>
      </c>
      <c r="F45" s="171">
        <v>341</v>
      </c>
      <c r="G45" s="19"/>
      <c r="H45" s="144"/>
      <c r="I45" s="46">
        <f t="shared" si="1"/>
        <v>341</v>
      </c>
      <c r="J45" s="47">
        <f t="shared" si="2"/>
        <v>341</v>
      </c>
      <c r="K45" s="109">
        <f t="shared" si="3"/>
        <v>341</v>
      </c>
      <c r="L45" s="69">
        <v>1.8903535010197146</v>
      </c>
      <c r="M45" s="75">
        <v>1.8403535010197145</v>
      </c>
      <c r="N45" s="69">
        <v>1.8403535010197145</v>
      </c>
      <c r="O45" s="69">
        <v>7.8623461221715054</v>
      </c>
      <c r="P45" s="75">
        <v>9.3473429154122556</v>
      </c>
      <c r="Q45" s="71">
        <v>9.3473429154122556</v>
      </c>
      <c r="R45" s="105">
        <f t="shared" si="0"/>
        <v>0</v>
      </c>
      <c r="S45" s="117">
        <f t="shared" si="4"/>
        <v>-1.4849967932407502</v>
      </c>
      <c r="T45" s="17"/>
      <c r="U45" s="15"/>
      <c r="V45" s="17"/>
      <c r="W45" s="17"/>
      <c r="X45" s="17"/>
      <c r="Y45" s="17"/>
    </row>
    <row r="46" spans="1:25" x14ac:dyDescent="0.3">
      <c r="A46" s="147">
        <v>40</v>
      </c>
      <c r="B46" s="96">
        <v>3</v>
      </c>
      <c r="C46" s="45" t="s">
        <v>645</v>
      </c>
      <c r="D46" s="45"/>
      <c r="E46" s="19">
        <v>263</v>
      </c>
      <c r="F46" s="48">
        <v>1788</v>
      </c>
      <c r="G46" s="19"/>
      <c r="H46" s="144"/>
      <c r="I46" s="46">
        <f t="shared" si="1"/>
        <v>1788</v>
      </c>
      <c r="J46" s="47">
        <f t="shared" si="2"/>
        <v>263</v>
      </c>
      <c r="K46" s="109">
        <f t="shared" si="3"/>
        <v>263</v>
      </c>
      <c r="L46" s="69">
        <v>5.116838885112168</v>
      </c>
      <c r="M46" s="75">
        <v>1.6664309993201902</v>
      </c>
      <c r="N46" s="69">
        <v>1.6664309993201902</v>
      </c>
      <c r="O46" s="69">
        <v>8.4430054734388662</v>
      </c>
      <c r="P46" s="75">
        <v>9.1031999611537326</v>
      </c>
      <c r="Q46" s="71">
        <v>9.1031999611537326</v>
      </c>
      <c r="R46" s="105">
        <f t="shared" si="0"/>
        <v>1525</v>
      </c>
      <c r="S46" s="117">
        <f t="shared" si="4"/>
        <v>-0.66019448771486644</v>
      </c>
      <c r="T46" s="17"/>
      <c r="U46" s="15"/>
      <c r="V46" s="17"/>
      <c r="W46" s="17"/>
      <c r="X46" s="17"/>
      <c r="Y46" s="17"/>
    </row>
    <row r="47" spans="1:25" x14ac:dyDescent="0.3">
      <c r="A47" s="147">
        <v>41</v>
      </c>
      <c r="B47" s="96">
        <v>2</v>
      </c>
      <c r="C47" s="45" t="s">
        <v>646</v>
      </c>
      <c r="D47" s="45"/>
      <c r="E47" s="19">
        <v>2165</v>
      </c>
      <c r="F47" s="171">
        <v>2232</v>
      </c>
      <c r="G47" s="19"/>
      <c r="H47" s="144"/>
      <c r="I47" s="46">
        <f t="shared" si="1"/>
        <v>2232</v>
      </c>
      <c r="J47" s="47">
        <f t="shared" si="2"/>
        <v>2165</v>
      </c>
      <c r="K47" s="109">
        <f t="shared" si="3"/>
        <v>2165</v>
      </c>
      <c r="L47" s="69">
        <v>6.1068592794017675</v>
      </c>
      <c r="M47" s="75">
        <v>5.9074643099932018</v>
      </c>
      <c r="N47" s="69">
        <v>5.9074643099932018</v>
      </c>
      <c r="O47" s="69">
        <v>13.587174617849858</v>
      </c>
      <c r="P47" s="75">
        <v>15.056531999611536</v>
      </c>
      <c r="Q47" s="71">
        <v>15.056531999611536</v>
      </c>
      <c r="R47" s="105">
        <f t="shared" si="0"/>
        <v>67</v>
      </c>
      <c r="S47" s="117">
        <f t="shared" si="4"/>
        <v>-1.4693573817616787</v>
      </c>
      <c r="T47" s="17"/>
      <c r="U47" s="15"/>
      <c r="V47" s="17"/>
      <c r="W47" s="17"/>
      <c r="X47" s="17"/>
      <c r="Y47" s="17"/>
    </row>
    <row r="48" spans="1:25" x14ac:dyDescent="0.3">
      <c r="A48" s="147">
        <v>42</v>
      </c>
      <c r="B48" s="96">
        <v>2</v>
      </c>
      <c r="C48" s="45" t="s">
        <v>647</v>
      </c>
      <c r="D48" s="45"/>
      <c r="E48" s="19">
        <v>3682</v>
      </c>
      <c r="F48" s="171">
        <v>3181</v>
      </c>
      <c r="G48" s="19"/>
      <c r="H48" s="144"/>
      <c r="I48" s="46">
        <f t="shared" si="1"/>
        <v>3181</v>
      </c>
      <c r="J48" s="47">
        <f t="shared" si="2"/>
        <v>3682</v>
      </c>
      <c r="K48" s="109">
        <f t="shared" si="3"/>
        <v>3682</v>
      </c>
      <c r="L48" s="69">
        <v>8.2229163834126453</v>
      </c>
      <c r="M48" s="75">
        <v>9.2900339904826659</v>
      </c>
      <c r="N48" s="69">
        <v>9.2900339904826659</v>
      </c>
      <c r="O48" s="69">
        <v>16.46018479362921</v>
      </c>
      <c r="P48" s="75">
        <v>19.804799456152274</v>
      </c>
      <c r="Q48" s="71">
        <v>19.804799456152274</v>
      </c>
      <c r="R48" s="105">
        <f t="shared" si="0"/>
        <v>-501</v>
      </c>
      <c r="S48" s="117">
        <f t="shared" si="4"/>
        <v>-3.3446146625230639</v>
      </c>
      <c r="T48" s="17"/>
      <c r="U48" s="15"/>
      <c r="V48" s="17"/>
      <c r="W48" s="17"/>
      <c r="X48" s="17"/>
      <c r="Y48" s="17"/>
    </row>
    <row r="49" spans="1:25" x14ac:dyDescent="0.3">
      <c r="A49" s="147">
        <v>43</v>
      </c>
      <c r="B49" s="96" t="s">
        <v>454</v>
      </c>
      <c r="C49" s="45" t="s">
        <v>630</v>
      </c>
      <c r="D49" s="45"/>
      <c r="E49" s="19">
        <v>3579</v>
      </c>
      <c r="F49" s="171">
        <v>3589</v>
      </c>
      <c r="G49" s="19"/>
      <c r="H49" s="144"/>
      <c r="I49" s="46">
        <f t="shared" si="1"/>
        <v>3589</v>
      </c>
      <c r="J49" s="47">
        <f t="shared" si="2"/>
        <v>3579</v>
      </c>
      <c r="K49" s="109">
        <f t="shared" si="3"/>
        <v>3579</v>
      </c>
      <c r="L49" s="69">
        <v>9.1326648538409252</v>
      </c>
      <c r="M49" s="75">
        <v>9.0603670972127812</v>
      </c>
      <c r="N49" s="69">
        <v>9.0603670972127812</v>
      </c>
      <c r="O49" s="69">
        <v>17.695367250655529</v>
      </c>
      <c r="P49" s="75">
        <v>19.482405555016022</v>
      </c>
      <c r="Q49" s="71">
        <v>19.482405555016022</v>
      </c>
      <c r="R49" s="105">
        <f t="shared" si="0"/>
        <v>10</v>
      </c>
      <c r="S49" s="117">
        <f t="shared" si="4"/>
        <v>-1.7870383043604932</v>
      </c>
      <c r="T49" s="17"/>
      <c r="U49" s="15"/>
      <c r="V49" s="17"/>
      <c r="W49" s="17"/>
      <c r="X49" s="17"/>
      <c r="Y49" s="17"/>
    </row>
    <row r="50" spans="1:25" x14ac:dyDescent="0.3">
      <c r="A50" s="147">
        <v>44</v>
      </c>
      <c r="B50" s="96">
        <v>2</v>
      </c>
      <c r="C50" s="45" t="s">
        <v>648</v>
      </c>
      <c r="D50" s="45"/>
      <c r="E50" s="19">
        <v>1614</v>
      </c>
      <c r="F50" s="171">
        <v>1700</v>
      </c>
      <c r="G50" s="19"/>
      <c r="H50" s="144"/>
      <c r="I50" s="46">
        <f t="shared" si="1"/>
        <v>1700</v>
      </c>
      <c r="J50" s="47">
        <f t="shared" si="2"/>
        <v>1614</v>
      </c>
      <c r="K50" s="109">
        <f t="shared" si="3"/>
        <v>1614</v>
      </c>
      <c r="L50" s="69">
        <v>4.9206186267845009</v>
      </c>
      <c r="M50" s="75">
        <v>4.6788579197824616</v>
      </c>
      <c r="N50" s="69">
        <v>4.6788579197824616</v>
      </c>
      <c r="O50" s="69">
        <v>11.976593570942992</v>
      </c>
      <c r="P50" s="75">
        <v>13.331881130426336</v>
      </c>
      <c r="Q50" s="71">
        <v>13.331881130426336</v>
      </c>
      <c r="R50" s="105">
        <f t="shared" si="0"/>
        <v>86</v>
      </c>
      <c r="S50" s="117">
        <f t="shared" si="4"/>
        <v>-1.3552875594833438</v>
      </c>
      <c r="T50" s="17"/>
      <c r="U50" s="15"/>
      <c r="V50" s="17"/>
      <c r="W50" s="17"/>
      <c r="X50" s="17"/>
      <c r="Y50" s="17"/>
    </row>
    <row r="51" spans="1:25" x14ac:dyDescent="0.3">
      <c r="A51" s="147">
        <v>45</v>
      </c>
      <c r="B51" s="96">
        <v>1</v>
      </c>
      <c r="C51" s="45" t="s">
        <v>649</v>
      </c>
      <c r="D51" s="45"/>
      <c r="E51" s="19">
        <v>83</v>
      </c>
      <c r="F51" s="171">
        <v>312</v>
      </c>
      <c r="G51" s="19"/>
      <c r="H51" s="144"/>
      <c r="I51" s="46">
        <f t="shared" si="1"/>
        <v>312</v>
      </c>
      <c r="J51" s="47">
        <f t="shared" si="2"/>
        <v>83</v>
      </c>
      <c r="K51" s="109">
        <f t="shared" si="3"/>
        <v>83</v>
      </c>
      <c r="L51" s="69">
        <v>1.8256900067980966</v>
      </c>
      <c r="M51" s="75">
        <v>1.2650713800135962</v>
      </c>
      <c r="N51" s="69">
        <v>1.2650713800135962</v>
      </c>
      <c r="O51" s="69">
        <v>3.9745512906671849</v>
      </c>
      <c r="P51" s="75">
        <v>8.5397931436340677</v>
      </c>
      <c r="Q51" s="71">
        <v>8.5397931436340677</v>
      </c>
      <c r="R51" s="105">
        <f t="shared" si="0"/>
        <v>229</v>
      </c>
      <c r="S51" s="117">
        <f t="shared" si="4"/>
        <v>-4.5652418529668832</v>
      </c>
      <c r="T51" s="17"/>
      <c r="U51" s="15"/>
      <c r="V51" s="17"/>
      <c r="W51" s="17"/>
      <c r="X51" s="17"/>
      <c r="Y51" s="17"/>
    </row>
    <row r="52" spans="1:25" x14ac:dyDescent="0.3">
      <c r="A52" s="147">
        <v>46</v>
      </c>
      <c r="B52" s="96">
        <v>3</v>
      </c>
      <c r="C52" s="45" t="s">
        <v>650</v>
      </c>
      <c r="D52" s="45"/>
      <c r="E52" s="19">
        <v>2057</v>
      </c>
      <c r="F52" s="171">
        <v>2413</v>
      </c>
      <c r="G52" s="19"/>
      <c r="H52" s="144"/>
      <c r="I52" s="46">
        <f t="shared" si="1"/>
        <v>2413</v>
      </c>
      <c r="J52" s="47">
        <f t="shared" si="2"/>
        <v>2057</v>
      </c>
      <c r="K52" s="109">
        <f t="shared" si="3"/>
        <v>2057</v>
      </c>
      <c r="L52" s="69">
        <v>6.510448674371176</v>
      </c>
      <c r="M52" s="75">
        <v>5.6666485384092455</v>
      </c>
      <c r="N52" s="69">
        <v>5.6666485384092455</v>
      </c>
      <c r="O52" s="69">
        <v>14.135135462756143</v>
      </c>
      <c r="P52" s="75">
        <v>14.718487909099736</v>
      </c>
      <c r="Q52" s="71">
        <v>14.718487909099736</v>
      </c>
      <c r="R52" s="105">
        <f t="shared" si="0"/>
        <v>356</v>
      </c>
      <c r="S52" s="117">
        <f t="shared" si="4"/>
        <v>-0.58335244634359285</v>
      </c>
      <c r="T52" s="17"/>
      <c r="U52" s="15"/>
      <c r="V52" s="17"/>
      <c r="W52" s="17"/>
      <c r="X52" s="17"/>
      <c r="Y52" s="17"/>
    </row>
    <row r="53" spans="1:25" x14ac:dyDescent="0.3">
      <c r="A53" s="147">
        <v>47</v>
      </c>
      <c r="B53" s="96">
        <v>2</v>
      </c>
      <c r="C53" s="45" t="s">
        <v>651</v>
      </c>
      <c r="D53" s="45"/>
      <c r="E53" s="19">
        <v>3254</v>
      </c>
      <c r="F53" s="171">
        <v>3324</v>
      </c>
      <c r="G53" s="19"/>
      <c r="H53" s="144"/>
      <c r="I53" s="46">
        <f t="shared" si="1"/>
        <v>3324</v>
      </c>
      <c r="J53" s="47">
        <f t="shared" si="2"/>
        <v>3254</v>
      </c>
      <c r="K53" s="109">
        <f t="shared" si="3"/>
        <v>3254</v>
      </c>
      <c r="L53" s="69">
        <v>8.5417743031951048</v>
      </c>
      <c r="M53" s="75">
        <v>8.3356900067980959</v>
      </c>
      <c r="N53" s="69">
        <v>8.3356900067980959</v>
      </c>
      <c r="O53" s="69">
        <v>16.893104135185006</v>
      </c>
      <c r="P53" s="75">
        <v>18.465143245605514</v>
      </c>
      <c r="Q53" s="71">
        <v>18.465143245605514</v>
      </c>
      <c r="R53" s="105">
        <f t="shared" si="0"/>
        <v>70</v>
      </c>
      <c r="S53" s="117">
        <f t="shared" si="4"/>
        <v>-1.5720391104205085</v>
      </c>
      <c r="T53" s="17"/>
      <c r="U53" s="15"/>
      <c r="V53" s="17"/>
      <c r="W53" s="17"/>
      <c r="X53" s="17"/>
      <c r="Y53" s="17"/>
    </row>
    <row r="54" spans="1:25" x14ac:dyDescent="0.3">
      <c r="A54" s="147">
        <v>48</v>
      </c>
      <c r="B54" s="96">
        <v>3</v>
      </c>
      <c r="C54" s="45" t="s">
        <v>652</v>
      </c>
      <c r="D54" s="45"/>
      <c r="E54" s="19">
        <v>4716</v>
      </c>
      <c r="F54" s="171">
        <v>2774</v>
      </c>
      <c r="G54" s="19"/>
      <c r="H54" s="144"/>
      <c r="I54" s="46">
        <f t="shared" si="1"/>
        <v>2774</v>
      </c>
      <c r="J54" s="47">
        <f t="shared" si="2"/>
        <v>4716</v>
      </c>
      <c r="K54" s="109">
        <f t="shared" si="3"/>
        <v>4716</v>
      </c>
      <c r="L54" s="69">
        <v>7.3153976886471783</v>
      </c>
      <c r="M54" s="75">
        <v>11.595622025832768</v>
      </c>
      <c r="N54" s="69">
        <v>11.595622025832768</v>
      </c>
      <c r="O54" s="69">
        <v>11.4280297445858</v>
      </c>
      <c r="P54" s="75">
        <v>23.041258619015245</v>
      </c>
      <c r="Q54" s="71">
        <v>23.041258619015245</v>
      </c>
      <c r="R54" s="105">
        <f t="shared" si="0"/>
        <v>-1942</v>
      </c>
      <c r="S54" s="117">
        <f t="shared" si="4"/>
        <v>-11.613228874429446</v>
      </c>
      <c r="T54" s="17"/>
      <c r="U54" s="15"/>
      <c r="V54" s="17"/>
      <c r="W54" s="17"/>
      <c r="X54" s="17"/>
      <c r="Y54" s="17"/>
    </row>
    <row r="55" spans="1:25" x14ac:dyDescent="0.3">
      <c r="A55" s="147">
        <v>49</v>
      </c>
      <c r="B55" s="96" t="s">
        <v>388</v>
      </c>
      <c r="C55" s="45" t="s">
        <v>653</v>
      </c>
      <c r="D55" s="45"/>
      <c r="E55" s="19">
        <v>2771</v>
      </c>
      <c r="F55" s="171">
        <v>2011</v>
      </c>
      <c r="G55" s="19"/>
      <c r="H55" s="144"/>
      <c r="I55" s="46">
        <f t="shared" si="1"/>
        <v>2011</v>
      </c>
      <c r="J55" s="47">
        <f t="shared" si="2"/>
        <v>2771</v>
      </c>
      <c r="K55" s="109">
        <f t="shared" si="3"/>
        <v>2771</v>
      </c>
      <c r="L55" s="69">
        <v>5.6140788579197825</v>
      </c>
      <c r="M55" s="75">
        <v>7.2587083616587362</v>
      </c>
      <c r="N55" s="69">
        <v>7.2587083616587362</v>
      </c>
      <c r="O55" s="69">
        <v>12.918117453627268</v>
      </c>
      <c r="P55" s="75">
        <v>16.953334951927744</v>
      </c>
      <c r="Q55" s="71">
        <v>16.953334951927744</v>
      </c>
      <c r="R55" s="105">
        <f t="shared" si="0"/>
        <v>-760</v>
      </c>
      <c r="S55" s="117">
        <f t="shared" si="4"/>
        <v>-4.0352174983004758</v>
      </c>
      <c r="T55" s="17"/>
      <c r="U55" s="15"/>
      <c r="V55" s="17"/>
      <c r="W55" s="17"/>
      <c r="X55" s="17"/>
      <c r="Y55" s="17"/>
    </row>
    <row r="56" spans="1:25" x14ac:dyDescent="0.3">
      <c r="A56" s="2">
        <v>50</v>
      </c>
      <c r="B56" s="277">
        <v>3</v>
      </c>
      <c r="C56" s="155" t="s">
        <v>654</v>
      </c>
      <c r="D56" s="156"/>
      <c r="E56" s="36">
        <v>731</v>
      </c>
      <c r="F56" s="34">
        <v>2299</v>
      </c>
      <c r="G56" s="36"/>
      <c r="H56" s="41"/>
      <c r="I56" s="57">
        <f t="shared" si="1"/>
        <v>2299</v>
      </c>
      <c r="J56" s="115">
        <f t="shared" si="2"/>
        <v>731</v>
      </c>
      <c r="K56" s="110">
        <f t="shared" si="3"/>
        <v>731</v>
      </c>
      <c r="L56" s="70">
        <v>6.2562542488103334</v>
      </c>
      <c r="M56" s="76">
        <v>2.709966009517335</v>
      </c>
      <c r="N56" s="70">
        <v>2.709966009517335</v>
      </c>
      <c r="O56" s="70">
        <v>13.790010952704669</v>
      </c>
      <c r="P56" s="76">
        <v>10.568057686704865</v>
      </c>
      <c r="Q56" s="72">
        <v>10.568057686704865</v>
      </c>
      <c r="R56" s="122">
        <f t="shared" si="0"/>
        <v>1568</v>
      </c>
      <c r="S56" s="118">
        <f t="shared" si="4"/>
        <v>3.2219532659998045</v>
      </c>
      <c r="T56" s="16"/>
      <c r="U56" s="35"/>
      <c r="V56" s="16"/>
      <c r="W56" s="16"/>
      <c r="X56" s="16"/>
      <c r="Y56" s="16"/>
    </row>
    <row r="57" spans="1:25" x14ac:dyDescent="0.3">
      <c r="A57" s="279" t="s">
        <v>697</v>
      </c>
      <c r="B57" s="279"/>
      <c r="C57" s="279"/>
      <c r="D57" s="279"/>
      <c r="E57" s="23">
        <f>AVERAGE(E7:E56)</f>
        <v>2613.9</v>
      </c>
      <c r="F57" s="23">
        <f>AVERAGE(F7:F56)</f>
        <v>2513.08</v>
      </c>
      <c r="G57" s="23"/>
      <c r="H57" s="23"/>
      <c r="I57" s="133">
        <f t="shared" ref="I57:S57" si="5">AVERAGE(I7:I56)</f>
        <v>2513.08</v>
      </c>
      <c r="J57" s="133">
        <f t="shared" si="5"/>
        <v>2613.9</v>
      </c>
      <c r="K57" s="133">
        <f t="shared" si="5"/>
        <v>2613.9</v>
      </c>
      <c r="L57" s="37">
        <f t="shared" si="5"/>
        <v>6.7336046227056423</v>
      </c>
      <c r="M57" s="37">
        <f t="shared" si="5"/>
        <v>6.90841060503059</v>
      </c>
      <c r="N57" s="37">
        <f t="shared" si="5"/>
        <v>6.90841060503059</v>
      </c>
      <c r="O57" s="37">
        <f t="shared" si="5"/>
        <v>14.020118453685541</v>
      </c>
      <c r="P57" s="37">
        <f t="shared" si="5"/>
        <v>16.413606001748086</v>
      </c>
      <c r="Q57" s="37">
        <f t="shared" si="5"/>
        <v>16.461606001748081</v>
      </c>
      <c r="R57" s="22">
        <f t="shared" si="5"/>
        <v>-100.82</v>
      </c>
      <c r="S57" s="22">
        <f t="shared" si="5"/>
        <v>-2.4414875480625415</v>
      </c>
      <c r="U57" s="30"/>
      <c r="V57" s="17"/>
      <c r="W57" s="17"/>
      <c r="X57" s="17"/>
      <c r="Y57" s="17"/>
    </row>
    <row r="58" spans="1:25" x14ac:dyDescent="0.3">
      <c r="A58" s="238" t="s">
        <v>694</v>
      </c>
      <c r="B58" s="238"/>
      <c r="C58" s="238"/>
      <c r="D58" s="238"/>
      <c r="G58" s="7"/>
      <c r="I58" s="11">
        <f>I57/10297</f>
        <v>0.24405943478683112</v>
      </c>
      <c r="J58" s="11">
        <f>J57/10297</f>
        <v>0.25385063610760417</v>
      </c>
      <c r="K58" s="11">
        <f>K57/10297</f>
        <v>0.25385063610760417</v>
      </c>
      <c r="L58" s="38">
        <f t="shared" ref="L58:Q58" si="6">L57/$X$24</f>
        <v>0.29327546266139554</v>
      </c>
      <c r="M58" s="38">
        <f t="shared" si="6"/>
        <v>0.30088896363373646</v>
      </c>
      <c r="N58" s="38">
        <f t="shared" si="6"/>
        <v>0.30088896363373646</v>
      </c>
      <c r="O58" s="38">
        <f t="shared" si="6"/>
        <v>0.61063233683299389</v>
      </c>
      <c r="P58" s="38">
        <f t="shared" si="6"/>
        <v>0.71487831018066572</v>
      </c>
      <c r="Q58" s="38">
        <f t="shared" si="6"/>
        <v>0.71696890251516032</v>
      </c>
      <c r="R58" s="106">
        <f>R57/10297</f>
        <v>-9.7912013207730395E-3</v>
      </c>
      <c r="S58" s="107"/>
    </row>
    <row r="59" spans="1:25" x14ac:dyDescent="0.3">
      <c r="I59" s="31"/>
      <c r="J59" s="39"/>
      <c r="K59" s="39"/>
      <c r="L59" s="31"/>
      <c r="M59" s="39"/>
      <c r="N59" s="31"/>
      <c r="O59" s="31"/>
      <c r="P59" s="31"/>
      <c r="U59" s="31"/>
    </row>
    <row r="60" spans="1:25" x14ac:dyDescent="0.3">
      <c r="L60" s="4"/>
      <c r="M60" s="4"/>
      <c r="N60" s="4"/>
    </row>
    <row r="61" spans="1:25" x14ac:dyDescent="0.3">
      <c r="I61" s="39"/>
      <c r="J61" s="39"/>
      <c r="K61" s="39"/>
      <c r="L61" s="39"/>
      <c r="M61" s="39"/>
      <c r="N61" s="39"/>
      <c r="O61" s="39"/>
      <c r="P61" s="39"/>
      <c r="Q61" s="39"/>
    </row>
    <row r="62" spans="1:25" ht="15" customHeight="1" x14ac:dyDescent="0.3"/>
  </sheetData>
  <mergeCells count="18">
    <mergeCell ref="B5:C6"/>
    <mergeCell ref="A57:D57"/>
    <mergeCell ref="A58:D58"/>
    <mergeCell ref="C1:I1"/>
    <mergeCell ref="J1:L1"/>
    <mergeCell ref="S1:T1"/>
    <mergeCell ref="U4:V4"/>
    <mergeCell ref="A5:A6"/>
    <mergeCell ref="D5:D6"/>
    <mergeCell ref="E5:E6"/>
    <mergeCell ref="F5:F6"/>
    <mergeCell ref="G5:G6"/>
    <mergeCell ref="H5:H6"/>
    <mergeCell ref="I5:K5"/>
    <mergeCell ref="L5:N5"/>
    <mergeCell ref="R5:S5"/>
    <mergeCell ref="U5:V5"/>
    <mergeCell ref="O5:Q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MobileMedia_Exp</vt:lpstr>
      <vt:lpstr>TankWar_Exp</vt:lpstr>
      <vt:lpstr>Prevayler3_Exp</vt:lpstr>
      <vt:lpstr>Prevayler5_Exp</vt:lpstr>
      <vt:lpstr>MRR3_Exp</vt:lpstr>
      <vt:lpstr>MRR5_Exp</vt:lpstr>
      <vt:lpstr>Lampiro4_Exp</vt:lpstr>
      <vt:lpstr>Lampiro6_Exp</vt:lpstr>
      <vt:lpstr>BerkeleyDB3_Exp</vt:lpstr>
      <vt:lpstr>BerkeleyDB5_Exp</vt:lpstr>
      <vt:lpstr>BerkeleyDB7_Exp</vt:lpstr>
      <vt:lpstr>Bolxplot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</dc:creator>
  <cp:lastModifiedBy>soo</cp:lastModifiedBy>
  <dcterms:created xsi:type="dcterms:W3CDTF">2016-09-07T06:51:09Z</dcterms:created>
  <dcterms:modified xsi:type="dcterms:W3CDTF">2019-09-06T03:52:15Z</dcterms:modified>
</cp:coreProperties>
</file>