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135" windowWidth="15360" windowHeight="8010" activeTab="6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6" r:id="rId9"/>
    <sheet name="z9" sheetId="24" r:id="rId10"/>
    <sheet name="z10" sheetId="25" r:id="rId11"/>
  </sheets>
  <definedNames>
    <definedName name="_xlnm._FilterDatabase" localSheetId="2" hidden="1">'z3'!$A$1:$F$129</definedName>
    <definedName name="Baza">'z3'!$A$1:$F$129</definedName>
    <definedName name="Baza2">'z3'!$A$131:$F$147</definedName>
    <definedName name="Oceny">'z7'!$D$4:$P$13</definedName>
    <definedName name="Rabaty">'z2'!$B$3:$H$4</definedName>
  </definedNames>
  <calcPr calcId="125725"/>
</workbook>
</file>

<file path=xl/calcChain.xml><?xml version="1.0" encoding="utf-8"?>
<calcChain xmlns="http://schemas.openxmlformats.org/spreadsheetml/2006/main">
  <c r="C6" i="12"/>
  <c r="E7" i="4"/>
  <c r="F38" i="24"/>
  <c r="F23"/>
  <c r="F15"/>
  <c r="F39"/>
  <c r="F24"/>
  <c r="F16"/>
  <c r="D1" i="1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4"/>
  <c r="E22" i="16"/>
  <c r="E21"/>
  <c r="F5"/>
  <c r="F6"/>
  <c r="F7"/>
  <c r="F8"/>
  <c r="F9"/>
  <c r="F10"/>
  <c r="F11"/>
  <c r="F12"/>
  <c r="F13"/>
  <c r="F14"/>
  <c r="F15"/>
  <c r="F16"/>
  <c r="F17"/>
  <c r="F18"/>
  <c r="F4"/>
  <c r="D5"/>
  <c r="D6"/>
  <c r="D7"/>
  <c r="D8"/>
  <c r="D9"/>
  <c r="D10"/>
  <c r="D11"/>
  <c r="D12"/>
  <c r="D13"/>
  <c r="D14"/>
  <c r="D15"/>
  <c r="D16"/>
  <c r="D17"/>
  <c r="D18"/>
  <c r="D4"/>
  <c r="C5"/>
  <c r="C6"/>
  <c r="C7"/>
  <c r="C8"/>
  <c r="C9"/>
  <c r="C10"/>
  <c r="C11"/>
  <c r="C12"/>
  <c r="C13"/>
  <c r="C14"/>
  <c r="C15"/>
  <c r="C16"/>
  <c r="C17"/>
  <c r="C18"/>
  <c r="C4"/>
  <c r="F1"/>
  <c r="D10" i="12"/>
  <c r="D11"/>
  <c r="D12" s="1"/>
  <c r="D9"/>
  <c r="D8"/>
  <c r="H132" i="3"/>
  <c r="I132"/>
  <c r="J132"/>
  <c r="K132"/>
  <c r="L132"/>
  <c r="D9" i="10"/>
  <c r="E9" s="1"/>
  <c r="D10"/>
  <c r="E10" s="1"/>
  <c r="D11"/>
  <c r="E11" s="1"/>
  <c r="D12"/>
  <c r="E12" s="1"/>
  <c r="D13"/>
  <c r="E13" s="1"/>
  <c r="E15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3"/>
  <c r="E4"/>
  <c r="E5"/>
  <c r="E6"/>
  <c r="E8"/>
  <c r="E9"/>
  <c r="E10"/>
  <c r="E11"/>
  <c r="E12"/>
  <c r="E13"/>
  <c r="E1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3"/>
  <c r="C11" i="22"/>
  <c r="F40" i="24" l="1"/>
  <c r="F75" s="1"/>
  <c r="F41"/>
  <c r="Q13" i="19"/>
  <c r="Q12"/>
  <c r="Q11"/>
  <c r="Q10"/>
  <c r="Q9"/>
  <c r="Q8"/>
  <c r="Q7"/>
  <c r="Q6"/>
  <c r="Q5"/>
  <c r="Q4"/>
  <c r="Q14" l="1"/>
  <c r="E20" i="16"/>
</calcChain>
</file>

<file path=xl/comments1.xml><?xml version="1.0" encoding="utf-8"?>
<comments xmlns="http://schemas.openxmlformats.org/spreadsheetml/2006/main">
  <authors>
    <author>WSB</author>
  </authors>
  <commentList>
    <comment ref="K1" authorId="0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>
  <authors>
    <author>WSB</author>
  </authors>
  <commentList>
    <comment ref="A1" authorId="0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H7" authorId="0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WSB</author>
  </authors>
  <commentList>
    <comment ref="I1" authorId="0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>
  <authors>
    <author>WSB</author>
    <author>Piotr Soczewka</author>
  </authors>
  <commentList>
    <comment ref="E1" authorId="0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  <comment ref="C6" authorId="1">
      <text>
        <r>
          <rPr>
            <b/>
            <sz val="9"/>
            <color indexed="81"/>
            <rFont val="Tahoma"/>
            <family val="2"/>
            <charset val="238"/>
          </rPr>
          <t>Piotr Soczewka:</t>
        </r>
        <r>
          <rPr>
            <sz val="9"/>
            <color indexed="81"/>
            <rFont val="Tahoma"/>
            <family val="2"/>
            <charset val="238"/>
          </rPr>
          <t xml:space="preserve">
Przyznaję się, że wzór na procent składany ściągnąłem z internetu. Ale rozumiem wyprowadzenie. Sprawdziłem że działa obliczeniami obok.</t>
        </r>
      </text>
    </comment>
  </commentList>
</comments>
</file>

<file path=xl/comments5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>
  <authors>
    <author>WSB</author>
  </authors>
  <commentList>
    <comment ref="G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>
  <authors>
    <author>WSB</author>
  </authors>
  <commentList>
    <comment ref="S1" authorId="0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>
  <authors>
    <author>WSB</author>
  </authors>
  <commentList>
    <comment ref="J1" authorId="0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<sst xmlns="http://schemas.openxmlformats.org/spreadsheetml/2006/main" count="1227" uniqueCount="471">
  <si>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</si>
  <si>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</si>
  <si>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</si>
  <si>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</si>
  <si>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</si>
  <si>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</si>
  <si>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</si>
  <si>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</si>
  <si>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</si>
  <si>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</si>
  <si>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</si>
  <si>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</si>
  <si>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</si>
  <si>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</si>
  <si>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</si>
  <si>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</si>
  <si>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</si>
  <si>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</si>
  <si>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</si>
  <si>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</si>
  <si>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</si>
  <si>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</si>
  <si>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</si>
  <si>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</si>
  <si>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</si>
  <si>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</si>
  <si>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</si>
  <si>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</si>
  <si>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</si>
  <si>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</si>
  <si>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</si>
  <si>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</si>
  <si>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</si>
  <si>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</si>
  <si>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</si>
  <si>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</si>
  <si>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</si>
  <si>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</si>
  <si>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</si>
  <si>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</si>
  <si>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</si>
  <si>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</si>
  <si>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</si>
  <si>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</si>
  <si>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</si>
  <si>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</si>
  <si>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</si>
  <si>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</si>
  <si>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</si>
  <si>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</si>
  <si>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</si>
  <si>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</si>
  <si>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</si>
  <si>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</si>
  <si>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</si>
  <si>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</si>
  <si>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</si>
  <si>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</si>
  <si>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</si>
  <si>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</si>
  <si>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</si>
  <si>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</si>
  <si>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</si>
  <si>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</si>
  <si>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</si>
  <si>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</si>
  <si>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</si>
  <si>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</si>
  <si>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</si>
  <si>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</si>
  <si>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</si>
  <si>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</si>
  <si>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</si>
  <si>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</si>
  <si>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</si>
  <si>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</si>
  <si>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</si>
  <si>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</si>
  <si>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</si>
  <si>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</si>
  <si>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</si>
  <si>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</si>
  <si>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</si>
  <si>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</si>
  <si>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</si>
  <si>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</si>
  <si>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</si>
  <si>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</si>
  <si>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</si>
  <si>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</si>
  <si>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</si>
  <si>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</si>
  <si>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</si>
  <si>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</si>
  <si>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</si>
  <si>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</si>
  <si>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</si>
  <si>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</si>
  <si>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</si>
  <si>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</si>
  <si>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</si>
  <si>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</si>
  <si>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</si>
  <si>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</si>
  <si>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</si>
  <si>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</si>
  <si>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</si>
  <si>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</si>
  <si>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</si>
  <si>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</si>
  <si>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</si>
  <si>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</si>
  <si>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</si>
  <si>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</si>
  <si>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</si>
  <si>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</si>
  <si>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</si>
  <si>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</si>
  <si>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</si>
  <si>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</si>
  <si>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</si>
  <si>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</si>
  <si>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</si>
  <si>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</si>
  <si>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</si>
  <si>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</si>
  <si>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</si>
  <si>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</si>
  <si>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</si>
  <si>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</si>
  <si>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</si>
  <si>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</si>
  <si>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</si>
  <si>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</si>
  <si>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</si>
  <si>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</si>
  <si>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</si>
  <si>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</si>
  <si>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</si>
  <si>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</si>
  <si>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</si>
  <si>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</si>
  <si>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</si>
  <si>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</si>
  <si>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</si>
  <si>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</si>
  <si>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</si>
  <si>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</si>
  <si>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</si>
  <si>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</si>
  <si>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</si>
  <si>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</si>
  <si>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</si>
  <si>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</si>
  <si>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</si>
  <si>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</si>
  <si>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</si>
  <si>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</si>
  <si>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</si>
  <si>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</si>
  <si>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</si>
  <si>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</si>
  <si>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</si>
  <si>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</si>
  <si>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</si>
  <si>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</si>
  <si>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</si>
  <si>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</si>
  <si>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</si>
  <si>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</si>
  <si>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</si>
  <si>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</si>
  <si>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</si>
  <si>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</si>
  <si>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</si>
  <si>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</si>
  <si>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</si>
  <si>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</si>
  <si>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</si>
  <si>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</si>
  <si>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</si>
  <si>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</si>
  <si>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</si>
  <si>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</si>
  <si>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</si>
  <si>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</si>
  <si>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</si>
  <si>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</si>
  <si>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</si>
  <si>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</si>
  <si>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</si>
  <si>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</si>
  <si>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</si>
  <si>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</si>
  <si>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</si>
  <si>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</si>
  <si>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</si>
  <si>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</si>
  <si>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</si>
  <si>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</si>
  <si>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</si>
  <si>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</si>
  <si>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</si>
  <si>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</si>
  <si>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</si>
  <si>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</si>
  <si>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</si>
  <si>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</si>
  <si>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</si>
  <si>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</si>
  <si>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</si>
  <si>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</si>
  <si>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</si>
  <si>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</si>
  <si>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</si>
  <si>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</si>
  <si>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</si>
  <si>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</si>
  <si>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</si>
  <si>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</si>
  <si>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</si>
  <si>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</si>
  <si>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</si>
  <si>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</si>
  <si>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</si>
  <si>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</si>
  <si>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</si>
  <si>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</si>
  <si>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</si>
  <si>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</si>
  <si>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</si>
  <si>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</si>
  <si>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</si>
  <si>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</si>
  <si>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</si>
  <si>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</si>
  <si>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</si>
  <si>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</si>
  <si>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</si>
  <si>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</si>
  <si>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</si>
  <si>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</si>
  <si>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</si>
  <si>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</si>
  <si>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</si>
  <si>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</si>
  <si>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</si>
  <si>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</si>
  <si>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</si>
  <si>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</si>
  <si>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</si>
  <si>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</si>
  <si>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</si>
  <si>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</si>
  <si>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</si>
  <si>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</si>
  <si>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</si>
  <si>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</si>
  <si>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</si>
  <si>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</si>
  <si>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</si>
  <si>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</si>
  <si>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</si>
  <si>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</si>
  <si>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</si>
  <si>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</si>
  <si>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</si>
  <si>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</si>
  <si>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</si>
  <si>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</si>
  <si>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</si>
  <si>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</si>
  <si>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</si>
  <si>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</si>
  <si>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</si>
  <si>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</si>
  <si>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</si>
  <si>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</si>
  <si>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</si>
  <si>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</si>
  <si>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</si>
  <si>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</si>
  <si>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</si>
  <si>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</si>
  <si>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</si>
  <si>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</si>
  <si>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</si>
  <si>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</si>
  <si>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</si>
  <si>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</si>
  <si>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</si>
  <si>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</si>
  <si>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</si>
  <si>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</si>
  <si>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</si>
  <si>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</si>
  <si>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</si>
  <si>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</si>
  <si>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</si>
  <si>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</si>
  <si>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</si>
  <si>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</si>
  <si>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</si>
  <si>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</si>
  <si>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</si>
  <si>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</si>
  <si>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</si>
  <si>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</si>
  <si>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</si>
  <si>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</si>
  <si>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</si>
  <si>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</si>
  <si>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</si>
  <si>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</si>
  <si>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</si>
  <si>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</si>
  <si>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</si>
  <si>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</si>
  <si>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</si>
  <si>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</si>
  <si>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</si>
  <si>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</si>
  <si>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</si>
  <si>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</si>
  <si>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</si>
  <si>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</si>
  <si>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</si>
  <si>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</si>
  <si>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</si>
  <si>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</si>
  <si>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</si>
  <si>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</si>
  <si>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</si>
  <si>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</si>
  <si>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</si>
  <si>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</si>
  <si>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</si>
  <si>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</si>
  <si>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</si>
  <si>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</si>
  <si>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</si>
  <si>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</si>
  <si>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</si>
  <si>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</si>
  <si>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</si>
  <si>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</si>
  <si>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</si>
  <si>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</si>
  <si>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</si>
  <si>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</si>
  <si>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</si>
  <si>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</si>
  <si>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</si>
  <si>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</si>
  <si>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</si>
  <si>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</si>
  <si>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</si>
  <si>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</si>
  <si>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</si>
  <si>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</si>
  <si>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</si>
  <si>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</si>
  <si>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</si>
  <si>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</si>
  <si>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</si>
  <si>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</si>
  <si>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</si>
  <si>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</si>
  <si>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</si>
  <si>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</si>
  <si>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</si>
  <si>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</si>
  <si>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</si>
  <si>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</si>
  <si>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</si>
  <si>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</si>
  <si>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</si>
  <si>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</si>
  <si>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</si>
  <si>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</si>
  <si>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</si>
  <si>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</si>
  <si>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</si>
  <si>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</si>
  <si>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</si>
  <si>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</si>
  <si>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</si>
  <si>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</si>
  <si>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</si>
  <si>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</si>
  <si>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</si>
  <si>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</si>
  <si>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</si>
  <si>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</si>
  <si>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</si>
  <si>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</si>
  <si>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</si>
  <si>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</si>
  <si>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</si>
  <si>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</si>
  <si>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</si>
  <si>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</si>
  <si>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</si>
  <si>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</si>
  <si>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</si>
  <si>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</si>
  <si>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</si>
  <si>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</si>
  <si>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</si>
  <si>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</si>
  <si>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</si>
  <si>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</si>
  <si>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</si>
  <si>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</si>
  <si>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</si>
  <si>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</si>
  <si>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</si>
  <si>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</si>
  <si>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</si>
  <si>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</si>
  <si>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</si>
  <si>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</si>
  <si>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</si>
  <si>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</si>
  <si>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</si>
  <si>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</si>
  <si>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</si>
  <si>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</si>
  <si>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</si>
  <si>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</si>
  <si>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</si>
  <si>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</si>
  <si>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</si>
  <si>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</si>
  <si>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</si>
  <si>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</si>
  <si>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</si>
  <si>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</si>
  <si>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</si>
  <si>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</si>
  <si>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</si>
  <si>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</si>
  <si>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</si>
  <si>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Suma wynagrodzeń</t>
  </si>
  <si>
    <t>Ilość osób</t>
  </si>
  <si>
    <t>Średni staż</t>
  </si>
  <si>
    <t>Maksymalny wiek</t>
  </si>
  <si>
    <t>Minimalny wiek</t>
  </si>
  <si>
    <t>$C$6</t>
  </si>
  <si>
    <t>$C$7</t>
  </si>
  <si>
    <t>$C$8</t>
  </si>
  <si>
    <t>$C$9</t>
  </si>
  <si>
    <t>$C$11</t>
  </si>
  <si>
    <t>Pośredni wariant</t>
  </si>
  <si>
    <t>Autor: Piotr Soczewka dn. 2019-11-02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</si>
  <si>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</si>
  <si>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</si>
  <si>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</si>
  <si>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</si>
  <si>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</si>
  <si>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</si>
  <si>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</si>
  <si>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</si>
  <si>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Suma końcowa</t>
  </si>
  <si>
    <t>Zapiekanki Suma</t>
  </si>
  <si>
    <t>Hot-dogi Suma</t>
  </si>
  <si>
    <t>Napój Suma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</si>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</sst>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>
  <numFmts count="5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65" formatCode="#,##0.00\ &quot;zł&quot;"/>
    <numFmt numFmtId="166" formatCode="dd/mm/yy\ h:mm;@"/>
  </numFmts>
  <fonts count="33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  <font>
      <b/>
      <sz val="11"/>
      <color theme="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0" fontId="23" fillId="0" borderId="1" xfId="3" applyFont="1" applyBorder="1" applyAlignment="1">
      <alignment horizontal="center"/>
    </xf>
    <xf numFmtId="0" fontId="23" fillId="0" borderId="1" xfId="3" applyFont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44" fontId="1" fillId="0" borderId="0" xfId="3" applyNumberFormat="1"/>
    <xf numFmtId="0" fontId="8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5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31" fillId="0" borderId="0" xfId="12" applyNumberFormat="1" applyFont="1"/>
    <xf numFmtId="0" fontId="31" fillId="0" borderId="0" xfId="12" applyFont="1"/>
    <xf numFmtId="0" fontId="31" fillId="0" borderId="0" xfId="12" applyFont="1" applyFill="1"/>
    <xf numFmtId="0" fontId="32" fillId="0" borderId="0" xfId="0" applyFont="1"/>
    <xf numFmtId="0" fontId="8" fillId="0" borderId="0" xfId="0" applyFont="1" applyAlignment="1">
      <alignment horizontal="right" vertical="center"/>
    </xf>
    <xf numFmtId="166" fontId="8" fillId="4" borderId="3" xfId="0" applyNumberFormat="1" applyFont="1" applyFill="1" applyBorder="1" applyAlignment="1">
      <alignment horizontal="center" vertical="center"/>
    </xf>
    <xf numFmtId="166" fontId="8" fillId="4" borderId="5" xfId="0" applyNumberFormat="1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</cellXfs>
  <cellStyles count="15">
    <cellStyle name="Heading" xfId="1"/>
    <cellStyle name="Normal_DATA_TAB" xfId="2"/>
    <cellStyle name="Normal_Products" xfId="12"/>
    <cellStyle name="Normal_Sales" xfId="13"/>
    <cellStyle name="Normalny" xfId="0" builtinId="0"/>
    <cellStyle name="Normalny 2" xfId="3"/>
    <cellStyle name="Normalny 2 2" xfId="9"/>
    <cellStyle name="Normalny 3" xfId="4"/>
    <cellStyle name="Normalny_Sheet1" xfId="10"/>
    <cellStyle name="Procentowy" xfId="8" builtinId="5"/>
    <cellStyle name="Procentowy 2" xfId="7"/>
    <cellStyle name="Walutowy" xfId="5" builtinId="4"/>
    <cellStyle name="Walutowy 2" xfId="6"/>
    <cellStyle name="Walutowy 2 2" xfId="14"/>
    <cellStyle name="Walutowy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57"/>
  <sheetViews>
    <sheetView workbookViewId="0">
      <selection activeCell="F16" sqref="F16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3" ht="15">
      <c r="K1" s="3" t="s">
        <v>158</v>
      </c>
    </row>
    <row r="2" spans="2:13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3">
      <c r="B3" t="s">
        <v>159</v>
      </c>
      <c r="C3" t="s">
        <v>155</v>
      </c>
      <c r="D3" s="4">
        <v>7</v>
      </c>
      <c r="E3" s="2">
        <f>VLOOKUP(C3,$H$7:$I$17,2,FALSE)</f>
        <v>1499</v>
      </c>
      <c r="F3" s="65">
        <f>E3*D3</f>
        <v>10493</v>
      </c>
    </row>
    <row r="4" spans="2:13">
      <c r="B4" s="1" t="s">
        <v>159</v>
      </c>
      <c r="C4" t="s">
        <v>149</v>
      </c>
      <c r="D4" s="4">
        <v>7</v>
      </c>
      <c r="E4" s="2">
        <f t="shared" ref="E4:E57" si="0">VLOOKUP(C4,$H$7:$I$17,2,FALSE)</f>
        <v>3500</v>
      </c>
      <c r="F4" s="65">
        <f t="shared" ref="F4:F57" si="1">E4*D4</f>
        <v>24500</v>
      </c>
    </row>
    <row r="5" spans="2:13">
      <c r="B5" s="1" t="s">
        <v>161</v>
      </c>
      <c r="C5" t="s">
        <v>152</v>
      </c>
      <c r="D5" s="4">
        <v>8</v>
      </c>
      <c r="E5" s="2">
        <f t="shared" si="0"/>
        <v>2500</v>
      </c>
      <c r="F5" s="65">
        <f t="shared" si="1"/>
        <v>20000</v>
      </c>
    </row>
    <row r="6" spans="2:13" ht="15">
      <c r="B6" s="1" t="s">
        <v>145</v>
      </c>
      <c r="C6" t="s">
        <v>153</v>
      </c>
      <c r="D6" s="4">
        <v>1</v>
      </c>
      <c r="E6" s="2">
        <f t="shared" si="0"/>
        <v>1300</v>
      </c>
      <c r="F6" s="65">
        <f t="shared" si="1"/>
        <v>1300</v>
      </c>
      <c r="H6" s="32" t="s">
        <v>141</v>
      </c>
      <c r="I6" s="33" t="s">
        <v>143</v>
      </c>
    </row>
    <row r="7" spans="2:13">
      <c r="B7" s="1" t="s">
        <v>160</v>
      </c>
      <c r="C7" t="s">
        <v>152</v>
      </c>
      <c r="D7" s="4">
        <v>7</v>
      </c>
      <c r="E7" s="2">
        <f>VLOOKUP(C7,$H$7:$I$17,2,FALSE)</f>
        <v>2500</v>
      </c>
      <c r="F7" s="65">
        <f t="shared" si="1"/>
        <v>17500</v>
      </c>
      <c r="H7" s="57" t="s">
        <v>147</v>
      </c>
      <c r="I7" s="2">
        <v>2500</v>
      </c>
    </row>
    <row r="8" spans="2:13">
      <c r="B8" s="1" t="s">
        <v>161</v>
      </c>
      <c r="C8" t="s">
        <v>157</v>
      </c>
      <c r="D8" s="4">
        <v>5</v>
      </c>
      <c r="E8" s="2">
        <f t="shared" si="0"/>
        <v>3000</v>
      </c>
      <c r="F8" s="65">
        <f t="shared" si="1"/>
        <v>15000</v>
      </c>
      <c r="H8" t="s">
        <v>148</v>
      </c>
      <c r="I8" s="2">
        <v>3500</v>
      </c>
    </row>
    <row r="9" spans="2:13">
      <c r="B9" s="1" t="s">
        <v>145</v>
      </c>
      <c r="C9" t="s">
        <v>149</v>
      </c>
      <c r="D9" s="4">
        <v>3</v>
      </c>
      <c r="E9" s="2">
        <f t="shared" si="0"/>
        <v>3500</v>
      </c>
      <c r="F9" s="65">
        <f t="shared" si="1"/>
        <v>10500</v>
      </c>
      <c r="H9" t="s">
        <v>149</v>
      </c>
      <c r="I9" s="2">
        <v>3500</v>
      </c>
    </row>
    <row r="10" spans="2:13">
      <c r="B10" s="1" t="s">
        <v>144</v>
      </c>
      <c r="C10" t="s">
        <v>156</v>
      </c>
      <c r="D10" s="4">
        <v>7</v>
      </c>
      <c r="E10" s="2">
        <f t="shared" si="0"/>
        <v>3999</v>
      </c>
      <c r="F10" s="65">
        <f t="shared" si="1"/>
        <v>27993</v>
      </c>
      <c r="H10" t="s">
        <v>150</v>
      </c>
      <c r="I10" s="2">
        <v>1000</v>
      </c>
    </row>
    <row r="11" spans="2:13">
      <c r="B11" s="1" t="s">
        <v>145</v>
      </c>
      <c r="C11" t="s">
        <v>147</v>
      </c>
      <c r="D11" s="4">
        <v>6</v>
      </c>
      <c r="E11" s="2">
        <f t="shared" si="0"/>
        <v>2500</v>
      </c>
      <c r="F11" s="65">
        <f t="shared" si="1"/>
        <v>15000</v>
      </c>
      <c r="H11" t="s">
        <v>151</v>
      </c>
      <c r="I11" s="2">
        <v>1200</v>
      </c>
    </row>
    <row r="12" spans="2:13">
      <c r="B12" s="1" t="s">
        <v>160</v>
      </c>
      <c r="C12" t="s">
        <v>150</v>
      </c>
      <c r="D12" s="4">
        <v>3</v>
      </c>
      <c r="E12" s="2">
        <f t="shared" si="0"/>
        <v>1000</v>
      </c>
      <c r="F12" s="65">
        <f t="shared" si="1"/>
        <v>3000</v>
      </c>
      <c r="H12" t="s">
        <v>152</v>
      </c>
      <c r="I12" s="2">
        <v>2500</v>
      </c>
    </row>
    <row r="13" spans="2:13">
      <c r="B13" s="1" t="s">
        <v>159</v>
      </c>
      <c r="C13" t="s">
        <v>152</v>
      </c>
      <c r="D13" s="4">
        <v>5</v>
      </c>
      <c r="E13" s="2">
        <f t="shared" si="0"/>
        <v>2500</v>
      </c>
      <c r="F13" s="65">
        <f t="shared" si="1"/>
        <v>12500</v>
      </c>
      <c r="H13" t="s">
        <v>153</v>
      </c>
      <c r="I13" s="2">
        <v>1300</v>
      </c>
      <c r="L13" s="57"/>
    </row>
    <row r="14" spans="2:13">
      <c r="B14" t="s">
        <v>144</v>
      </c>
      <c r="C14" t="s">
        <v>155</v>
      </c>
      <c r="D14" s="4">
        <v>5</v>
      </c>
      <c r="E14" s="2">
        <f t="shared" si="0"/>
        <v>1499</v>
      </c>
      <c r="F14" s="65">
        <f t="shared" si="1"/>
        <v>7495</v>
      </c>
      <c r="H14" t="s">
        <v>154</v>
      </c>
      <c r="I14" s="2">
        <v>1000</v>
      </c>
      <c r="K14" s="57"/>
      <c r="L14" s="57"/>
      <c r="M14" s="57"/>
    </row>
    <row r="15" spans="2:13">
      <c r="B15" s="1" t="s">
        <v>160</v>
      </c>
      <c r="C15" t="s">
        <v>153</v>
      </c>
      <c r="D15" s="4">
        <v>2</v>
      </c>
      <c r="E15" s="2">
        <f>VLOOKUP(C15,$H$7:$I$17,2,FALSE)</f>
        <v>1300</v>
      </c>
      <c r="F15" s="65">
        <f t="shared" si="1"/>
        <v>2600</v>
      </c>
      <c r="H15" t="s">
        <v>155</v>
      </c>
      <c r="I15" s="2">
        <v>1499</v>
      </c>
      <c r="K15" s="57"/>
      <c r="L15" s="57"/>
    </row>
    <row r="16" spans="2:13">
      <c r="B16" s="1" t="s">
        <v>161</v>
      </c>
      <c r="C16" t="s">
        <v>147</v>
      </c>
      <c r="D16" s="4">
        <v>1</v>
      </c>
      <c r="E16" s="2">
        <f t="shared" si="0"/>
        <v>2500</v>
      </c>
      <c r="F16" s="65">
        <f t="shared" si="1"/>
        <v>2500</v>
      </c>
      <c r="H16" t="s">
        <v>156</v>
      </c>
      <c r="I16" s="2">
        <v>3999</v>
      </c>
      <c r="K16" s="57"/>
    </row>
    <row r="17" spans="2:11">
      <c r="B17" s="1" t="s">
        <v>144</v>
      </c>
      <c r="C17" t="s">
        <v>148</v>
      </c>
      <c r="D17" s="4">
        <v>4</v>
      </c>
      <c r="E17" s="2">
        <f t="shared" si="0"/>
        <v>3500</v>
      </c>
      <c r="F17" s="65">
        <f t="shared" si="1"/>
        <v>14000</v>
      </c>
      <c r="H17" t="s">
        <v>157</v>
      </c>
      <c r="I17" s="2">
        <v>3000</v>
      </c>
      <c r="K17" s="57"/>
    </row>
    <row r="18" spans="2:11">
      <c r="B18" s="1" t="s">
        <v>159</v>
      </c>
      <c r="C18" t="s">
        <v>154</v>
      </c>
      <c r="D18" s="4">
        <v>6</v>
      </c>
      <c r="E18" s="2">
        <f t="shared" si="0"/>
        <v>1000</v>
      </c>
      <c r="F18" s="65">
        <f t="shared" si="1"/>
        <v>6000</v>
      </c>
      <c r="K18" s="57"/>
    </row>
    <row r="19" spans="2:11">
      <c r="B19" s="1" t="s">
        <v>160</v>
      </c>
      <c r="C19" t="s">
        <v>149</v>
      </c>
      <c r="D19" s="4">
        <v>2</v>
      </c>
      <c r="E19" s="2">
        <f t="shared" si="0"/>
        <v>3500</v>
      </c>
      <c r="F19" s="65">
        <f t="shared" si="1"/>
        <v>7000</v>
      </c>
      <c r="K19" s="57"/>
    </row>
    <row r="20" spans="2:11">
      <c r="B20" s="1" t="s">
        <v>161</v>
      </c>
      <c r="C20" t="s">
        <v>153</v>
      </c>
      <c r="D20" s="4">
        <v>3</v>
      </c>
      <c r="E20" s="2">
        <f t="shared" si="0"/>
        <v>1300</v>
      </c>
      <c r="F20" s="65">
        <f t="shared" si="1"/>
        <v>3900</v>
      </c>
    </row>
    <row r="21" spans="2:11">
      <c r="B21" s="1" t="s">
        <v>161</v>
      </c>
      <c r="C21" t="s">
        <v>154</v>
      </c>
      <c r="D21" s="4">
        <v>2</v>
      </c>
      <c r="E21" s="2">
        <f t="shared" si="0"/>
        <v>1000</v>
      </c>
      <c r="F21" s="65">
        <f t="shared" si="1"/>
        <v>2000</v>
      </c>
    </row>
    <row r="22" spans="2:11">
      <c r="B22" s="1" t="s">
        <v>159</v>
      </c>
      <c r="C22" t="s">
        <v>147</v>
      </c>
      <c r="D22" s="4">
        <v>2</v>
      </c>
      <c r="E22" s="2">
        <f t="shared" si="0"/>
        <v>2500</v>
      </c>
      <c r="F22" s="65">
        <f t="shared" si="1"/>
        <v>5000</v>
      </c>
    </row>
    <row r="23" spans="2:11">
      <c r="B23" s="1" t="s">
        <v>145</v>
      </c>
      <c r="C23" t="s">
        <v>154</v>
      </c>
      <c r="D23" s="4">
        <v>4</v>
      </c>
      <c r="E23" s="2">
        <f t="shared" si="0"/>
        <v>1000</v>
      </c>
      <c r="F23" s="65">
        <f t="shared" si="1"/>
        <v>4000</v>
      </c>
    </row>
    <row r="24" spans="2:11">
      <c r="B24" s="1" t="s">
        <v>160</v>
      </c>
      <c r="C24" t="s">
        <v>155</v>
      </c>
      <c r="D24" s="4">
        <v>7</v>
      </c>
      <c r="E24" s="2">
        <f t="shared" si="0"/>
        <v>1499</v>
      </c>
      <c r="F24" s="65">
        <f t="shared" si="1"/>
        <v>10493</v>
      </c>
    </row>
    <row r="25" spans="2:11">
      <c r="B25" t="s">
        <v>144</v>
      </c>
      <c r="C25" t="s">
        <v>150</v>
      </c>
      <c r="D25" s="4">
        <v>7</v>
      </c>
      <c r="E25" s="2">
        <f t="shared" si="0"/>
        <v>1000</v>
      </c>
      <c r="F25" s="65">
        <f t="shared" si="1"/>
        <v>7000</v>
      </c>
    </row>
    <row r="26" spans="2:11">
      <c r="B26" s="1" t="s">
        <v>159</v>
      </c>
      <c r="C26" t="s">
        <v>150</v>
      </c>
      <c r="D26" s="4">
        <v>8</v>
      </c>
      <c r="E26" s="2">
        <f t="shared" si="0"/>
        <v>1000</v>
      </c>
      <c r="F26" s="65">
        <f t="shared" si="1"/>
        <v>8000</v>
      </c>
    </row>
    <row r="27" spans="2:11">
      <c r="B27" s="1" t="s">
        <v>161</v>
      </c>
      <c r="C27" t="s">
        <v>149</v>
      </c>
      <c r="D27" s="4">
        <v>5</v>
      </c>
      <c r="E27" s="2">
        <f t="shared" si="0"/>
        <v>3500</v>
      </c>
      <c r="F27" s="65">
        <f t="shared" si="1"/>
        <v>17500</v>
      </c>
    </row>
    <row r="28" spans="2:11">
      <c r="B28" s="1" t="s">
        <v>160</v>
      </c>
      <c r="C28" t="s">
        <v>147</v>
      </c>
      <c r="D28" s="4">
        <v>3</v>
      </c>
      <c r="E28" s="2">
        <f t="shared" si="0"/>
        <v>2500</v>
      </c>
      <c r="F28" s="65">
        <f t="shared" si="1"/>
        <v>7500</v>
      </c>
    </row>
    <row r="29" spans="2:11">
      <c r="B29" s="1" t="s">
        <v>160</v>
      </c>
      <c r="C29" t="s">
        <v>151</v>
      </c>
      <c r="D29" s="4">
        <v>5</v>
      </c>
      <c r="E29" s="2">
        <f t="shared" si="0"/>
        <v>1200</v>
      </c>
      <c r="F29" s="65">
        <f t="shared" si="1"/>
        <v>6000</v>
      </c>
    </row>
    <row r="30" spans="2:11">
      <c r="B30" s="1" t="s">
        <v>144</v>
      </c>
      <c r="C30" t="s">
        <v>152</v>
      </c>
      <c r="D30" s="4">
        <v>2</v>
      </c>
      <c r="E30" s="2">
        <f t="shared" si="0"/>
        <v>2500</v>
      </c>
      <c r="F30" s="65">
        <f t="shared" si="1"/>
        <v>5000</v>
      </c>
    </row>
    <row r="31" spans="2:11">
      <c r="B31" s="1" t="s">
        <v>159</v>
      </c>
      <c r="C31" t="s">
        <v>156</v>
      </c>
      <c r="D31" s="4">
        <v>4</v>
      </c>
      <c r="E31" s="2">
        <f t="shared" si="0"/>
        <v>3999</v>
      </c>
      <c r="F31" s="65">
        <f t="shared" si="1"/>
        <v>15996</v>
      </c>
    </row>
    <row r="32" spans="2:11">
      <c r="B32" s="1" t="s">
        <v>144</v>
      </c>
      <c r="C32" t="s">
        <v>149</v>
      </c>
      <c r="D32" s="4">
        <v>5</v>
      </c>
      <c r="E32" s="2">
        <f t="shared" si="0"/>
        <v>3500</v>
      </c>
      <c r="F32" s="65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5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5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5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5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5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5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5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5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5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5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5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5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5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5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5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5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5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5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5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5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5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5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5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5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5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3"/>
  <sheetViews>
    <sheetView workbookViewId="0">
      <selection activeCell="F15" sqref="F15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16.875" customWidth="1"/>
    <col min="5" max="5" width="7" customWidth="1"/>
    <col min="6" max="6" width="11.25" customWidth="1"/>
    <col min="7" max="7" width="9.125" customWidth="1"/>
  </cols>
  <sheetData>
    <row r="1" spans="1:10" ht="25.5">
      <c r="A1" s="63" t="s">
        <v>415</v>
      </c>
      <c r="B1" s="63" t="s">
        <v>416</v>
      </c>
      <c r="C1" s="63" t="s">
        <v>439</v>
      </c>
      <c r="D1" s="64" t="s">
        <v>440</v>
      </c>
      <c r="E1" s="63" t="s">
        <v>417</v>
      </c>
      <c r="F1" s="64" t="s">
        <v>413</v>
      </c>
      <c r="G1" s="63" t="s">
        <v>192</v>
      </c>
      <c r="J1" s="28" t="s">
        <v>437</v>
      </c>
    </row>
    <row r="2" spans="1:10" hidden="1" outlineLevel="3">
      <c r="A2" s="58" t="s">
        <v>432</v>
      </c>
      <c r="B2" s="62">
        <v>2013</v>
      </c>
      <c r="C2" s="58" t="s">
        <v>419</v>
      </c>
      <c r="D2" s="58" t="s">
        <v>420</v>
      </c>
      <c r="E2" s="58">
        <v>5563</v>
      </c>
      <c r="F2" s="60">
        <v>768600</v>
      </c>
      <c r="G2" s="59" t="s">
        <v>193</v>
      </c>
    </row>
    <row r="3" spans="1:10" hidden="1" outlineLevel="3">
      <c r="A3" s="58" t="s">
        <v>418</v>
      </c>
      <c r="B3" s="62">
        <v>2012</v>
      </c>
      <c r="C3" s="58" t="s">
        <v>419</v>
      </c>
      <c r="D3" s="58" t="s">
        <v>420</v>
      </c>
      <c r="E3" s="58">
        <v>2790</v>
      </c>
      <c r="F3" s="60">
        <v>118300</v>
      </c>
      <c r="G3" s="59" t="s">
        <v>424</v>
      </c>
    </row>
    <row r="4" spans="1:10" hidden="1" outlineLevel="3">
      <c r="A4" s="58" t="s">
        <v>429</v>
      </c>
      <c r="B4" s="62">
        <v>2013</v>
      </c>
      <c r="C4" s="58" t="s">
        <v>422</v>
      </c>
      <c r="D4" s="58" t="s">
        <v>420</v>
      </c>
      <c r="E4" s="58">
        <v>9342</v>
      </c>
      <c r="F4" s="60">
        <v>145000</v>
      </c>
      <c r="G4" s="59" t="s">
        <v>424</v>
      </c>
    </row>
    <row r="5" spans="1:10" hidden="1" outlineLevel="3">
      <c r="A5" s="58" t="s">
        <v>433</v>
      </c>
      <c r="B5" s="62">
        <v>2012</v>
      </c>
      <c r="C5" s="58" t="s">
        <v>419</v>
      </c>
      <c r="D5" s="58" t="s">
        <v>420</v>
      </c>
      <c r="E5" s="58">
        <v>3656</v>
      </c>
      <c r="F5" s="60">
        <v>761200</v>
      </c>
      <c r="G5" s="59" t="s">
        <v>194</v>
      </c>
    </row>
    <row r="6" spans="1:10" hidden="1" outlineLevel="3">
      <c r="A6" s="58" t="s">
        <v>418</v>
      </c>
      <c r="B6" s="62">
        <v>2013</v>
      </c>
      <c r="C6" s="58" t="s">
        <v>419</v>
      </c>
      <c r="D6" s="58" t="s">
        <v>420</v>
      </c>
      <c r="E6" s="58">
        <v>2021</v>
      </c>
      <c r="F6" s="60">
        <v>913600</v>
      </c>
      <c r="G6" s="59" t="s">
        <v>424</v>
      </c>
    </row>
    <row r="7" spans="1:10" hidden="1" outlineLevel="3">
      <c r="A7" s="58" t="s">
        <v>429</v>
      </c>
      <c r="B7" s="62">
        <v>2012</v>
      </c>
      <c r="C7" s="58" t="s">
        <v>422</v>
      </c>
      <c r="D7" s="58" t="s">
        <v>420</v>
      </c>
      <c r="E7" s="58">
        <v>3701</v>
      </c>
      <c r="F7" s="60">
        <v>961400</v>
      </c>
      <c r="G7" s="59" t="s">
        <v>424</v>
      </c>
    </row>
    <row r="8" spans="1:10" hidden="1" outlineLevel="3">
      <c r="A8" s="58" t="s">
        <v>421</v>
      </c>
      <c r="B8" s="62">
        <v>2013</v>
      </c>
      <c r="C8" s="58" t="s">
        <v>422</v>
      </c>
      <c r="D8" s="58" t="s">
        <v>420</v>
      </c>
      <c r="E8" s="58">
        <v>4811</v>
      </c>
      <c r="F8" s="60">
        <v>357100</v>
      </c>
      <c r="G8" s="59" t="s">
        <v>424</v>
      </c>
    </row>
    <row r="9" spans="1:10" hidden="1" outlineLevel="3">
      <c r="A9" s="58" t="s">
        <v>429</v>
      </c>
      <c r="B9" s="62">
        <v>2013</v>
      </c>
      <c r="C9" s="58" t="s">
        <v>426</v>
      </c>
      <c r="D9" s="58" t="s">
        <v>420</v>
      </c>
      <c r="E9" s="58">
        <v>7406</v>
      </c>
      <c r="F9" s="60">
        <v>956600</v>
      </c>
      <c r="G9" s="59" t="s">
        <v>194</v>
      </c>
    </row>
    <row r="10" spans="1:10" hidden="1" outlineLevel="3">
      <c r="A10" s="58" t="s">
        <v>430</v>
      </c>
      <c r="B10" s="62">
        <v>2012</v>
      </c>
      <c r="C10" s="58" t="s">
        <v>422</v>
      </c>
      <c r="D10" s="58" t="s">
        <v>420</v>
      </c>
      <c r="E10" s="58">
        <v>1824</v>
      </c>
      <c r="F10" s="60">
        <v>136100</v>
      </c>
      <c r="G10" s="59" t="s">
        <v>193</v>
      </c>
    </row>
    <row r="11" spans="1:10" hidden="1" outlineLevel="3">
      <c r="A11" s="58" t="s">
        <v>431</v>
      </c>
      <c r="B11" s="62">
        <v>2012</v>
      </c>
      <c r="C11" s="58" t="s">
        <v>422</v>
      </c>
      <c r="D11" s="58" t="s">
        <v>420</v>
      </c>
      <c r="E11" s="58">
        <v>9888</v>
      </c>
      <c r="F11" s="60">
        <v>704700</v>
      </c>
      <c r="G11" s="59" t="s">
        <v>424</v>
      </c>
    </row>
    <row r="12" spans="1:10" hidden="1" outlineLevel="3">
      <c r="A12" s="58" t="s">
        <v>425</v>
      </c>
      <c r="B12" s="62">
        <v>2012</v>
      </c>
      <c r="C12" s="58" t="s">
        <v>426</v>
      </c>
      <c r="D12" s="58" t="s">
        <v>420</v>
      </c>
      <c r="E12" s="58">
        <v>3868</v>
      </c>
      <c r="F12" s="60">
        <v>79700</v>
      </c>
      <c r="G12" s="59" t="s">
        <v>193</v>
      </c>
    </row>
    <row r="13" spans="1:10" hidden="1" outlineLevel="3">
      <c r="A13" s="58" t="s">
        <v>427</v>
      </c>
      <c r="B13" s="62">
        <v>2013</v>
      </c>
      <c r="C13" s="58" t="s">
        <v>422</v>
      </c>
      <c r="D13" s="58" t="s">
        <v>420</v>
      </c>
      <c r="E13" s="58">
        <v>1242</v>
      </c>
      <c r="F13" s="60">
        <v>645000</v>
      </c>
      <c r="G13" s="59" t="s">
        <v>424</v>
      </c>
    </row>
    <row r="14" spans="1:10" s="57" customFormat="1" hidden="1" outlineLevel="3">
      <c r="A14" s="58" t="s">
        <v>431</v>
      </c>
      <c r="B14" s="62">
        <v>2013</v>
      </c>
      <c r="C14" s="58" t="s">
        <v>426</v>
      </c>
      <c r="D14" s="58" t="s">
        <v>420</v>
      </c>
      <c r="E14" s="58">
        <v>8722</v>
      </c>
      <c r="F14" s="60">
        <v>695500</v>
      </c>
      <c r="G14" s="59" t="s">
        <v>428</v>
      </c>
    </row>
    <row r="15" spans="1:10" s="57" customFormat="1" outlineLevel="2" collapsed="1">
      <c r="A15" s="58"/>
      <c r="B15" s="62"/>
      <c r="C15" s="58"/>
      <c r="D15" s="83" t="s">
        <v>467</v>
      </c>
      <c r="E15" s="58"/>
      <c r="F15" s="60">
        <f>SUBTOTAL(1,F2:F14)</f>
        <v>557138.4615384615</v>
      </c>
      <c r="G15" s="59"/>
    </row>
    <row r="16" spans="1:10" s="57" customFormat="1" outlineLevel="1">
      <c r="A16" s="58"/>
      <c r="B16" s="62"/>
      <c r="C16" s="58"/>
      <c r="D16" s="83" t="s">
        <v>465</v>
      </c>
      <c r="E16" s="58"/>
      <c r="F16" s="60">
        <f>SUBTOTAL(9,F2:F14)</f>
        <v>7242800</v>
      </c>
      <c r="G16" s="59"/>
    </row>
    <row r="17" spans="1:7" hidden="1" outlineLevel="3">
      <c r="A17" s="58" t="s">
        <v>418</v>
      </c>
      <c r="B17" s="62">
        <v>2012</v>
      </c>
      <c r="C17" s="58" t="s">
        <v>426</v>
      </c>
      <c r="D17" s="58" t="s">
        <v>438</v>
      </c>
      <c r="E17" s="58">
        <v>6290</v>
      </c>
      <c r="F17" s="60">
        <v>274100</v>
      </c>
      <c r="G17" s="59" t="s">
        <v>193</v>
      </c>
    </row>
    <row r="18" spans="1:7" hidden="1" outlineLevel="3">
      <c r="A18" s="61" t="s">
        <v>433</v>
      </c>
      <c r="B18" s="62">
        <v>2013</v>
      </c>
      <c r="C18" s="58" t="s">
        <v>419</v>
      </c>
      <c r="D18" s="58" t="s">
        <v>438</v>
      </c>
      <c r="E18" s="58">
        <v>1695</v>
      </c>
      <c r="F18" s="60">
        <v>333800</v>
      </c>
      <c r="G18" s="59" t="s">
        <v>424</v>
      </c>
    </row>
    <row r="19" spans="1:7" hidden="1" outlineLevel="3">
      <c r="A19" s="58" t="s">
        <v>427</v>
      </c>
      <c r="B19" s="62">
        <v>2013</v>
      </c>
      <c r="C19" s="58" t="s">
        <v>426</v>
      </c>
      <c r="D19" s="58" t="s">
        <v>438</v>
      </c>
      <c r="E19" s="58">
        <v>5889</v>
      </c>
      <c r="F19" s="60">
        <v>495300</v>
      </c>
      <c r="G19" s="59" t="s">
        <v>193</v>
      </c>
    </row>
    <row r="20" spans="1:7" hidden="1" outlineLevel="3">
      <c r="A20" s="58" t="s">
        <v>431</v>
      </c>
      <c r="B20" s="62">
        <v>2013</v>
      </c>
      <c r="C20" s="58" t="s">
        <v>422</v>
      </c>
      <c r="D20" s="58" t="s">
        <v>438</v>
      </c>
      <c r="E20" s="58">
        <v>9672</v>
      </c>
      <c r="F20" s="60">
        <v>966200</v>
      </c>
      <c r="G20" s="59" t="s">
        <v>194</v>
      </c>
    </row>
    <row r="21" spans="1:7" hidden="1" outlineLevel="3">
      <c r="A21" s="58" t="s">
        <v>430</v>
      </c>
      <c r="B21" s="62">
        <v>2012</v>
      </c>
      <c r="C21" s="58" t="s">
        <v>422</v>
      </c>
      <c r="D21" s="58" t="s">
        <v>438</v>
      </c>
      <c r="E21" s="58">
        <v>2445</v>
      </c>
      <c r="F21" s="60">
        <v>501000</v>
      </c>
      <c r="G21" s="59" t="s">
        <v>193</v>
      </c>
    </row>
    <row r="22" spans="1:7" hidden="1" outlineLevel="3">
      <c r="A22" s="58" t="s">
        <v>421</v>
      </c>
      <c r="B22" s="62">
        <v>2012</v>
      </c>
      <c r="C22" s="58" t="s">
        <v>419</v>
      </c>
      <c r="D22" s="58" t="s">
        <v>438</v>
      </c>
      <c r="E22" s="58">
        <v>8056</v>
      </c>
      <c r="F22" s="60">
        <v>844700</v>
      </c>
      <c r="G22" s="59" t="s">
        <v>428</v>
      </c>
    </row>
    <row r="23" spans="1:7" s="57" customFormat="1" outlineLevel="2" collapsed="1">
      <c r="A23" s="58"/>
      <c r="B23" s="62"/>
      <c r="C23" s="58"/>
      <c r="D23" s="84" t="s">
        <v>468</v>
      </c>
      <c r="E23" s="58"/>
      <c r="F23" s="60">
        <f>SUBTOTAL(1,F17:F22)</f>
        <v>569183.33333333337</v>
      </c>
      <c r="G23" s="59"/>
    </row>
    <row r="24" spans="1:7" s="57" customFormat="1" outlineLevel="1">
      <c r="A24" s="58"/>
      <c r="B24" s="62"/>
      <c r="C24" s="58"/>
      <c r="D24" s="84" t="s">
        <v>466</v>
      </c>
      <c r="E24" s="58"/>
      <c r="F24" s="60">
        <f>SUBTOTAL(9,F17:F22)</f>
        <v>3415100</v>
      </c>
      <c r="G24" s="59"/>
    </row>
    <row r="25" spans="1:7" hidden="1" outlineLevel="3">
      <c r="A25" s="58" t="s">
        <v>421</v>
      </c>
      <c r="B25" s="62">
        <v>2013</v>
      </c>
      <c r="C25" s="58" t="s">
        <v>422</v>
      </c>
      <c r="D25" s="58" t="s">
        <v>423</v>
      </c>
      <c r="E25" s="58">
        <v>9970</v>
      </c>
      <c r="F25" s="60">
        <v>557500</v>
      </c>
      <c r="G25" s="59" t="s">
        <v>428</v>
      </c>
    </row>
    <row r="26" spans="1:7" hidden="1" outlineLevel="3">
      <c r="A26" s="58" t="s">
        <v>436</v>
      </c>
      <c r="B26" s="62">
        <v>2012</v>
      </c>
      <c r="C26" s="58" t="s">
        <v>422</v>
      </c>
      <c r="D26" s="58" t="s">
        <v>423</v>
      </c>
      <c r="E26" s="58">
        <v>8966</v>
      </c>
      <c r="F26" s="60">
        <v>908200</v>
      </c>
      <c r="G26" s="59" t="s">
        <v>193</v>
      </c>
    </row>
    <row r="27" spans="1:7" hidden="1" outlineLevel="3">
      <c r="A27" s="58" t="s">
        <v>418</v>
      </c>
      <c r="B27" s="62">
        <v>2012</v>
      </c>
      <c r="C27" s="58" t="s">
        <v>426</v>
      </c>
      <c r="D27" s="58" t="s">
        <v>423</v>
      </c>
      <c r="E27" s="58">
        <v>3833</v>
      </c>
      <c r="F27" s="60">
        <v>444800</v>
      </c>
      <c r="G27" s="59" t="s">
        <v>193</v>
      </c>
    </row>
    <row r="28" spans="1:7" hidden="1" outlineLevel="3">
      <c r="A28" s="58" t="s">
        <v>434</v>
      </c>
      <c r="B28" s="62">
        <v>2012</v>
      </c>
      <c r="C28" s="58" t="s">
        <v>422</v>
      </c>
      <c r="D28" s="58" t="s">
        <v>423</v>
      </c>
      <c r="E28" s="58">
        <v>3216</v>
      </c>
      <c r="F28" s="60">
        <v>7500</v>
      </c>
      <c r="G28" s="59" t="s">
        <v>428</v>
      </c>
    </row>
    <row r="29" spans="1:7" s="57" customFormat="1" hidden="1" outlineLevel="3">
      <c r="A29" s="58" t="s">
        <v>433</v>
      </c>
      <c r="B29" s="62">
        <v>2013</v>
      </c>
      <c r="C29" s="58" t="s">
        <v>419</v>
      </c>
      <c r="D29" s="56" t="s">
        <v>423</v>
      </c>
      <c r="E29" s="58">
        <v>5178</v>
      </c>
      <c r="F29" s="60">
        <v>357100</v>
      </c>
      <c r="G29" s="59" t="s">
        <v>428</v>
      </c>
    </row>
    <row r="30" spans="1:7" hidden="1" outlineLevel="3">
      <c r="A30" s="58" t="s">
        <v>418</v>
      </c>
      <c r="B30" s="62">
        <v>2013</v>
      </c>
      <c r="C30" s="58" t="s">
        <v>426</v>
      </c>
      <c r="D30" s="58" t="s">
        <v>423</v>
      </c>
      <c r="E30" s="58">
        <v>9521</v>
      </c>
      <c r="F30" s="60">
        <v>908200</v>
      </c>
      <c r="G30" s="59" t="s">
        <v>193</v>
      </c>
    </row>
    <row r="31" spans="1:7" hidden="1" outlineLevel="3">
      <c r="A31" s="58" t="s">
        <v>427</v>
      </c>
      <c r="B31" s="62">
        <v>2012</v>
      </c>
      <c r="C31" s="58" t="s">
        <v>419</v>
      </c>
      <c r="D31" s="58" t="s">
        <v>423</v>
      </c>
      <c r="E31" s="58">
        <v>9685</v>
      </c>
      <c r="F31" s="60">
        <v>544700</v>
      </c>
      <c r="G31" s="59" t="s">
        <v>428</v>
      </c>
    </row>
    <row r="32" spans="1:7" hidden="1" outlineLevel="3">
      <c r="A32" s="58" t="s">
        <v>431</v>
      </c>
      <c r="B32" s="62">
        <v>2012</v>
      </c>
      <c r="C32" s="58" t="s">
        <v>422</v>
      </c>
      <c r="D32" s="58" t="s">
        <v>423</v>
      </c>
      <c r="E32" s="58">
        <v>9441</v>
      </c>
      <c r="F32" s="60">
        <v>966200</v>
      </c>
      <c r="G32" s="59" t="s">
        <v>193</v>
      </c>
    </row>
    <row r="33" spans="1:7" hidden="1" outlineLevel="3">
      <c r="A33" s="58" t="s">
        <v>430</v>
      </c>
      <c r="B33" s="62">
        <v>2013</v>
      </c>
      <c r="C33" s="58" t="s">
        <v>419</v>
      </c>
      <c r="D33" s="58" t="s">
        <v>423</v>
      </c>
      <c r="E33" s="58">
        <v>9265</v>
      </c>
      <c r="F33" s="60">
        <v>45000</v>
      </c>
      <c r="G33" s="59" t="s">
        <v>428</v>
      </c>
    </row>
    <row r="34" spans="1:7" hidden="1" outlineLevel="3">
      <c r="A34" s="58" t="s">
        <v>429</v>
      </c>
      <c r="B34" s="62">
        <v>2013</v>
      </c>
      <c r="C34" s="58" t="s">
        <v>422</v>
      </c>
      <c r="D34" s="56" t="s">
        <v>423</v>
      </c>
      <c r="E34" s="58">
        <v>983</v>
      </c>
      <c r="F34" s="60">
        <v>816500</v>
      </c>
      <c r="G34" s="59" t="s">
        <v>194</v>
      </c>
    </row>
    <row r="35" spans="1:7" hidden="1" outlineLevel="3">
      <c r="A35" s="58" t="s">
        <v>425</v>
      </c>
      <c r="B35" s="62">
        <v>2013</v>
      </c>
      <c r="C35" s="58" t="s">
        <v>422</v>
      </c>
      <c r="D35" s="58" t="s">
        <v>423</v>
      </c>
      <c r="E35" s="58">
        <v>5163</v>
      </c>
      <c r="F35" s="60">
        <v>221100</v>
      </c>
      <c r="G35" s="59" t="s">
        <v>428</v>
      </c>
    </row>
    <row r="36" spans="1:7" hidden="1" outlineLevel="3">
      <c r="A36" s="58" t="s">
        <v>425</v>
      </c>
      <c r="B36" s="62">
        <v>2012</v>
      </c>
      <c r="C36" s="58" t="s">
        <v>426</v>
      </c>
      <c r="D36" s="58" t="s">
        <v>423</v>
      </c>
      <c r="E36" s="58">
        <v>2891</v>
      </c>
      <c r="F36" s="60">
        <v>867000</v>
      </c>
      <c r="G36" s="59" t="s">
        <v>194</v>
      </c>
    </row>
    <row r="37" spans="1:7" s="57" customFormat="1" hidden="1" outlineLevel="3">
      <c r="A37" s="58" t="s">
        <v>435</v>
      </c>
      <c r="B37" s="62">
        <v>2012</v>
      </c>
      <c r="C37" s="58" t="s">
        <v>419</v>
      </c>
      <c r="D37" s="56" t="s">
        <v>423</v>
      </c>
      <c r="E37" s="58">
        <v>9628</v>
      </c>
      <c r="F37" s="60">
        <v>693000</v>
      </c>
      <c r="G37" s="59" t="s">
        <v>424</v>
      </c>
    </row>
    <row r="38" spans="1:7" s="57" customFormat="1" outlineLevel="2" collapsed="1">
      <c r="A38" s="58"/>
      <c r="B38" s="62"/>
      <c r="C38" s="58"/>
      <c r="D38" s="85" t="s">
        <v>469</v>
      </c>
      <c r="E38" s="58"/>
      <c r="F38" s="60">
        <f>SUBTOTAL(1,F25:F37)</f>
        <v>564369.23076923075</v>
      </c>
      <c r="G38" s="59"/>
    </row>
    <row r="39" spans="1:7" s="57" customFormat="1" outlineLevel="1">
      <c r="A39" s="58"/>
      <c r="B39" s="62"/>
      <c r="C39" s="58"/>
      <c r="D39" s="85" t="s">
        <v>464</v>
      </c>
      <c r="E39" s="58"/>
      <c r="F39" s="60">
        <f>SUBTOTAL(9,F25:F37)</f>
        <v>7336800</v>
      </c>
      <c r="G39" s="59"/>
    </row>
    <row r="40" spans="1:7" s="57" customFormat="1">
      <c r="A40" s="58"/>
      <c r="B40" s="62"/>
      <c r="C40" s="58"/>
      <c r="D40" s="85" t="s">
        <v>470</v>
      </c>
      <c r="E40" s="58"/>
      <c r="F40" s="60">
        <f>SUBTOTAL(1,F2:F37)</f>
        <v>562334.375</v>
      </c>
      <c r="G40" s="59"/>
    </row>
    <row r="41" spans="1:7" s="57" customFormat="1">
      <c r="A41" s="58"/>
      <c r="B41" s="62"/>
      <c r="C41" s="58"/>
      <c r="D41" s="85" t="s">
        <v>463</v>
      </c>
      <c r="E41" s="58"/>
      <c r="F41" s="60">
        <f>SUBTOTAL(9,F2:F37)</f>
        <v>17994700</v>
      </c>
      <c r="G41" s="59"/>
    </row>
    <row r="42" spans="1:7" outlineLevel="1">
      <c r="A42" s="58"/>
      <c r="B42" s="62"/>
      <c r="C42" s="58"/>
      <c r="D42" s="58"/>
      <c r="E42" s="58"/>
      <c r="F42" s="60"/>
      <c r="G42" s="59"/>
    </row>
    <row r="43" spans="1:7" outlineLevel="1">
      <c r="A43" s="58"/>
      <c r="B43" s="62"/>
      <c r="C43" s="58"/>
      <c r="D43" s="58"/>
      <c r="E43" s="58"/>
      <c r="F43" s="60"/>
      <c r="G43" s="59"/>
    </row>
    <row r="44" spans="1:7" outlineLevel="1">
      <c r="A44" s="58"/>
      <c r="B44" s="62"/>
      <c r="C44" s="58"/>
      <c r="D44" s="58"/>
      <c r="E44" s="58"/>
      <c r="F44" s="60"/>
      <c r="G44" s="59"/>
    </row>
    <row r="45" spans="1:7" s="57" customFormat="1" outlineLevel="1">
      <c r="A45" s="58"/>
      <c r="B45" s="62"/>
      <c r="C45" s="58"/>
      <c r="D45" s="56"/>
      <c r="E45" s="58"/>
      <c r="F45" s="60"/>
      <c r="G45" s="59"/>
    </row>
    <row r="46" spans="1:7" outlineLevel="1">
      <c r="A46" s="58"/>
      <c r="B46" s="62"/>
      <c r="C46" s="58"/>
      <c r="D46" s="58"/>
      <c r="E46" s="58"/>
      <c r="F46" s="60"/>
      <c r="G46" s="59"/>
    </row>
    <row r="47" spans="1:7" outlineLevel="1">
      <c r="A47" s="58"/>
      <c r="B47" s="62"/>
      <c r="C47" s="58"/>
      <c r="D47" s="58"/>
      <c r="E47" s="58"/>
      <c r="F47" s="60"/>
      <c r="G47" s="59"/>
    </row>
    <row r="48" spans="1:7" outlineLevel="1">
      <c r="A48" s="58"/>
      <c r="B48" s="62"/>
      <c r="C48" s="58"/>
      <c r="D48" s="58"/>
      <c r="E48" s="58"/>
      <c r="F48" s="60"/>
      <c r="G48" s="59"/>
    </row>
    <row r="49" spans="1:7" s="57" customFormat="1" outlineLevel="1">
      <c r="A49" s="58"/>
      <c r="B49" s="62"/>
      <c r="C49" s="58"/>
      <c r="D49" s="56"/>
      <c r="E49" s="58"/>
      <c r="F49" s="60"/>
      <c r="G49" s="59"/>
    </row>
    <row r="50" spans="1:7" s="57" customFormat="1" outlineLevel="1">
      <c r="A50" s="58"/>
      <c r="B50" s="62"/>
      <c r="C50" s="58"/>
      <c r="D50" s="56"/>
      <c r="E50" s="58"/>
      <c r="F50" s="60"/>
      <c r="G50" s="59"/>
    </row>
    <row r="51" spans="1:7" outlineLevel="1">
      <c r="A51" s="58"/>
      <c r="B51" s="62"/>
      <c r="C51" s="58"/>
      <c r="D51" s="58"/>
      <c r="E51" s="58"/>
      <c r="F51" s="60"/>
      <c r="G51" s="59"/>
    </row>
    <row r="52" spans="1:7" outlineLevel="1">
      <c r="A52" s="58"/>
      <c r="B52" s="62"/>
      <c r="C52" s="58"/>
      <c r="D52" s="58"/>
      <c r="E52" s="58"/>
      <c r="F52" s="60"/>
      <c r="G52" s="59"/>
    </row>
    <row r="53" spans="1:7" outlineLevel="1">
      <c r="A53" s="58"/>
      <c r="B53" s="62"/>
      <c r="C53" s="58"/>
      <c r="D53" s="58"/>
      <c r="E53" s="58"/>
      <c r="F53" s="60"/>
      <c r="G53" s="59"/>
    </row>
    <row r="54" spans="1:7" outlineLevel="1">
      <c r="A54" s="58"/>
      <c r="B54" s="62"/>
      <c r="C54" s="58"/>
      <c r="D54" s="58"/>
      <c r="E54" s="58"/>
      <c r="F54" s="60"/>
      <c r="G54" s="59"/>
    </row>
    <row r="55" spans="1:7" outlineLevel="1">
      <c r="A55" s="58"/>
      <c r="B55" s="62"/>
      <c r="C55" s="58"/>
      <c r="D55" s="58"/>
      <c r="E55" s="58"/>
      <c r="F55" s="60"/>
      <c r="G55" s="59"/>
    </row>
    <row r="56" spans="1:7" outlineLevel="1">
      <c r="A56" s="58"/>
      <c r="B56" s="62"/>
      <c r="C56" s="58"/>
      <c r="D56" s="58"/>
      <c r="E56" s="58"/>
      <c r="F56" s="60"/>
      <c r="G56" s="59"/>
    </row>
    <row r="57" spans="1:7" outlineLevel="1">
      <c r="A57" s="58"/>
      <c r="B57" s="62"/>
      <c r="C57" s="58"/>
      <c r="D57" s="58"/>
      <c r="E57" s="58"/>
      <c r="F57" s="60"/>
      <c r="G57" s="59"/>
    </row>
    <row r="58" spans="1:7" outlineLevel="1">
      <c r="A58" s="58"/>
      <c r="B58" s="62"/>
      <c r="C58" s="58"/>
      <c r="D58" s="58"/>
      <c r="E58" s="58"/>
      <c r="F58" s="60"/>
      <c r="G58" s="59"/>
    </row>
    <row r="59" spans="1:7" outlineLevel="1">
      <c r="A59" s="58"/>
      <c r="B59" s="62"/>
      <c r="C59" s="58"/>
      <c r="D59" s="58"/>
      <c r="E59" s="58"/>
      <c r="F59" s="60"/>
      <c r="G59" s="59"/>
    </row>
    <row r="60" spans="1:7" outlineLevel="1">
      <c r="A60" s="58"/>
      <c r="B60" s="62"/>
      <c r="C60" s="58"/>
      <c r="D60" s="58"/>
      <c r="E60" s="58"/>
      <c r="F60" s="60"/>
      <c r="G60" s="59"/>
    </row>
    <row r="61" spans="1:7" outlineLevel="1">
      <c r="A61" s="58"/>
      <c r="B61" s="62"/>
      <c r="C61" s="58"/>
      <c r="D61" s="58"/>
      <c r="E61" s="58"/>
      <c r="F61" s="60"/>
      <c r="G61" s="59"/>
    </row>
    <row r="62" spans="1:7" outlineLevel="1">
      <c r="A62" s="58"/>
      <c r="B62" s="62"/>
      <c r="C62" s="58"/>
      <c r="D62" s="58"/>
      <c r="E62" s="58"/>
      <c r="F62" s="60"/>
      <c r="G62" s="59"/>
    </row>
    <row r="63" spans="1:7" outlineLevel="1">
      <c r="A63" s="58"/>
      <c r="B63" s="62"/>
      <c r="C63" s="58"/>
      <c r="D63" s="58"/>
      <c r="E63" s="58"/>
      <c r="F63" s="60"/>
      <c r="G63" s="59"/>
    </row>
    <row r="64" spans="1:7" outlineLevel="1">
      <c r="A64" s="58"/>
      <c r="B64" s="62"/>
      <c r="C64" s="58"/>
      <c r="D64" s="58"/>
      <c r="E64" s="58"/>
      <c r="F64" s="60"/>
      <c r="G64" s="59"/>
    </row>
    <row r="65" spans="1:8" outlineLevel="1">
      <c r="A65" s="58"/>
      <c r="B65" s="62"/>
      <c r="C65" s="58"/>
      <c r="D65" s="58"/>
      <c r="E65" s="58"/>
      <c r="F65" s="60"/>
      <c r="G65" s="59"/>
    </row>
    <row r="66" spans="1:8" outlineLevel="1">
      <c r="A66" s="58"/>
      <c r="B66" s="62"/>
      <c r="C66" s="58"/>
      <c r="D66" s="58"/>
      <c r="E66" s="58"/>
      <c r="F66" s="60"/>
      <c r="G66" s="59"/>
    </row>
    <row r="67" spans="1:8" outlineLevel="1">
      <c r="A67" s="58"/>
      <c r="B67" s="62"/>
      <c r="C67" s="58"/>
      <c r="D67" s="58"/>
      <c r="E67" s="58"/>
      <c r="F67" s="60"/>
      <c r="G67" s="59"/>
    </row>
    <row r="68" spans="1:8" outlineLevel="1">
      <c r="A68" s="58"/>
      <c r="B68" s="62"/>
      <c r="C68" s="58"/>
      <c r="D68" s="58"/>
      <c r="E68" s="58"/>
      <c r="F68" s="60"/>
      <c r="G68" s="59"/>
    </row>
    <row r="69" spans="1:8" outlineLevel="1">
      <c r="A69" s="58"/>
      <c r="B69" s="62"/>
      <c r="C69" s="58"/>
      <c r="D69" s="58"/>
      <c r="E69" s="58"/>
      <c r="F69" s="60"/>
      <c r="G69" s="59"/>
    </row>
    <row r="70" spans="1:8" outlineLevel="1">
      <c r="A70" s="58"/>
      <c r="B70" s="62"/>
      <c r="C70" s="58"/>
      <c r="D70" s="58"/>
      <c r="E70" s="58"/>
      <c r="F70" s="60"/>
      <c r="G70" s="59"/>
    </row>
    <row r="71" spans="1:8" outlineLevel="1">
      <c r="A71" s="58"/>
      <c r="B71" s="62"/>
      <c r="C71" s="58"/>
      <c r="D71" s="58"/>
      <c r="E71" s="58"/>
      <c r="F71" s="60"/>
      <c r="G71" s="59"/>
    </row>
    <row r="72" spans="1:8" outlineLevel="1">
      <c r="A72" s="58"/>
      <c r="B72" s="62"/>
      <c r="C72" s="58"/>
      <c r="D72" s="58"/>
      <c r="E72" s="58"/>
      <c r="F72" s="60"/>
      <c r="G72" s="59"/>
      <c r="H72" s="57"/>
    </row>
    <row r="73" spans="1:8" outlineLevel="1">
      <c r="A73" s="58"/>
      <c r="B73" s="62"/>
      <c r="C73" s="58"/>
      <c r="D73" s="58"/>
      <c r="E73" s="58"/>
      <c r="F73" s="60"/>
      <c r="G73" s="59"/>
      <c r="H73" s="57"/>
    </row>
    <row r="74" spans="1:8" outlineLevel="1">
      <c r="H74" s="57"/>
    </row>
    <row r="75" spans="1:8" s="57" customFormat="1" ht="15" outlineLevel="1">
      <c r="D75" s="86" t="s">
        <v>463</v>
      </c>
      <c r="F75" s="57">
        <f>SUBTOTAL(9,F2:F74)</f>
        <v>17994700</v>
      </c>
    </row>
    <row r="76" spans="1:8">
      <c r="H76" s="57"/>
    </row>
    <row r="77" spans="1:8">
      <c r="H77" s="57"/>
    </row>
    <row r="78" spans="1:8">
      <c r="H78" s="57"/>
    </row>
    <row r="79" spans="1:8">
      <c r="H79" s="57"/>
    </row>
    <row r="80" spans="1:8">
      <c r="H80" s="57"/>
    </row>
    <row r="81" spans="8:8">
      <c r="H81" s="57"/>
    </row>
    <row r="82" spans="8:8">
      <c r="H82" s="57"/>
    </row>
    <row r="83" spans="8:8">
      <c r="H83" s="57"/>
    </row>
  </sheetData>
  <sortState ref="A2:G66">
    <sortCondition ref="D2:D66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3"/>
  <sheetViews>
    <sheetView workbookViewId="0">
      <selection activeCell="D9" sqref="D9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18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HLOOKUP(C9,Rabaty,2)</f>
        <v>2.5000000000000001E-2</v>
      </c>
      <c r="E9" s="14">
        <f>C9*(100%-D9)</f>
        <v>2418.4874999999997</v>
      </c>
    </row>
    <row r="10" spans="2:8">
      <c r="B10" s="9" t="s">
        <v>168</v>
      </c>
      <c r="C10" s="13">
        <v>725</v>
      </c>
      <c r="D10" s="15">
        <f>HLOOKUP(C10,Rabaty,2)</f>
        <v>0</v>
      </c>
      <c r="E10" s="14">
        <f t="shared" ref="E10:E13" si="0">C10*(100%-D10)</f>
        <v>725</v>
      </c>
    </row>
    <row r="11" spans="2:8">
      <c r="B11" s="9" t="s">
        <v>169</v>
      </c>
      <c r="C11" s="13">
        <v>3761.59</v>
      </c>
      <c r="D11" s="15">
        <f>HLOOKUP(C11,Rabaty,2)</f>
        <v>0.03</v>
      </c>
      <c r="E11" s="14">
        <f t="shared" si="0"/>
        <v>3648.7422999999999</v>
      </c>
      <c r="F11" s="66"/>
      <c r="G11" s="66"/>
    </row>
    <row r="12" spans="2:8">
      <c r="B12" s="9" t="s">
        <v>170</v>
      </c>
      <c r="C12" s="13">
        <v>542.1</v>
      </c>
      <c r="D12" s="15">
        <f>HLOOKUP(C12,Rabaty,2)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HLOOKUP(C13,Rabaty,2)</f>
        <v>0.02</v>
      </c>
      <c r="E13" s="14">
        <f t="shared" si="0"/>
        <v>1624.742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150"/>
  <sheetViews>
    <sheetView zoomScaleNormal="100" workbookViewId="0">
      <selection activeCell="H89" sqref="H89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9.875" style="1" customWidth="1"/>
    <col min="8" max="8" width="12.25" customWidth="1"/>
    <col min="9" max="9" width="16.5" customWidth="1"/>
    <col min="10" max="10" width="14.625" customWidth="1"/>
    <col min="11" max="11" width="19.125" customWidth="1"/>
    <col min="12" max="12" width="11.375" customWidth="1"/>
  </cols>
  <sheetData>
    <row r="1" spans="1:14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 hidden="1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4" hidden="1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4" hidden="1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 hidden="1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 hidden="1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 hidden="1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 hidden="1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 hidden="1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 hidden="1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 hidden="1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 hidden="1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 hidden="1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 hidden="1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 hidden="1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 hidden="1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 hidden="1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 hidden="1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 hidden="1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 hidden="1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 hidden="1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 hidden="1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 hidden="1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 hidden="1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 hidden="1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 hidden="1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 hidden="1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 hidden="1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 hidden="1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 hidden="1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 hidden="1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 hidden="1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 hidden="1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 hidden="1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 hidden="1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 hidden="1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 hidden="1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 hidden="1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 hidden="1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 hidden="1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 hidden="1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 hidden="1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 hidden="1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 hidden="1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 hidden="1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 hidden="1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 hidden="1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 hidden="1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 hidden="1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 hidden="1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 hidden="1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 hidden="1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 hidden="1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 hidden="1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 hidden="1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 hidden="1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 hidden="1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 hidden="1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 hidden="1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 hidden="1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 hidden="1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 hidden="1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 hidden="1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 hidden="1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 hidden="1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 hidden="1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 hidden="1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 hidden="1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 hidden="1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 hidden="1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 hidden="1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 hidden="1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 hidden="1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 hidden="1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 hidden="1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 hidden="1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 hidden="1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 hidden="1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 hidden="1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 hidden="1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 hidden="1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 hidden="1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 hidden="1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 hidden="1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 hidden="1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 hidden="1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 hidden="1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 hidden="1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 hidden="1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 hidden="1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 hidden="1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 hidden="1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 hidden="1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 hidden="1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 hidden="1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 hidden="1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 hidden="1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 hidden="1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 hidden="1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 hidden="1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 hidden="1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 hidden="1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 hidden="1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 hidden="1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 hidden="1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 hidden="1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 hidden="1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 hidden="1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 hidden="1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 hidden="1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 hidden="1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 hidden="1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12" hidden="1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  <row r="131" spans="1:12" ht="15">
      <c r="A131" s="37" t="s">
        <v>0</v>
      </c>
      <c r="B131" s="37" t="s">
        <v>1</v>
      </c>
      <c r="C131" s="37" t="s">
        <v>2</v>
      </c>
      <c r="D131" s="37" t="s">
        <v>3</v>
      </c>
      <c r="E131" s="37" t="s">
        <v>4</v>
      </c>
      <c r="F131" s="37" t="s">
        <v>5</v>
      </c>
      <c r="H131" s="67" t="s">
        <v>445</v>
      </c>
      <c r="I131" s="67" t="s">
        <v>446</v>
      </c>
      <c r="J131" s="67" t="s">
        <v>447</v>
      </c>
      <c r="K131" s="67" t="s">
        <v>443</v>
      </c>
      <c r="L131" s="67" t="s">
        <v>444</v>
      </c>
    </row>
    <row r="132" spans="1:12">
      <c r="A132" s="57" t="s">
        <v>6</v>
      </c>
      <c r="B132" s="57" t="s">
        <v>7</v>
      </c>
      <c r="C132" s="57">
        <v>37</v>
      </c>
      <c r="D132" s="57" t="s">
        <v>24</v>
      </c>
      <c r="E132" s="57">
        <v>14</v>
      </c>
      <c r="F132" s="2">
        <v>2450</v>
      </c>
      <c r="H132" s="68">
        <f>DAVERAGE(Baza2,E131,E131:E147)</f>
        <v>17.25</v>
      </c>
      <c r="I132" s="68">
        <f>DMAX(Baza2,C131,C131:C147)</f>
        <v>54</v>
      </c>
      <c r="J132" s="68">
        <f>DMIN(Baza2,C131,C131:C147)</f>
        <v>30</v>
      </c>
      <c r="K132" s="69">
        <f>DSUM(Baza2,F131,F131:F147)</f>
        <v>51003</v>
      </c>
      <c r="L132" s="68">
        <f>DCOUNTA(Baza2,A131,A131:A147)</f>
        <v>16</v>
      </c>
    </row>
    <row r="133" spans="1:12">
      <c r="A133" s="57" t="s">
        <v>16</v>
      </c>
      <c r="B133" s="57" t="s">
        <v>7</v>
      </c>
      <c r="C133" s="57">
        <v>35</v>
      </c>
      <c r="D133" s="57" t="s">
        <v>24</v>
      </c>
      <c r="E133" s="57">
        <v>7</v>
      </c>
      <c r="F133" s="2">
        <v>2325</v>
      </c>
    </row>
    <row r="134" spans="1:12">
      <c r="A134" s="57" t="s">
        <v>26</v>
      </c>
      <c r="B134" s="57" t="s">
        <v>7</v>
      </c>
      <c r="C134" s="57">
        <v>42</v>
      </c>
      <c r="D134" s="57" t="s">
        <v>136</v>
      </c>
      <c r="E134" s="57">
        <v>21</v>
      </c>
      <c r="F134" s="2">
        <v>2431</v>
      </c>
    </row>
    <row r="135" spans="1:12">
      <c r="A135" s="57" t="s">
        <v>43</v>
      </c>
      <c r="B135" s="57" t="s">
        <v>7</v>
      </c>
      <c r="C135" s="57">
        <v>43</v>
      </c>
      <c r="D135" s="57" t="s">
        <v>136</v>
      </c>
      <c r="E135" s="57">
        <v>22</v>
      </c>
      <c r="F135" s="2">
        <v>3119</v>
      </c>
    </row>
    <row r="136" spans="1:12">
      <c r="A136" s="57" t="s">
        <v>79</v>
      </c>
      <c r="B136" s="57" t="s">
        <v>7</v>
      </c>
      <c r="C136" s="57">
        <v>54</v>
      </c>
      <c r="D136" s="57" t="s">
        <v>24</v>
      </c>
      <c r="E136" s="57">
        <v>33</v>
      </c>
      <c r="F136" s="2">
        <v>4500</v>
      </c>
    </row>
    <row r="137" spans="1:12">
      <c r="A137" s="57" t="s">
        <v>81</v>
      </c>
      <c r="B137" s="57" t="s">
        <v>7</v>
      </c>
      <c r="C137" s="57">
        <v>30</v>
      </c>
      <c r="D137" s="57" t="s">
        <v>24</v>
      </c>
      <c r="E137" s="57">
        <v>9</v>
      </c>
      <c r="F137" s="2">
        <v>2572</v>
      </c>
    </row>
    <row r="138" spans="1:12">
      <c r="A138" s="57" t="s">
        <v>82</v>
      </c>
      <c r="B138" s="57" t="s">
        <v>7</v>
      </c>
      <c r="C138" s="57">
        <v>39</v>
      </c>
      <c r="D138" s="57" t="s">
        <v>24</v>
      </c>
      <c r="E138" s="57">
        <v>18</v>
      </c>
      <c r="F138" s="2">
        <v>3384</v>
      </c>
    </row>
    <row r="139" spans="1:12">
      <c r="A139" s="57" t="s">
        <v>83</v>
      </c>
      <c r="B139" s="57" t="s">
        <v>7</v>
      </c>
      <c r="C139" s="57">
        <v>37</v>
      </c>
      <c r="D139" s="57" t="s">
        <v>136</v>
      </c>
      <c r="E139" s="57">
        <v>16</v>
      </c>
      <c r="F139" s="2">
        <v>3436</v>
      </c>
    </row>
    <row r="140" spans="1:12">
      <c r="A140" s="57" t="s">
        <v>89</v>
      </c>
      <c r="B140" s="57" t="s">
        <v>7</v>
      </c>
      <c r="C140" s="57">
        <v>31</v>
      </c>
      <c r="D140" s="57" t="s">
        <v>136</v>
      </c>
      <c r="E140" s="57">
        <v>10</v>
      </c>
      <c r="F140" s="2">
        <v>3175</v>
      </c>
    </row>
    <row r="141" spans="1:12">
      <c r="A141" s="57" t="s">
        <v>92</v>
      </c>
      <c r="B141" s="57" t="s">
        <v>7</v>
      </c>
      <c r="C141" s="57">
        <v>52</v>
      </c>
      <c r="D141" s="57" t="s">
        <v>136</v>
      </c>
      <c r="E141" s="57">
        <v>31</v>
      </c>
      <c r="F141" s="2">
        <v>2948</v>
      </c>
    </row>
    <row r="142" spans="1:12">
      <c r="A142" s="57" t="s">
        <v>95</v>
      </c>
      <c r="B142" s="57" t="s">
        <v>7</v>
      </c>
      <c r="C142" s="57">
        <v>36</v>
      </c>
      <c r="D142" s="57" t="s">
        <v>24</v>
      </c>
      <c r="E142" s="57">
        <v>15</v>
      </c>
      <c r="F142" s="2">
        <v>3945</v>
      </c>
    </row>
    <row r="143" spans="1:12">
      <c r="A143" s="57" t="s">
        <v>96</v>
      </c>
      <c r="B143" s="57" t="s">
        <v>7</v>
      </c>
      <c r="C143" s="57">
        <v>50</v>
      </c>
      <c r="D143" s="57" t="s">
        <v>136</v>
      </c>
      <c r="E143" s="57">
        <v>29</v>
      </c>
      <c r="F143" s="2">
        <v>3621</v>
      </c>
    </row>
    <row r="144" spans="1:12">
      <c r="A144" s="57" t="s">
        <v>122</v>
      </c>
      <c r="B144" s="57" t="s">
        <v>7</v>
      </c>
      <c r="C144" s="57">
        <v>34</v>
      </c>
      <c r="D144" s="57" t="s">
        <v>24</v>
      </c>
      <c r="E144" s="57">
        <v>13</v>
      </c>
      <c r="F144" s="2">
        <v>3531</v>
      </c>
    </row>
    <row r="145" spans="1:6">
      <c r="A145" s="57" t="s">
        <v>124</v>
      </c>
      <c r="B145" s="57" t="s">
        <v>7</v>
      </c>
      <c r="C145" s="57">
        <v>34</v>
      </c>
      <c r="D145" s="57" t="s">
        <v>136</v>
      </c>
      <c r="E145" s="57">
        <v>13</v>
      </c>
      <c r="F145" s="2">
        <v>1931</v>
      </c>
    </row>
    <row r="146" spans="1:6">
      <c r="A146" s="57" t="s">
        <v>130</v>
      </c>
      <c r="B146" s="57" t="s">
        <v>7</v>
      </c>
      <c r="C146" s="57">
        <v>32</v>
      </c>
      <c r="D146" s="57" t="s">
        <v>24</v>
      </c>
      <c r="E146" s="57">
        <v>11</v>
      </c>
      <c r="F146" s="2">
        <v>3707</v>
      </c>
    </row>
    <row r="147" spans="1:6">
      <c r="A147" s="57" t="s">
        <v>134</v>
      </c>
      <c r="B147" s="57" t="s">
        <v>7</v>
      </c>
      <c r="C147" s="57">
        <v>35</v>
      </c>
      <c r="D147" s="57" t="s">
        <v>136</v>
      </c>
      <c r="E147" s="57">
        <v>14</v>
      </c>
      <c r="F147" s="2">
        <v>3928</v>
      </c>
    </row>
    <row r="148" spans="1:6">
      <c r="A148" s="57"/>
      <c r="B148" s="57"/>
      <c r="C148" s="57"/>
      <c r="D148" s="57"/>
      <c r="E148" s="57"/>
      <c r="F148" s="2"/>
    </row>
    <row r="149" spans="1:6">
      <c r="A149" s="57"/>
      <c r="B149" s="57"/>
      <c r="C149" s="57"/>
      <c r="D149" s="57"/>
      <c r="E149" s="57"/>
      <c r="F149" s="2"/>
    </row>
    <row r="150" spans="1:6">
      <c r="A150" s="57"/>
      <c r="B150" s="57"/>
      <c r="C150" s="57"/>
      <c r="D150" s="57"/>
      <c r="E150" s="57"/>
      <c r="F150" s="2"/>
    </row>
  </sheetData>
  <autoFilter ref="A1:F129">
    <filterColumn colId="1">
      <filters>
        <filter val="Kobieta"/>
      </filters>
    </filterColumn>
    <filterColumn colId="2">
      <customFilters and="1">
        <customFilter operator="greaterThan" val="28"/>
        <customFilter operator="lessThanOrEqual" val="55"/>
      </customFilters>
    </filterColumn>
    <filterColumn colId="3">
      <filters>
        <filter val="licencjat"/>
        <filter val="magister"/>
      </filters>
    </filterColumn>
  </autoFilter>
  <dataConsolidate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C6" sqref="C6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C3*(1+C4)^C5</f>
        <v>1159274.0742999997</v>
      </c>
    </row>
    <row r="7" spans="2:5">
      <c r="D7" s="18">
        <v>1000000</v>
      </c>
    </row>
    <row r="8" spans="2:5">
      <c r="D8" s="70">
        <f>D7+(D7*3%)</f>
        <v>1030000</v>
      </c>
    </row>
    <row r="9" spans="2:5">
      <c r="D9" s="70">
        <f>D8+(D8*3%)</f>
        <v>1060900</v>
      </c>
    </row>
    <row r="10" spans="2:5">
      <c r="D10" s="70">
        <f t="shared" ref="D10:D12" si="0">D9+(D9*3%)</f>
        <v>1092727</v>
      </c>
    </row>
    <row r="11" spans="2:5">
      <c r="D11" s="70">
        <f t="shared" si="0"/>
        <v>1125508.81</v>
      </c>
    </row>
    <row r="12" spans="2:5">
      <c r="D12" s="70">
        <f t="shared" si="0"/>
        <v>1159274.0743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21" sqref="E21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43773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1">
        <v>412000</v>
      </c>
      <c r="F4" s="4">
        <f>RANK(E4,$E$4:$E$18)</f>
        <v>9</v>
      </c>
    </row>
    <row r="5" spans="1:8">
      <c r="A5" s="1" t="s">
        <v>188</v>
      </c>
      <c r="B5" s="1" t="s">
        <v>194</v>
      </c>
      <c r="C5" s="57" t="str">
        <f t="shared" ref="C5:C18" si="0">TRIM(A5)</f>
        <v>RDO Radom</v>
      </c>
      <c r="D5" s="4" t="str">
        <f t="shared" ref="D5:D18" si="1">MID(C5,1,3)</f>
        <v>RDO</v>
      </c>
      <c r="E5" s="21">
        <v>500</v>
      </c>
      <c r="F5" s="4">
        <f t="shared" ref="F5:F18" si="2">RANK(E5,$E$4:$E$18)</f>
        <v>14</v>
      </c>
    </row>
    <row r="6" spans="1:8">
      <c r="A6" s="1" t="s">
        <v>181</v>
      </c>
      <c r="B6" s="1" t="s">
        <v>194</v>
      </c>
      <c r="C6" s="57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7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7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7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7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7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7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7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7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7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7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7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7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87" t="s">
        <v>200</v>
      </c>
      <c r="D20" s="87"/>
      <c r="E20" s="27">
        <f>SUM(E4:E18)</f>
        <v>30598455</v>
      </c>
    </row>
    <row r="21" spans="1:6" ht="18.75" customHeight="1">
      <c r="C21" s="87" t="s">
        <v>201</v>
      </c>
      <c r="D21" s="87"/>
      <c r="E21" s="27">
        <f>SUMIF(B4:B18,"Północ",E4:E18)</f>
        <v>19788713</v>
      </c>
    </row>
    <row r="22" spans="1:6" ht="18.75" customHeight="1">
      <c r="C22" s="87" t="s">
        <v>202</v>
      </c>
      <c r="D22" s="87"/>
      <c r="E22" s="27">
        <f>SUMIF(B4:B18,"Południe",E4:E18)</f>
        <v>10809742</v>
      </c>
    </row>
    <row r="23" spans="1:6">
      <c r="E23" s="21"/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93"/>
  <sheetViews>
    <sheetView zoomScaleNormal="100" workbookViewId="0">
      <selection activeCell="B26" sqref="B26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88">
        <f ca="1">NOW()</f>
        <v>43773.377007060182</v>
      </c>
      <c r="E1" s="89"/>
      <c r="G1" s="28" t="s">
        <v>404</v>
      </c>
    </row>
    <row r="2" spans="1:7" s="1" customFormat="1">
      <c r="D2" s="4"/>
      <c r="E2" s="4"/>
    </row>
    <row r="3" spans="1:7" ht="18.75" customHeight="1">
      <c r="A3" s="53" t="s">
        <v>0</v>
      </c>
      <c r="B3" s="53" t="s">
        <v>208</v>
      </c>
      <c r="C3" s="53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CONCATENATE(B4," ",A4)</f>
        <v>Jan Górski</v>
      </c>
      <c r="D4" s="52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CONCATENATE(B5," ",A5)</f>
        <v>Dariusz Roszak</v>
      </c>
      <c r="D5" s="52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2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2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2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2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2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2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2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2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2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2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2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2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2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2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2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2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2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2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2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2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2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2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2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2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2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2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2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2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2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2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2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2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2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2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2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2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2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2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2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2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2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2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2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2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2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2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2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2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2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2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2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2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2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2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2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2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2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2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2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2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2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2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2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CONCATENATE(B69," ",A69)</f>
        <v>Joanna Młyńczak</v>
      </c>
      <c r="D69" s="52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2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2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2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2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2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2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2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2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2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2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2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2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2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2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2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2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2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2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2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2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2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2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2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2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2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2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2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2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2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2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2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2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2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2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2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2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2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2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2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2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2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2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2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2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2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2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2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2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2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2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2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2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2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2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2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2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2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2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2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2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2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2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2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CONCATENATE(B133," ",A133)</f>
        <v>Czesław Jasiewicz</v>
      </c>
      <c r="D133" s="52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2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2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2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2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2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2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2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2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2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2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2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2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2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2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2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2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2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2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2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2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2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2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2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2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2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2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2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2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2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2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2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2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2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2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2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2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2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2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2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2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2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2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2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2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2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2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2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2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2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2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2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2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2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2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2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2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2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2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2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2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1"/>
  <sheetViews>
    <sheetView tabSelected="1" workbookViewId="0">
      <selection activeCell="O20" sqref="O20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3" t="s">
        <v>384</v>
      </c>
      <c r="B3" s="44" t="s">
        <v>208</v>
      </c>
      <c r="C3" s="44" t="s">
        <v>0</v>
      </c>
      <c r="D3" s="93" t="s">
        <v>386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43" t="s">
        <v>385</v>
      </c>
      <c r="R3" s="1"/>
    </row>
    <row r="4" spans="1:19">
      <c r="A4" s="45">
        <v>1</v>
      </c>
      <c r="B4" s="46" t="s">
        <v>209</v>
      </c>
      <c r="C4" s="46" t="s">
        <v>387</v>
      </c>
      <c r="D4" s="47">
        <v>3</v>
      </c>
      <c r="E4" s="47">
        <v>5</v>
      </c>
      <c r="F4" s="47">
        <v>3</v>
      </c>
      <c r="G4" s="47">
        <v>3</v>
      </c>
      <c r="H4" s="47">
        <v>4</v>
      </c>
      <c r="I4" s="47">
        <v>3</v>
      </c>
      <c r="J4" s="47">
        <v>4</v>
      </c>
      <c r="K4" s="47">
        <v>4</v>
      </c>
      <c r="L4" s="47">
        <v>5</v>
      </c>
      <c r="M4" s="47">
        <v>5</v>
      </c>
      <c r="N4" s="48"/>
      <c r="O4" s="48"/>
      <c r="P4" s="48"/>
      <c r="Q4" s="49">
        <f>AVERAGE(D4:P4)</f>
        <v>3.9</v>
      </c>
      <c r="R4" s="1"/>
    </row>
    <row r="5" spans="1:19">
      <c r="A5" s="45">
        <v>2</v>
      </c>
      <c r="B5" s="46" t="s">
        <v>352</v>
      </c>
      <c r="C5" s="46" t="s">
        <v>388</v>
      </c>
      <c r="D5" s="47">
        <v>4</v>
      </c>
      <c r="E5" s="47">
        <v>4</v>
      </c>
      <c r="F5" s="47">
        <v>4</v>
      </c>
      <c r="G5" s="47">
        <v>2</v>
      </c>
      <c r="H5" s="47">
        <v>4</v>
      </c>
      <c r="I5" s="47">
        <v>4</v>
      </c>
      <c r="J5" s="47">
        <v>5</v>
      </c>
      <c r="K5" s="47">
        <v>3</v>
      </c>
      <c r="L5" s="47"/>
      <c r="M5" s="47"/>
      <c r="N5" s="48"/>
      <c r="O5" s="48"/>
      <c r="P5" s="48"/>
      <c r="Q5" s="49">
        <f t="shared" ref="Q5:Q13" si="0">AVERAGE(D5:P5)</f>
        <v>3.75</v>
      </c>
      <c r="R5" s="1"/>
    </row>
    <row r="6" spans="1:19">
      <c r="A6" s="45">
        <v>3</v>
      </c>
      <c r="B6" s="46" t="s">
        <v>389</v>
      </c>
      <c r="C6" s="46" t="s">
        <v>390</v>
      </c>
      <c r="D6" s="47">
        <v>5</v>
      </c>
      <c r="E6" s="47">
        <v>3</v>
      </c>
      <c r="F6" s="47">
        <v>3</v>
      </c>
      <c r="G6" s="47">
        <v>3</v>
      </c>
      <c r="H6" s="47">
        <v>4</v>
      </c>
      <c r="I6" s="47">
        <v>5</v>
      </c>
      <c r="J6" s="47">
        <v>4</v>
      </c>
      <c r="K6" s="47">
        <v>3</v>
      </c>
      <c r="L6" s="47">
        <v>3</v>
      </c>
      <c r="M6" s="47"/>
      <c r="N6" s="48"/>
      <c r="O6" s="48"/>
      <c r="P6" s="48"/>
      <c r="Q6" s="49">
        <f t="shared" si="0"/>
        <v>3.6666666666666665</v>
      </c>
      <c r="R6" s="1"/>
    </row>
    <row r="7" spans="1:19">
      <c r="A7" s="45">
        <v>4</v>
      </c>
      <c r="B7" s="46" t="s">
        <v>391</v>
      </c>
      <c r="C7" s="46" t="s">
        <v>392</v>
      </c>
      <c r="D7" s="47">
        <v>4</v>
      </c>
      <c r="E7" s="47">
        <v>4</v>
      </c>
      <c r="F7" s="47">
        <v>6</v>
      </c>
      <c r="G7" s="47">
        <v>4</v>
      </c>
      <c r="H7" s="47">
        <v>5</v>
      </c>
      <c r="I7" s="47">
        <v>5</v>
      </c>
      <c r="J7" s="47">
        <v>3</v>
      </c>
      <c r="K7" s="47">
        <v>4</v>
      </c>
      <c r="L7" s="47">
        <v>4</v>
      </c>
      <c r="M7" s="47">
        <v>4</v>
      </c>
      <c r="N7" s="48"/>
      <c r="O7" s="48"/>
      <c r="P7" s="48"/>
      <c r="Q7" s="49">
        <f t="shared" si="0"/>
        <v>4.3</v>
      </c>
      <c r="R7" s="1"/>
      <c r="S7" s="1"/>
    </row>
    <row r="8" spans="1:19">
      <c r="A8" s="45">
        <v>5</v>
      </c>
      <c r="B8" s="46" t="s">
        <v>391</v>
      </c>
      <c r="C8" s="46" t="s">
        <v>393</v>
      </c>
      <c r="D8" s="47">
        <v>3</v>
      </c>
      <c r="E8" s="47">
        <v>3</v>
      </c>
      <c r="F8" s="47">
        <v>3</v>
      </c>
      <c r="G8" s="47">
        <v>3</v>
      </c>
      <c r="H8" s="47">
        <v>5</v>
      </c>
      <c r="I8" s="47">
        <v>5</v>
      </c>
      <c r="J8" s="47">
        <v>4</v>
      </c>
      <c r="K8" s="47"/>
      <c r="L8" s="47"/>
      <c r="M8" s="47"/>
      <c r="N8" s="48"/>
      <c r="O8" s="48"/>
      <c r="P8" s="48"/>
      <c r="Q8" s="49">
        <f t="shared" si="0"/>
        <v>3.7142857142857144</v>
      </c>
      <c r="R8" s="1"/>
      <c r="S8" s="1"/>
    </row>
    <row r="9" spans="1:19">
      <c r="A9" s="45">
        <v>6</v>
      </c>
      <c r="B9" s="46" t="s">
        <v>340</v>
      </c>
      <c r="C9" s="46" t="s">
        <v>394</v>
      </c>
      <c r="D9" s="47">
        <v>4</v>
      </c>
      <c r="E9" s="47">
        <v>4</v>
      </c>
      <c r="F9" s="47">
        <v>4</v>
      </c>
      <c r="G9" s="47">
        <v>4</v>
      </c>
      <c r="H9" s="47">
        <v>5</v>
      </c>
      <c r="I9" s="47">
        <v>5</v>
      </c>
      <c r="J9" s="47">
        <v>2</v>
      </c>
      <c r="K9" s="47">
        <v>4</v>
      </c>
      <c r="L9" s="47">
        <v>4</v>
      </c>
      <c r="M9" s="47">
        <v>5</v>
      </c>
      <c r="N9" s="48"/>
      <c r="O9" s="48"/>
      <c r="P9" s="48"/>
      <c r="Q9" s="49">
        <f t="shared" si="0"/>
        <v>4.0999999999999996</v>
      </c>
      <c r="R9" s="1"/>
    </row>
    <row r="10" spans="1:19">
      <c r="A10" s="45">
        <v>7</v>
      </c>
      <c r="B10" s="46" t="s">
        <v>336</v>
      </c>
      <c r="C10" s="46" t="s">
        <v>395</v>
      </c>
      <c r="D10" s="47">
        <v>4</v>
      </c>
      <c r="E10" s="47">
        <v>6</v>
      </c>
      <c r="F10" s="47"/>
      <c r="G10" s="47"/>
      <c r="H10" s="47"/>
      <c r="I10" s="47"/>
      <c r="J10" s="47"/>
      <c r="K10" s="47"/>
      <c r="L10" s="47"/>
      <c r="M10" s="47"/>
      <c r="N10" s="48"/>
      <c r="O10" s="48"/>
      <c r="P10" s="48"/>
      <c r="Q10" s="49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47">
        <v>4</v>
      </c>
      <c r="E11" s="47">
        <v>4</v>
      </c>
      <c r="F11" s="47">
        <v>6</v>
      </c>
      <c r="G11" s="47">
        <v>3</v>
      </c>
      <c r="H11" s="47">
        <v>6</v>
      </c>
      <c r="I11" s="47">
        <v>4</v>
      </c>
      <c r="J11" s="47">
        <v>3</v>
      </c>
      <c r="K11" s="47">
        <v>4</v>
      </c>
      <c r="L11" s="47">
        <v>4</v>
      </c>
      <c r="M11" s="47">
        <v>5</v>
      </c>
      <c r="N11" s="48"/>
      <c r="O11" s="48"/>
      <c r="P11" s="48"/>
      <c r="Q11" s="49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47">
        <v>5</v>
      </c>
      <c r="E12" s="47">
        <v>3</v>
      </c>
      <c r="F12" s="45">
        <v>6</v>
      </c>
      <c r="G12" s="47">
        <v>3</v>
      </c>
      <c r="H12" s="47">
        <v>2</v>
      </c>
      <c r="I12" s="47">
        <v>4</v>
      </c>
      <c r="J12" s="47">
        <v>2</v>
      </c>
      <c r="K12" s="47">
        <v>3</v>
      </c>
      <c r="L12" s="47">
        <v>3</v>
      </c>
      <c r="M12" s="47"/>
      <c r="N12" s="48"/>
      <c r="O12" s="48"/>
      <c r="P12" s="48"/>
      <c r="Q12" s="49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47">
        <v>4</v>
      </c>
      <c r="E13" s="47">
        <v>2</v>
      </c>
      <c r="F13" s="47">
        <v>6</v>
      </c>
      <c r="G13" s="47">
        <v>2</v>
      </c>
      <c r="H13" s="47">
        <v>2</v>
      </c>
      <c r="I13" s="47">
        <v>4</v>
      </c>
      <c r="J13" s="47">
        <v>3</v>
      </c>
      <c r="K13" s="47"/>
      <c r="L13" s="47"/>
      <c r="M13" s="47"/>
      <c r="N13" s="48"/>
      <c r="O13" s="48"/>
      <c r="P13" s="48"/>
      <c r="Q13" s="49">
        <f t="shared" si="0"/>
        <v>3.2857142857142856</v>
      </c>
      <c r="R13" s="1"/>
    </row>
    <row r="14" spans="1:19" ht="15">
      <c r="A14" s="50"/>
      <c r="B14" s="50"/>
      <c r="C14" s="50"/>
      <c r="D14" s="50"/>
      <c r="E14" s="50"/>
      <c r="F14" s="50"/>
      <c r="G14" s="50"/>
      <c r="H14" s="50"/>
      <c r="I14" s="50"/>
      <c r="J14" s="50"/>
      <c r="L14" s="1"/>
      <c r="M14" s="90" t="s">
        <v>398</v>
      </c>
      <c r="N14" s="91"/>
      <c r="O14" s="91"/>
      <c r="P14" s="92"/>
      <c r="Q14" s="51">
        <f>AVERAGE(Q4:Q13)</f>
        <v>3.9461111111111107</v>
      </c>
      <c r="R14" s="1"/>
    </row>
    <row r="15" spans="1:19">
      <c r="A15" s="50"/>
      <c r="B15" s="50"/>
      <c r="C15" s="50"/>
      <c r="D15" s="50"/>
      <c r="E15" s="50"/>
      <c r="F15" s="50"/>
      <c r="G15" s="5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1:18">
      <c r="K17" s="57"/>
      <c r="R17" s="1"/>
    </row>
    <row r="18" spans="11:18">
      <c r="R18" s="1"/>
    </row>
    <row r="19" spans="11:18">
      <c r="R19" s="1"/>
    </row>
    <row r="20" spans="11:18">
      <c r="R20" s="1"/>
    </row>
    <row r="21" spans="11:18">
      <c r="R21" s="1"/>
    </row>
  </sheetData>
  <sheetProtection password="86D4" sheet="1" objects="1" scenarios="1"/>
  <protectedRanges>
    <protectedRange sqref="D4:P13" name="Oceny"/>
  </protectedRanges>
  <mergeCells count="2">
    <mergeCell ref="M14:P14"/>
    <mergeCell ref="D3:P3"/>
  </mergeCells>
  <dataValidations count="2">
    <dataValidation type="whole" allowBlank="1" showInputMessage="1" showErrorMessage="1" sqref="R6">
      <formula1>1</formula1>
      <formula2>6</formula2>
    </dataValidation>
    <dataValidation type="whole" allowBlank="1" showErrorMessage="1" errorTitle="Błąd" error="Wpisanymi wartościami mogą być jedynie liczby całkowite od 1 do 6" promptTitle="Test" prompt="Próba" sqref="D4:P13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M23"/>
  <sheetViews>
    <sheetView workbookViewId="0">
      <selection activeCell="C11" sqref="C11"/>
    </sheetView>
  </sheetViews>
  <sheetFormatPr defaultRowHeight="14.25"/>
  <cols>
    <col min="1" max="1" width="6.375" customWidth="1"/>
    <col min="3" max="3" width="19.75" customWidth="1"/>
  </cols>
  <sheetData>
    <row r="1" spans="2:13" ht="15">
      <c r="H1" s="28" t="s">
        <v>414</v>
      </c>
    </row>
    <row r="2" spans="2:13" ht="15">
      <c r="B2" s="54" t="s">
        <v>412</v>
      </c>
    </row>
    <row r="3" spans="2:13" ht="15">
      <c r="B3" s="54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55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54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1" show="0" sqref="C11">
    <scenario name="Pośredni wariant" locked="1" count="4" user="Piotr Soczewka" comment="Autor: Piotr Soczewka dn. 2019-11-02">
      <inputCells r="C6" val="285"/>
      <inputCells r="C7" val="270"/>
      <inputCells r="C8" val="370"/>
      <inputCells r="C9" val="360"/>
    </scenario>
    <scenario name="Najgorszy wariant" locked="1" count="4" user="Piotr Soczewka" comment="Autor: Piotr Soczewka dn. 2019-11-02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14"/>
  <sheetViews>
    <sheetView showGridLines="0" workbookViewId="0"/>
  </sheetViews>
  <sheetFormatPr defaultRowHeight="14.25" outlineLevelRow="1" outlineLevelCol="1"/>
  <cols>
    <col min="3" max="3" width="6.25" customWidth="1"/>
    <col min="4" max="6" width="13.875" bestFit="1" customWidth="1" outlineLevel="1"/>
  </cols>
  <sheetData>
    <row r="1" spans="2:6" ht="15" thickBot="1"/>
    <row r="2" spans="2:6" ht="15.75">
      <c r="B2" s="74" t="s">
        <v>456</v>
      </c>
      <c r="C2" s="74"/>
      <c r="D2" s="79"/>
      <c r="E2" s="79"/>
      <c r="F2" s="79"/>
    </row>
    <row r="3" spans="2:6" ht="15.75" collapsed="1">
      <c r="B3" s="73"/>
      <c r="C3" s="73"/>
      <c r="D3" s="80" t="s">
        <v>458</v>
      </c>
      <c r="E3" s="80" t="s">
        <v>453</v>
      </c>
      <c r="F3" s="80" t="s">
        <v>455</v>
      </c>
    </row>
    <row r="4" spans="2:6" ht="33.75" hidden="1" outlineLevel="1">
      <c r="B4" s="76"/>
      <c r="C4" s="76"/>
      <c r="D4" s="71"/>
      <c r="E4" s="82" t="s">
        <v>454</v>
      </c>
      <c r="F4" s="82" t="s">
        <v>454</v>
      </c>
    </row>
    <row r="5" spans="2:6" ht="15">
      <c r="B5" s="77" t="s">
        <v>457</v>
      </c>
      <c r="C5" s="77"/>
      <c r="D5" s="75"/>
      <c r="E5" s="75"/>
      <c r="F5" s="75"/>
    </row>
    <row r="6" spans="2:6" ht="15" outlineLevel="1">
      <c r="B6" s="76"/>
      <c r="C6" s="76" t="s">
        <v>448</v>
      </c>
      <c r="D6" s="71">
        <v>300</v>
      </c>
      <c r="E6" s="81">
        <v>285</v>
      </c>
      <c r="F6" s="81">
        <v>270</v>
      </c>
    </row>
    <row r="7" spans="2:6" ht="15" outlineLevel="1">
      <c r="B7" s="76"/>
      <c r="C7" s="76" t="s">
        <v>449</v>
      </c>
      <c r="D7" s="71">
        <v>310</v>
      </c>
      <c r="E7" s="81">
        <v>270</v>
      </c>
      <c r="F7" s="81">
        <v>260</v>
      </c>
    </row>
    <row r="8" spans="2:6" ht="15" outlineLevel="1">
      <c r="B8" s="76"/>
      <c r="C8" s="76" t="s">
        <v>450</v>
      </c>
      <c r="D8" s="71">
        <v>413</v>
      </c>
      <c r="E8" s="81">
        <v>370</v>
      </c>
      <c r="F8" s="81">
        <v>340</v>
      </c>
    </row>
    <row r="9" spans="2:6" ht="15" outlineLevel="1">
      <c r="B9" s="76"/>
      <c r="C9" s="76" t="s">
        <v>451</v>
      </c>
      <c r="D9" s="71">
        <v>375</v>
      </c>
      <c r="E9" s="81">
        <v>360</v>
      </c>
      <c r="F9" s="81">
        <v>345</v>
      </c>
    </row>
    <row r="10" spans="2:6" ht="15">
      <c r="B10" s="77" t="s">
        <v>459</v>
      </c>
      <c r="C10" s="77"/>
      <c r="D10" s="75"/>
      <c r="E10" s="75"/>
      <c r="F10" s="75"/>
    </row>
    <row r="11" spans="2:6" ht="15.75" outlineLevel="1" thickBot="1">
      <c r="B11" s="78"/>
      <c r="C11" s="78" t="s">
        <v>452</v>
      </c>
      <c r="D11" s="72">
        <v>1398</v>
      </c>
      <c r="E11" s="72">
        <v>1285</v>
      </c>
      <c r="F11" s="72">
        <v>1215</v>
      </c>
    </row>
    <row r="12" spans="2:6">
      <c r="B12" s="57" t="s">
        <v>460</v>
      </c>
    </row>
    <row r="13" spans="2:6">
      <c r="B13" s="57" t="s">
        <v>461</v>
      </c>
    </row>
    <row r="14" spans="2:6">
      <c r="B14" s="57" t="s">
        <v>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4</vt:i4>
      </vt:variant>
    </vt:vector>
  </HeadingPairs>
  <TitlesOfParts>
    <vt:vector size="15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Baza</vt:lpstr>
      <vt:lpstr>Baza2</vt:lpstr>
      <vt:lpstr>Oceny</vt:lpstr>
      <vt:lpstr>Rabaty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Piotr Soczewka</cp:lastModifiedBy>
  <dcterms:created xsi:type="dcterms:W3CDTF">2012-12-12T04:46:21Z</dcterms:created>
  <dcterms:modified xsi:type="dcterms:W3CDTF">2019-11-04T08:02:54Z</dcterms:modified>
</cp:coreProperties>
</file>