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ruka\Documents\Userdata\PROJECTS\Meenakshi\ALpha\2022\Estimations\"/>
    </mc:Choice>
  </mc:AlternateContent>
  <xr:revisionPtr revIDLastSave="0" documentId="13_ncr:1_{41AC56E6-3F03-4E49-B982-6B82BECB9073}" xr6:coauthVersionLast="41" xr6:coauthVersionMax="41" xr10:uidLastSave="{00000000-0000-0000-0000-000000000000}"/>
  <bookViews>
    <workbookView xWindow="-120" yWindow="-120" windowWidth="29040" windowHeight="15840" tabRatio="642" activeTab="2" xr2:uid="{00000000-000D-0000-FFFF-FFFF00000000}"/>
  </bookViews>
  <sheets>
    <sheet name="Estimation Guidelines" sheetId="3" r:id="rId1"/>
    <sheet name="Estimates" sheetId="2" r:id="rId2"/>
    <sheet name="Sheet1" sheetId="6" r:id="rId3"/>
    <sheet name="Schedul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2" l="1"/>
  <c r="H42" i="2"/>
  <c r="G51" i="2"/>
  <c r="V4" i="2"/>
  <c r="V5" i="2"/>
  <c r="V6" i="2"/>
  <c r="V7" i="2"/>
  <c r="V8" i="2"/>
  <c r="V9" i="2"/>
  <c r="V10" i="2"/>
  <c r="V11" i="2"/>
  <c r="V12" i="2"/>
  <c r="V13" i="2"/>
  <c r="V14" i="2"/>
  <c r="V3" i="2"/>
  <c r="V2" i="2"/>
  <c r="D6" i="6"/>
  <c r="F14" i="2"/>
  <c r="F6" i="6" l="1"/>
  <c r="G6" i="6" s="1"/>
  <c r="F11" i="2" l="1"/>
  <c r="M10" i="6"/>
  <c r="L10" i="6"/>
  <c r="K10" i="6"/>
  <c r="E16" i="2" l="1"/>
  <c r="D16" i="2"/>
  <c r="C16" i="2"/>
  <c r="E13" i="2" l="1"/>
  <c r="D13" i="2"/>
  <c r="C13" i="2"/>
  <c r="G11" i="2"/>
  <c r="G14" i="2"/>
  <c r="M11" i="6"/>
  <c r="L11" i="6"/>
  <c r="K11" i="6"/>
  <c r="C32" i="2" l="1"/>
  <c r="G30" i="2" l="1"/>
  <c r="C31" i="2"/>
  <c r="E31" i="2"/>
  <c r="D31" i="2"/>
  <c r="C33" i="2"/>
  <c r="G33" i="2" s="1"/>
  <c r="G15" i="2"/>
  <c r="F15" i="2"/>
  <c r="G31" i="2" l="1"/>
  <c r="F31" i="2"/>
  <c r="G32" i="2"/>
  <c r="G29" i="2"/>
  <c r="G18" i="2"/>
  <c r="G17" i="2"/>
  <c r="F13" i="2"/>
  <c r="F12" i="2"/>
  <c r="F10" i="2"/>
  <c r="G13" i="2"/>
  <c r="G12" i="2"/>
  <c r="G16" i="2" l="1"/>
  <c r="G19" i="2" s="1"/>
  <c r="G42" i="2" s="1"/>
  <c r="G50" i="2" s="1"/>
  <c r="F16" i="2"/>
  <c r="G21" i="2" l="1"/>
  <c r="H21" i="2" s="1"/>
  <c r="F29" i="2" l="1"/>
  <c r="F30" i="2"/>
  <c r="G34" i="2" s="1"/>
  <c r="G35" i="2" s="1"/>
  <c r="G36" i="2" s="1"/>
  <c r="G37" i="2" s="1"/>
</calcChain>
</file>

<file path=xl/sharedStrings.xml><?xml version="1.0" encoding="utf-8"?>
<sst xmlns="http://schemas.openxmlformats.org/spreadsheetml/2006/main" count="292" uniqueCount="132">
  <si>
    <t>Total Efforts</t>
  </si>
  <si>
    <t>Total</t>
  </si>
  <si>
    <t>Effort (hrs)</t>
  </si>
  <si>
    <t>Test Data Preparation</t>
  </si>
  <si>
    <t>Legend</t>
  </si>
  <si>
    <t>Low</t>
  </si>
  <si>
    <t>Medium</t>
  </si>
  <si>
    <t>High</t>
  </si>
  <si>
    <t>Project Intitiation</t>
  </si>
  <si>
    <t>Functional Sign-Off</t>
  </si>
  <si>
    <t>Familiarization &amp; KT</t>
  </si>
  <si>
    <t>Proposed Project Plan</t>
  </si>
  <si>
    <t>Complexity Level</t>
  </si>
  <si>
    <t># of Verification Points</t>
  </si>
  <si>
    <t>Low [L]</t>
  </si>
  <si>
    <t>Medium [M]</t>
  </si>
  <si>
    <t>High [H]</t>
  </si>
  <si>
    <t>&gt; 15 and &lt;= 20 verification points</t>
  </si>
  <si>
    <t># of Test Steps</t>
  </si>
  <si>
    <t>&lt;= 7 test steps</t>
  </si>
  <si>
    <t>&gt; 12 and &lt;= 17 test steps</t>
  </si>
  <si>
    <t>&lt;= 8 verification points</t>
  </si>
  <si>
    <t>&gt; 8 and &lt;= 15 verification points</t>
  </si>
  <si>
    <t>&gt; 7 and &lt;= 12 test steps</t>
  </si>
  <si>
    <t>Automation Script Designing</t>
  </si>
  <si>
    <t>Test Case Analysis</t>
  </si>
  <si>
    <t>Script Modification</t>
  </si>
  <si>
    <t>Script Review</t>
  </si>
  <si>
    <r>
      <rPr>
        <b/>
        <sz val="11"/>
        <color theme="1"/>
        <rFont val="Candara"/>
        <family val="2"/>
      </rPr>
      <t>Note</t>
    </r>
    <r>
      <rPr>
        <sz val="11"/>
        <color theme="1"/>
        <rFont val="Candara"/>
        <family val="2"/>
      </rPr>
      <t xml:space="preserve"> - If, in any situation, the range of verification points exceeds High complexity limit mentioned above, the same needs to be split into L, M, and H for estimation basis.</t>
    </r>
  </si>
  <si>
    <t>Manual Test Case Designing</t>
  </si>
  <si>
    <t>Project Coordination</t>
  </si>
  <si>
    <t>Functional Team Support / Issue Clarification</t>
  </si>
  <si>
    <t>Reusability %</t>
  </si>
  <si>
    <t>Dry Run [One Iteration]</t>
  </si>
  <si>
    <t>Comments</t>
  </si>
  <si>
    <t>Headings</t>
  </si>
  <si>
    <t>Input Data</t>
  </si>
  <si>
    <t>Calculated</t>
  </si>
  <si>
    <t>Complexity wise # of Test Cases</t>
  </si>
  <si>
    <t>Automation Estimation Guidelines</t>
  </si>
  <si>
    <t># of Functional Test Steps</t>
  </si>
  <si>
    <t># of Screen Navigations</t>
  </si>
  <si>
    <t># of Validations</t>
  </si>
  <si>
    <t># of Interface Navigations / Actions</t>
  </si>
  <si>
    <t>Effort [Hrs]</t>
  </si>
  <si>
    <t>Test Data Management</t>
  </si>
  <si>
    <t># of Read/Updates in Datasheet</t>
  </si>
  <si>
    <t>Functions Development</t>
  </si>
  <si>
    <t># of Logincal Operations</t>
  </si>
  <si>
    <t>Overall Navigation / Verification Actions/Edit/Click Business Component</t>
  </si>
  <si>
    <t>Automation Script Development</t>
  </si>
  <si>
    <t>&lt;=5</t>
  </si>
  <si>
    <t>&gt;5 and &lt;=10</t>
  </si>
  <si>
    <t>&gt;10 and &lt;=20</t>
  </si>
  <si>
    <t>&lt;=2</t>
  </si>
  <si>
    <t>&gt;2 and &lt;=4</t>
  </si>
  <si>
    <t>&gt;4 and &lt;=6</t>
  </si>
  <si>
    <t>&lt;=4</t>
  </si>
  <si>
    <t>&gt;6 and &lt;=10</t>
  </si>
  <si>
    <t>&lt;=10</t>
  </si>
  <si>
    <t>&gt;10 and &lt;=25</t>
  </si>
  <si>
    <t>&gt;25 and &lt;=40</t>
  </si>
  <si>
    <t># of Lines of Code</t>
  </si>
  <si>
    <t>&lt;=15</t>
  </si>
  <si>
    <t>&gt;15 and &lt;=30</t>
  </si>
  <si>
    <t>&gt;30 and &lt;=60</t>
  </si>
  <si>
    <t>&gt;6 and &lt;=15</t>
  </si>
  <si>
    <t>Automation Script - Dryrun</t>
  </si>
  <si>
    <t>Activity</t>
  </si>
  <si>
    <t>Activity Details</t>
  </si>
  <si>
    <t>Dry run</t>
  </si>
  <si>
    <t>Test Script execution [one time] excluding End-To-End Test Scripts</t>
  </si>
  <si>
    <t>New Automation Script Designing</t>
  </si>
  <si>
    <t>Framework/Functions Designing</t>
  </si>
  <si>
    <t>Schedule [# of Fiscal Weeks]</t>
  </si>
  <si>
    <t>Automation Script Modification</t>
  </si>
  <si>
    <t>&gt;20 and &lt;=40</t>
  </si>
  <si>
    <t>Automation Script Review</t>
  </si>
  <si>
    <t>hrs/day</t>
  </si>
  <si>
    <t>Considered "Reusability %" and added "Buffer"</t>
  </si>
  <si>
    <t>Calculated based on the schedule [#of fiscal weeks] above</t>
  </si>
  <si>
    <t>Total Efforts [minus Reusability] with Contingency</t>
  </si>
  <si>
    <t>Contingency</t>
  </si>
  <si>
    <t>Unmonitored Execution %</t>
  </si>
  <si>
    <t>Test Script Execution</t>
  </si>
  <si>
    <t># of Updates in Datasheet</t>
  </si>
  <si>
    <t>Test Data Extraction</t>
  </si>
  <si>
    <t># of Tables involved in Query</t>
  </si>
  <si>
    <t>&gt;4 and &lt;=7</t>
  </si>
  <si>
    <t>Framework Designing</t>
  </si>
  <si>
    <t>Defect Injection</t>
  </si>
  <si>
    <t>Defect Logging</t>
  </si>
  <si>
    <t>Failed Script Analysis &amp; Re-execution</t>
  </si>
  <si>
    <t>hrs/defect</t>
  </si>
  <si>
    <t>Total Efforts  with Contingency</t>
  </si>
  <si>
    <t>Excludes unmonitored execution time</t>
  </si>
  <si>
    <t>Script Execution</t>
  </si>
  <si>
    <t>Manual Estimation Guidelines</t>
  </si>
  <si>
    <t>Overall Navigations / Steps</t>
  </si>
  <si>
    <t>Manual Test Case Modification</t>
  </si>
  <si>
    <t>Overall Navigation / Steps</t>
  </si>
  <si>
    <t>Manual Test Case Review</t>
  </si>
  <si>
    <t># of Data Fields in Datasheet</t>
  </si>
  <si>
    <t>Automation Execution</t>
  </si>
  <si>
    <t>Manual Dry Run/Script Design</t>
  </si>
  <si>
    <t>Script Review/ Dry Run</t>
  </si>
  <si>
    <t>Execution Phases</t>
  </si>
  <si>
    <t>Alpha MGPP UpLift</t>
  </si>
  <si>
    <t>CS E2E</t>
  </si>
  <si>
    <t>TX CM&amp;U E2E</t>
  </si>
  <si>
    <t>Parts E2E regression</t>
  </si>
  <si>
    <t>APEX</t>
  </si>
  <si>
    <t>GL COE</t>
  </si>
  <si>
    <t>Collection</t>
  </si>
  <si>
    <t>Cash Mgmt</t>
  </si>
  <si>
    <t>CS E2E Regression</t>
  </si>
  <si>
    <t>Finance Scenarios_NO3</t>
  </si>
  <si>
    <t>Alpha TCS and TX CM&amp;U</t>
  </si>
  <si>
    <t>Parts regression</t>
  </si>
  <si>
    <t xml:space="preserve">APEX </t>
  </si>
  <si>
    <t xml:space="preserve">Assumption : </t>
  </si>
  <si>
    <t>These are the Ballpark estimations and it may warry in actual</t>
  </si>
  <si>
    <t>Buffer 50%</t>
  </si>
  <si>
    <t>Collection&amp;Cash Mgmt</t>
  </si>
  <si>
    <t>Days</t>
  </si>
  <si>
    <t>Devops</t>
  </si>
  <si>
    <t>ALM</t>
  </si>
  <si>
    <t>Func Cons</t>
  </si>
  <si>
    <t>No Resource</t>
  </si>
  <si>
    <t>Team Size</t>
  </si>
  <si>
    <t>Load runner</t>
  </si>
  <si>
    <t>Test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</si>
</sst>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;@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0"/>
      <name val="Arial"/>
      <family val="2"/>
    </font>
    <font>
      <b/>
      <sz val="11"/>
      <color rgb="FF140A20"/>
      <name val="Candara"/>
      <family val="2"/>
    </font>
    <font>
      <sz val="11"/>
      <color rgb="FF140A20"/>
      <name val="Candara"/>
      <family val="2"/>
    </font>
    <font>
      <sz val="10"/>
      <color rgb="FF000000"/>
      <name val="Candara"/>
      <family val="2"/>
    </font>
    <font>
      <b/>
      <sz val="18"/>
      <color theme="1"/>
      <name val="Candara"/>
      <family val="2"/>
    </font>
    <font>
      <b/>
      <sz val="9"/>
      <color theme="1"/>
      <name val="Candara"/>
      <family val="2"/>
    </font>
    <font>
      <sz val="9"/>
      <color theme="1"/>
      <name val="Candara"/>
      <family val="2"/>
    </font>
    <font>
      <sz val="10"/>
      <color theme="1"/>
      <name val="Candara"/>
      <family val="2"/>
    </font>
    <font>
      <b/>
      <sz val="10"/>
      <color theme="5"/>
      <name val="Candara"/>
      <family val="2"/>
    </font>
    <font>
      <b/>
      <sz val="11"/>
      <color theme="0"/>
      <name val="Candara"/>
      <family val="2"/>
    </font>
    <font>
      <sz val="11"/>
      <color theme="0"/>
      <name val="Candara"/>
      <family val="2"/>
    </font>
    <font>
      <b/>
      <sz val="14"/>
      <color theme="0"/>
      <name val="Candara"/>
      <family val="2"/>
    </font>
    <font>
      <b/>
      <sz val="18"/>
      <color theme="0"/>
      <name val="Candara"/>
      <family val="2"/>
    </font>
    <font>
      <b/>
      <sz val="11"/>
      <color rgb="FFC00000"/>
      <name val="Candara"/>
      <family val="2"/>
    </font>
    <font>
      <b/>
      <sz val="20"/>
      <color theme="1"/>
      <name val="Candara"/>
      <family val="2"/>
    </font>
    <font>
      <sz val="11"/>
      <color theme="1"/>
      <name val="Calibri"/>
      <family val="2"/>
      <scheme val="minor"/>
    </font>
    <font>
      <b/>
      <sz val="10"/>
      <color theme="1"/>
      <name val="GE Inspira Sans"/>
      <family val="2"/>
    </font>
    <font>
      <sz val="10"/>
      <color theme="1"/>
      <name val="GE Inspira Sans"/>
      <family val="2"/>
    </font>
    <font>
      <sz val="10"/>
      <color rgb="FF000000"/>
      <name val="GE Inspira Sans"/>
      <family val="2"/>
    </font>
    <font>
      <b/>
      <sz val="10"/>
      <color rgb="FF000000"/>
      <name val="GE Inspira Sans"/>
      <family val="2"/>
    </font>
    <font>
      <sz val="10"/>
      <color rgb="FFFF0000"/>
      <name val="GE Inspira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medium">
        <color theme="3"/>
      </top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thin">
        <color indexed="64"/>
      </top>
      <bottom style="medium">
        <color theme="3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medium">
        <color theme="3"/>
      </bottom>
      <diagonal/>
    </border>
    <border>
      <left style="medium">
        <color theme="3"/>
      </left>
      <right style="thin">
        <color rgb="FF000000"/>
      </right>
      <top style="medium">
        <color theme="3"/>
      </top>
      <bottom style="thin">
        <color rgb="FF000000"/>
      </bottom>
      <diagonal/>
    </border>
    <border>
      <left style="thin">
        <color rgb="FF000000"/>
      </left>
      <right style="medium">
        <color theme="3"/>
      </right>
      <top style="medium">
        <color theme="3"/>
      </top>
      <bottom style="thin">
        <color rgb="FF000000"/>
      </bottom>
      <diagonal/>
    </border>
    <border>
      <left style="medium">
        <color theme="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3"/>
      </right>
      <top style="thin">
        <color rgb="FF000000"/>
      </top>
      <bottom style="thin">
        <color rgb="FF000000"/>
      </bottom>
      <diagonal/>
    </border>
    <border>
      <left style="medium">
        <color theme="3"/>
      </left>
      <right style="thin">
        <color rgb="FF000000"/>
      </right>
      <top style="thin">
        <color rgb="FF000000"/>
      </top>
      <bottom style="medium">
        <color theme="3"/>
      </bottom>
      <diagonal/>
    </border>
    <border>
      <left style="thin">
        <color rgb="FF000000"/>
      </left>
      <right style="medium">
        <color theme="3"/>
      </right>
      <top style="thin">
        <color rgb="FF000000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9" fontId="19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0" fillId="2" borderId="1" xfId="0" applyFont="1" applyFill="1" applyBorder="1"/>
    <xf numFmtId="0" fontId="10" fillId="2" borderId="7" xfId="0" applyFont="1" applyFill="1" applyBorder="1"/>
    <xf numFmtId="0" fontId="9" fillId="2" borderId="1" xfId="0" applyFont="1" applyFill="1" applyBorder="1" applyAlignment="1"/>
    <xf numFmtId="0" fontId="10" fillId="2" borderId="9" xfId="0" applyFont="1" applyFill="1" applyBorder="1"/>
    <xf numFmtId="0" fontId="10" fillId="2" borderId="10" xfId="0" applyFont="1" applyFill="1" applyBorder="1"/>
    <xf numFmtId="0" fontId="5" fillId="2" borderId="19" xfId="0" applyFont="1" applyFill="1" applyBorder="1" applyAlignment="1">
      <alignment horizontal="center" vertical="center" wrapText="1" readingOrder="1"/>
    </xf>
    <xf numFmtId="0" fontId="5" fillId="2" borderId="20" xfId="0" applyFont="1" applyFill="1" applyBorder="1" applyAlignment="1">
      <alignment horizontal="center" vertical="center" wrapText="1" readingOrder="1"/>
    </xf>
    <xf numFmtId="0" fontId="6" fillId="2" borderId="21" xfId="0" applyFont="1" applyFill="1" applyBorder="1" applyAlignment="1">
      <alignment horizontal="left" vertical="center" wrapText="1" readingOrder="1"/>
    </xf>
    <xf numFmtId="0" fontId="6" fillId="2" borderId="22" xfId="0" applyFont="1" applyFill="1" applyBorder="1" applyAlignment="1">
      <alignment horizontal="left" vertical="center" wrapText="1" readingOrder="1"/>
    </xf>
    <xf numFmtId="0" fontId="6" fillId="2" borderId="23" xfId="0" applyFont="1" applyFill="1" applyBorder="1" applyAlignment="1">
      <alignment horizontal="left" vertical="center" wrapText="1" readingOrder="1"/>
    </xf>
    <xf numFmtId="0" fontId="6" fillId="2" borderId="24" xfId="0" applyFont="1" applyFill="1" applyBorder="1" applyAlignment="1">
      <alignment horizontal="left" vertical="center" wrapText="1" readingOrder="1"/>
    </xf>
    <xf numFmtId="0" fontId="5" fillId="2" borderId="25" xfId="0" applyFont="1" applyFill="1" applyBorder="1" applyAlignment="1">
      <alignment horizontal="center" vertical="center" wrapText="1" readingOrder="1"/>
    </xf>
    <xf numFmtId="0" fontId="5" fillId="2" borderId="26" xfId="0" applyFont="1" applyFill="1" applyBorder="1" applyAlignment="1">
      <alignment horizontal="center" vertical="center" wrapText="1" readingOrder="1"/>
    </xf>
    <xf numFmtId="0" fontId="6" fillId="2" borderId="27" xfId="0" applyFont="1" applyFill="1" applyBorder="1" applyAlignment="1">
      <alignment horizontal="left" vertical="center" wrapText="1" readingOrder="1"/>
    </xf>
    <xf numFmtId="0" fontId="6" fillId="2" borderId="28" xfId="0" applyFont="1" applyFill="1" applyBorder="1" applyAlignment="1">
      <alignment horizontal="left" vertical="center" wrapText="1" readingOrder="1"/>
    </xf>
    <xf numFmtId="0" fontId="6" fillId="2" borderId="29" xfId="0" applyFont="1" applyFill="1" applyBorder="1" applyAlignment="1">
      <alignment horizontal="left" vertical="center" wrapText="1" readingOrder="1"/>
    </xf>
    <xf numFmtId="0" fontId="6" fillId="2" borderId="30" xfId="0" applyFont="1" applyFill="1" applyBorder="1" applyAlignment="1">
      <alignment horizontal="left" vertical="center" wrapText="1" readingOrder="1"/>
    </xf>
    <xf numFmtId="0" fontId="2" fillId="2" borderId="0" xfId="0" applyFont="1" applyFill="1" applyBorder="1"/>
    <xf numFmtId="0" fontId="12" fillId="2" borderId="1" xfId="0" applyFont="1" applyFill="1" applyBorder="1" applyAlignment="1">
      <alignment horizontal="left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2" fillId="4" borderId="0" xfId="0" applyFont="1" applyFill="1"/>
    <xf numFmtId="0" fontId="2" fillId="5" borderId="0" xfId="0" applyFont="1" applyFill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0" xfId="0" applyFont="1" applyFill="1"/>
    <xf numFmtId="0" fontId="13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 readingOrder="1"/>
    </xf>
    <xf numFmtId="0" fontId="7" fillId="5" borderId="1" xfId="0" applyFont="1" applyFill="1" applyBorder="1" applyAlignment="1">
      <alignment horizontal="center" wrapText="1" readingOrder="1"/>
    </xf>
    <xf numFmtId="0" fontId="11" fillId="2" borderId="4" xfId="0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 applyAlignment="1">
      <alignment horizontal="left" indent="2"/>
    </xf>
    <xf numFmtId="0" fontId="2" fillId="2" borderId="32" xfId="0" applyFont="1" applyFill="1" applyBorder="1"/>
    <xf numFmtId="0" fontId="2" fillId="2" borderId="33" xfId="0" applyFont="1" applyFill="1" applyBorder="1" applyAlignment="1">
      <alignment horizontal="center" vertical="center"/>
    </xf>
    <xf numFmtId="0" fontId="2" fillId="2" borderId="33" xfId="0" quotePrefix="1" applyFont="1" applyFill="1" applyBorder="1" applyAlignment="1">
      <alignment horizontal="center" vertical="center"/>
    </xf>
    <xf numFmtId="2" fontId="2" fillId="2" borderId="34" xfId="0" applyNumberFormat="1" applyFont="1" applyFill="1" applyBorder="1" applyAlignment="1">
      <alignment horizontal="center" vertical="center"/>
    </xf>
    <xf numFmtId="0" fontId="16" fillId="7" borderId="0" xfId="0" applyFont="1" applyFill="1"/>
    <xf numFmtId="0" fontId="14" fillId="7" borderId="0" xfId="0" applyFont="1" applyFill="1"/>
    <xf numFmtId="0" fontId="13" fillId="3" borderId="35" xfId="0" applyFont="1" applyFill="1" applyBorder="1" applyAlignment="1">
      <alignment vertical="center"/>
    </xf>
    <xf numFmtId="0" fontId="13" fillId="3" borderId="36" xfId="0" applyFont="1" applyFill="1" applyBorder="1" applyAlignment="1">
      <alignment horizontal="left" vertical="center"/>
    </xf>
    <xf numFmtId="0" fontId="13" fillId="3" borderId="37" xfId="0" applyFont="1" applyFill="1" applyBorder="1" applyAlignment="1">
      <alignment vertical="center"/>
    </xf>
    <xf numFmtId="0" fontId="13" fillId="3" borderId="35" xfId="0" applyFont="1" applyFill="1" applyBorder="1"/>
    <xf numFmtId="0" fontId="13" fillId="3" borderId="36" xfId="0" applyFont="1" applyFill="1" applyBorder="1"/>
    <xf numFmtId="0" fontId="13" fillId="3" borderId="37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9" fontId="2" fillId="4" borderId="31" xfId="0" applyNumberFormat="1" applyFont="1" applyFill="1" applyBorder="1"/>
    <xf numFmtId="9" fontId="2" fillId="4" borderId="1" xfId="0" applyNumberFormat="1" applyFont="1" applyFill="1" applyBorder="1"/>
    <xf numFmtId="1" fontId="13" fillId="8" borderId="1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vertical="center"/>
    </xf>
    <xf numFmtId="0" fontId="17" fillId="2" borderId="32" xfId="0" applyFont="1" applyFill="1" applyBorder="1"/>
    <xf numFmtId="0" fontId="17" fillId="2" borderId="33" xfId="0" quotePrefix="1" applyFont="1" applyFill="1" applyBorder="1" applyAlignment="1">
      <alignment horizontal="center" vertical="center"/>
    </xf>
    <xf numFmtId="2" fontId="17" fillId="2" borderId="34" xfId="0" applyNumberFormat="1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3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wrapText="1" readingOrder="1"/>
    </xf>
    <xf numFmtId="1" fontId="7" fillId="5" borderId="1" xfId="0" applyNumberFormat="1" applyFont="1" applyFill="1" applyBorder="1" applyAlignment="1">
      <alignment horizontal="center" wrapText="1" readingOrder="1"/>
    </xf>
    <xf numFmtId="1" fontId="2" fillId="5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vertical="center"/>
    </xf>
    <xf numFmtId="0" fontId="11" fillId="4" borderId="1" xfId="0" applyFont="1" applyFill="1" applyBorder="1" applyAlignment="1"/>
    <xf numFmtId="0" fontId="13" fillId="6" borderId="2" xfId="0" applyFont="1" applyFill="1" applyBorder="1" applyAlignment="1">
      <alignment horizontal="left"/>
    </xf>
    <xf numFmtId="0" fontId="18" fillId="2" borderId="0" xfId="0" applyFont="1" applyFill="1"/>
    <xf numFmtId="0" fontId="10" fillId="9" borderId="1" xfId="0" applyFont="1" applyFill="1" applyBorder="1"/>
    <xf numFmtId="0" fontId="10" fillId="2" borderId="39" xfId="0" applyFont="1" applyFill="1" applyBorder="1"/>
    <xf numFmtId="0" fontId="10" fillId="9" borderId="39" xfId="0" applyFont="1" applyFill="1" applyBorder="1"/>
    <xf numFmtId="0" fontId="10" fillId="2" borderId="40" xfId="0" applyFont="1" applyFill="1" applyBorder="1"/>
    <xf numFmtId="0" fontId="9" fillId="9" borderId="1" xfId="0" applyFont="1" applyFill="1" applyBorder="1" applyAlignment="1"/>
    <xf numFmtId="9" fontId="2" fillId="2" borderId="0" xfId="3" applyFont="1" applyFill="1"/>
    <xf numFmtId="164" fontId="20" fillId="3" borderId="2" xfId="0" applyNumberFormat="1" applyFont="1" applyFill="1" applyBorder="1" applyAlignment="1">
      <alignment horizontal="center" vertical="center" textRotation="90"/>
    </xf>
    <xf numFmtId="164" fontId="20" fillId="3" borderId="42" xfId="0" applyNumberFormat="1" applyFont="1" applyFill="1" applyBorder="1" applyAlignment="1">
      <alignment horizontal="center" vertical="center" textRotation="90"/>
    </xf>
    <xf numFmtId="0" fontId="10" fillId="10" borderId="1" xfId="0" applyFont="1" applyFill="1" applyBorder="1"/>
    <xf numFmtId="0" fontId="10" fillId="10" borderId="7" xfId="0" applyFont="1" applyFill="1" applyBorder="1"/>
    <xf numFmtId="0" fontId="21" fillId="0" borderId="1" xfId="0" applyFont="1" applyBorder="1" applyAlignment="1">
      <alignment horizontal="left" vertical="top"/>
    </xf>
    <xf numFmtId="0" fontId="22" fillId="11" borderId="1" xfId="0" applyFont="1" applyFill="1" applyBorder="1" applyAlignment="1">
      <alignment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2" fillId="9" borderId="1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/>
    </xf>
    <xf numFmtId="0" fontId="24" fillId="11" borderId="1" xfId="0" applyFont="1" applyFill="1" applyBorder="1" applyAlignment="1">
      <alignment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2" fontId="17" fillId="2" borderId="33" xfId="0" applyNumberFormat="1" applyFont="1" applyFill="1" applyBorder="1" applyAlignment="1">
      <alignment horizontal="center" vertical="center"/>
    </xf>
    <xf numFmtId="2" fontId="17" fillId="2" borderId="34" xfId="0" applyNumberFormat="1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2" fontId="2" fillId="2" borderId="33" xfId="0" applyNumberFormat="1" applyFont="1" applyFill="1" applyBorder="1" applyAlignment="1">
      <alignment horizontal="center" vertical="center"/>
    </xf>
    <xf numFmtId="2" fontId="2" fillId="2" borderId="34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13" fillId="3" borderId="3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 wrapText="1" readingOrder="1"/>
    </xf>
    <xf numFmtId="0" fontId="13" fillId="8" borderId="4" xfId="0" applyFont="1" applyFill="1" applyBorder="1" applyAlignment="1">
      <alignment horizontal="left" vertical="center" wrapText="1" readingOrder="1"/>
    </xf>
    <xf numFmtId="0" fontId="13" fillId="8" borderId="5" xfId="0" applyFont="1" applyFill="1" applyBorder="1" applyAlignment="1">
      <alignment horizontal="left" vertical="center" wrapText="1" readingOrder="1"/>
    </xf>
    <xf numFmtId="0" fontId="13" fillId="6" borderId="1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8" fillId="2" borderId="43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9" fillId="3" borderId="41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horizontal="righ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39" xfId="0" applyFont="1" applyFill="1" applyBorder="1" applyAlignment="1">
      <alignment horizontal="left" vertical="center"/>
    </xf>
    <xf numFmtId="165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2:L104"/>
  <sheetViews>
    <sheetView workbookViewId="0">
      <selection activeCell="L18" sqref="L18"/>
    </sheetView>
  </sheetViews>
  <sheetFormatPr defaultRowHeight="15" x14ac:dyDescent="0.25"/>
  <cols>
    <col min="1" max="1" width="4" style="1" customWidth="1"/>
    <col min="2" max="2" width="22.140625" style="1" customWidth="1"/>
    <col min="3" max="3" width="33.28515625" style="1" customWidth="1"/>
    <col min="4" max="4" width="11" style="1" customWidth="1"/>
    <col min="5" max="5" width="11.140625" style="1" customWidth="1"/>
    <col min="6" max="6" width="11" style="1" customWidth="1"/>
    <col min="7" max="11" width="9.140625" style="1"/>
    <col min="12" max="12" width="11.28515625" style="1" bestFit="1" customWidth="1"/>
    <col min="13" max="16384" width="9.140625" style="1"/>
  </cols>
  <sheetData>
    <row r="2" spans="2:12" ht="23.25" x14ac:dyDescent="0.35">
      <c r="B2" s="41" t="s">
        <v>39</v>
      </c>
      <c r="C2" s="42"/>
    </row>
    <row r="3" spans="2:12" ht="18.75" x14ac:dyDescent="0.3">
      <c r="B3" s="36" t="s">
        <v>25</v>
      </c>
      <c r="C3" s="35"/>
    </row>
    <row r="4" spans="2:12" x14ac:dyDescent="0.25">
      <c r="B4" s="43" t="s">
        <v>12</v>
      </c>
      <c r="C4" s="44" t="s">
        <v>40</v>
      </c>
      <c r="D4" s="93" t="s">
        <v>41</v>
      </c>
      <c r="E4" s="93"/>
      <c r="F4" s="93" t="s">
        <v>42</v>
      </c>
      <c r="G4" s="93"/>
      <c r="H4" s="93" t="s">
        <v>43</v>
      </c>
      <c r="I4" s="93"/>
      <c r="J4" s="93"/>
      <c r="K4" s="93"/>
      <c r="L4" s="45" t="s">
        <v>44</v>
      </c>
    </row>
    <row r="5" spans="2:12" x14ac:dyDescent="0.25">
      <c r="B5" s="37" t="s">
        <v>14</v>
      </c>
      <c r="C5" s="39" t="s">
        <v>51</v>
      </c>
      <c r="D5" s="98" t="s">
        <v>54</v>
      </c>
      <c r="E5" s="98"/>
      <c r="F5" s="98" t="s">
        <v>57</v>
      </c>
      <c r="G5" s="98"/>
      <c r="H5" s="98">
        <v>0</v>
      </c>
      <c r="I5" s="98"/>
      <c r="J5" s="98"/>
      <c r="K5" s="98"/>
      <c r="L5" s="40">
        <v>0.2</v>
      </c>
    </row>
    <row r="6" spans="2:12" x14ac:dyDescent="0.25">
      <c r="B6" s="37" t="s">
        <v>15</v>
      </c>
      <c r="C6" s="39" t="s">
        <v>52</v>
      </c>
      <c r="D6" s="98" t="s">
        <v>55</v>
      </c>
      <c r="E6" s="98"/>
      <c r="F6" s="98" t="s">
        <v>56</v>
      </c>
      <c r="G6" s="98"/>
      <c r="H6" s="98">
        <v>1</v>
      </c>
      <c r="I6" s="98"/>
      <c r="J6" s="98"/>
      <c r="K6" s="98"/>
      <c r="L6" s="40">
        <v>0.5</v>
      </c>
    </row>
    <row r="7" spans="2:12" x14ac:dyDescent="0.25">
      <c r="B7" s="37" t="s">
        <v>16</v>
      </c>
      <c r="C7" s="39" t="s">
        <v>53</v>
      </c>
      <c r="D7" s="98" t="s">
        <v>56</v>
      </c>
      <c r="E7" s="98"/>
      <c r="F7" s="98" t="s">
        <v>58</v>
      </c>
      <c r="G7" s="98"/>
      <c r="H7" s="98">
        <v>2</v>
      </c>
      <c r="I7" s="98"/>
      <c r="J7" s="98"/>
      <c r="K7" s="98"/>
      <c r="L7" s="40">
        <v>0.75</v>
      </c>
    </row>
    <row r="9" spans="2:12" ht="18.75" x14ac:dyDescent="0.3">
      <c r="B9" s="36" t="s">
        <v>47</v>
      </c>
      <c r="C9" s="35"/>
    </row>
    <row r="10" spans="2:12" x14ac:dyDescent="0.25">
      <c r="B10" s="46" t="s">
        <v>12</v>
      </c>
      <c r="C10" s="47" t="s">
        <v>62</v>
      </c>
      <c r="D10" s="108" t="s">
        <v>48</v>
      </c>
      <c r="E10" s="108"/>
      <c r="F10" s="108"/>
      <c r="G10" s="93" t="s">
        <v>44</v>
      </c>
      <c r="H10" s="94"/>
    </row>
    <row r="11" spans="2:12" x14ac:dyDescent="0.25">
      <c r="B11" s="37" t="s">
        <v>14</v>
      </c>
      <c r="C11" s="38" t="s">
        <v>63</v>
      </c>
      <c r="D11" s="98" t="s">
        <v>57</v>
      </c>
      <c r="E11" s="98"/>
      <c r="F11" s="98"/>
      <c r="G11" s="96">
        <v>1</v>
      </c>
      <c r="H11" s="97"/>
    </row>
    <row r="12" spans="2:12" x14ac:dyDescent="0.25">
      <c r="B12" s="37" t="s">
        <v>15</v>
      </c>
      <c r="C12" s="38" t="s">
        <v>64</v>
      </c>
      <c r="D12" s="98" t="s">
        <v>56</v>
      </c>
      <c r="E12" s="98"/>
      <c r="F12" s="98"/>
      <c r="G12" s="96">
        <v>2</v>
      </c>
      <c r="H12" s="97"/>
    </row>
    <row r="13" spans="2:12" x14ac:dyDescent="0.25">
      <c r="B13" s="37" t="s">
        <v>16</v>
      </c>
      <c r="C13" s="38" t="s">
        <v>65</v>
      </c>
      <c r="D13" s="98" t="s">
        <v>66</v>
      </c>
      <c r="E13" s="98"/>
      <c r="F13" s="98"/>
      <c r="G13" s="96">
        <v>4</v>
      </c>
      <c r="H13" s="97"/>
    </row>
    <row r="15" spans="2:12" ht="18.75" x14ac:dyDescent="0.3">
      <c r="B15" s="36" t="s">
        <v>50</v>
      </c>
      <c r="C15" s="35"/>
    </row>
    <row r="16" spans="2:12" x14ac:dyDescent="0.25">
      <c r="B16" s="46" t="s">
        <v>12</v>
      </c>
      <c r="C16" s="93" t="s">
        <v>49</v>
      </c>
      <c r="D16" s="93"/>
      <c r="E16" s="93"/>
      <c r="F16" s="93"/>
      <c r="G16" s="93" t="s">
        <v>44</v>
      </c>
      <c r="H16" s="94"/>
    </row>
    <row r="17" spans="2:8" x14ac:dyDescent="0.25">
      <c r="B17" s="37" t="s">
        <v>14</v>
      </c>
      <c r="C17" s="98" t="s">
        <v>63</v>
      </c>
      <c r="D17" s="98"/>
      <c r="E17" s="98"/>
      <c r="F17" s="98"/>
      <c r="G17" s="96">
        <v>6</v>
      </c>
      <c r="H17" s="97"/>
    </row>
    <row r="18" spans="2:8" x14ac:dyDescent="0.25">
      <c r="B18" s="37" t="s">
        <v>15</v>
      </c>
      <c r="C18" s="98" t="s">
        <v>64</v>
      </c>
      <c r="D18" s="98"/>
      <c r="E18" s="98"/>
      <c r="F18" s="98"/>
      <c r="G18" s="96">
        <v>8</v>
      </c>
      <c r="H18" s="97"/>
    </row>
    <row r="19" spans="2:8" x14ac:dyDescent="0.25">
      <c r="B19" s="37" t="s">
        <v>16</v>
      </c>
      <c r="C19" s="98" t="s">
        <v>65</v>
      </c>
      <c r="D19" s="98"/>
      <c r="E19" s="98"/>
      <c r="F19" s="98"/>
      <c r="G19" s="96">
        <v>12</v>
      </c>
      <c r="H19" s="97"/>
    </row>
    <row r="21" spans="2:8" ht="18.75" x14ac:dyDescent="0.3">
      <c r="B21" s="36" t="s">
        <v>75</v>
      </c>
      <c r="C21" s="35"/>
    </row>
    <row r="22" spans="2:8" x14ac:dyDescent="0.25">
      <c r="B22" s="46" t="s">
        <v>12</v>
      </c>
      <c r="C22" s="93" t="s">
        <v>49</v>
      </c>
      <c r="D22" s="93"/>
      <c r="E22" s="93"/>
      <c r="F22" s="93"/>
      <c r="G22" s="93" t="s">
        <v>44</v>
      </c>
      <c r="H22" s="94"/>
    </row>
    <row r="23" spans="2:8" x14ac:dyDescent="0.25">
      <c r="B23" s="37" t="s">
        <v>14</v>
      </c>
      <c r="C23" s="98" t="s">
        <v>59</v>
      </c>
      <c r="D23" s="98"/>
      <c r="E23" s="98"/>
      <c r="F23" s="98"/>
      <c r="G23" s="96">
        <v>4</v>
      </c>
      <c r="H23" s="97"/>
    </row>
    <row r="24" spans="2:8" x14ac:dyDescent="0.25">
      <c r="B24" s="37" t="s">
        <v>15</v>
      </c>
      <c r="C24" s="98" t="s">
        <v>53</v>
      </c>
      <c r="D24" s="98"/>
      <c r="E24" s="98"/>
      <c r="F24" s="98"/>
      <c r="G24" s="96">
        <v>6</v>
      </c>
      <c r="H24" s="97"/>
    </row>
    <row r="25" spans="2:8" x14ac:dyDescent="0.25">
      <c r="B25" s="37" t="s">
        <v>16</v>
      </c>
      <c r="C25" s="98" t="s">
        <v>76</v>
      </c>
      <c r="D25" s="98"/>
      <c r="E25" s="98"/>
      <c r="F25" s="98"/>
      <c r="G25" s="96">
        <v>10</v>
      </c>
      <c r="H25" s="97"/>
    </row>
    <row r="27" spans="2:8" ht="18.75" x14ac:dyDescent="0.3">
      <c r="B27" s="36" t="s">
        <v>77</v>
      </c>
      <c r="C27" s="35"/>
    </row>
    <row r="28" spans="2:8" x14ac:dyDescent="0.25">
      <c r="B28" s="46" t="s">
        <v>12</v>
      </c>
      <c r="C28" s="93" t="s">
        <v>49</v>
      </c>
      <c r="D28" s="93"/>
      <c r="E28" s="93"/>
      <c r="F28" s="93"/>
      <c r="G28" s="93" t="s">
        <v>44</v>
      </c>
      <c r="H28" s="94"/>
    </row>
    <row r="29" spans="2:8" x14ac:dyDescent="0.25">
      <c r="B29" s="37" t="s">
        <v>14</v>
      </c>
      <c r="C29" s="98" t="s">
        <v>63</v>
      </c>
      <c r="D29" s="98"/>
      <c r="E29" s="98"/>
      <c r="F29" s="98"/>
      <c r="G29" s="96">
        <v>0.5</v>
      </c>
      <c r="H29" s="97"/>
    </row>
    <row r="30" spans="2:8" x14ac:dyDescent="0.25">
      <c r="B30" s="37" t="s">
        <v>15</v>
      </c>
      <c r="C30" s="98" t="s">
        <v>64</v>
      </c>
      <c r="D30" s="98"/>
      <c r="E30" s="98"/>
      <c r="F30" s="98"/>
      <c r="G30" s="96">
        <v>1</v>
      </c>
      <c r="H30" s="97"/>
    </row>
    <row r="31" spans="2:8" x14ac:dyDescent="0.25">
      <c r="B31" s="37" t="s">
        <v>16</v>
      </c>
      <c r="C31" s="98" t="s">
        <v>65</v>
      </c>
      <c r="D31" s="98"/>
      <c r="E31" s="98"/>
      <c r="F31" s="98"/>
      <c r="G31" s="96">
        <v>1.5</v>
      </c>
      <c r="H31" s="97"/>
    </row>
    <row r="33" spans="2:8" ht="18.75" x14ac:dyDescent="0.3">
      <c r="B33" s="36" t="s">
        <v>45</v>
      </c>
      <c r="C33" s="35"/>
    </row>
    <row r="34" spans="2:8" x14ac:dyDescent="0.25">
      <c r="B34" s="46" t="s">
        <v>12</v>
      </c>
      <c r="C34" s="47" t="s">
        <v>46</v>
      </c>
      <c r="D34" s="48" t="s">
        <v>44</v>
      </c>
    </row>
    <row r="35" spans="2:8" x14ac:dyDescent="0.25">
      <c r="B35" s="37" t="s">
        <v>14</v>
      </c>
      <c r="C35" s="38" t="s">
        <v>59</v>
      </c>
      <c r="D35" s="40">
        <v>0.25</v>
      </c>
    </row>
    <row r="36" spans="2:8" x14ac:dyDescent="0.25">
      <c r="B36" s="37" t="s">
        <v>15</v>
      </c>
      <c r="C36" s="38" t="s">
        <v>60</v>
      </c>
      <c r="D36" s="40">
        <v>0.5</v>
      </c>
    </row>
    <row r="37" spans="2:8" x14ac:dyDescent="0.25">
      <c r="B37" s="37" t="s">
        <v>16</v>
      </c>
      <c r="C37" s="38" t="s">
        <v>61</v>
      </c>
      <c r="D37" s="40">
        <v>0.75</v>
      </c>
    </row>
    <row r="39" spans="2:8" ht="18.75" x14ac:dyDescent="0.3">
      <c r="B39" s="36" t="s">
        <v>86</v>
      </c>
      <c r="C39" s="35"/>
    </row>
    <row r="40" spans="2:8" x14ac:dyDescent="0.25">
      <c r="B40" s="46" t="s">
        <v>12</v>
      </c>
      <c r="C40" s="47" t="s">
        <v>87</v>
      </c>
      <c r="D40" s="93" t="s">
        <v>44</v>
      </c>
      <c r="E40" s="94"/>
    </row>
    <row r="41" spans="2:8" x14ac:dyDescent="0.25">
      <c r="B41" s="37" t="s">
        <v>14</v>
      </c>
      <c r="C41" s="38" t="s">
        <v>54</v>
      </c>
      <c r="D41" s="96">
        <v>0.25</v>
      </c>
      <c r="E41" s="97"/>
    </row>
    <row r="42" spans="2:8" x14ac:dyDescent="0.25">
      <c r="B42" s="37" t="s">
        <v>15</v>
      </c>
      <c r="C42" s="38" t="s">
        <v>55</v>
      </c>
      <c r="D42" s="96">
        <v>0.3</v>
      </c>
      <c r="E42" s="97"/>
    </row>
    <row r="43" spans="2:8" x14ac:dyDescent="0.25">
      <c r="B43" s="37" t="s">
        <v>16</v>
      </c>
      <c r="C43" s="38" t="s">
        <v>88</v>
      </c>
      <c r="D43" s="96">
        <v>0.75</v>
      </c>
      <c r="E43" s="97"/>
    </row>
    <row r="45" spans="2:8" ht="18.75" x14ac:dyDescent="0.3">
      <c r="B45" s="36" t="s">
        <v>67</v>
      </c>
      <c r="C45" s="35"/>
    </row>
    <row r="46" spans="2:8" x14ac:dyDescent="0.25">
      <c r="B46" s="46" t="s">
        <v>68</v>
      </c>
      <c r="C46" s="93" t="s">
        <v>69</v>
      </c>
      <c r="D46" s="93"/>
      <c r="E46" s="93"/>
      <c r="F46" s="93"/>
      <c r="G46" s="93" t="s">
        <v>44</v>
      </c>
      <c r="H46" s="94"/>
    </row>
    <row r="47" spans="2:8" x14ac:dyDescent="0.25">
      <c r="B47" s="37" t="s">
        <v>70</v>
      </c>
      <c r="C47" s="98" t="s">
        <v>71</v>
      </c>
      <c r="D47" s="98"/>
      <c r="E47" s="98"/>
      <c r="F47" s="98"/>
      <c r="G47" s="96">
        <v>0.5</v>
      </c>
      <c r="H47" s="97"/>
    </row>
    <row r="49" spans="2:12" ht="18.75" x14ac:dyDescent="0.3">
      <c r="B49" s="36" t="s">
        <v>84</v>
      </c>
      <c r="C49" s="35"/>
    </row>
    <row r="50" spans="2:12" x14ac:dyDescent="0.25">
      <c r="B50" s="43" t="s">
        <v>12</v>
      </c>
      <c r="C50" s="44" t="s">
        <v>40</v>
      </c>
      <c r="D50" s="93" t="s">
        <v>41</v>
      </c>
      <c r="E50" s="93"/>
      <c r="F50" s="93" t="s">
        <v>42</v>
      </c>
      <c r="G50" s="93"/>
      <c r="H50" s="93" t="s">
        <v>43</v>
      </c>
      <c r="I50" s="93"/>
      <c r="J50" s="93"/>
      <c r="K50" s="93"/>
      <c r="L50" s="45" t="s">
        <v>44</v>
      </c>
    </row>
    <row r="51" spans="2:12" x14ac:dyDescent="0.25">
      <c r="B51" s="37" t="s">
        <v>14</v>
      </c>
      <c r="C51" s="39" t="s">
        <v>51</v>
      </c>
      <c r="D51" s="98" t="s">
        <v>54</v>
      </c>
      <c r="E51" s="98"/>
      <c r="F51" s="98" t="s">
        <v>57</v>
      </c>
      <c r="G51" s="98"/>
      <c r="H51" s="98">
        <v>0</v>
      </c>
      <c r="I51" s="98"/>
      <c r="J51" s="98"/>
      <c r="K51" s="98"/>
      <c r="L51" s="40">
        <v>0.25</v>
      </c>
    </row>
    <row r="52" spans="2:12" x14ac:dyDescent="0.25">
      <c r="B52" s="37" t="s">
        <v>15</v>
      </c>
      <c r="C52" s="39" t="s">
        <v>52</v>
      </c>
      <c r="D52" s="98" t="s">
        <v>55</v>
      </c>
      <c r="E52" s="98"/>
      <c r="F52" s="98" t="s">
        <v>56</v>
      </c>
      <c r="G52" s="98"/>
      <c r="H52" s="98">
        <v>1</v>
      </c>
      <c r="I52" s="98"/>
      <c r="J52" s="98"/>
      <c r="K52" s="98"/>
      <c r="L52" s="40">
        <v>0.5</v>
      </c>
    </row>
    <row r="53" spans="2:12" x14ac:dyDescent="0.25">
      <c r="B53" s="37" t="s">
        <v>16</v>
      </c>
      <c r="C53" s="39" t="s">
        <v>53</v>
      </c>
      <c r="D53" s="98" t="s">
        <v>56</v>
      </c>
      <c r="E53" s="98"/>
      <c r="F53" s="98" t="s">
        <v>58</v>
      </c>
      <c r="G53" s="98"/>
      <c r="H53" s="98">
        <v>2</v>
      </c>
      <c r="I53" s="98"/>
      <c r="J53" s="98"/>
      <c r="K53" s="98"/>
      <c r="L53" s="40">
        <v>1</v>
      </c>
    </row>
    <row r="55" spans="2:12" ht="18.75" x14ac:dyDescent="0.3">
      <c r="B55" s="36" t="s">
        <v>3</v>
      </c>
      <c r="C55" s="35"/>
    </row>
    <row r="56" spans="2:12" x14ac:dyDescent="0.25">
      <c r="B56" s="46" t="s">
        <v>12</v>
      </c>
      <c r="C56" s="47" t="s">
        <v>85</v>
      </c>
      <c r="D56" s="93" t="s">
        <v>44</v>
      </c>
      <c r="E56" s="94"/>
    </row>
    <row r="57" spans="2:12" x14ac:dyDescent="0.25">
      <c r="B57" s="37" t="s">
        <v>14</v>
      </c>
      <c r="C57" s="38" t="s">
        <v>59</v>
      </c>
      <c r="D57" s="96">
        <v>0.1</v>
      </c>
      <c r="E57" s="97"/>
    </row>
    <row r="58" spans="2:12" x14ac:dyDescent="0.25">
      <c r="B58" s="37" t="s">
        <v>15</v>
      </c>
      <c r="C58" s="38" t="s">
        <v>60</v>
      </c>
      <c r="D58" s="96">
        <v>0.2</v>
      </c>
      <c r="E58" s="97"/>
    </row>
    <row r="59" spans="2:12" x14ac:dyDescent="0.25">
      <c r="B59" s="37" t="s">
        <v>16</v>
      </c>
      <c r="C59" s="38" t="s">
        <v>61</v>
      </c>
      <c r="D59" s="96">
        <v>0.25</v>
      </c>
      <c r="E59" s="97"/>
    </row>
    <row r="61" spans="2:12" hidden="1" x14ac:dyDescent="0.25">
      <c r="B61" s="9" t="s">
        <v>12</v>
      </c>
      <c r="C61" s="10" t="s">
        <v>13</v>
      </c>
    </row>
    <row r="62" spans="2:12" hidden="1" x14ac:dyDescent="0.25">
      <c r="B62" s="11" t="s">
        <v>14</v>
      </c>
      <c r="C62" s="12" t="s">
        <v>21</v>
      </c>
    </row>
    <row r="63" spans="2:12" hidden="1" x14ac:dyDescent="0.25">
      <c r="B63" s="11" t="s">
        <v>15</v>
      </c>
      <c r="C63" s="12" t="s">
        <v>22</v>
      </c>
    </row>
    <row r="64" spans="2:12" ht="15.75" hidden="1" thickBot="1" x14ac:dyDescent="0.3">
      <c r="B64" s="13" t="s">
        <v>16</v>
      </c>
      <c r="C64" s="14" t="s">
        <v>17</v>
      </c>
    </row>
    <row r="65" spans="2:10" ht="15.75" hidden="1" thickBot="1" x14ac:dyDescent="0.3"/>
    <row r="66" spans="2:10" hidden="1" x14ac:dyDescent="0.25">
      <c r="B66" s="15" t="s">
        <v>12</v>
      </c>
      <c r="C66" s="16" t="s">
        <v>18</v>
      </c>
    </row>
    <row r="67" spans="2:10" hidden="1" x14ac:dyDescent="0.25">
      <c r="B67" s="17" t="s">
        <v>14</v>
      </c>
      <c r="C67" s="18" t="s">
        <v>19</v>
      </c>
    </row>
    <row r="68" spans="2:10" hidden="1" x14ac:dyDescent="0.25">
      <c r="B68" s="17" t="s">
        <v>15</v>
      </c>
      <c r="C68" s="18" t="s">
        <v>23</v>
      </c>
    </row>
    <row r="69" spans="2:10" ht="15.75" hidden="1" thickBot="1" x14ac:dyDescent="0.3">
      <c r="B69" s="19" t="s">
        <v>16</v>
      </c>
      <c r="C69" s="20" t="s">
        <v>20</v>
      </c>
    </row>
    <row r="70" spans="2:10" ht="23.25" x14ac:dyDescent="0.35">
      <c r="B70" s="41" t="s">
        <v>97</v>
      </c>
      <c r="C70" s="42"/>
    </row>
    <row r="71" spans="2:10" ht="18.75" x14ac:dyDescent="0.3">
      <c r="B71" s="36" t="s">
        <v>25</v>
      </c>
      <c r="C71" s="35"/>
    </row>
    <row r="72" spans="2:10" x14ac:dyDescent="0.25">
      <c r="B72" s="43" t="s">
        <v>12</v>
      </c>
      <c r="C72" s="44" t="s">
        <v>40</v>
      </c>
      <c r="D72" s="93" t="s">
        <v>41</v>
      </c>
      <c r="E72" s="93"/>
      <c r="F72" s="93" t="s">
        <v>43</v>
      </c>
      <c r="G72" s="93"/>
      <c r="H72" s="93"/>
      <c r="I72" s="93"/>
      <c r="J72" s="45" t="s">
        <v>44</v>
      </c>
    </row>
    <row r="73" spans="2:10" x14ac:dyDescent="0.25">
      <c r="B73" s="56" t="s">
        <v>14</v>
      </c>
      <c r="C73" s="57" t="s">
        <v>51</v>
      </c>
      <c r="D73" s="95" t="s">
        <v>54</v>
      </c>
      <c r="E73" s="95"/>
      <c r="F73" s="95">
        <v>0</v>
      </c>
      <c r="G73" s="95"/>
      <c r="H73" s="95"/>
      <c r="I73" s="95"/>
      <c r="J73" s="58">
        <v>0.5</v>
      </c>
    </row>
    <row r="74" spans="2:10" x14ac:dyDescent="0.25">
      <c r="B74" s="56" t="s">
        <v>15</v>
      </c>
      <c r="C74" s="57" t="s">
        <v>52</v>
      </c>
      <c r="D74" s="95" t="s">
        <v>55</v>
      </c>
      <c r="E74" s="95"/>
      <c r="F74" s="95">
        <v>1</v>
      </c>
      <c r="G74" s="95"/>
      <c r="H74" s="95"/>
      <c r="I74" s="95"/>
      <c r="J74" s="58">
        <v>1</v>
      </c>
    </row>
    <row r="75" spans="2:10" x14ac:dyDescent="0.25">
      <c r="B75" s="56" t="s">
        <v>16</v>
      </c>
      <c r="C75" s="57" t="s">
        <v>53</v>
      </c>
      <c r="D75" s="95" t="s">
        <v>56</v>
      </c>
      <c r="E75" s="95"/>
      <c r="F75" s="95">
        <v>2</v>
      </c>
      <c r="G75" s="95"/>
      <c r="H75" s="95"/>
      <c r="I75" s="95"/>
      <c r="J75" s="58">
        <v>1.25</v>
      </c>
    </row>
    <row r="77" spans="2:10" ht="18.75" x14ac:dyDescent="0.3">
      <c r="B77" s="36" t="s">
        <v>29</v>
      </c>
      <c r="C77" s="35"/>
    </row>
    <row r="78" spans="2:10" x14ac:dyDescent="0.25">
      <c r="B78" s="46" t="s">
        <v>12</v>
      </c>
      <c r="C78" s="59" t="s">
        <v>98</v>
      </c>
      <c r="D78" s="93" t="s">
        <v>44</v>
      </c>
      <c r="E78" s="94"/>
    </row>
    <row r="79" spans="2:10" x14ac:dyDescent="0.25">
      <c r="B79" s="56" t="s">
        <v>14</v>
      </c>
      <c r="C79" s="60" t="s">
        <v>63</v>
      </c>
      <c r="D79" s="91">
        <v>4</v>
      </c>
      <c r="E79" s="92"/>
    </row>
    <row r="80" spans="2:10" x14ac:dyDescent="0.25">
      <c r="B80" s="56" t="s">
        <v>15</v>
      </c>
      <c r="C80" s="60" t="s">
        <v>64</v>
      </c>
      <c r="D80" s="91">
        <v>6</v>
      </c>
      <c r="E80" s="92"/>
    </row>
    <row r="81" spans="2:5" x14ac:dyDescent="0.25">
      <c r="B81" s="56" t="s">
        <v>16</v>
      </c>
      <c r="C81" s="60" t="s">
        <v>65</v>
      </c>
      <c r="D81" s="91">
        <v>10</v>
      </c>
      <c r="E81" s="92"/>
    </row>
    <row r="83" spans="2:5" ht="18.75" x14ac:dyDescent="0.3">
      <c r="B83" s="36" t="s">
        <v>99</v>
      </c>
      <c r="C83" s="35"/>
    </row>
    <row r="84" spans="2:5" x14ac:dyDescent="0.25">
      <c r="B84" s="46" t="s">
        <v>12</v>
      </c>
      <c r="C84" s="59" t="s">
        <v>100</v>
      </c>
      <c r="D84" s="93" t="s">
        <v>44</v>
      </c>
      <c r="E84" s="94"/>
    </row>
    <row r="85" spans="2:5" x14ac:dyDescent="0.25">
      <c r="B85" s="56" t="s">
        <v>14</v>
      </c>
      <c r="C85" s="60" t="s">
        <v>59</v>
      </c>
      <c r="D85" s="91">
        <v>2</v>
      </c>
      <c r="E85" s="92"/>
    </row>
    <row r="86" spans="2:5" x14ac:dyDescent="0.25">
      <c r="B86" s="56" t="s">
        <v>15</v>
      </c>
      <c r="C86" s="60" t="s">
        <v>53</v>
      </c>
      <c r="D86" s="91">
        <v>4</v>
      </c>
      <c r="E86" s="92"/>
    </row>
    <row r="87" spans="2:5" x14ac:dyDescent="0.25">
      <c r="B87" s="56" t="s">
        <v>16</v>
      </c>
      <c r="C87" s="60" t="s">
        <v>76</v>
      </c>
      <c r="D87" s="91">
        <v>8</v>
      </c>
      <c r="E87" s="92"/>
    </row>
    <row r="89" spans="2:5" ht="18.75" x14ac:dyDescent="0.3">
      <c r="B89" s="36" t="s">
        <v>101</v>
      </c>
      <c r="C89" s="35"/>
    </row>
    <row r="90" spans="2:5" x14ac:dyDescent="0.25">
      <c r="B90" s="46" t="s">
        <v>12</v>
      </c>
      <c r="C90" s="59" t="s">
        <v>100</v>
      </c>
      <c r="D90" s="93" t="s">
        <v>44</v>
      </c>
      <c r="E90" s="94"/>
    </row>
    <row r="91" spans="2:5" x14ac:dyDescent="0.25">
      <c r="B91" s="56" t="s">
        <v>14</v>
      </c>
      <c r="C91" s="60" t="s">
        <v>63</v>
      </c>
      <c r="D91" s="91">
        <v>1</v>
      </c>
      <c r="E91" s="92"/>
    </row>
    <row r="92" spans="2:5" x14ac:dyDescent="0.25">
      <c r="B92" s="56" t="s">
        <v>15</v>
      </c>
      <c r="C92" s="60" t="s">
        <v>64</v>
      </c>
      <c r="D92" s="91">
        <v>2</v>
      </c>
      <c r="E92" s="92"/>
    </row>
    <row r="93" spans="2:5" x14ac:dyDescent="0.25">
      <c r="B93" s="56" t="s">
        <v>16</v>
      </c>
      <c r="C93" s="60" t="s">
        <v>65</v>
      </c>
      <c r="D93" s="91">
        <v>3.5</v>
      </c>
      <c r="E93" s="92"/>
    </row>
    <row r="95" spans="2:5" ht="18.75" x14ac:dyDescent="0.3">
      <c r="B95" s="36" t="s">
        <v>45</v>
      </c>
      <c r="C95" s="35"/>
    </row>
    <row r="96" spans="2:5" x14ac:dyDescent="0.25">
      <c r="B96" s="46" t="s">
        <v>12</v>
      </c>
      <c r="C96" s="47" t="s">
        <v>102</v>
      </c>
      <c r="D96" s="48" t="s">
        <v>44</v>
      </c>
    </row>
    <row r="97" spans="2:4" x14ac:dyDescent="0.25">
      <c r="B97" s="56" t="s">
        <v>14</v>
      </c>
      <c r="C97" s="61" t="s">
        <v>59</v>
      </c>
      <c r="D97" s="58">
        <v>0.25</v>
      </c>
    </row>
    <row r="98" spans="2:4" x14ac:dyDescent="0.25">
      <c r="B98" s="56" t="s">
        <v>15</v>
      </c>
      <c r="C98" s="61" t="s">
        <v>60</v>
      </c>
      <c r="D98" s="58">
        <v>0.5</v>
      </c>
    </row>
    <row r="99" spans="2:4" x14ac:dyDescent="0.25">
      <c r="B99" s="56" t="s">
        <v>16</v>
      </c>
      <c r="C99" s="61" t="s">
        <v>61</v>
      </c>
      <c r="D99" s="58">
        <v>0.75</v>
      </c>
    </row>
    <row r="100" spans="2:4" ht="15.75" thickBot="1" x14ac:dyDescent="0.3"/>
    <row r="101" spans="2:4" ht="15" customHeight="1" thickTop="1" x14ac:dyDescent="0.25">
      <c r="B101" s="99" t="s">
        <v>28</v>
      </c>
      <c r="C101" s="100"/>
      <c r="D101" s="101"/>
    </row>
    <row r="102" spans="2:4" x14ac:dyDescent="0.25">
      <c r="B102" s="102"/>
      <c r="C102" s="103"/>
      <c r="D102" s="104"/>
    </row>
    <row r="103" spans="2:4" ht="15.75" thickBot="1" x14ac:dyDescent="0.3">
      <c r="B103" s="105"/>
      <c r="C103" s="106"/>
      <c r="D103" s="107"/>
    </row>
    <row r="104" spans="2:4" ht="15.75" thickTop="1" x14ac:dyDescent="0.25"/>
  </sheetData>
  <mergeCells count="89">
    <mergeCell ref="D59:E59"/>
    <mergeCell ref="D56:E56"/>
    <mergeCell ref="D57:E57"/>
    <mergeCell ref="D58:E58"/>
    <mergeCell ref="F52:G52"/>
    <mergeCell ref="H52:K52"/>
    <mergeCell ref="D52:E52"/>
    <mergeCell ref="D53:E53"/>
    <mergeCell ref="F53:G53"/>
    <mergeCell ref="H53:K53"/>
    <mergeCell ref="C29:F29"/>
    <mergeCell ref="G29:H29"/>
    <mergeCell ref="C30:F30"/>
    <mergeCell ref="G30:H30"/>
    <mergeCell ref="C31:F31"/>
    <mergeCell ref="G31:H31"/>
    <mergeCell ref="C24:F24"/>
    <mergeCell ref="G24:H24"/>
    <mergeCell ref="C25:F25"/>
    <mergeCell ref="G25:H25"/>
    <mergeCell ref="C28:F28"/>
    <mergeCell ref="G28:H28"/>
    <mergeCell ref="H4:K4"/>
    <mergeCell ref="C22:F22"/>
    <mergeCell ref="G22:H22"/>
    <mergeCell ref="C23:F23"/>
    <mergeCell ref="G23:H23"/>
    <mergeCell ref="C16:F16"/>
    <mergeCell ref="G16:H16"/>
    <mergeCell ref="C17:F17"/>
    <mergeCell ref="C18:F18"/>
    <mergeCell ref="C19:F19"/>
    <mergeCell ref="G17:H17"/>
    <mergeCell ref="G18:H18"/>
    <mergeCell ref="G19:H19"/>
    <mergeCell ref="D11:F11"/>
    <mergeCell ref="D12:F12"/>
    <mergeCell ref="D13:F13"/>
    <mergeCell ref="G10:H10"/>
    <mergeCell ref="G11:H11"/>
    <mergeCell ref="G12:H12"/>
    <mergeCell ref="G13:H13"/>
    <mergeCell ref="H5:K5"/>
    <mergeCell ref="H6:K6"/>
    <mergeCell ref="H7:K7"/>
    <mergeCell ref="B101:D103"/>
    <mergeCell ref="D4:E4"/>
    <mergeCell ref="F4:G4"/>
    <mergeCell ref="D5:E5"/>
    <mergeCell ref="D6:E6"/>
    <mergeCell ref="D7:E7"/>
    <mergeCell ref="F5:G5"/>
    <mergeCell ref="F6:G6"/>
    <mergeCell ref="F7:G7"/>
    <mergeCell ref="D10:F10"/>
    <mergeCell ref="D40:E40"/>
    <mergeCell ref="D41:E41"/>
    <mergeCell ref="D42:E42"/>
    <mergeCell ref="D74:E74"/>
    <mergeCell ref="F74:I74"/>
    <mergeCell ref="D75:E75"/>
    <mergeCell ref="F75:I75"/>
    <mergeCell ref="D43:E43"/>
    <mergeCell ref="D72:E72"/>
    <mergeCell ref="F72:I72"/>
    <mergeCell ref="D73:E73"/>
    <mergeCell ref="F73:I73"/>
    <mergeCell ref="C46:F46"/>
    <mergeCell ref="G46:H46"/>
    <mergeCell ref="C47:F47"/>
    <mergeCell ref="G47:H47"/>
    <mergeCell ref="D50:E50"/>
    <mergeCell ref="F50:G50"/>
    <mergeCell ref="H50:K50"/>
    <mergeCell ref="D51:E51"/>
    <mergeCell ref="F51:G51"/>
    <mergeCell ref="H51:K51"/>
    <mergeCell ref="D80:E80"/>
    <mergeCell ref="D81:E81"/>
    <mergeCell ref="D84:E84"/>
    <mergeCell ref="D78:E78"/>
    <mergeCell ref="D79:E79"/>
    <mergeCell ref="D93:E93"/>
    <mergeCell ref="D90:E90"/>
    <mergeCell ref="D91:E91"/>
    <mergeCell ref="D92:E92"/>
    <mergeCell ref="D85:E85"/>
    <mergeCell ref="D86:E86"/>
    <mergeCell ref="D87:E87"/>
  </mergeCells>
  <pageMargins left="0.7" right="0.7" top="0.75" bottom="0.75" header="0.3" footer="0.5"/>
  <pageSetup orientation="portrait" r:id="rId1"/>
  <headerFooter>
    <oddFooter>&amp;C&amp;"Trebuchet MS,Bold"&amp;10 GE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V51"/>
  <sheetViews>
    <sheetView workbookViewId="0">
      <selection activeCell="L46" sqref="L46"/>
    </sheetView>
  </sheetViews>
  <sheetFormatPr defaultRowHeight="15" x14ac:dyDescent="0.25"/>
  <cols>
    <col min="1" max="1" width="6.140625" style="1" customWidth="1"/>
    <col min="2" max="2" width="35.5703125" style="1" customWidth="1"/>
    <col min="3" max="4" width="9.140625" style="1"/>
    <col min="5" max="5" width="10.140625" style="1" customWidth="1"/>
    <col min="6" max="6" width="10.28515625" style="1" bestFit="1" customWidth="1"/>
    <col min="7" max="7" width="10.140625" style="1" bestFit="1" customWidth="1"/>
    <col min="8" max="8" width="9.85546875" style="1" customWidth="1"/>
    <col min="9" max="9" width="9.140625" style="1"/>
    <col min="10" max="10" width="11.28515625" style="1" bestFit="1" customWidth="1"/>
    <col min="11" max="11" width="9.140625" style="1"/>
    <col min="12" max="12" width="10.5703125" style="3" bestFit="1" customWidth="1"/>
    <col min="13" max="13" width="4" style="1" customWidth="1"/>
    <col min="14" max="14" width="4.5703125" style="1" customWidth="1"/>
    <col min="15" max="17" width="9.140625" style="1" customWidth="1"/>
    <col min="18" max="18" width="10.28515625" style="1" bestFit="1" customWidth="1"/>
    <col min="19" max="19" width="10.140625" style="3" bestFit="1" customWidth="1"/>
    <col min="20" max="16384" width="9.140625" style="1"/>
  </cols>
  <sheetData>
    <row r="1" spans="1:22" x14ac:dyDescent="0.25">
      <c r="C1" s="1" t="s">
        <v>4</v>
      </c>
      <c r="D1" s="30" t="s">
        <v>35</v>
      </c>
      <c r="E1" s="24" t="s">
        <v>36</v>
      </c>
      <c r="F1" s="25" t="s">
        <v>37</v>
      </c>
      <c r="J1" s="3"/>
      <c r="L1" s="1"/>
      <c r="S1" s="1" t="s">
        <v>128</v>
      </c>
    </row>
    <row r="2" spans="1:22" x14ac:dyDescent="0.25">
      <c r="S2" s="1">
        <v>1</v>
      </c>
      <c r="T2" s="1">
        <v>14</v>
      </c>
      <c r="U2" s="1">
        <v>8</v>
      </c>
      <c r="V2" s="1">
        <f>S2*T2*5*U2</f>
        <v>560</v>
      </c>
    </row>
    <row r="3" spans="1:22" ht="26.25" x14ac:dyDescent="0.4">
      <c r="A3" s="2"/>
      <c r="B3" s="68" t="s">
        <v>24</v>
      </c>
      <c r="L3" s="1"/>
      <c r="O3" s="21"/>
      <c r="P3" s="21"/>
      <c r="Q3" s="21"/>
      <c r="S3" s="1">
        <v>2</v>
      </c>
      <c r="T3" s="1">
        <v>14</v>
      </c>
      <c r="U3" s="1">
        <v>8</v>
      </c>
      <c r="V3" s="1">
        <f>S3*T3*5*U3</f>
        <v>1120</v>
      </c>
    </row>
    <row r="4" spans="1:22" x14ac:dyDescent="0.25">
      <c r="J4" s="74"/>
      <c r="L4" s="1"/>
      <c r="O4" s="21"/>
      <c r="P4" s="21"/>
      <c r="Q4" s="21"/>
      <c r="S4" s="1">
        <v>3</v>
      </c>
      <c r="T4" s="1">
        <v>14</v>
      </c>
      <c r="U4" s="1">
        <v>8</v>
      </c>
      <c r="V4" s="1">
        <f t="shared" ref="V4:V14" si="0">S4*T4*5*U4</f>
        <v>1680</v>
      </c>
    </row>
    <row r="5" spans="1:22" x14ac:dyDescent="0.25">
      <c r="B5" s="67" t="s">
        <v>32</v>
      </c>
      <c r="C5" s="53">
        <v>0.1</v>
      </c>
      <c r="O5" s="21"/>
      <c r="P5" s="21"/>
      <c r="Q5" s="21"/>
      <c r="S5" s="1">
        <v>4</v>
      </c>
      <c r="T5" s="1">
        <v>14</v>
      </c>
      <c r="U5" s="1">
        <v>8</v>
      </c>
      <c r="V5" s="1">
        <f t="shared" si="0"/>
        <v>2240</v>
      </c>
    </row>
    <row r="6" spans="1:22" x14ac:dyDescent="0.25">
      <c r="B6" s="67" t="s">
        <v>82</v>
      </c>
      <c r="C6" s="52">
        <v>0.1</v>
      </c>
      <c r="O6" s="21"/>
      <c r="P6" s="21"/>
      <c r="Q6" s="21"/>
      <c r="S6" s="1">
        <v>5</v>
      </c>
      <c r="T6" s="1">
        <v>14</v>
      </c>
      <c r="U6" s="1">
        <v>8</v>
      </c>
      <c r="V6" s="1">
        <f t="shared" si="0"/>
        <v>2800</v>
      </c>
    </row>
    <row r="7" spans="1:22" x14ac:dyDescent="0.25">
      <c r="B7" s="67" t="s">
        <v>74</v>
      </c>
      <c r="C7" s="27">
        <v>14</v>
      </c>
      <c r="O7" s="21"/>
      <c r="P7" s="21"/>
      <c r="Q7" s="21"/>
      <c r="R7" s="21"/>
      <c r="S7" s="1">
        <v>6</v>
      </c>
      <c r="T7" s="1">
        <v>14</v>
      </c>
      <c r="U7" s="1">
        <v>8</v>
      </c>
      <c r="V7" s="1">
        <f t="shared" si="0"/>
        <v>3360</v>
      </c>
    </row>
    <row r="8" spans="1:22" x14ac:dyDescent="0.25">
      <c r="C8" s="121" t="s">
        <v>38</v>
      </c>
      <c r="D8" s="122"/>
      <c r="E8" s="122"/>
      <c r="F8" s="123"/>
      <c r="G8" s="31" t="s">
        <v>1</v>
      </c>
      <c r="H8" s="120" t="s">
        <v>34</v>
      </c>
      <c r="I8" s="120"/>
      <c r="J8" s="120"/>
      <c r="K8" s="120"/>
      <c r="L8" s="120"/>
      <c r="M8" s="120"/>
      <c r="N8" s="120"/>
      <c r="O8" s="21"/>
      <c r="S8" s="1">
        <v>7</v>
      </c>
      <c r="T8" s="1">
        <v>14</v>
      </c>
      <c r="U8" s="1">
        <v>8</v>
      </c>
      <c r="V8" s="1">
        <f t="shared" si="0"/>
        <v>3920</v>
      </c>
    </row>
    <row r="9" spans="1:22" x14ac:dyDescent="0.25">
      <c r="C9" s="29" t="s">
        <v>5</v>
      </c>
      <c r="D9" s="29" t="s">
        <v>6</v>
      </c>
      <c r="E9" s="29" t="s">
        <v>7</v>
      </c>
      <c r="F9" s="29" t="s">
        <v>1</v>
      </c>
      <c r="G9" s="29" t="s">
        <v>2</v>
      </c>
      <c r="H9" s="120"/>
      <c r="I9" s="120"/>
      <c r="J9" s="120"/>
      <c r="K9" s="120"/>
      <c r="L9" s="120"/>
      <c r="M9" s="120"/>
      <c r="N9" s="120"/>
      <c r="S9" s="1">
        <v>8</v>
      </c>
      <c r="T9" s="1">
        <v>14</v>
      </c>
      <c r="U9" s="1">
        <v>8</v>
      </c>
      <c r="V9" s="1">
        <f t="shared" si="0"/>
        <v>4480</v>
      </c>
    </row>
    <row r="10" spans="1:22" x14ac:dyDescent="0.25">
      <c r="B10" s="23" t="s">
        <v>73</v>
      </c>
      <c r="C10" s="32">
        <v>0</v>
      </c>
      <c r="D10" s="32">
        <v>0</v>
      </c>
      <c r="E10" s="32">
        <v>0</v>
      </c>
      <c r="F10" s="33">
        <f t="shared" ref="F10:F16" si="1">SUM(C10:E10)</f>
        <v>0</v>
      </c>
      <c r="G10" s="26">
        <v>40</v>
      </c>
      <c r="H10" s="109"/>
      <c r="I10" s="110"/>
      <c r="J10" s="110"/>
      <c r="K10" s="110"/>
      <c r="L10" s="110"/>
      <c r="M10" s="110"/>
      <c r="N10" s="111"/>
      <c r="S10" s="1">
        <v>9</v>
      </c>
      <c r="T10" s="1">
        <v>14</v>
      </c>
      <c r="U10" s="1">
        <v>8</v>
      </c>
      <c r="V10" s="1">
        <f t="shared" si="0"/>
        <v>5040</v>
      </c>
    </row>
    <row r="11" spans="1:22" x14ac:dyDescent="0.25">
      <c r="B11" s="22" t="s">
        <v>72</v>
      </c>
      <c r="C11" s="32">
        <v>157</v>
      </c>
      <c r="D11" s="32">
        <v>262</v>
      </c>
      <c r="E11" s="32">
        <v>105</v>
      </c>
      <c r="F11" s="33">
        <f t="shared" si="1"/>
        <v>524</v>
      </c>
      <c r="G11" s="26">
        <f>(C11*'Estimation Guidelines'!$G$17) + (D11*'Estimation Guidelines'!$G$18) + (E11*'Estimation Guidelines'!$G$19)</f>
        <v>4298</v>
      </c>
      <c r="H11" s="109"/>
      <c r="I11" s="110"/>
      <c r="J11" s="110"/>
      <c r="K11" s="110"/>
      <c r="L11" s="110"/>
      <c r="M11" s="110"/>
      <c r="N11" s="111"/>
      <c r="S11" s="1">
        <v>9.5</v>
      </c>
      <c r="T11" s="1">
        <v>14</v>
      </c>
      <c r="U11" s="1">
        <v>8</v>
      </c>
      <c r="V11" s="1">
        <f t="shared" si="0"/>
        <v>5320</v>
      </c>
    </row>
    <row r="12" spans="1:22" x14ac:dyDescent="0.25">
      <c r="B12" s="22" t="s">
        <v>26</v>
      </c>
      <c r="C12" s="32">
        <v>0</v>
      </c>
      <c r="D12" s="32">
        <v>0</v>
      </c>
      <c r="E12" s="32">
        <v>0</v>
      </c>
      <c r="F12" s="33">
        <f t="shared" si="1"/>
        <v>0</v>
      </c>
      <c r="G12" s="26">
        <f>(C12*'Estimation Guidelines'!$G$23) + (D12*'Estimation Guidelines'!$G$24) + (E12*'Estimation Guidelines'!$G$25)</f>
        <v>0</v>
      </c>
      <c r="H12" s="109"/>
      <c r="I12" s="110"/>
      <c r="J12" s="110"/>
      <c r="K12" s="110"/>
      <c r="L12" s="110"/>
      <c r="M12" s="110"/>
      <c r="N12" s="111"/>
      <c r="S12" s="1">
        <v>11</v>
      </c>
      <c r="T12" s="1">
        <v>14</v>
      </c>
      <c r="U12" s="1">
        <v>8</v>
      </c>
      <c r="V12" s="1">
        <f t="shared" si="0"/>
        <v>6160</v>
      </c>
    </row>
    <row r="13" spans="1:22" x14ac:dyDescent="0.25">
      <c r="B13" s="22" t="s">
        <v>27</v>
      </c>
      <c r="C13" s="32">
        <f>C11</f>
        <v>157</v>
      </c>
      <c r="D13" s="32">
        <f>D11</f>
        <v>262</v>
      </c>
      <c r="E13" s="32">
        <f>E11</f>
        <v>105</v>
      </c>
      <c r="F13" s="33">
        <f t="shared" si="1"/>
        <v>524</v>
      </c>
      <c r="G13" s="26">
        <f>(C13*'Estimation Guidelines'!$G$29) + (D13*'Estimation Guidelines'!$G$30) + (E13*'Estimation Guidelines'!$G$31)</f>
        <v>498</v>
      </c>
      <c r="H13" s="109"/>
      <c r="I13" s="110"/>
      <c r="J13" s="110"/>
      <c r="K13" s="110"/>
      <c r="L13" s="110"/>
      <c r="M13" s="110"/>
      <c r="N13" s="111"/>
      <c r="S13" s="1">
        <v>12</v>
      </c>
      <c r="T13" s="1">
        <v>14</v>
      </c>
      <c r="U13" s="1">
        <v>8</v>
      </c>
      <c r="V13" s="1">
        <f t="shared" si="0"/>
        <v>6720</v>
      </c>
    </row>
    <row r="14" spans="1:22" x14ac:dyDescent="0.25">
      <c r="B14" s="22" t="s">
        <v>45</v>
      </c>
      <c r="C14" s="32">
        <v>157</v>
      </c>
      <c r="D14" s="32">
        <v>262</v>
      </c>
      <c r="E14" s="32">
        <v>105</v>
      </c>
      <c r="F14" s="33">
        <f t="shared" ref="F14" si="2">SUM(C14:E14)</f>
        <v>524</v>
      </c>
      <c r="G14" s="26">
        <f>(C14*'Estimation Guidelines'!$D$35) + (D14*'Estimation Guidelines'!$D$36) + (E14*'Estimation Guidelines'!$D$37)</f>
        <v>249</v>
      </c>
      <c r="H14" s="109"/>
      <c r="I14" s="110"/>
      <c r="J14" s="110"/>
      <c r="K14" s="110"/>
      <c r="L14" s="110"/>
      <c r="M14" s="110"/>
      <c r="N14" s="111"/>
      <c r="S14" s="1">
        <v>13</v>
      </c>
      <c r="T14" s="1">
        <v>14</v>
      </c>
      <c r="U14" s="1">
        <v>8</v>
      </c>
      <c r="V14" s="1">
        <f t="shared" si="0"/>
        <v>7280</v>
      </c>
    </row>
    <row r="15" spans="1:22" x14ac:dyDescent="0.25">
      <c r="B15" s="22" t="s">
        <v>86</v>
      </c>
      <c r="C15" s="32">
        <v>0</v>
      </c>
      <c r="D15" s="32">
        <v>0</v>
      </c>
      <c r="E15" s="32">
        <v>0</v>
      </c>
      <c r="F15" s="33">
        <f t="shared" si="1"/>
        <v>0</v>
      </c>
      <c r="G15" s="26">
        <f>(C15*'Estimation Guidelines'!$D$41) + (D15*'Estimation Guidelines'!$D$42) + (E15*'Estimation Guidelines'!$D$43)</f>
        <v>0</v>
      </c>
      <c r="H15" s="49"/>
      <c r="I15" s="50"/>
      <c r="J15" s="50"/>
      <c r="K15" s="50"/>
      <c r="L15" s="50"/>
      <c r="M15" s="50"/>
      <c r="N15" s="51"/>
      <c r="S15" s="1"/>
      <c r="T15" s="1">
        <v>14</v>
      </c>
    </row>
    <row r="16" spans="1:22" x14ac:dyDescent="0.25">
      <c r="B16" s="22" t="s">
        <v>33</v>
      </c>
      <c r="C16" s="32">
        <f>C11</f>
        <v>157</v>
      </c>
      <c r="D16" s="32">
        <f>D11</f>
        <v>262</v>
      </c>
      <c r="E16" s="32">
        <f>E11</f>
        <v>105</v>
      </c>
      <c r="F16" s="33">
        <f t="shared" si="1"/>
        <v>524</v>
      </c>
      <c r="G16" s="26">
        <f>(SUM(D16:E16))*'Estimation Guidelines'!$G$47</f>
        <v>183.5</v>
      </c>
      <c r="H16" s="124"/>
      <c r="I16" s="110"/>
      <c r="J16" s="110"/>
      <c r="K16" s="110"/>
      <c r="L16" s="110"/>
      <c r="M16" s="110"/>
      <c r="N16" s="111"/>
      <c r="S16" s="1"/>
    </row>
    <row r="17" spans="2:19" x14ac:dyDescent="0.25">
      <c r="B17" s="23" t="s">
        <v>30</v>
      </c>
      <c r="C17" s="65">
        <v>1</v>
      </c>
      <c r="D17" s="115" t="s">
        <v>78</v>
      </c>
      <c r="E17" s="115"/>
      <c r="F17" s="116"/>
      <c r="G17" s="26">
        <f>C7*5*C17</f>
        <v>70</v>
      </c>
      <c r="H17" s="112" t="s">
        <v>80</v>
      </c>
      <c r="I17" s="112"/>
      <c r="J17" s="112"/>
      <c r="K17" s="112"/>
      <c r="L17" s="112"/>
      <c r="M17" s="112"/>
      <c r="N17" s="112"/>
    </row>
    <row r="18" spans="2:19" ht="25.5" x14ac:dyDescent="0.25">
      <c r="B18" s="23" t="s">
        <v>31</v>
      </c>
      <c r="C18" s="65">
        <v>1</v>
      </c>
      <c r="D18" s="115" t="s">
        <v>78</v>
      </c>
      <c r="E18" s="115"/>
      <c r="F18" s="116"/>
      <c r="G18" s="26">
        <f>C7*5*C18</f>
        <v>70</v>
      </c>
      <c r="H18" s="112" t="s">
        <v>80</v>
      </c>
      <c r="I18" s="112"/>
      <c r="J18" s="112"/>
      <c r="K18" s="112"/>
      <c r="L18" s="112"/>
      <c r="M18" s="112"/>
      <c r="N18" s="112"/>
    </row>
    <row r="19" spans="2:19" ht="15" customHeight="1" x14ac:dyDescent="0.25">
      <c r="B19" s="117" t="s">
        <v>81</v>
      </c>
      <c r="C19" s="118"/>
      <c r="D19" s="118"/>
      <c r="E19" s="118"/>
      <c r="F19" s="119"/>
      <c r="G19" s="54">
        <f>(100%+C6)*(SUM(G10:G10)+((100%-C5)*G11)+G12+((100%-C5)*G13)+SUM(G14:G18))</f>
        <v>5421.7900000000009</v>
      </c>
      <c r="H19" s="112" t="s">
        <v>79</v>
      </c>
      <c r="I19" s="112"/>
      <c r="J19" s="112"/>
      <c r="K19" s="112"/>
      <c r="L19" s="112"/>
      <c r="M19" s="112"/>
      <c r="N19" s="112"/>
    </row>
    <row r="21" spans="2:19" x14ac:dyDescent="0.25">
      <c r="F21" s="1" t="s">
        <v>124</v>
      </c>
      <c r="G21" s="1">
        <f>ROUND(G19/8,0)</f>
        <v>678</v>
      </c>
      <c r="H21" s="1">
        <f>G21/21</f>
        <v>32.285714285714285</v>
      </c>
    </row>
    <row r="22" spans="2:19" ht="26.25" hidden="1" x14ac:dyDescent="0.4">
      <c r="B22" s="68" t="s">
        <v>103</v>
      </c>
      <c r="S22" s="1"/>
    </row>
    <row r="23" spans="2:19" hidden="1" x14ac:dyDescent="0.25">
      <c r="B23" s="67" t="s">
        <v>83</v>
      </c>
      <c r="C23" s="53">
        <v>0.2</v>
      </c>
      <c r="O23" s="21"/>
      <c r="P23" s="21"/>
      <c r="Q23" s="21"/>
      <c r="R23" s="21"/>
      <c r="S23" s="1"/>
    </row>
    <row r="24" spans="2:19" hidden="1" x14ac:dyDescent="0.25">
      <c r="B24" s="67" t="s">
        <v>90</v>
      </c>
      <c r="C24" s="52">
        <v>0.1</v>
      </c>
      <c r="O24" s="21"/>
      <c r="P24" s="21"/>
      <c r="Q24" s="21"/>
      <c r="R24" s="21"/>
      <c r="S24" s="1"/>
    </row>
    <row r="25" spans="2:19" hidden="1" x14ac:dyDescent="0.25">
      <c r="B25" s="67" t="s">
        <v>82</v>
      </c>
      <c r="C25" s="52">
        <v>0.1</v>
      </c>
      <c r="O25" s="21"/>
      <c r="P25" s="21"/>
      <c r="Q25" s="21"/>
      <c r="R25" s="21"/>
      <c r="S25" s="1"/>
    </row>
    <row r="26" spans="2:19" hidden="1" x14ac:dyDescent="0.25">
      <c r="B26" s="67" t="s">
        <v>74</v>
      </c>
      <c r="C26" s="27">
        <v>2</v>
      </c>
      <c r="L26" s="1"/>
      <c r="O26" s="21"/>
      <c r="P26" s="21"/>
      <c r="Q26" s="21"/>
      <c r="R26" s="21"/>
      <c r="S26" s="1"/>
    </row>
    <row r="27" spans="2:19" hidden="1" x14ac:dyDescent="0.25">
      <c r="C27" s="113" t="s">
        <v>38</v>
      </c>
      <c r="D27" s="114"/>
      <c r="E27" s="114"/>
      <c r="F27" s="114"/>
      <c r="G27" s="28" t="s">
        <v>1</v>
      </c>
      <c r="H27" s="120" t="s">
        <v>34</v>
      </c>
      <c r="I27" s="120"/>
      <c r="J27" s="120"/>
      <c r="K27" s="120"/>
      <c r="L27" s="120"/>
      <c r="M27" s="120"/>
      <c r="N27" s="120"/>
      <c r="S27" s="1"/>
    </row>
    <row r="28" spans="2:19" hidden="1" x14ac:dyDescent="0.25">
      <c r="C28" s="29" t="s">
        <v>5</v>
      </c>
      <c r="D28" s="29" t="s">
        <v>6</v>
      </c>
      <c r="E28" s="29" t="s">
        <v>7</v>
      </c>
      <c r="F28" s="55" t="s">
        <v>1</v>
      </c>
      <c r="G28" s="29" t="s">
        <v>2</v>
      </c>
      <c r="H28" s="120"/>
      <c r="I28" s="120"/>
      <c r="J28" s="120"/>
      <c r="K28" s="120"/>
      <c r="L28" s="120"/>
      <c r="M28" s="120"/>
      <c r="N28" s="120"/>
      <c r="S28" s="1"/>
    </row>
    <row r="29" spans="2:19" hidden="1" x14ac:dyDescent="0.25">
      <c r="B29" s="22" t="s">
        <v>3</v>
      </c>
      <c r="C29" s="32">
        <v>341</v>
      </c>
      <c r="D29" s="32">
        <v>265</v>
      </c>
      <c r="E29" s="32">
        <v>151</v>
      </c>
      <c r="F29" s="33">
        <f>SUM(C29:E29)</f>
        <v>757</v>
      </c>
      <c r="G29" s="26">
        <f>(C29*'Estimation Guidelines'!$D$57) + (D29*'Estimation Guidelines'!$D$58) + (E29*'Estimation Guidelines'!$D$59)</f>
        <v>124.85</v>
      </c>
      <c r="H29" s="109"/>
      <c r="I29" s="110"/>
      <c r="J29" s="110"/>
      <c r="K29" s="110"/>
      <c r="L29" s="110"/>
      <c r="M29" s="110"/>
      <c r="N29" s="111"/>
      <c r="S29" s="1"/>
    </row>
    <row r="30" spans="2:19" hidden="1" x14ac:dyDescent="0.25">
      <c r="B30" s="22" t="s">
        <v>96</v>
      </c>
      <c r="C30" s="32">
        <v>341</v>
      </c>
      <c r="D30" s="32">
        <v>265</v>
      </c>
      <c r="E30" s="32">
        <v>151</v>
      </c>
      <c r="F30" s="33">
        <f>SUM(C30:E30)</f>
        <v>757</v>
      </c>
      <c r="G30" s="26">
        <f>(100% - C23)*((C30*'Estimation Guidelines'!$L$51) + (D30*'Estimation Guidelines'!$L$52) + (E30*'Estimation Guidelines'!$L$53))</f>
        <v>295</v>
      </c>
      <c r="H30" s="109" t="s">
        <v>95</v>
      </c>
      <c r="I30" s="110"/>
      <c r="J30" s="110"/>
      <c r="K30" s="110"/>
      <c r="L30" s="110"/>
      <c r="M30" s="110"/>
      <c r="N30" s="111"/>
      <c r="S30" s="1"/>
    </row>
    <row r="31" spans="2:19" hidden="1" x14ac:dyDescent="0.25">
      <c r="B31" s="22" t="s">
        <v>92</v>
      </c>
      <c r="C31" s="62">
        <f>$C$24*C30</f>
        <v>34.1</v>
      </c>
      <c r="D31" s="62">
        <f>$C$24*D30</f>
        <v>26.5</v>
      </c>
      <c r="E31" s="62">
        <f>$C$24*E30</f>
        <v>15.100000000000001</v>
      </c>
      <c r="F31" s="63">
        <f>SUM(C31:E31)</f>
        <v>75.7</v>
      </c>
      <c r="G31" s="26">
        <f>(C31*'Estimation Guidelines'!$L$51) + (D31*'Estimation Guidelines'!$L$52) + (E31*'Estimation Guidelines'!$L$53)</f>
        <v>36.875</v>
      </c>
      <c r="H31" s="109"/>
      <c r="I31" s="110"/>
      <c r="J31" s="110"/>
      <c r="K31" s="110"/>
      <c r="L31" s="110"/>
      <c r="M31" s="110"/>
      <c r="N31" s="111"/>
      <c r="S31" s="1"/>
    </row>
    <row r="32" spans="2:19" hidden="1" x14ac:dyDescent="0.25">
      <c r="B32" s="23" t="s">
        <v>30</v>
      </c>
      <c r="C32" s="65">
        <f>IF(C23&gt;60%, 1, 1.25)</f>
        <v>1.25</v>
      </c>
      <c r="D32" s="115" t="s">
        <v>78</v>
      </c>
      <c r="E32" s="115"/>
      <c r="F32" s="116"/>
      <c r="G32" s="26">
        <f>C26*5*C32</f>
        <v>12.5</v>
      </c>
      <c r="H32" s="109"/>
      <c r="I32" s="110"/>
      <c r="J32" s="110"/>
      <c r="K32" s="110"/>
      <c r="L32" s="110"/>
      <c r="M32" s="110"/>
      <c r="N32" s="111"/>
      <c r="S32" s="1"/>
    </row>
    <row r="33" spans="2:19" ht="25.5" hidden="1" x14ac:dyDescent="0.25">
      <c r="B33" s="23" t="s">
        <v>31</v>
      </c>
      <c r="C33" s="65">
        <f>IF(C19&gt;6, 0.25, 0.75)</f>
        <v>0.75</v>
      </c>
      <c r="D33" s="115" t="s">
        <v>78</v>
      </c>
      <c r="E33" s="115"/>
      <c r="F33" s="116"/>
      <c r="G33" s="64">
        <f>C26*5*C33</f>
        <v>7.5</v>
      </c>
      <c r="H33" s="109"/>
      <c r="I33" s="110"/>
      <c r="J33" s="110"/>
      <c r="K33" s="110"/>
      <c r="L33" s="110"/>
      <c r="M33" s="110"/>
      <c r="N33" s="111"/>
      <c r="S33" s="1"/>
    </row>
    <row r="34" spans="2:19" hidden="1" x14ac:dyDescent="0.25">
      <c r="B34" s="23" t="s">
        <v>91</v>
      </c>
      <c r="C34" s="66">
        <v>0.25</v>
      </c>
      <c r="D34" s="115" t="s">
        <v>93</v>
      </c>
      <c r="E34" s="115"/>
      <c r="F34" s="116"/>
      <c r="G34" s="26">
        <f>ROUNDUP(C34*(C24*F30),0)</f>
        <v>19</v>
      </c>
      <c r="H34" s="109"/>
      <c r="I34" s="110"/>
      <c r="J34" s="110"/>
      <c r="K34" s="110"/>
      <c r="L34" s="110"/>
      <c r="M34" s="110"/>
      <c r="N34" s="111"/>
      <c r="S34" s="1"/>
    </row>
    <row r="35" spans="2:19" hidden="1" x14ac:dyDescent="0.25">
      <c r="B35" s="23" t="s">
        <v>0</v>
      </c>
      <c r="C35" s="34"/>
      <c r="D35" s="115"/>
      <c r="E35" s="115"/>
      <c r="F35" s="116"/>
      <c r="G35" s="26">
        <f>SUM(G29:G34)</f>
        <v>495.72500000000002</v>
      </c>
      <c r="H35" s="49"/>
      <c r="I35" s="50"/>
      <c r="J35" s="50"/>
      <c r="K35" s="50"/>
      <c r="L35" s="50"/>
      <c r="M35" s="50"/>
      <c r="N35" s="51"/>
      <c r="S35" s="1"/>
    </row>
    <row r="36" spans="2:19" hidden="1" x14ac:dyDescent="0.25">
      <c r="B36" s="117" t="s">
        <v>94</v>
      </c>
      <c r="C36" s="118"/>
      <c r="D36" s="118"/>
      <c r="E36" s="118"/>
      <c r="F36" s="119"/>
      <c r="G36" s="54">
        <f>(100%+C25)*G35</f>
        <v>545.29750000000001</v>
      </c>
      <c r="H36" s="112"/>
      <c r="I36" s="112"/>
      <c r="J36" s="112"/>
      <c r="K36" s="112"/>
      <c r="L36" s="112"/>
      <c r="M36" s="112"/>
      <c r="N36" s="112"/>
      <c r="S36" s="1"/>
    </row>
    <row r="37" spans="2:19" hidden="1" x14ac:dyDescent="0.25">
      <c r="G37" s="1">
        <f>(G36/8)/5</f>
        <v>13.6324375</v>
      </c>
      <c r="S37" s="1"/>
    </row>
    <row r="38" spans="2:19" x14ac:dyDescent="0.25">
      <c r="S38" s="1"/>
    </row>
    <row r="39" spans="2:19" x14ac:dyDescent="0.25">
      <c r="S39" s="1"/>
    </row>
    <row r="40" spans="2:19" x14ac:dyDescent="0.25">
      <c r="S40" s="1"/>
    </row>
    <row r="41" spans="2:19" x14ac:dyDescent="0.25">
      <c r="S41" s="1"/>
    </row>
    <row r="42" spans="2:19" x14ac:dyDescent="0.25">
      <c r="G42" s="1">
        <f>G19*15</f>
        <v>81326.850000000006</v>
      </c>
      <c r="H42" s="1">
        <f>G42*1.4</f>
        <v>113857.59</v>
      </c>
      <c r="S42" s="1"/>
    </row>
    <row r="43" spans="2:19" x14ac:dyDescent="0.25">
      <c r="F43" s="1" t="s">
        <v>127</v>
      </c>
      <c r="G43" s="1">
        <v>40320</v>
      </c>
      <c r="H43" s="1">
        <v>40320</v>
      </c>
      <c r="S43" s="1"/>
    </row>
    <row r="44" spans="2:19" x14ac:dyDescent="0.25">
      <c r="B44" s="1" t="s">
        <v>120</v>
      </c>
      <c r="F44" s="1" t="s">
        <v>130</v>
      </c>
      <c r="G44" s="1">
        <v>10080</v>
      </c>
      <c r="H44" s="1">
        <v>10080</v>
      </c>
      <c r="S44" s="1"/>
    </row>
    <row r="45" spans="2:19" x14ac:dyDescent="0.25">
      <c r="B45" s="1" t="s">
        <v>121</v>
      </c>
      <c r="F45" s="1" t="s">
        <v>131</v>
      </c>
      <c r="G45" s="1">
        <v>10080</v>
      </c>
      <c r="H45" s="1">
        <v>10080</v>
      </c>
      <c r="S45" s="1"/>
    </row>
    <row r="46" spans="2:19" x14ac:dyDescent="0.25">
      <c r="F46" s="1" t="s">
        <v>126</v>
      </c>
      <c r="G46" s="1">
        <v>20160</v>
      </c>
      <c r="H46" s="1">
        <v>20160</v>
      </c>
      <c r="S46" s="1"/>
    </row>
    <row r="47" spans="2:19" x14ac:dyDescent="0.25">
      <c r="F47" s="1" t="s">
        <v>125</v>
      </c>
      <c r="G47" s="1">
        <v>10080</v>
      </c>
      <c r="H47" s="1">
        <v>10080</v>
      </c>
    </row>
    <row r="50" spans="7:8" x14ac:dyDescent="0.25">
      <c r="G50" s="1">
        <f>SUM(G42:G49)</f>
        <v>172046.85</v>
      </c>
      <c r="H50" s="1">
        <f>SUM(H42:H49)</f>
        <v>204577.59</v>
      </c>
    </row>
    <row r="51" spans="7:8" x14ac:dyDescent="0.25">
      <c r="G51" s="1">
        <f>G50*1.4</f>
        <v>240865.59</v>
      </c>
    </row>
  </sheetData>
  <mergeCells count="28">
    <mergeCell ref="H8:N9"/>
    <mergeCell ref="D17:F17"/>
    <mergeCell ref="D18:F18"/>
    <mergeCell ref="C8:F8"/>
    <mergeCell ref="B19:F19"/>
    <mergeCell ref="H11:N11"/>
    <mergeCell ref="H12:N12"/>
    <mergeCell ref="H13:N13"/>
    <mergeCell ref="H14:N14"/>
    <mergeCell ref="H16:N16"/>
    <mergeCell ref="H10:N10"/>
    <mergeCell ref="H17:N17"/>
    <mergeCell ref="H18:N18"/>
    <mergeCell ref="H19:N19"/>
    <mergeCell ref="H33:N33"/>
    <mergeCell ref="H34:N34"/>
    <mergeCell ref="H36:N36"/>
    <mergeCell ref="C27:F27"/>
    <mergeCell ref="D32:F32"/>
    <mergeCell ref="D33:F33"/>
    <mergeCell ref="B36:F36"/>
    <mergeCell ref="D34:F34"/>
    <mergeCell ref="D35:F35"/>
    <mergeCell ref="H27:N28"/>
    <mergeCell ref="H29:N29"/>
    <mergeCell ref="H30:N30"/>
    <mergeCell ref="H31:N31"/>
    <mergeCell ref="H32:N32"/>
  </mergeCells>
  <pageMargins left="0.7" right="0.7" top="0.75" bottom="0.75" header="0.3" footer="0.5"/>
  <pageSetup orientation="portrait" r:id="rId1"/>
  <headerFooter>
    <oddFooter>&amp;C&amp;"Trebuchet MS,Bold"&amp;10 GE Confidential</oddFooter>
  </headerFooter>
  <ignoredErrors>
    <ignoredError sqref="F29:F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5:M37"/>
  <sheetViews>
    <sheetView tabSelected="1" topLeftCell="A4" workbookViewId="0">
      <selection activeCell="K25" sqref="K25"/>
    </sheetView>
  </sheetViews>
  <sheetFormatPr defaultRowHeight="15" x14ac:dyDescent="0.25"/>
  <cols>
    <col min="1" max="1" width="15.7109375" bestFit="1" customWidth="1"/>
    <col min="2" max="2" width="22.42578125" bestFit="1" customWidth="1"/>
    <col min="3" max="3" width="5.42578125" bestFit="1" customWidth="1"/>
  </cols>
  <sheetData>
    <row r="5" spans="2:13" x14ac:dyDescent="0.25">
      <c r="G5" t="s">
        <v>122</v>
      </c>
    </row>
    <row r="6" spans="2:13" x14ac:dyDescent="0.25">
      <c r="C6" t="s">
        <v>1</v>
      </c>
      <c r="D6">
        <f>SUM(D7:D12)</f>
        <v>523</v>
      </c>
      <c r="E6" s="136"/>
      <c r="F6">
        <f>(D6*50)/100</f>
        <v>261.5</v>
      </c>
      <c r="G6">
        <f>F6+D6</f>
        <v>784.5</v>
      </c>
      <c r="K6">
        <v>20</v>
      </c>
      <c r="L6">
        <v>50</v>
      </c>
      <c r="M6">
        <v>30</v>
      </c>
    </row>
    <row r="7" spans="2:13" x14ac:dyDescent="0.25">
      <c r="B7" t="s">
        <v>117</v>
      </c>
      <c r="D7">
        <v>207</v>
      </c>
      <c r="K7" s="1">
        <v>30</v>
      </c>
      <c r="L7" s="3">
        <v>40</v>
      </c>
      <c r="M7" s="1">
        <v>30</v>
      </c>
    </row>
    <row r="8" spans="2:13" x14ac:dyDescent="0.25">
      <c r="B8" t="s">
        <v>118</v>
      </c>
      <c r="D8">
        <v>40</v>
      </c>
    </row>
    <row r="9" spans="2:13" x14ac:dyDescent="0.25">
      <c r="B9" t="s">
        <v>119</v>
      </c>
      <c r="D9">
        <v>100</v>
      </c>
    </row>
    <row r="10" spans="2:13" x14ac:dyDescent="0.25">
      <c r="B10" t="s">
        <v>112</v>
      </c>
      <c r="D10">
        <v>25</v>
      </c>
      <c r="K10">
        <f>ROUND((D6*K6)/100,0)</f>
        <v>105</v>
      </c>
      <c r="L10">
        <f>ROUND((D6*L6)/100,0)</f>
        <v>262</v>
      </c>
      <c r="M10">
        <f>ROUND((D6*M6)/100,0)</f>
        <v>157</v>
      </c>
    </row>
    <row r="11" spans="2:13" x14ac:dyDescent="0.25">
      <c r="B11" t="s">
        <v>123</v>
      </c>
      <c r="D11">
        <v>116</v>
      </c>
      <c r="K11">
        <f>ROUND((D6*K7)/100,0)</f>
        <v>157</v>
      </c>
      <c r="L11">
        <f>ROUND((D6*L7)/100,0)</f>
        <v>209</v>
      </c>
      <c r="M11">
        <f>ROUND((D6*M7)/100,0)</f>
        <v>157</v>
      </c>
    </row>
    <row r="12" spans="2:13" x14ac:dyDescent="0.25">
      <c r="B12" s="85" t="s">
        <v>116</v>
      </c>
      <c r="D12">
        <v>35</v>
      </c>
    </row>
    <row r="28" spans="1:7" x14ac:dyDescent="0.25">
      <c r="E28" t="s">
        <v>129</v>
      </c>
    </row>
    <row r="29" spans="1:7" x14ac:dyDescent="0.25">
      <c r="A29" s="79" t="s">
        <v>107</v>
      </c>
      <c r="B29" s="80" t="s">
        <v>108</v>
      </c>
      <c r="C29" s="81">
        <v>1</v>
      </c>
      <c r="D29" s="82">
        <v>93</v>
      </c>
      <c r="E29">
        <v>2</v>
      </c>
      <c r="F29">
        <v>2</v>
      </c>
    </row>
    <row r="30" spans="1:7" x14ac:dyDescent="0.25">
      <c r="A30" s="79" t="s">
        <v>107</v>
      </c>
      <c r="B30" s="80" t="s">
        <v>109</v>
      </c>
      <c r="C30" s="81">
        <v>1</v>
      </c>
      <c r="D30" s="82">
        <v>207</v>
      </c>
      <c r="E30">
        <v>2</v>
      </c>
      <c r="F30">
        <v>4</v>
      </c>
      <c r="G30" s="83"/>
    </row>
    <row r="31" spans="1:7" x14ac:dyDescent="0.25">
      <c r="A31" s="79" t="s">
        <v>107</v>
      </c>
      <c r="B31" s="83" t="s">
        <v>110</v>
      </c>
      <c r="C31" s="84">
        <v>1</v>
      </c>
      <c r="D31" s="82">
        <v>12</v>
      </c>
      <c r="E31">
        <v>1</v>
      </c>
    </row>
    <row r="32" spans="1:7" x14ac:dyDescent="0.25">
      <c r="A32" s="79" t="s">
        <v>107</v>
      </c>
      <c r="B32" s="80" t="s">
        <v>111</v>
      </c>
      <c r="C32" s="81">
        <v>1</v>
      </c>
      <c r="D32" s="82">
        <v>105</v>
      </c>
      <c r="E32">
        <v>2</v>
      </c>
    </row>
    <row r="33" spans="1:5" x14ac:dyDescent="0.25">
      <c r="A33" s="79" t="s">
        <v>107</v>
      </c>
      <c r="B33" s="80" t="s">
        <v>112</v>
      </c>
      <c r="C33" s="81">
        <v>1</v>
      </c>
      <c r="D33" s="82">
        <v>5</v>
      </c>
      <c r="E33">
        <v>0.5</v>
      </c>
    </row>
    <row r="34" spans="1:5" x14ac:dyDescent="0.25">
      <c r="A34" s="87" t="s">
        <v>107</v>
      </c>
      <c r="B34" s="88" t="s">
        <v>113</v>
      </c>
      <c r="C34" s="89">
        <v>1</v>
      </c>
      <c r="D34" s="90">
        <v>59</v>
      </c>
      <c r="E34">
        <v>1</v>
      </c>
    </row>
    <row r="35" spans="1:5" x14ac:dyDescent="0.25">
      <c r="A35" s="87" t="s">
        <v>107</v>
      </c>
      <c r="B35" s="88" t="s">
        <v>114</v>
      </c>
      <c r="C35" s="89">
        <v>1</v>
      </c>
      <c r="D35" s="90">
        <v>57</v>
      </c>
      <c r="E35">
        <v>1</v>
      </c>
    </row>
    <row r="36" spans="1:5" x14ac:dyDescent="0.25">
      <c r="A36" s="79" t="s">
        <v>107</v>
      </c>
      <c r="B36" s="85" t="s">
        <v>115</v>
      </c>
      <c r="C36" s="86">
        <v>1</v>
      </c>
      <c r="D36" s="82">
        <v>75</v>
      </c>
    </row>
    <row r="37" spans="1:5" x14ac:dyDescent="0.25">
      <c r="A37" s="79" t="s">
        <v>107</v>
      </c>
      <c r="B37" s="85" t="s">
        <v>116</v>
      </c>
      <c r="C37" s="86"/>
      <c r="D37" s="82">
        <v>35</v>
      </c>
      <c r="E3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AS10"/>
  <sheetViews>
    <sheetView zoomScale="120" zoomScaleNormal="120" workbookViewId="0">
      <selection activeCell="AT14" sqref="AT14"/>
    </sheetView>
  </sheetViews>
  <sheetFormatPr defaultRowHeight="15" x14ac:dyDescent="0.25"/>
  <cols>
    <col min="1" max="1" width="2.85546875" style="1" customWidth="1"/>
    <col min="2" max="2" width="15.7109375" style="1" bestFit="1" customWidth="1"/>
    <col min="3" max="3" width="10" style="1" customWidth="1"/>
    <col min="4" max="4" width="3.42578125" style="1" bestFit="1" customWidth="1"/>
    <col min="5" max="45" width="2.7109375" style="1" customWidth="1"/>
    <col min="46" max="16384" width="9.140625" style="1"/>
  </cols>
  <sheetData>
    <row r="1" spans="2:45" ht="15.75" thickBot="1" x14ac:dyDescent="0.3"/>
    <row r="2" spans="2:45" ht="23.25" x14ac:dyDescent="0.35">
      <c r="B2" s="129" t="s">
        <v>11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1"/>
    </row>
    <row r="3" spans="2:45" ht="60.75" customHeight="1" thickBot="1" x14ac:dyDescent="0.3">
      <c r="B3" s="132"/>
      <c r="C3" s="133"/>
      <c r="D3" s="75">
        <v>44704</v>
      </c>
      <c r="E3" s="75">
        <v>44705</v>
      </c>
      <c r="F3" s="75">
        <v>44706</v>
      </c>
      <c r="G3" s="75">
        <v>44707</v>
      </c>
      <c r="H3" s="75">
        <v>44708</v>
      </c>
      <c r="I3" s="75">
        <v>44711</v>
      </c>
      <c r="J3" s="75">
        <v>44712</v>
      </c>
      <c r="K3" s="75">
        <v>44713</v>
      </c>
      <c r="L3" s="75">
        <v>44714</v>
      </c>
      <c r="M3" s="75">
        <v>44715</v>
      </c>
      <c r="N3" s="75">
        <v>44718</v>
      </c>
      <c r="O3" s="75">
        <v>44719</v>
      </c>
      <c r="P3" s="75">
        <v>44720</v>
      </c>
      <c r="Q3" s="75">
        <v>44721</v>
      </c>
      <c r="R3" s="75">
        <v>44722</v>
      </c>
      <c r="S3" s="75">
        <v>44725</v>
      </c>
      <c r="T3" s="75">
        <v>44726</v>
      </c>
      <c r="U3" s="75">
        <v>44727</v>
      </c>
      <c r="V3" s="75">
        <v>44728</v>
      </c>
      <c r="W3" s="75">
        <v>44729</v>
      </c>
      <c r="X3" s="75">
        <v>44732</v>
      </c>
      <c r="Y3" s="75">
        <v>44733</v>
      </c>
      <c r="Z3" s="75">
        <v>44734</v>
      </c>
      <c r="AA3" s="75">
        <v>44735</v>
      </c>
      <c r="AB3" s="75">
        <v>44736</v>
      </c>
      <c r="AC3" s="75">
        <v>44739</v>
      </c>
      <c r="AD3" s="75">
        <v>44740</v>
      </c>
      <c r="AE3" s="75">
        <v>44741</v>
      </c>
      <c r="AF3" s="75">
        <v>44742</v>
      </c>
      <c r="AG3" s="75">
        <v>44743</v>
      </c>
      <c r="AH3" s="75">
        <v>44746</v>
      </c>
      <c r="AI3" s="75">
        <v>44747</v>
      </c>
      <c r="AJ3" s="75">
        <v>44748</v>
      </c>
      <c r="AK3" s="75">
        <v>44749</v>
      </c>
      <c r="AL3" s="75">
        <v>44750</v>
      </c>
      <c r="AM3" s="75">
        <v>44753</v>
      </c>
      <c r="AN3" s="75">
        <v>44754</v>
      </c>
      <c r="AO3" s="75">
        <v>44755</v>
      </c>
      <c r="AP3" s="75">
        <v>44756</v>
      </c>
      <c r="AQ3" s="75">
        <v>44757</v>
      </c>
      <c r="AR3" s="75">
        <v>44760</v>
      </c>
      <c r="AS3" s="76">
        <v>44761</v>
      </c>
    </row>
    <row r="4" spans="2:45" x14ac:dyDescent="0.25">
      <c r="B4" s="134" t="s">
        <v>8</v>
      </c>
      <c r="C4" s="135"/>
      <c r="D4" s="71"/>
      <c r="E4" s="71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2"/>
    </row>
    <row r="5" spans="2:45" x14ac:dyDescent="0.25">
      <c r="B5" s="127" t="s">
        <v>10</v>
      </c>
      <c r="C5" s="128"/>
      <c r="D5" s="73"/>
      <c r="E5" s="73"/>
      <c r="F5" s="6"/>
      <c r="G5" s="6"/>
      <c r="H5" s="73"/>
      <c r="I5" s="73"/>
      <c r="J5" s="6"/>
      <c r="K5" s="6"/>
      <c r="L5" s="73"/>
      <c r="M5" s="7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4"/>
      <c r="AA5" s="4"/>
      <c r="AB5" s="4"/>
      <c r="AC5" s="4"/>
      <c r="AD5" s="6"/>
      <c r="AE5" s="6"/>
      <c r="AF5" s="6"/>
      <c r="AG5" s="4"/>
      <c r="AH5" s="4"/>
      <c r="AI5" s="4"/>
      <c r="AJ5" s="4"/>
      <c r="AK5" s="6"/>
      <c r="AL5" s="6"/>
      <c r="AM5" s="4"/>
      <c r="AN5" s="4"/>
      <c r="AO5" s="6"/>
      <c r="AP5" s="6"/>
      <c r="AQ5" s="6"/>
      <c r="AR5" s="4"/>
      <c r="AS5" s="5"/>
    </row>
    <row r="6" spans="2:45" x14ac:dyDescent="0.25">
      <c r="B6" s="127" t="s">
        <v>89</v>
      </c>
      <c r="C6" s="128"/>
      <c r="D6" s="4"/>
      <c r="E6" s="69"/>
      <c r="F6" s="69"/>
      <c r="G6" s="6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5"/>
    </row>
    <row r="7" spans="2:45" x14ac:dyDescent="0.25">
      <c r="B7" s="127" t="s">
        <v>104</v>
      </c>
      <c r="C7" s="128"/>
      <c r="D7" s="4"/>
      <c r="E7" s="4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8"/>
    </row>
    <row r="8" spans="2:45" x14ac:dyDescent="0.25">
      <c r="B8" s="127" t="s">
        <v>105</v>
      </c>
      <c r="C8" s="128"/>
      <c r="D8" s="4"/>
      <c r="E8" s="4"/>
      <c r="F8" s="4"/>
      <c r="G8" s="4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8"/>
    </row>
    <row r="9" spans="2:45" x14ac:dyDescent="0.25">
      <c r="B9" s="127" t="s">
        <v>9</v>
      </c>
      <c r="C9" s="128"/>
      <c r="D9" s="4"/>
      <c r="E9" s="4"/>
      <c r="F9" s="4"/>
      <c r="G9" s="4"/>
      <c r="H9" s="4"/>
      <c r="I9" s="77"/>
      <c r="J9" s="69"/>
      <c r="K9" s="4"/>
      <c r="L9" s="4"/>
      <c r="M9" s="4"/>
      <c r="N9" s="77"/>
      <c r="O9" s="4"/>
      <c r="P9" s="4"/>
      <c r="Q9" s="4"/>
      <c r="R9" s="4"/>
      <c r="S9" s="77"/>
      <c r="T9" s="4"/>
      <c r="U9" s="4"/>
      <c r="V9" s="4"/>
      <c r="W9" s="4"/>
      <c r="X9" s="77"/>
      <c r="Y9" s="4"/>
      <c r="Z9" s="4"/>
      <c r="AA9" s="4"/>
      <c r="AB9" s="4"/>
      <c r="AC9" s="77"/>
      <c r="AD9" s="4"/>
      <c r="AE9" s="4"/>
      <c r="AF9" s="4"/>
      <c r="AG9" s="4"/>
      <c r="AH9" s="77"/>
      <c r="AI9" s="4"/>
      <c r="AJ9" s="4"/>
      <c r="AK9" s="4"/>
      <c r="AL9" s="4"/>
      <c r="AM9" s="77"/>
      <c r="AN9" s="4"/>
      <c r="AO9" s="4"/>
      <c r="AP9" s="4"/>
      <c r="AQ9" s="4"/>
      <c r="AR9" s="4"/>
      <c r="AS9" s="5"/>
    </row>
    <row r="10" spans="2:45" ht="15.75" thickBot="1" x14ac:dyDescent="0.3">
      <c r="B10" s="125" t="s">
        <v>106</v>
      </c>
      <c r="C10" s="12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8"/>
    </row>
  </sheetData>
  <mergeCells count="9">
    <mergeCell ref="B10:C10"/>
    <mergeCell ref="B9:C9"/>
    <mergeCell ref="B2:AS2"/>
    <mergeCell ref="B8:C8"/>
    <mergeCell ref="B6:C6"/>
    <mergeCell ref="B3:C3"/>
    <mergeCell ref="B4:C4"/>
    <mergeCell ref="B5:C5"/>
    <mergeCell ref="B7:C7"/>
  </mergeCells>
  <pageMargins left="0.7" right="0.7" top="0.75" bottom="0.75" header="0.3" footer="0.5"/>
  <pageSetup orientation="portrait" r:id="rId1"/>
  <headerFooter>
    <oddFooter>&amp;C&amp;"Trebuchet MS,Bold"&amp;10 GE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Estimation Guidelines</vt:lpstr>
      <vt:lpstr>Estimates</vt:lpstr>
      <vt:lpstr>Sheet1</vt:lpstr>
      <vt:lpstr>Schedule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Sridhar Peruka</cp:lastModifiedBy>
  <dcterms:created xsi:type="dcterms:W3CDTF">2013-10-29T04:06:52Z</dcterms:created>
  <dcterms:modified xsi:type="dcterms:W3CDTF">2022-05-18T14:40:17Z</dcterms:modified>
</cp:coreProperties>
</file>