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\Task\Work\ComputerPrograms\SMALS\SMALS_NormaSize\"/>
    </mc:Choice>
  </mc:AlternateContent>
  <xr:revisionPtr revIDLastSave="0" documentId="13_ncr:1_{8F434EDC-E260-4F52-AD08-A9B3BCB40FAE}" xr6:coauthVersionLast="36" xr6:coauthVersionMax="36" xr10:uidLastSave="{00000000-0000-0000-0000-000000000000}"/>
  <bookViews>
    <workbookView xWindow="0" yWindow="0" windowWidth="14385" windowHeight="3578" xr2:uid="{753F19C7-119D-4B43-9520-3A79AE8641EE}"/>
  </bookViews>
  <sheets>
    <sheet name="Rayleigh vs wavelength, Toluene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0" i="1" l="1"/>
  <c r="S11" i="1" l="1"/>
  <c r="S12" i="1"/>
  <c r="S13" i="1"/>
  <c r="S14" i="1"/>
  <c r="S15" i="1"/>
  <c r="S16" i="1"/>
  <c r="S17" i="1"/>
  <c r="S18" i="1"/>
  <c r="S19" i="1"/>
  <c r="S10" i="1"/>
  <c r="Q25" i="1"/>
  <c r="Q24" i="1"/>
  <c r="Q26" i="1" s="1"/>
  <c r="Q27" i="1"/>
  <c r="L33" i="1"/>
  <c r="J33" i="1"/>
  <c r="R16" i="1"/>
  <c r="R17" i="1"/>
  <c r="R18" i="1"/>
  <c r="R19" i="1"/>
  <c r="Q19" i="1"/>
  <c r="Q18" i="1"/>
  <c r="Q17" i="1"/>
  <c r="Q16" i="1"/>
  <c r="P18" i="1"/>
  <c r="P19" i="1"/>
  <c r="P17" i="1"/>
  <c r="P16" i="1"/>
  <c r="Q12" i="1"/>
  <c r="P15" i="1"/>
  <c r="P14" i="1"/>
  <c r="P13" i="1"/>
  <c r="P12" i="1"/>
  <c r="P10" i="1"/>
  <c r="P11" i="1"/>
  <c r="R12" i="1"/>
  <c r="R13" i="1"/>
  <c r="R14" i="1"/>
  <c r="R15" i="1"/>
  <c r="Q15" i="1"/>
  <c r="Q14" i="1"/>
  <c r="Q13" i="1"/>
  <c r="R11" i="1"/>
  <c r="L8" i="1"/>
  <c r="Q11" i="1" s="1"/>
  <c r="R10" i="1"/>
  <c r="M24" i="1"/>
  <c r="L24" i="1"/>
  <c r="N13" i="1"/>
  <c r="N15" i="1"/>
  <c r="N18" i="1"/>
  <c r="N27" i="1"/>
  <c r="N28" i="1"/>
  <c r="N29" i="1"/>
  <c r="N30" i="1"/>
  <c r="N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4" i="1"/>
  <c r="M27" i="1"/>
  <c r="M18" i="1"/>
  <c r="M15" i="1"/>
  <c r="M13" i="1"/>
  <c r="M8" i="1"/>
  <c r="L27" i="1"/>
  <c r="L13" i="1"/>
  <c r="L15" i="1"/>
  <c r="L18" i="1"/>
  <c r="L30" i="1"/>
  <c r="L29" i="1"/>
  <c r="L28" i="1"/>
  <c r="L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4" i="1"/>
  <c r="H33" i="1"/>
  <c r="Q28" i="1" l="1"/>
  <c r="N8" i="1"/>
  <c r="N2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Paul Russo</author>
  </authors>
  <commentList>
    <comment ref="J20" authorId="0" shapeId="0" xr:uid="{D936CC77-D992-4ACF-BF54-803EF1B88CEC}">
      <text>
        <r>
          <rPr>
            <b/>
            <sz val="9"/>
            <color indexed="81"/>
            <rFont val="Tahoma"/>
            <family val="2"/>
          </rPr>
          <t>Paul Russo:</t>
        </r>
        <r>
          <rPr>
            <sz val="9"/>
            <color indexed="81"/>
            <rFont val="Tahoma"/>
            <family val="2"/>
          </rPr>
          <t xml:space="preserve">
Outlier</t>
        </r>
      </text>
    </comment>
  </commentList>
</comments>
</file>

<file path=xl/sharedStrings.xml><?xml version="1.0" encoding="utf-8"?>
<sst xmlns="http://schemas.openxmlformats.org/spreadsheetml/2006/main" count="38" uniqueCount="36">
  <si>
    <t>Toluene</t>
  </si>
  <si>
    <t>Average</t>
  </si>
  <si>
    <t>Averages</t>
  </si>
  <si>
    <r>
      <t>A</t>
    </r>
    <r>
      <rPr>
        <vertAlign val="subscript"/>
        <sz val="11"/>
        <color theme="1"/>
        <rFont val="Calibri"/>
        <family val="2"/>
        <scheme val="minor"/>
      </rPr>
      <t>0</t>
    </r>
  </si>
  <si>
    <r>
      <t>A</t>
    </r>
    <r>
      <rPr>
        <vertAlign val="subscript"/>
        <sz val="11"/>
        <color theme="1"/>
        <rFont val="Calibri"/>
        <family val="2"/>
        <scheme val="minor"/>
      </rPr>
      <t>1</t>
    </r>
  </si>
  <si>
    <r>
      <t>A</t>
    </r>
    <r>
      <rPr>
        <vertAlign val="subscript"/>
        <sz val="11"/>
        <color theme="1"/>
        <rFont val="Calibri"/>
        <family val="2"/>
        <scheme val="minor"/>
      </rPr>
      <t>2</t>
    </r>
  </si>
  <si>
    <r>
      <t>A</t>
    </r>
    <r>
      <rPr>
        <vertAlign val="subscript"/>
        <sz val="11"/>
        <color theme="1"/>
        <rFont val="Calibri"/>
        <family val="2"/>
        <scheme val="minor"/>
      </rPr>
      <t>3</t>
    </r>
  </si>
  <si>
    <r>
      <t>A</t>
    </r>
    <r>
      <rPr>
        <vertAlign val="subscript"/>
        <sz val="11"/>
        <color theme="1"/>
        <rFont val="Calibri"/>
        <family val="2"/>
        <scheme val="minor"/>
      </rPr>
      <t>4</t>
    </r>
  </si>
  <si>
    <t>Stdevs</t>
  </si>
  <si>
    <t>n</t>
  </si>
  <si>
    <t>% Stdev</t>
  </si>
  <si>
    <t>Gathered data for plot</t>
  </si>
  <si>
    <t>Stdev</t>
  </si>
  <si>
    <r>
      <t>RUu(90)/10</t>
    </r>
    <r>
      <rPr>
        <b/>
        <vertAlign val="superscript"/>
        <sz val="11"/>
        <color theme="1"/>
        <rFont val="Calibri"/>
        <family val="2"/>
        <scheme val="minor"/>
      </rPr>
      <t>-6</t>
    </r>
    <r>
      <rPr>
        <b/>
        <sz val="11"/>
        <color theme="1"/>
        <rFont val="Calibri"/>
        <family val="2"/>
        <scheme val="minor"/>
      </rPr>
      <t>cm</t>
    </r>
    <r>
      <rPr>
        <b/>
        <vertAlign val="superscript"/>
        <sz val="11"/>
        <color theme="1"/>
        <rFont val="Calibri"/>
        <family val="2"/>
        <scheme val="minor"/>
      </rPr>
      <t>-1</t>
    </r>
  </si>
  <si>
    <r>
      <rPr>
        <b/>
        <sz val="11"/>
        <color theme="1"/>
        <rFont val="Symbol"/>
        <family val="1"/>
        <charset val="2"/>
      </rPr>
      <t>r</t>
    </r>
    <r>
      <rPr>
        <b/>
        <vertAlign val="subscript"/>
        <sz val="11"/>
        <color theme="1"/>
        <rFont val="Calibri"/>
        <family val="2"/>
        <scheme val="minor"/>
      </rPr>
      <t>u</t>
    </r>
  </si>
  <si>
    <r>
      <t>RUv(90)/10</t>
    </r>
    <r>
      <rPr>
        <b/>
        <vertAlign val="superscript"/>
        <sz val="11"/>
        <color theme="1"/>
        <rFont val="Calibri"/>
        <family val="2"/>
        <scheme val="minor"/>
      </rPr>
      <t>-6</t>
    </r>
    <r>
      <rPr>
        <b/>
        <sz val="11"/>
        <color theme="1"/>
        <rFont val="Calibri"/>
        <family val="2"/>
        <scheme val="minor"/>
      </rPr>
      <t>cm</t>
    </r>
    <r>
      <rPr>
        <b/>
        <vertAlign val="superscript"/>
        <sz val="11"/>
        <color theme="1"/>
        <rFont val="Calibri"/>
        <family val="2"/>
        <scheme val="minor"/>
      </rPr>
      <t>-1</t>
    </r>
  </si>
  <si>
    <r>
      <t xml:space="preserve">Avg </t>
    </r>
    <r>
      <rPr>
        <b/>
        <sz val="11"/>
        <color theme="1"/>
        <rFont val="Symbol"/>
        <family val="1"/>
        <charset val="2"/>
      </rPr>
      <t>r</t>
    </r>
    <r>
      <rPr>
        <b/>
        <vertAlign val="subscript"/>
        <sz val="11"/>
        <color theme="1"/>
        <rFont val="Calibri"/>
        <family val="2"/>
        <scheme val="minor"/>
      </rPr>
      <t>u</t>
    </r>
  </si>
  <si>
    <r>
      <rPr>
        <b/>
        <sz val="11"/>
        <color theme="1"/>
        <rFont val="Symbol"/>
        <family val="1"/>
        <charset val="2"/>
      </rPr>
      <t>r</t>
    </r>
    <r>
      <rPr>
        <b/>
        <vertAlign val="subscript"/>
        <sz val="11"/>
        <color theme="1"/>
        <rFont val="Calibri"/>
        <family val="2"/>
        <scheme val="minor"/>
      </rPr>
      <t>u</t>
    </r>
    <r>
      <rPr>
        <b/>
        <sz val="11"/>
        <color theme="1"/>
        <rFont val="Calibri"/>
        <family val="2"/>
        <scheme val="minor"/>
      </rPr>
      <t xml:space="preserve"> effect on R</t>
    </r>
    <r>
      <rPr>
        <b/>
        <vertAlign val="subscript"/>
        <sz val="11"/>
        <color theme="1"/>
        <rFont val="Calibri"/>
        <family val="2"/>
        <scheme val="minor"/>
      </rPr>
      <t>Uv</t>
    </r>
    <r>
      <rPr>
        <b/>
        <sz val="11"/>
        <color theme="1"/>
        <rFont val="Calibri"/>
        <family val="2"/>
        <scheme val="minor"/>
      </rPr>
      <t xml:space="preserve"> uncertainty</t>
    </r>
  </si>
  <si>
    <t>Difference</t>
  </si>
  <si>
    <t>% Diff</t>
  </si>
  <si>
    <r>
      <t xml:space="preserve">&lt;&lt; Use </t>
    </r>
    <r>
      <rPr>
        <sz val="11"/>
        <color theme="1"/>
        <rFont val="Symbol"/>
        <family val="1"/>
        <charset val="2"/>
      </rPr>
      <t>l</t>
    </r>
    <r>
      <rPr>
        <vertAlign val="subscript"/>
        <sz val="11"/>
        <color theme="1"/>
        <rFont val="Calibri"/>
        <family val="2"/>
        <scheme val="minor"/>
      </rPr>
      <t>o</t>
    </r>
    <r>
      <rPr>
        <sz val="11"/>
        <color theme="1"/>
        <rFont val="Calibri"/>
        <family val="2"/>
        <scheme val="minor"/>
      </rPr>
      <t xml:space="preserve"> here, not</t>
    </r>
    <r>
      <rPr>
        <sz val="11"/>
        <color theme="1"/>
        <rFont val="Symbol"/>
        <family val="1"/>
        <charset val="2"/>
      </rPr>
      <t xml:space="preserve"> l</t>
    </r>
  </si>
  <si>
    <r>
      <rPr>
        <sz val="11"/>
        <color theme="1"/>
        <rFont val="Symbol"/>
        <family val="1"/>
        <charset val="2"/>
      </rPr>
      <t>l</t>
    </r>
    <r>
      <rPr>
        <vertAlign val="subscript"/>
        <sz val="11"/>
        <color theme="1"/>
        <rFont val="Symbol"/>
        <family val="1"/>
        <charset val="2"/>
      </rPr>
      <t>o</t>
    </r>
    <r>
      <rPr>
        <sz val="11"/>
        <color theme="1"/>
        <rFont val="Calibri"/>
        <family val="2"/>
        <scheme val="minor"/>
      </rPr>
      <t xml:space="preserve"> in microns</t>
    </r>
  </si>
  <si>
    <r>
      <rPr>
        <b/>
        <sz val="11"/>
        <color theme="1"/>
        <rFont val="Symbol"/>
        <family val="1"/>
        <charset val="2"/>
      </rPr>
      <t>l</t>
    </r>
    <r>
      <rPr>
        <b/>
        <vertAlign val="subscript"/>
        <sz val="11"/>
        <color theme="1"/>
        <rFont val="Symbol"/>
        <family val="1"/>
        <charset val="2"/>
      </rPr>
      <t>o</t>
    </r>
    <r>
      <rPr>
        <b/>
        <sz val="11"/>
        <color theme="1"/>
        <rFont val="Calibri"/>
        <family val="2"/>
        <scheme val="minor"/>
      </rPr>
      <t>/nm</t>
    </r>
  </si>
  <si>
    <r>
      <rPr>
        <b/>
        <sz val="11"/>
        <color theme="1"/>
        <rFont val="Symbol"/>
        <family val="1"/>
        <charset val="2"/>
      </rPr>
      <t>l</t>
    </r>
    <r>
      <rPr>
        <b/>
        <vertAlign val="subscript"/>
        <sz val="11"/>
        <color theme="1"/>
        <rFont val="Symbol"/>
        <family val="1"/>
        <charset val="2"/>
      </rPr>
      <t>o</t>
    </r>
    <r>
      <rPr>
        <b/>
        <sz val="11"/>
        <color theme="1"/>
        <rFont val="Calibri"/>
        <family val="2"/>
        <scheme val="minor"/>
      </rPr>
      <t>/</t>
    </r>
    <r>
      <rPr>
        <b/>
        <sz val="11"/>
        <color theme="1"/>
        <rFont val="Symbol"/>
        <family val="1"/>
        <charset val="2"/>
      </rPr>
      <t>m</t>
    </r>
    <r>
      <rPr>
        <b/>
        <sz val="11"/>
        <color theme="1"/>
        <rFont val="Calibri"/>
        <family val="2"/>
        <scheme val="minor"/>
      </rPr>
      <t>m</t>
    </r>
  </si>
  <si>
    <r>
      <t>RUv=2RUu(1+</t>
    </r>
    <r>
      <rPr>
        <b/>
        <sz val="11"/>
        <color theme="1"/>
        <rFont val="Symbol"/>
        <family val="1"/>
        <charset val="2"/>
      </rPr>
      <t>r</t>
    </r>
    <r>
      <rPr>
        <b/>
        <vertAlign val="subscript"/>
        <sz val="11"/>
        <color theme="1"/>
        <rFont val="Calibri"/>
        <family val="2"/>
        <scheme val="minor"/>
      </rPr>
      <t>u</t>
    </r>
    <r>
      <rPr>
        <b/>
        <sz val="11"/>
        <color theme="1"/>
        <rFont val="Calibri"/>
        <family val="2"/>
        <scheme val="minor"/>
      </rPr>
      <t>)</t>
    </r>
  </si>
  <si>
    <t xml:space="preserve">RUu data from Hua Wu, Chemical Physics 367 (2010) 44–47. 10.1016/j.chemphys.2009.10.019 </t>
  </si>
  <si>
    <t>RUv group</t>
  </si>
  <si>
    <t>From Origin file: RayleighVsWavelength_StdevErrors.opju in NormaSize folder</t>
  </si>
  <si>
    <r>
      <rPr>
        <b/>
        <sz val="11"/>
        <color theme="1"/>
        <rFont val="Symbol"/>
        <family val="1"/>
        <charset val="2"/>
      </rPr>
      <t>l</t>
    </r>
    <r>
      <rPr>
        <b/>
        <vertAlign val="subscript"/>
        <sz val="11"/>
        <color theme="1"/>
        <rFont val="Symbol"/>
        <family val="1"/>
        <charset val="2"/>
      </rPr>
      <t>o</t>
    </r>
    <r>
      <rPr>
        <b/>
        <sz val="11"/>
        <color theme="1"/>
        <rFont val="Calibri"/>
        <family val="2"/>
        <scheme val="minor"/>
      </rPr>
      <t xml:space="preserve"> in nm</t>
    </r>
  </si>
  <si>
    <r>
      <t>Avg/10</t>
    </r>
    <r>
      <rPr>
        <b/>
        <vertAlign val="superscript"/>
        <sz val="11"/>
        <color theme="1"/>
        <rFont val="Calibri"/>
        <family val="2"/>
        <scheme val="minor"/>
      </rPr>
      <t>-6</t>
    </r>
    <r>
      <rPr>
        <b/>
        <sz val="11"/>
        <color theme="1"/>
        <rFont val="Calibri"/>
        <family val="2"/>
        <scheme val="minor"/>
      </rPr>
      <t>cm</t>
    </r>
    <r>
      <rPr>
        <b/>
        <vertAlign val="superscript"/>
        <sz val="11"/>
        <color theme="1"/>
        <rFont val="Calibri"/>
        <family val="2"/>
        <scheme val="minor"/>
      </rPr>
      <t>-1</t>
    </r>
  </si>
  <si>
    <r>
      <t xml:space="preserve">by </t>
    </r>
    <r>
      <rPr>
        <b/>
        <sz val="11"/>
        <color theme="1"/>
        <rFont val="Symbol"/>
        <family val="1"/>
        <charset val="2"/>
      </rPr>
      <t>r</t>
    </r>
    <r>
      <rPr>
        <b/>
        <vertAlign val="subscript"/>
        <sz val="11"/>
        <color theme="1"/>
        <rFont val="Calibri"/>
        <family val="2"/>
        <scheme val="minor"/>
      </rPr>
      <t>u</t>
    </r>
    <r>
      <rPr>
        <b/>
        <sz val="11"/>
        <color theme="1"/>
        <rFont val="Calibri"/>
        <family val="2"/>
        <scheme val="minor"/>
      </rPr>
      <t xml:space="preserve"> (~2%)</t>
    </r>
  </si>
  <si>
    <t>If error is ruled</t>
  </si>
  <si>
    <r>
      <t>2/(1+</t>
    </r>
    <r>
      <rPr>
        <sz val="11"/>
        <color theme="1"/>
        <rFont val="Symbol"/>
        <family val="1"/>
        <charset val="2"/>
      </rPr>
      <t>r</t>
    </r>
    <r>
      <rPr>
        <vertAlign val="subscript"/>
        <sz val="11"/>
        <color theme="1"/>
        <rFont val="Calibri"/>
        <family val="2"/>
        <scheme val="minor"/>
      </rPr>
      <t>u</t>
    </r>
    <r>
      <rPr>
        <sz val="11"/>
        <color theme="1"/>
        <rFont val="Calibri"/>
        <family val="2"/>
        <scheme val="minor"/>
      </rPr>
      <t>) (min)</t>
    </r>
  </si>
  <si>
    <r>
      <t>2/(1-</t>
    </r>
    <r>
      <rPr>
        <sz val="11"/>
        <color theme="1"/>
        <rFont val="Symbol"/>
        <family val="1"/>
        <charset val="2"/>
      </rPr>
      <t>r</t>
    </r>
    <r>
      <rPr>
        <vertAlign val="subscript"/>
        <sz val="11"/>
        <color theme="1"/>
        <rFont val="Calibri"/>
        <family val="2"/>
        <scheme val="minor"/>
      </rPr>
      <t>u</t>
    </r>
    <r>
      <rPr>
        <sz val="11"/>
        <color theme="1"/>
        <rFont val="Calibri"/>
        <family val="2"/>
        <scheme val="minor"/>
      </rPr>
      <t>) (max)</t>
    </r>
  </si>
  <si>
    <t>From Origin file: RayleighVsWavelength_2PercentErrors.opju</t>
  </si>
  <si>
    <r>
      <t>Moutzouris, K., Papamichael, M., Betsis, S.C. </t>
    </r>
    <r>
      <rPr>
        <b/>
        <i/>
        <sz val="6"/>
        <color rgb="FF222222"/>
        <rFont val="Arial"/>
        <family val="2"/>
      </rPr>
      <t>et al.</t>
    </r>
    <r>
      <rPr>
        <b/>
        <sz val="6"/>
        <color rgb="FF222222"/>
        <rFont val="Arial"/>
        <family val="2"/>
      </rPr>
      <t> Refractive, dispersive and thermo-optic properties of twelve organic solvents in the visible and near-infrared. </t>
    </r>
    <r>
      <rPr>
        <b/>
        <i/>
        <sz val="6"/>
        <color rgb="FF222222"/>
        <rFont val="Arial"/>
        <family val="2"/>
      </rPr>
      <t>Appl. Phys. B</t>
    </r>
    <r>
      <rPr>
        <b/>
        <sz val="6"/>
        <color rgb="FF222222"/>
        <rFont val="Arial"/>
        <family val="2"/>
      </rPr>
      <t> 116, 617–622 (2014). https://doi.org/10.1007/s00340-013-5744-3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</si>
</sst>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2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sz val="11"/>
      <color theme="1"/>
      <name val="Calibri"/>
      <family val="1"/>
      <charset val="2"/>
      <scheme val="minor"/>
    </font>
    <font>
      <sz val="11"/>
      <color rgb="FF7030A0"/>
      <name val="Calibri"/>
      <family val="2"/>
      <scheme val="minor"/>
    </font>
    <font>
      <b/>
      <sz val="6"/>
      <color rgb="FF222222"/>
      <name val="Arial"/>
      <family val="2"/>
    </font>
    <font>
      <vertAlign val="subscript"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1"/>
      <charset val="2"/>
      <scheme val="minor"/>
    </font>
    <font>
      <b/>
      <sz val="11"/>
      <color theme="1"/>
      <name val="Symbol"/>
      <family val="1"/>
      <charset val="2"/>
    </font>
    <font>
      <b/>
      <vertAlign val="superscript"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vertAlign val="subscript"/>
      <sz val="11"/>
      <color theme="1"/>
      <name val="Symbol"/>
      <family val="1"/>
      <charset val="2"/>
    </font>
    <font>
      <b/>
      <vertAlign val="subscript"/>
      <sz val="11"/>
      <color theme="1"/>
      <name val="Symbol"/>
      <family val="1"/>
      <charset val="2"/>
    </font>
    <font>
      <b/>
      <sz val="11"/>
      <color rgb="FF7030A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92D05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rgb="FFCC0000"/>
      <name val="Calibri"/>
      <family val="2"/>
      <scheme val="minor"/>
    </font>
    <font>
      <b/>
      <sz val="11"/>
      <color rgb="FFA50021"/>
      <name val="Calibri"/>
      <family val="2"/>
      <scheme val="minor"/>
    </font>
    <font>
      <b/>
      <sz val="11"/>
      <color rgb="FF800000"/>
      <name val="Calibri"/>
      <family val="2"/>
      <scheme val="minor"/>
    </font>
    <font>
      <b/>
      <i/>
      <sz val="6"/>
      <color rgb="FF22222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34998626667073579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3" fillId="0" borderId="0" xfId="0" applyFont="1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0" fontId="4" fillId="0" borderId="0" xfId="0" applyFont="1"/>
    <xf numFmtId="165" fontId="0" fillId="2" borderId="0" xfId="0" applyNumberFormat="1" applyFill="1"/>
    <xf numFmtId="0" fontId="0" fillId="3" borderId="2" xfId="0" applyFill="1" applyBorder="1"/>
    <xf numFmtId="0" fontId="0" fillId="3" borderId="3" xfId="0" applyFill="1" applyBorder="1"/>
    <xf numFmtId="0" fontId="0" fillId="3" borderId="5" xfId="0" applyFill="1" applyBorder="1"/>
    <xf numFmtId="0" fontId="0" fillId="3" borderId="4" xfId="0" applyFill="1" applyBorder="1"/>
    <xf numFmtId="165" fontId="0" fillId="3" borderId="0" xfId="0" applyNumberFormat="1" applyFill="1" applyBorder="1"/>
    <xf numFmtId="165" fontId="0" fillId="3" borderId="5" xfId="0" applyNumberFormat="1" applyFill="1" applyBorder="1"/>
    <xf numFmtId="0" fontId="0" fillId="3" borderId="6" xfId="0" applyFill="1" applyBorder="1"/>
    <xf numFmtId="165" fontId="0" fillId="3" borderId="7" xfId="0" applyNumberFormat="1" applyFill="1" applyBorder="1"/>
    <xf numFmtId="165" fontId="0" fillId="3" borderId="8" xfId="0" applyNumberFormat="1" applyFill="1" applyBorder="1"/>
    <xf numFmtId="0" fontId="1" fillId="0" borderId="0" xfId="0" applyFont="1"/>
    <xf numFmtId="0" fontId="9" fillId="0" borderId="0" xfId="0" applyFont="1"/>
    <xf numFmtId="165" fontId="1" fillId="0" borderId="0" xfId="0" applyNumberFormat="1" applyFont="1"/>
    <xf numFmtId="0" fontId="0" fillId="3" borderId="9" xfId="0" applyFill="1" applyBorder="1"/>
    <xf numFmtId="165" fontId="0" fillId="3" borderId="10" xfId="0" applyNumberFormat="1" applyFill="1" applyBorder="1"/>
    <xf numFmtId="165" fontId="0" fillId="3" borderId="11" xfId="0" applyNumberFormat="1" applyFill="1" applyBorder="1"/>
    <xf numFmtId="0" fontId="9" fillId="3" borderId="1" xfId="0" applyFont="1" applyFill="1" applyBorder="1"/>
    <xf numFmtId="2" fontId="0" fillId="3" borderId="0" xfId="0" applyNumberFormat="1" applyFill="1" applyBorder="1"/>
    <xf numFmtId="2" fontId="0" fillId="3" borderId="7" xfId="0" applyNumberFormat="1" applyFill="1" applyBorder="1"/>
    <xf numFmtId="0" fontId="0" fillId="3" borderId="8" xfId="0" applyFill="1" applyBorder="1"/>
    <xf numFmtId="0" fontId="0" fillId="2" borderId="0" xfId="0" applyFill="1"/>
    <xf numFmtId="0" fontId="16" fillId="4" borderId="0" xfId="0" applyFont="1" applyFill="1"/>
    <xf numFmtId="0" fontId="17" fillId="4" borderId="0" xfId="0" applyFont="1" applyFill="1"/>
    <xf numFmtId="0" fontId="18" fillId="4" borderId="0" xfId="0" applyFont="1" applyFill="1"/>
    <xf numFmtId="0" fontId="19" fillId="4" borderId="0" xfId="0" applyFont="1" applyFill="1"/>
    <xf numFmtId="0" fontId="20" fillId="4" borderId="0" xfId="0" applyFont="1" applyFill="1"/>
    <xf numFmtId="0" fontId="21" fillId="4" borderId="0" xfId="0" applyFont="1" applyFill="1"/>
    <xf numFmtId="0" fontId="22" fillId="4" borderId="0" xfId="0" applyFont="1" applyFill="1"/>
    <xf numFmtId="0" fontId="23" fillId="4" borderId="0" xfId="0" applyFont="1" applyFill="1"/>
    <xf numFmtId="0" fontId="1" fillId="3" borderId="1" xfId="0" applyFont="1" applyFill="1" applyBorder="1"/>
    <xf numFmtId="0" fontId="1" fillId="3" borderId="2" xfId="0" applyFont="1" applyFill="1" applyBorder="1"/>
    <xf numFmtId="0" fontId="1" fillId="3" borderId="3" xfId="0" applyFont="1" applyFill="1" applyBorder="1"/>
    <xf numFmtId="0" fontId="1" fillId="3" borderId="9" xfId="0" applyFont="1" applyFill="1" applyBorder="1"/>
    <xf numFmtId="0" fontId="9" fillId="3" borderId="4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10" xfId="0" applyFont="1" applyFill="1" applyBorder="1"/>
    <xf numFmtId="0" fontId="15" fillId="4" borderId="12" xfId="0" applyFont="1" applyFill="1" applyBorder="1"/>
    <xf numFmtId="0" fontId="4" fillId="0" borderId="12" xfId="0" applyFont="1" applyBorder="1"/>
    <xf numFmtId="0" fontId="0" fillId="0" borderId="12" xfId="0" applyBorder="1"/>
    <xf numFmtId="165" fontId="0" fillId="0" borderId="12" xfId="0" applyNumberFormat="1" applyBorder="1"/>
    <xf numFmtId="0" fontId="17" fillId="4" borderId="12" xfId="0" applyFont="1" applyFill="1" applyBorder="1"/>
    <xf numFmtId="0" fontId="16" fillId="4" borderId="12" xfId="0" applyFont="1" applyFill="1" applyBorder="1"/>
    <xf numFmtId="0" fontId="0" fillId="0" borderId="12" xfId="0" applyFont="1" applyBorder="1"/>
    <xf numFmtId="165" fontId="0" fillId="0" borderId="12" xfId="0" applyNumberFormat="1" applyFont="1" applyBorder="1"/>
    <xf numFmtId="0" fontId="18" fillId="4" borderId="12" xfId="0" applyFont="1" applyFill="1" applyBorder="1"/>
    <xf numFmtId="0" fontId="19" fillId="4" borderId="12" xfId="0" applyFont="1" applyFill="1" applyBorder="1"/>
    <xf numFmtId="0" fontId="20" fillId="4" borderId="12" xfId="0" applyFont="1" applyFill="1" applyBorder="1"/>
    <xf numFmtId="0" fontId="21" fillId="4" borderId="12" xfId="0" applyFont="1" applyFill="1" applyBorder="1"/>
    <xf numFmtId="0" fontId="24" fillId="4" borderId="12" xfId="0" applyFont="1" applyFill="1" applyBorder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A50021"/>
      <color rgb="FFCC3300"/>
      <color rgb="FF990000"/>
      <color rgb="FF800000"/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14288</xdr:colOff>
      <xdr:row>0</xdr:row>
      <xdr:rowOff>0</xdr:rowOff>
    </xdr:from>
    <xdr:to>
      <xdr:col>17</xdr:col>
      <xdr:colOff>238341</xdr:colOff>
      <xdr:row>1</xdr:row>
      <xdr:rowOff>171235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CFD44DB-E868-44C0-ADCE-BBE7665544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967788" y="0"/>
          <a:ext cx="2015682" cy="376916"/>
        </a:xfrm>
        <a:prstGeom prst="rect">
          <a:avLst/>
        </a:prstGeom>
      </xdr:spPr>
    </xdr:pic>
    <xdr:clientData/>
  </xdr:twoCellAnchor>
  <xdr:twoCellAnchor>
    <xdr:from>
      <xdr:col>19</xdr:col>
      <xdr:colOff>223242</xdr:colOff>
      <xdr:row>5</xdr:row>
      <xdr:rowOff>81856</xdr:rowOff>
    </xdr:from>
    <xdr:to>
      <xdr:col>28</xdr:col>
      <xdr:colOff>34637</xdr:colOff>
      <xdr:row>29</xdr:row>
      <xdr:rowOff>13935</xdr:rowOff>
    </xdr:to>
    <xdr:pic>
      <xdr:nvPicPr>
        <xdr:cNvPr id="3" name="Picture 1" descr="image006">
          <a:extLst>
            <a:ext uri="{FF2B5EF4-FFF2-40B4-BE49-F238E27FC236}">
              <a16:creationId xmlns:a16="http://schemas.microsoft.com/office/drawing/2014/main" id="{0044BEED-1E9A-4E3E-AAAE-46510B0F9B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07424" y="1077652"/>
          <a:ext cx="5872758" cy="4374192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243431</xdr:colOff>
      <xdr:row>31</xdr:row>
      <xdr:rowOff>86916</xdr:rowOff>
    </xdr:from>
    <xdr:to>
      <xdr:col>28</xdr:col>
      <xdr:colOff>39833</xdr:colOff>
      <xdr:row>56</xdr:row>
      <xdr:rowOff>141689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99D2DD4-D303-42F5-8D73-3886A69A26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227613" y="5888507"/>
          <a:ext cx="5857765" cy="4618115"/>
        </a:xfrm>
        <a:prstGeom prst="rect">
          <a:avLst/>
        </a:prstGeom>
        <a:ln w="19050">
          <a:solidFill>
            <a:schemeClr val="tx1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3098E-EF63-4377-BC26-6B5D41BBC7A1}">
  <dimension ref="A1:V58"/>
  <sheetViews>
    <sheetView tabSelected="1" topLeftCell="A13" zoomScale="55" zoomScaleNormal="55" workbookViewId="0">
      <selection activeCell="AD28" sqref="AD28"/>
    </sheetView>
  </sheetViews>
  <sheetFormatPr defaultRowHeight="14.25"/>
  <cols>
    <col min="4" max="4" width="6.19921875" customWidth="1"/>
    <col min="5" max="5" width="6.86328125" customWidth="1"/>
    <col min="6" max="6" width="6.06640625" customWidth="1"/>
    <col min="7" max="7" width="16.265625" customWidth="1"/>
    <col min="8" max="8" width="6.46484375" customWidth="1"/>
    <col min="9" max="9" width="2.06640625" customWidth="1"/>
    <col min="10" max="10" width="16.1328125" customWidth="1"/>
    <col min="11" max="11" width="2.86328125" customWidth="1"/>
    <col min="12" max="14" width="9.1328125" bestFit="1" customWidth="1"/>
    <col min="15" max="15" width="3.1328125" customWidth="1"/>
    <col min="16" max="16" width="13.33203125" customWidth="1"/>
    <col min="17" max="17" width="11.73046875" customWidth="1"/>
    <col min="18" max="18" width="9.1328125" bestFit="1" customWidth="1"/>
    <col min="19" max="19" width="13" customWidth="1"/>
    <col min="20" max="20" width="12.1328125" bestFit="1" customWidth="1"/>
  </cols>
  <sheetData>
    <row r="1" spans="1:20" ht="15.75">
      <c r="D1" s="16" t="s">
        <v>25</v>
      </c>
      <c r="S1" s="26" t="s">
        <v>20</v>
      </c>
      <c r="T1" s="26"/>
    </row>
    <row r="2" spans="1:20" ht="16.149999999999999">
      <c r="D2" s="16" t="s">
        <v>0</v>
      </c>
      <c r="J2" s="16" t="s">
        <v>24</v>
      </c>
      <c r="L2" s="16" t="s">
        <v>26</v>
      </c>
      <c r="M2" s="16"/>
      <c r="S2" s="1" t="s">
        <v>21</v>
      </c>
    </row>
    <row r="3" spans="1:20" ht="16.5">
      <c r="D3" s="17" t="s">
        <v>22</v>
      </c>
      <c r="E3" s="17" t="s">
        <v>23</v>
      </c>
      <c r="F3" s="17" t="s">
        <v>9</v>
      </c>
      <c r="G3" s="16" t="s">
        <v>13</v>
      </c>
      <c r="H3" s="17" t="s">
        <v>14</v>
      </c>
      <c r="I3" s="16"/>
      <c r="J3" s="16" t="s">
        <v>15</v>
      </c>
      <c r="K3" s="16"/>
      <c r="L3" s="16" t="s">
        <v>2</v>
      </c>
      <c r="M3" s="16" t="s">
        <v>8</v>
      </c>
      <c r="N3" s="16" t="s">
        <v>10</v>
      </c>
      <c r="P3" s="56" t="s">
        <v>35</v>
      </c>
    </row>
    <row r="4" spans="1:20" ht="15.75">
      <c r="D4" s="43">
        <v>435.8</v>
      </c>
      <c r="E4" s="44">
        <f>D4/1000</f>
        <v>0.43580000000000002</v>
      </c>
      <c r="F4" s="44">
        <f>SQRT(P$5+Q$5*E4^2+R$5/E4^2+S$5/E4^4+T$5/E4^6)</f>
        <v>1.5128643603255103</v>
      </c>
      <c r="G4" s="45">
        <v>49</v>
      </c>
      <c r="H4" s="45">
        <v>0.495</v>
      </c>
      <c r="I4" s="45"/>
      <c r="J4" s="46">
        <f>2*G4/(1+$H$33)</f>
        <v>65.533053114252951</v>
      </c>
      <c r="K4" s="44"/>
      <c r="L4" s="46">
        <f>J4</f>
        <v>65.533053114252951</v>
      </c>
      <c r="M4" s="45">
        <v>0</v>
      </c>
      <c r="N4" s="45">
        <f>100*M4/L4</f>
        <v>0</v>
      </c>
      <c r="P4" t="s">
        <v>3</v>
      </c>
      <c r="Q4" t="s">
        <v>4</v>
      </c>
      <c r="R4" t="s">
        <v>5</v>
      </c>
      <c r="S4" t="s">
        <v>6</v>
      </c>
      <c r="T4" t="s">
        <v>7</v>
      </c>
    </row>
    <row r="5" spans="1:20">
      <c r="D5" s="27">
        <v>488</v>
      </c>
      <c r="E5" s="5">
        <f t="shared" ref="E5:E30" si="0">D5/1000</f>
        <v>0.48799999999999999</v>
      </c>
      <c r="F5" s="5">
        <f t="shared" ref="F5:F30" si="1">SQRT(P$5+Q$5*E5^2+R$5/E5^2+S$5/E5^4+T$5/E5^6)</f>
        <v>1.5030263303256106</v>
      </c>
      <c r="G5">
        <v>30.7</v>
      </c>
      <c r="J5" s="3">
        <f t="shared" ref="J5:J30" si="2">2*G5/(1+$H$33)</f>
        <v>41.058463889950318</v>
      </c>
      <c r="P5">
        <v>2.1616591239999998</v>
      </c>
      <c r="Q5">
        <v>4.9518800000000003E-4</v>
      </c>
      <c r="R5">
        <v>2.1381790000000001E-2</v>
      </c>
      <c r="S5">
        <v>5.8838000000000001E-5</v>
      </c>
      <c r="T5">
        <v>8.7632000000000004E-5</v>
      </c>
    </row>
    <row r="6" spans="1:20">
      <c r="D6" s="27">
        <v>488</v>
      </c>
      <c r="E6" s="5">
        <f t="shared" si="0"/>
        <v>0.48799999999999999</v>
      </c>
      <c r="F6" s="5">
        <f t="shared" si="1"/>
        <v>1.5030263303256106</v>
      </c>
      <c r="G6">
        <v>30.6</v>
      </c>
      <c r="J6" s="3">
        <f t="shared" si="2"/>
        <v>40.92472296522736</v>
      </c>
    </row>
    <row r="7" spans="1:20" ht="14.65" thickBot="1">
      <c r="D7" s="27">
        <v>488</v>
      </c>
      <c r="E7" s="5">
        <f t="shared" si="0"/>
        <v>0.48799999999999999</v>
      </c>
      <c r="F7" s="5">
        <f t="shared" si="1"/>
        <v>1.5030263303256106</v>
      </c>
      <c r="G7">
        <v>32.1</v>
      </c>
      <c r="H7">
        <v>0.51</v>
      </c>
      <c r="J7" s="3">
        <f t="shared" si="2"/>
        <v>42.930836836071833</v>
      </c>
    </row>
    <row r="8" spans="1:20" ht="14.65" thickBot="1">
      <c r="D8" s="48">
        <v>488</v>
      </c>
      <c r="E8" s="44">
        <f t="shared" si="0"/>
        <v>0.48799999999999999</v>
      </c>
      <c r="F8" s="44">
        <f t="shared" si="1"/>
        <v>1.5030263303256106</v>
      </c>
      <c r="G8" s="49">
        <v>29.5</v>
      </c>
      <c r="H8" s="49"/>
      <c r="I8" s="49"/>
      <c r="J8" s="50">
        <f t="shared" si="2"/>
        <v>39.453572793274738</v>
      </c>
      <c r="K8" s="49"/>
      <c r="L8" s="50">
        <f>AVERAGE(J5:J8)</f>
        <v>41.091899121131064</v>
      </c>
      <c r="M8" s="49">
        <f>STDEV(J5:J8)</f>
        <v>1.4253503496527467</v>
      </c>
      <c r="N8" s="49">
        <f t="shared" ref="N8:N30" si="3">100*M8/L8</f>
        <v>3.4686894014099621</v>
      </c>
      <c r="P8" s="35" t="s">
        <v>11</v>
      </c>
      <c r="Q8" s="36"/>
      <c r="R8" s="37"/>
      <c r="S8" s="38" t="s">
        <v>31</v>
      </c>
    </row>
    <row r="9" spans="1:20" ht="16.5">
      <c r="A9" s="19"/>
      <c r="D9" s="28">
        <v>514.5</v>
      </c>
      <c r="E9" s="5">
        <f t="shared" si="0"/>
        <v>0.51449999999999996</v>
      </c>
      <c r="F9" s="5">
        <f t="shared" si="1"/>
        <v>1.4993760868656885</v>
      </c>
      <c r="G9">
        <v>23.9</v>
      </c>
      <c r="J9" s="3">
        <f t="shared" si="2"/>
        <v>31.964081008788686</v>
      </c>
      <c r="P9" s="39" t="s">
        <v>28</v>
      </c>
      <c r="Q9" s="40" t="s">
        <v>29</v>
      </c>
      <c r="R9" s="41" t="s">
        <v>12</v>
      </c>
      <c r="S9" s="42" t="s">
        <v>30</v>
      </c>
    </row>
    <row r="10" spans="1:20">
      <c r="D10" s="28">
        <v>514.5</v>
      </c>
      <c r="E10" s="5">
        <f t="shared" si="0"/>
        <v>0.51449999999999996</v>
      </c>
      <c r="F10" s="5">
        <f t="shared" si="1"/>
        <v>1.4993760868656885</v>
      </c>
      <c r="G10">
        <v>23.9</v>
      </c>
      <c r="J10" s="3">
        <f t="shared" si="2"/>
        <v>31.964081008788686</v>
      </c>
      <c r="P10" s="10">
        <f>D4</f>
        <v>435.8</v>
      </c>
      <c r="Q10" s="11">
        <f>L4</f>
        <v>65.533053114252951</v>
      </c>
      <c r="R10" s="12">
        <f>M4</f>
        <v>0</v>
      </c>
      <c r="S10" s="20">
        <f>0.02*Q10</f>
        <v>1.310661062285059</v>
      </c>
    </row>
    <row r="11" spans="1:20">
      <c r="D11" s="28">
        <v>514.5</v>
      </c>
      <c r="E11" s="5">
        <f t="shared" si="0"/>
        <v>0.51449999999999996</v>
      </c>
      <c r="F11" s="5">
        <f t="shared" si="1"/>
        <v>1.4993760868656885</v>
      </c>
      <c r="G11">
        <v>24.2</v>
      </c>
      <c r="H11">
        <v>0.47</v>
      </c>
      <c r="J11" s="3">
        <f t="shared" si="2"/>
        <v>32.365303782957582</v>
      </c>
      <c r="P11" s="10">
        <f>D8</f>
        <v>488</v>
      </c>
      <c r="Q11" s="11">
        <f>L8</f>
        <v>41.091899121131064</v>
      </c>
      <c r="R11" s="12">
        <f>M8</f>
        <v>1.4253503496527467</v>
      </c>
      <c r="S11" s="20">
        <f t="shared" ref="S11:S19" si="4">0.02*Q11</f>
        <v>0.82183798242262129</v>
      </c>
    </row>
    <row r="12" spans="1:20">
      <c r="D12" s="28">
        <v>514.5</v>
      </c>
      <c r="E12" s="5">
        <f t="shared" si="0"/>
        <v>0.51449999999999996</v>
      </c>
      <c r="F12" s="5">
        <f t="shared" si="1"/>
        <v>1.4993760868656885</v>
      </c>
      <c r="G12">
        <v>26.1</v>
      </c>
      <c r="J12" s="3">
        <f t="shared" si="2"/>
        <v>34.90638135269392</v>
      </c>
      <c r="P12" s="10">
        <f>D13</f>
        <v>514.5</v>
      </c>
      <c r="Q12" s="11">
        <f>L13</f>
        <v>32.392051967902177</v>
      </c>
      <c r="R12" s="12">
        <f>M13</f>
        <v>1.5289810945234172</v>
      </c>
      <c r="S12" s="20">
        <f t="shared" si="4"/>
        <v>0.64784103935804349</v>
      </c>
    </row>
    <row r="13" spans="1:20">
      <c r="D13" s="47">
        <v>514.5</v>
      </c>
      <c r="E13" s="44">
        <f t="shared" si="0"/>
        <v>0.51449999999999996</v>
      </c>
      <c r="F13" s="44">
        <f t="shared" si="1"/>
        <v>1.4993760868656885</v>
      </c>
      <c r="G13" s="45">
        <v>23</v>
      </c>
      <c r="H13" s="45"/>
      <c r="I13" s="45"/>
      <c r="J13" s="46">
        <f t="shared" si="2"/>
        <v>30.760412686281999</v>
      </c>
      <c r="K13" s="45"/>
      <c r="L13" s="46">
        <f>AVERAGE(J9:J13)</f>
        <v>32.392051967902177</v>
      </c>
      <c r="M13" s="45">
        <f>STDEV(J9:J13)</f>
        <v>1.5289810945234172</v>
      </c>
      <c r="N13" s="45">
        <f t="shared" si="3"/>
        <v>4.7202353714377523</v>
      </c>
      <c r="P13" s="10">
        <f>D15</f>
        <v>532</v>
      </c>
      <c r="Q13" s="11">
        <f>L15</f>
        <v>26.480703095147113</v>
      </c>
      <c r="R13" s="12">
        <f>M15</f>
        <v>1.7022440662878313</v>
      </c>
      <c r="S13" s="20">
        <f t="shared" si="4"/>
        <v>0.52961406190294225</v>
      </c>
    </row>
    <row r="14" spans="1:20">
      <c r="D14" s="29">
        <v>532</v>
      </c>
      <c r="E14" s="5">
        <f t="shared" si="0"/>
        <v>0.53200000000000003</v>
      </c>
      <c r="F14" s="5">
        <f t="shared" si="1"/>
        <v>1.4973131987438963</v>
      </c>
      <c r="G14">
        <v>18.899999999999999</v>
      </c>
      <c r="J14" s="3">
        <f t="shared" si="2"/>
        <v>25.277034772640423</v>
      </c>
      <c r="P14" s="10">
        <f>D16</f>
        <v>546.1</v>
      </c>
      <c r="Q14" s="11">
        <f>L18</f>
        <v>25.722837855050312</v>
      </c>
      <c r="R14" s="12">
        <f>M18</f>
        <v>2.0429263701879301</v>
      </c>
      <c r="S14" s="20">
        <f t="shared" si="4"/>
        <v>0.51445675710100625</v>
      </c>
    </row>
    <row r="15" spans="1:20">
      <c r="D15" s="51">
        <v>532</v>
      </c>
      <c r="E15" s="44">
        <f t="shared" si="0"/>
        <v>0.53200000000000003</v>
      </c>
      <c r="F15" s="44">
        <f t="shared" si="1"/>
        <v>1.4973131987438963</v>
      </c>
      <c r="G15" s="45">
        <v>20.7</v>
      </c>
      <c r="H15" s="45"/>
      <c r="I15" s="45"/>
      <c r="J15" s="46">
        <f t="shared" si="2"/>
        <v>27.6843714176538</v>
      </c>
      <c r="K15" s="45"/>
      <c r="L15" s="46">
        <f>AVERAGE(J14:J15)</f>
        <v>26.480703095147113</v>
      </c>
      <c r="M15" s="45">
        <f>STDEV(J14:J15)</f>
        <v>1.7022440662878313</v>
      </c>
      <c r="N15" s="45">
        <f t="shared" si="3"/>
        <v>6.4282434653322582</v>
      </c>
      <c r="P15" s="10">
        <f>D22</f>
        <v>632.79999999999995</v>
      </c>
      <c r="Q15" s="11">
        <f>L24</f>
        <v>13.882307986243791</v>
      </c>
      <c r="R15" s="12">
        <f>M24</f>
        <v>0.17437683162559658</v>
      </c>
      <c r="S15" s="20">
        <f t="shared" si="4"/>
        <v>0.27764615972487583</v>
      </c>
    </row>
    <row r="16" spans="1:20">
      <c r="D16" s="30">
        <v>546.1</v>
      </c>
      <c r="E16" s="5">
        <f t="shared" si="0"/>
        <v>0.54610000000000003</v>
      </c>
      <c r="F16" s="5">
        <f t="shared" si="1"/>
        <v>1.4958171919403611</v>
      </c>
      <c r="G16">
        <v>18.899999999999999</v>
      </c>
      <c r="H16">
        <v>0.46800000000000003</v>
      </c>
      <c r="J16" s="3">
        <f t="shared" si="2"/>
        <v>25.277034772640423</v>
      </c>
      <c r="P16" s="10">
        <f>D26</f>
        <v>647.1</v>
      </c>
      <c r="Q16" s="11">
        <f t="shared" ref="Q16:R19" si="5">L27</f>
        <v>11.960896701057189</v>
      </c>
      <c r="R16" s="12">
        <f t="shared" si="5"/>
        <v>0.70886895667867411</v>
      </c>
      <c r="S16" s="20">
        <f t="shared" si="4"/>
        <v>0.23921793402114377</v>
      </c>
    </row>
    <row r="17" spans="4:22">
      <c r="D17" s="30">
        <v>546</v>
      </c>
      <c r="E17" s="5">
        <f t="shared" si="0"/>
        <v>0.54600000000000004</v>
      </c>
      <c r="F17" s="5">
        <f t="shared" si="1"/>
        <v>1.4958273295162632</v>
      </c>
      <c r="G17">
        <v>20.9</v>
      </c>
      <c r="J17" s="3">
        <f t="shared" si="2"/>
        <v>27.951853267099729</v>
      </c>
      <c r="P17" s="10">
        <f>D28</f>
        <v>680.4</v>
      </c>
      <c r="Q17" s="11">
        <f t="shared" si="5"/>
        <v>10.364921666029804</v>
      </c>
      <c r="R17" s="12">
        <f t="shared" si="5"/>
        <v>0</v>
      </c>
      <c r="S17" s="20">
        <f t="shared" si="4"/>
        <v>0.20729843332059608</v>
      </c>
    </row>
    <row r="18" spans="4:22">
      <c r="D18" s="52">
        <v>546</v>
      </c>
      <c r="E18" s="44">
        <f t="shared" si="0"/>
        <v>0.54600000000000004</v>
      </c>
      <c r="F18" s="44">
        <f t="shared" si="1"/>
        <v>1.4958273295162632</v>
      </c>
      <c r="G18" s="45">
        <v>17.899999999999999</v>
      </c>
      <c r="H18" s="45"/>
      <c r="I18" s="45"/>
      <c r="J18" s="46">
        <f t="shared" si="2"/>
        <v>23.939625525410772</v>
      </c>
      <c r="K18" s="45"/>
      <c r="L18" s="46">
        <f>AVERAGE(J16:J18)</f>
        <v>25.722837855050312</v>
      </c>
      <c r="M18" s="45">
        <f>STDEV(J16:J18)</f>
        <v>2.0429263701879301</v>
      </c>
      <c r="N18" s="45">
        <f t="shared" si="3"/>
        <v>7.9420722616219068</v>
      </c>
      <c r="P18" s="10">
        <f>D29</f>
        <v>690</v>
      </c>
      <c r="Q18" s="11">
        <f t="shared" si="5"/>
        <v>9.7630875047764611</v>
      </c>
      <c r="R18" s="12">
        <f t="shared" si="5"/>
        <v>0</v>
      </c>
      <c r="S18" s="20">
        <f t="shared" si="4"/>
        <v>0.19526175009552924</v>
      </c>
    </row>
    <row r="19" spans="4:22" ht="14.65" thickBot="1">
      <c r="D19" s="31">
        <v>630</v>
      </c>
      <c r="E19" s="5">
        <f t="shared" si="0"/>
        <v>0.63</v>
      </c>
      <c r="F19" s="5">
        <f t="shared" si="1"/>
        <v>1.4891281799507021</v>
      </c>
      <c r="G19">
        <v>10.4</v>
      </c>
      <c r="J19" s="3">
        <f t="shared" si="2"/>
        <v>13.909056171188382</v>
      </c>
      <c r="P19" s="13">
        <f>D30</f>
        <v>693.7</v>
      </c>
      <c r="Q19" s="14">
        <f t="shared" si="5"/>
        <v>9.0408865112724488</v>
      </c>
      <c r="R19" s="15">
        <f t="shared" si="5"/>
        <v>0</v>
      </c>
      <c r="S19" s="21">
        <f t="shared" si="4"/>
        <v>0.18081773022544897</v>
      </c>
    </row>
    <row r="20" spans="4:22">
      <c r="D20" s="31">
        <v>632.79999999999995</v>
      </c>
      <c r="E20" s="5">
        <f t="shared" si="0"/>
        <v>0.63279999999999992</v>
      </c>
      <c r="F20" s="5">
        <f t="shared" si="1"/>
        <v>1.4889544757265938</v>
      </c>
      <c r="G20">
        <v>8.77</v>
      </c>
      <c r="H20">
        <v>0.50600000000000001</v>
      </c>
      <c r="J20" s="6">
        <f t="shared" si="2"/>
        <v>11.729079098204048</v>
      </c>
    </row>
    <row r="21" spans="4:22">
      <c r="D21" s="31">
        <v>633</v>
      </c>
      <c r="E21" s="5">
        <f t="shared" si="0"/>
        <v>0.63300000000000001</v>
      </c>
      <c r="F21" s="5">
        <f t="shared" si="1"/>
        <v>1.4889421650939649</v>
      </c>
      <c r="G21">
        <v>10.5</v>
      </c>
      <c r="H21">
        <v>0.49099999999999999</v>
      </c>
      <c r="J21" s="3">
        <f t="shared" si="2"/>
        <v>14.042797095911348</v>
      </c>
    </row>
    <row r="22" spans="4:22" ht="14.65" thickBot="1">
      <c r="D22" s="31">
        <v>632.79999999999995</v>
      </c>
      <c r="E22" s="5">
        <f t="shared" si="0"/>
        <v>0.63279999999999992</v>
      </c>
      <c r="F22" s="5">
        <f t="shared" si="1"/>
        <v>1.4889544757265938</v>
      </c>
      <c r="G22">
        <v>10.199999999999999</v>
      </c>
      <c r="J22" s="3">
        <f t="shared" si="2"/>
        <v>13.641574321742452</v>
      </c>
    </row>
    <row r="23" spans="4:22" ht="15.75">
      <c r="D23" s="31">
        <v>633</v>
      </c>
      <c r="E23" s="5">
        <f t="shared" si="0"/>
        <v>0.63300000000000001</v>
      </c>
      <c r="F23" s="5">
        <f t="shared" si="1"/>
        <v>1.4889421650939649</v>
      </c>
      <c r="G23">
        <v>10.3</v>
      </c>
      <c r="H23">
        <v>0.52800000000000002</v>
      </c>
      <c r="J23" s="3">
        <f t="shared" si="2"/>
        <v>13.775315246465418</v>
      </c>
      <c r="P23" s="22" t="s">
        <v>17</v>
      </c>
      <c r="Q23" s="7"/>
      <c r="R23" s="8"/>
    </row>
    <row r="24" spans="4:22" ht="15.75">
      <c r="D24" s="53">
        <v>633</v>
      </c>
      <c r="E24" s="44">
        <f t="shared" si="0"/>
        <v>0.63300000000000001</v>
      </c>
      <c r="F24" s="44">
        <f t="shared" si="1"/>
        <v>1.4889421650939649</v>
      </c>
      <c r="G24" s="45">
        <v>10.5</v>
      </c>
      <c r="H24" s="45"/>
      <c r="I24" s="45"/>
      <c r="J24" s="46">
        <f t="shared" si="2"/>
        <v>14.042797095911348</v>
      </c>
      <c r="K24" s="45"/>
      <c r="L24" s="46">
        <f>AVERAGE(J19,J21,J22,J23,J24)</f>
        <v>13.882307986243791</v>
      </c>
      <c r="M24" s="45">
        <f>STDEV(J19,J21,J22,J23,J24)</f>
        <v>0.17437683162559658</v>
      </c>
      <c r="N24" s="45">
        <f t="shared" si="3"/>
        <v>1.2561083632375067</v>
      </c>
      <c r="P24" s="10" t="s">
        <v>32</v>
      </c>
      <c r="Q24" s="23">
        <f>2/(1+0.495+0.0216)</f>
        <v>1.3187392852433073</v>
      </c>
      <c r="R24" s="9"/>
    </row>
    <row r="25" spans="4:22" ht="15.75">
      <c r="D25" s="32">
        <v>647.1</v>
      </c>
      <c r="E25" s="5">
        <f t="shared" si="0"/>
        <v>0.64710000000000001</v>
      </c>
      <c r="F25" s="5">
        <f t="shared" si="1"/>
        <v>1.4881054992534841</v>
      </c>
      <c r="G25">
        <v>8.9499999999999993</v>
      </c>
      <c r="J25" s="3">
        <f t="shared" si="2"/>
        <v>11.969812762705386</v>
      </c>
      <c r="P25" s="10" t="s">
        <v>33</v>
      </c>
      <c r="Q25" s="23">
        <f>2/(1+0.495-0.0216)</f>
        <v>1.3574046423238768</v>
      </c>
      <c r="R25" s="9"/>
    </row>
    <row r="26" spans="4:22">
      <c r="D26" s="32">
        <v>647.1</v>
      </c>
      <c r="E26" s="5">
        <f t="shared" si="0"/>
        <v>0.64710000000000001</v>
      </c>
      <c r="F26" s="5">
        <f t="shared" si="1"/>
        <v>1.4881054992534841</v>
      </c>
      <c r="G26">
        <v>8.41</v>
      </c>
      <c r="J26" s="3">
        <f t="shared" si="2"/>
        <v>11.247611769201376</v>
      </c>
      <c r="P26" s="10" t="s">
        <v>18</v>
      </c>
      <c r="Q26" s="23">
        <f>(Q25-Q24)/(1.495)</f>
        <v>2.5863115104059867E-2</v>
      </c>
      <c r="R26" s="9"/>
    </row>
    <row r="27" spans="4:22">
      <c r="D27" s="54">
        <v>647.1</v>
      </c>
      <c r="E27" s="44">
        <f t="shared" si="0"/>
        <v>0.64710000000000001</v>
      </c>
      <c r="F27" s="44">
        <f t="shared" si="1"/>
        <v>1.4881054992534841</v>
      </c>
      <c r="G27" s="49">
        <v>9.4700000000000006</v>
      </c>
      <c r="H27" s="49"/>
      <c r="I27" s="49"/>
      <c r="J27" s="50">
        <f t="shared" si="2"/>
        <v>12.665265571264808</v>
      </c>
      <c r="K27" s="49"/>
      <c r="L27" s="50">
        <f>AVERAGE(J25:J27)</f>
        <v>11.960896701057189</v>
      </c>
      <c r="M27" s="49">
        <f>STDEV(J25:J27)</f>
        <v>0.70886895667867411</v>
      </c>
      <c r="N27" s="49">
        <f t="shared" si="3"/>
        <v>5.9265536221545929</v>
      </c>
      <c r="P27" s="10" t="s">
        <v>1</v>
      </c>
      <c r="Q27" s="23">
        <f>AVERAGE(Q24:Q25)</f>
        <v>1.3380719637835921</v>
      </c>
      <c r="R27" s="9"/>
    </row>
    <row r="28" spans="4:22" ht="14.65" thickBot="1">
      <c r="D28" s="33">
        <v>680.4</v>
      </c>
      <c r="E28" s="5">
        <f t="shared" si="0"/>
        <v>0.6804</v>
      </c>
      <c r="F28" s="5">
        <f t="shared" si="1"/>
        <v>1.4863487759512857</v>
      </c>
      <c r="G28">
        <v>7.75</v>
      </c>
      <c r="J28" s="3">
        <f t="shared" si="2"/>
        <v>10.364921666029804</v>
      </c>
      <c r="L28" s="3">
        <f>J28</f>
        <v>10.364921666029804</v>
      </c>
      <c r="M28">
        <v>0</v>
      </c>
      <c r="N28">
        <f t="shared" si="3"/>
        <v>0</v>
      </c>
      <c r="P28" s="13" t="s">
        <v>19</v>
      </c>
      <c r="Q28" s="24">
        <f>100*Q26/Q27</f>
        <v>1.9328642856343965</v>
      </c>
      <c r="R28" s="25"/>
    </row>
    <row r="29" spans="4:22">
      <c r="D29" s="34">
        <v>690</v>
      </c>
      <c r="E29" s="5">
        <f t="shared" si="0"/>
        <v>0.69</v>
      </c>
      <c r="F29" s="5">
        <f t="shared" si="1"/>
        <v>1.4858925842361932</v>
      </c>
      <c r="G29">
        <v>7.3</v>
      </c>
      <c r="J29" s="3">
        <f t="shared" si="2"/>
        <v>9.7630875047764611</v>
      </c>
      <c r="L29" s="3">
        <f>J29</f>
        <v>9.7630875047764611</v>
      </c>
      <c r="M29">
        <v>0</v>
      </c>
      <c r="N29">
        <f t="shared" si="3"/>
        <v>0</v>
      </c>
    </row>
    <row r="30" spans="4:22">
      <c r="D30" s="55">
        <v>693.7</v>
      </c>
      <c r="E30" s="44">
        <f t="shared" si="0"/>
        <v>0.69370000000000009</v>
      </c>
      <c r="F30" s="44">
        <f t="shared" si="1"/>
        <v>1.4857221714417066</v>
      </c>
      <c r="G30" s="45">
        <v>6.76</v>
      </c>
      <c r="H30" s="45"/>
      <c r="I30" s="45"/>
      <c r="J30" s="46">
        <f t="shared" si="2"/>
        <v>9.0408865112724488</v>
      </c>
      <c r="K30" s="45"/>
      <c r="L30" s="46">
        <f>J30</f>
        <v>9.0408865112724488</v>
      </c>
      <c r="M30" s="45">
        <v>0</v>
      </c>
      <c r="N30" s="45">
        <f t="shared" si="3"/>
        <v>0</v>
      </c>
      <c r="V30" t="s">
        <v>27</v>
      </c>
    </row>
    <row r="31" spans="4:22">
      <c r="J31" s="3"/>
    </row>
    <row r="32" spans="4:22" ht="15.75">
      <c r="H32" s="16" t="s">
        <v>16</v>
      </c>
      <c r="I32" s="16"/>
      <c r="J32" s="18" t="s">
        <v>12</v>
      </c>
      <c r="K32" s="16"/>
      <c r="L32" s="16" t="s">
        <v>10</v>
      </c>
    </row>
    <row r="33" spans="8:12">
      <c r="H33">
        <f>AVERAGE(H4:H30)</f>
        <v>0.49542857142857144</v>
      </c>
      <c r="J33" s="2">
        <f>STDEV(H4:H30)</f>
        <v>2.1616792414364223E-2</v>
      </c>
      <c r="L33" s="4">
        <f>100*J33/H33</f>
        <v>4.3632510640296873</v>
      </c>
    </row>
    <row r="58" spans="22:22">
      <c r="V58" t="s">
        <v>34</v>
      </c>
    </row>
  </sheetData>
  <pageMargins left="0.7" right="0.7" top="0.75" bottom="0.75" header="0.3" footer="0.3"/>
  <pageSetup orientation="portrait" horizontalDpi="4294967293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Rayleigh vs wavelength, Toluene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Russo</dc:creator>
  <cp:lastModifiedBy>Russo, Paul S</cp:lastModifiedBy>
  <dcterms:created xsi:type="dcterms:W3CDTF">2024-03-23T18:01:21Z</dcterms:created>
  <dcterms:modified xsi:type="dcterms:W3CDTF">2024-03-25T22:10:40Z</dcterms:modified>
</cp:coreProperties>
</file>