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520" windowHeight="12555" tabRatio="855"/>
  </bookViews>
  <sheets>
    <sheet name="VMT, VHT, VHD" sheetId="1" r:id="rId1"/>
    <sheet name="Arterial Travel Time" sheetId="11" r:id="rId2"/>
    <sheet name="Freeway Travel Time" sheetId="12" r:id="rId3"/>
    <sheet name="Transit" sheetId="9" r:id="rId4"/>
    <sheet name="Screenlines" sheetId="3" r:id="rId5"/>
    <sheet name="Safety, Air Quality and Noise" sheetId="13" r:id="rId6"/>
    <sheet name="TripTables by Time of Day" sheetId="4" r:id="rId7"/>
    <sheet name="Vehicle Trip Distribution" sheetId="5" r:id="rId8"/>
    <sheet name="Vehicle Trip Length Frequency" sheetId="10" r:id="rId9"/>
    <sheet name="Truck Trip Distribution" sheetId="7" r:id="rId10"/>
    <sheet name="ModeChoice" sheetId="6" r:id="rId11"/>
    <sheet name="Model_Output" sheetId="2" r:id="rId12"/>
  </sheets>
  <definedNames>
    <definedName name="_xlnm.Print_Area" localSheetId="1">'Arterial Travel Time'!$A$1:$S$70</definedName>
    <definedName name="_xlnm.Print_Area" localSheetId="2">'Freeway Travel Time'!$A$1:$Q$19</definedName>
    <definedName name="_xlnm.Print_Area" localSheetId="10">ModeChoice!$A$1:$K$33</definedName>
    <definedName name="_xlnm.Print_Area" localSheetId="5">'Safety, Air Quality and Noise'!$A$1:$K$41</definedName>
    <definedName name="_xlnm.Print_Area" localSheetId="4">Screenlines!$A$1:$J$124</definedName>
    <definedName name="_xlnm.Print_Area" localSheetId="6">'TripTables by Time of Day'!$A$1:$G$56</definedName>
    <definedName name="_xlnm.Print_Area" localSheetId="9">'Truck Trip Distribution'!$A$1:$G$34</definedName>
    <definedName name="_xlnm.Print_Area" localSheetId="7">'Vehicle Trip Distribution'!$A$1:$G$114</definedName>
    <definedName name="_xlnm.Print_Area" localSheetId="8">'Vehicle Trip Length Frequency'!$A$1:$I$310</definedName>
    <definedName name="_xlnm.Print_Area" localSheetId="0">'VMT, VHT, VHD'!$A$1:$G$32</definedName>
    <definedName name="_xlnm.Print_Titles" localSheetId="1">'Arterial Travel Time'!$1:$4</definedName>
    <definedName name="_xlnm.Print_Titles" localSheetId="2">'Freeway Travel Time'!$1:$4</definedName>
  </definedNames>
  <calcPr calcId="145621"/>
</workbook>
</file>

<file path=xl/calcChain.xml><?xml version="1.0" encoding="utf-8"?>
<calcChain xmlns="http://schemas.openxmlformats.org/spreadsheetml/2006/main">
  <c r="G10" i="5" l="1"/>
  <c r="D3" i="2"/>
  <c r="C25" i="13" l="1"/>
  <c r="E28" i="13"/>
  <c r="D28" i="13"/>
  <c r="C28" i="13"/>
  <c r="E27" i="13"/>
  <c r="D27" i="13"/>
  <c r="C27" i="13"/>
  <c r="E26" i="13"/>
  <c r="D26" i="13"/>
  <c r="C26" i="13"/>
  <c r="E25" i="13"/>
  <c r="D25" i="13"/>
  <c r="E24" i="13"/>
  <c r="D24" i="13"/>
  <c r="C24" i="13"/>
  <c r="B28" i="13"/>
  <c r="B27" i="13"/>
  <c r="B26" i="13"/>
  <c r="B25" i="13"/>
  <c r="B24" i="13"/>
  <c r="B29" i="13" l="1"/>
  <c r="C29" i="13"/>
  <c r="E29" i="13"/>
  <c r="D29" i="13"/>
  <c r="D35" i="13" s="1"/>
  <c r="K18" i="13" l="1"/>
  <c r="J18" i="13"/>
  <c r="I18" i="13"/>
  <c r="H18" i="13"/>
  <c r="G18" i="13"/>
  <c r="F18" i="13"/>
  <c r="E18" i="13"/>
  <c r="D18" i="13"/>
  <c r="C18" i="13"/>
  <c r="B18" i="13"/>
  <c r="K17" i="13"/>
  <c r="J17" i="13"/>
  <c r="I17" i="13"/>
  <c r="H17" i="13"/>
  <c r="G17" i="13"/>
  <c r="F17" i="13"/>
  <c r="E17" i="13"/>
  <c r="D17" i="13"/>
  <c r="C17" i="13"/>
  <c r="B17" i="13"/>
  <c r="K16" i="13"/>
  <c r="J16" i="13"/>
  <c r="I16" i="13"/>
  <c r="H16" i="13"/>
  <c r="G16" i="13"/>
  <c r="F16" i="13"/>
  <c r="E16" i="13"/>
  <c r="D16" i="13"/>
  <c r="C16" i="13"/>
  <c r="B16" i="13"/>
  <c r="K15" i="13"/>
  <c r="J15" i="13"/>
  <c r="I15" i="13"/>
  <c r="H15" i="13"/>
  <c r="G15" i="13"/>
  <c r="F15" i="13"/>
  <c r="E15" i="13"/>
  <c r="D15" i="13"/>
  <c r="C15" i="13"/>
  <c r="B15" i="13"/>
  <c r="K14" i="13"/>
  <c r="J14" i="13"/>
  <c r="I14" i="13"/>
  <c r="H14" i="13"/>
  <c r="G14" i="13"/>
  <c r="F14" i="13"/>
  <c r="E14" i="13"/>
  <c r="D14" i="13"/>
  <c r="C14" i="13"/>
  <c r="B14" i="13"/>
  <c r="G8" i="13"/>
  <c r="F8" i="13"/>
  <c r="E8" i="13"/>
  <c r="D8" i="13"/>
  <c r="C8" i="13"/>
  <c r="B8" i="13"/>
  <c r="G7" i="13"/>
  <c r="F7" i="13"/>
  <c r="E7" i="13"/>
  <c r="D7" i="13"/>
  <c r="C7" i="13"/>
  <c r="B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J19" i="13" l="1"/>
  <c r="I19" i="13"/>
  <c r="H19" i="13"/>
  <c r="B19" i="13"/>
  <c r="C19" i="13"/>
  <c r="E19" i="13"/>
  <c r="F19" i="13"/>
  <c r="D19" i="13"/>
  <c r="G19" i="13"/>
  <c r="K19" i="13"/>
  <c r="D34" i="13" l="1"/>
  <c r="B9" i="13"/>
  <c r="E9" i="13"/>
  <c r="C9" i="13"/>
  <c r="F9" i="13"/>
  <c r="G9" i="13"/>
  <c r="D9" i="13"/>
  <c r="O15" i="12"/>
  <c r="Q15" i="12" s="1"/>
  <c r="N15" i="12"/>
  <c r="P15" i="12" s="1"/>
  <c r="I15" i="12"/>
  <c r="K15" i="12" s="1"/>
  <c r="H15" i="12"/>
  <c r="J15" i="12" s="1"/>
  <c r="E15" i="12"/>
  <c r="D15" i="12"/>
  <c r="F16" i="12"/>
  <c r="O14" i="12"/>
  <c r="Q14" i="12" s="1"/>
  <c r="N14" i="12"/>
  <c r="P14" i="12" s="1"/>
  <c r="I14" i="12"/>
  <c r="K14" i="12" s="1"/>
  <c r="H14" i="12"/>
  <c r="J14" i="12" s="1"/>
  <c r="E14" i="12"/>
  <c r="D14" i="12"/>
  <c r="O13" i="12"/>
  <c r="Q13" i="12" s="1"/>
  <c r="N13" i="12"/>
  <c r="P13" i="12" s="1"/>
  <c r="I13" i="12"/>
  <c r="K13" i="12" s="1"/>
  <c r="H13" i="12"/>
  <c r="J13" i="12" s="1"/>
  <c r="E13" i="12"/>
  <c r="D13" i="12"/>
  <c r="O12" i="12"/>
  <c r="Q12" i="12" s="1"/>
  <c r="N12" i="12"/>
  <c r="P12" i="12" s="1"/>
  <c r="I12" i="12"/>
  <c r="K12" i="12" s="1"/>
  <c r="H12" i="12"/>
  <c r="J12" i="12" s="1"/>
  <c r="E12" i="12"/>
  <c r="D12" i="12"/>
  <c r="O11" i="12"/>
  <c r="Q11" i="12" s="1"/>
  <c r="N11" i="12"/>
  <c r="P11" i="12" s="1"/>
  <c r="I11" i="12"/>
  <c r="K11" i="12" s="1"/>
  <c r="H11" i="12"/>
  <c r="J11" i="12" s="1"/>
  <c r="E11" i="12"/>
  <c r="D11" i="12"/>
  <c r="D33" i="13" l="1"/>
  <c r="L52" i="12"/>
  <c r="F52" i="12"/>
  <c r="H52" i="12"/>
  <c r="D52" i="12"/>
  <c r="N52" i="12"/>
  <c r="I52" i="12"/>
  <c r="E52" i="12"/>
  <c r="M52" i="12"/>
  <c r="G52" i="12"/>
  <c r="O52" i="12"/>
  <c r="D54" i="12"/>
  <c r="L54" i="12"/>
  <c r="F54" i="12"/>
  <c r="N54" i="12"/>
  <c r="H54" i="12"/>
  <c r="H53" i="12"/>
  <c r="D53" i="12"/>
  <c r="N53" i="12"/>
  <c r="L53" i="12"/>
  <c r="F53" i="12"/>
  <c r="I53" i="12"/>
  <c r="E53" i="12"/>
  <c r="O53" i="12"/>
  <c r="M53" i="12"/>
  <c r="G53" i="12"/>
  <c r="L56" i="12"/>
  <c r="F56" i="12"/>
  <c r="H56" i="12"/>
  <c r="D56" i="12"/>
  <c r="N56" i="12"/>
  <c r="G54" i="12"/>
  <c r="E54" i="12"/>
  <c r="O54" i="12"/>
  <c r="I54" i="12"/>
  <c r="M54" i="12"/>
  <c r="N55" i="12"/>
  <c r="F55" i="12"/>
  <c r="L55" i="12"/>
  <c r="D55" i="12"/>
  <c r="H55" i="12"/>
  <c r="I56" i="12"/>
  <c r="E56" i="12"/>
  <c r="O56" i="12"/>
  <c r="M56" i="12"/>
  <c r="G56" i="12"/>
  <c r="O55" i="12"/>
  <c r="G55" i="12"/>
  <c r="M55" i="12"/>
  <c r="I55" i="12"/>
  <c r="E55" i="12"/>
  <c r="O10" i="12"/>
  <c r="Q10" i="12" s="1"/>
  <c r="N10" i="12"/>
  <c r="P10" i="12" s="1"/>
  <c r="I10" i="12"/>
  <c r="K10" i="12" s="1"/>
  <c r="H10" i="12"/>
  <c r="J10" i="12" s="1"/>
  <c r="E10" i="12"/>
  <c r="D10" i="12"/>
  <c r="O9" i="12"/>
  <c r="Q9" i="12" s="1"/>
  <c r="N9" i="12"/>
  <c r="P9" i="12" s="1"/>
  <c r="I9" i="12"/>
  <c r="K9" i="12" s="1"/>
  <c r="H9" i="12"/>
  <c r="J9" i="12" s="1"/>
  <c r="E9" i="12"/>
  <c r="D9" i="12"/>
  <c r="J56" i="12" l="1"/>
  <c r="P56" i="12"/>
  <c r="P54" i="12"/>
  <c r="K52" i="12"/>
  <c r="Q54" i="12"/>
  <c r="Q55" i="12"/>
  <c r="K53" i="12"/>
  <c r="J54" i="12"/>
  <c r="P52" i="12"/>
  <c r="J52" i="12"/>
  <c r="K54" i="12"/>
  <c r="K55" i="12"/>
  <c r="P53" i="12"/>
  <c r="N51" i="12"/>
  <c r="F51" i="12"/>
  <c r="L51" i="12"/>
  <c r="D51" i="12"/>
  <c r="H51" i="12"/>
  <c r="J55" i="12"/>
  <c r="J53" i="12"/>
  <c r="O51" i="12"/>
  <c r="G51" i="12"/>
  <c r="M51" i="12"/>
  <c r="I51" i="12"/>
  <c r="E51" i="12"/>
  <c r="Q53" i="12"/>
  <c r="Q56" i="12"/>
  <c r="G50" i="12"/>
  <c r="O50" i="12"/>
  <c r="M50" i="12"/>
  <c r="E50" i="12"/>
  <c r="I50" i="12"/>
  <c r="P55" i="12"/>
  <c r="Q52" i="12"/>
  <c r="D50" i="12"/>
  <c r="L50" i="12"/>
  <c r="F50" i="12"/>
  <c r="H50" i="12"/>
  <c r="N50" i="12"/>
  <c r="K56" i="12"/>
  <c r="O8" i="12"/>
  <c r="Q8" i="12" s="1"/>
  <c r="N8" i="12"/>
  <c r="P8" i="12" s="1"/>
  <c r="I8" i="12"/>
  <c r="K8" i="12" s="1"/>
  <c r="H8" i="12"/>
  <c r="J8" i="12" s="1"/>
  <c r="E8" i="12"/>
  <c r="D8" i="12"/>
  <c r="O7" i="12"/>
  <c r="Q7" i="12" s="1"/>
  <c r="N7" i="12"/>
  <c r="P7" i="12" s="1"/>
  <c r="I7" i="12"/>
  <c r="K7" i="12" s="1"/>
  <c r="H7" i="12"/>
  <c r="J7" i="12" s="1"/>
  <c r="E7" i="12"/>
  <c r="D7" i="12"/>
  <c r="J50" i="12" l="1"/>
  <c r="Q50" i="12"/>
  <c r="Q51" i="12"/>
  <c r="J51" i="12"/>
  <c r="P50" i="12"/>
  <c r="P51" i="12"/>
  <c r="K50" i="12"/>
  <c r="I49" i="12"/>
  <c r="E49" i="12"/>
  <c r="O49" i="12"/>
  <c r="M49" i="12"/>
  <c r="G49" i="12"/>
  <c r="L48" i="12"/>
  <c r="H48" i="12"/>
  <c r="D48" i="12"/>
  <c r="F48" i="12"/>
  <c r="N48" i="12"/>
  <c r="K51" i="12"/>
  <c r="I48" i="12"/>
  <c r="E48" i="12"/>
  <c r="G48" i="12"/>
  <c r="O48" i="12"/>
  <c r="M48" i="12"/>
  <c r="H49" i="12"/>
  <c r="D49" i="12"/>
  <c r="N49" i="12"/>
  <c r="L49" i="12"/>
  <c r="F49" i="12"/>
  <c r="O6" i="12"/>
  <c r="Q6" i="12" s="1"/>
  <c r="N6" i="12"/>
  <c r="P6" i="12" s="1"/>
  <c r="I6" i="12"/>
  <c r="K6" i="12" s="1"/>
  <c r="H6" i="12"/>
  <c r="J6" i="12" s="1"/>
  <c r="E6" i="12"/>
  <c r="D6" i="12"/>
  <c r="P48" i="12" l="1"/>
  <c r="Q48" i="12"/>
  <c r="J48" i="12"/>
  <c r="F47" i="12"/>
  <c r="N47" i="12"/>
  <c r="L47" i="12"/>
  <c r="H47" i="12"/>
  <c r="D47" i="12"/>
  <c r="P49" i="12"/>
  <c r="K48" i="12"/>
  <c r="G47" i="12"/>
  <c r="O47" i="12"/>
  <c r="M47" i="12"/>
  <c r="I47" i="12"/>
  <c r="E47" i="12"/>
  <c r="Q49" i="12"/>
  <c r="J49" i="12"/>
  <c r="K49" i="12"/>
  <c r="M16" i="12"/>
  <c r="L16" i="12"/>
  <c r="G16" i="12"/>
  <c r="O5" i="12"/>
  <c r="Q5" i="12" s="1"/>
  <c r="N5" i="12"/>
  <c r="I5" i="12"/>
  <c r="H5" i="12"/>
  <c r="E5" i="12"/>
  <c r="D5" i="12"/>
  <c r="K47" i="12" l="1"/>
  <c r="P47" i="12"/>
  <c r="Q47" i="12"/>
  <c r="F57" i="12"/>
  <c r="J47" i="12"/>
  <c r="D16" i="12"/>
  <c r="D46" i="12"/>
  <c r="D57" i="12" s="1"/>
  <c r="H46" i="12"/>
  <c r="H57" i="12" s="1"/>
  <c r="N46" i="12"/>
  <c r="F46" i="12"/>
  <c r="L46" i="12"/>
  <c r="L57" i="12" s="1"/>
  <c r="E16" i="12"/>
  <c r="I46" i="12"/>
  <c r="O46" i="12"/>
  <c r="O57" i="12" s="1"/>
  <c r="G46" i="12"/>
  <c r="G57" i="12" s="1"/>
  <c r="M46" i="12"/>
  <c r="M57" i="12" s="1"/>
  <c r="E46" i="12"/>
  <c r="E57" i="12" s="1"/>
  <c r="H16" i="12"/>
  <c r="J16" i="12" s="1"/>
  <c r="I16" i="12"/>
  <c r="K16" i="12" s="1"/>
  <c r="J5" i="12"/>
  <c r="K5" i="12"/>
  <c r="N16" i="12"/>
  <c r="P16" i="12" s="1"/>
  <c r="O16" i="12"/>
  <c r="Q16" i="12" s="1"/>
  <c r="P5" i="12"/>
  <c r="Q57" i="12" l="1"/>
  <c r="J57" i="12"/>
  <c r="I57" i="12"/>
  <c r="K57" i="12" s="1"/>
  <c r="K46" i="12"/>
  <c r="N57" i="12"/>
  <c r="P57" i="12" s="1"/>
  <c r="P46" i="12"/>
  <c r="J46" i="12"/>
  <c r="Q46" i="12"/>
  <c r="D115" i="11"/>
  <c r="E115" i="11"/>
  <c r="G44" i="11"/>
  <c r="G43" i="11"/>
  <c r="O113" i="11" s="1"/>
  <c r="G42" i="11"/>
  <c r="I112" i="11" s="1"/>
  <c r="G41" i="11"/>
  <c r="G40" i="11"/>
  <c r="G39" i="11"/>
  <c r="I109" i="11" s="1"/>
  <c r="G38" i="11"/>
  <c r="O108" i="11" s="1"/>
  <c r="G37" i="11"/>
  <c r="G36" i="11"/>
  <c r="G35" i="11"/>
  <c r="O105" i="11" s="1"/>
  <c r="G34" i="11"/>
  <c r="I104" i="11" s="1"/>
  <c r="G33" i="11"/>
  <c r="O103" i="11" s="1"/>
  <c r="G32" i="11"/>
  <c r="G31" i="11"/>
  <c r="I101" i="11" s="1"/>
  <c r="G30" i="11"/>
  <c r="O100" i="11" s="1"/>
  <c r="G29" i="11"/>
  <c r="G28" i="11"/>
  <c r="G27" i="11"/>
  <c r="O97" i="11" s="1"/>
  <c r="G26" i="11"/>
  <c r="I96" i="11" s="1"/>
  <c r="G25" i="11"/>
  <c r="G24" i="11"/>
  <c r="G23" i="11"/>
  <c r="I93" i="11" s="1"/>
  <c r="G22" i="11"/>
  <c r="O92" i="11" s="1"/>
  <c r="G21" i="11"/>
  <c r="G20" i="11"/>
  <c r="G19" i="11"/>
  <c r="O89" i="11" s="1"/>
  <c r="G18" i="11"/>
  <c r="I88" i="11" s="1"/>
  <c r="G17" i="11"/>
  <c r="O87" i="11" s="1"/>
  <c r="G16" i="11"/>
  <c r="G15" i="11"/>
  <c r="I85" i="11" s="1"/>
  <c r="G14" i="11"/>
  <c r="O84" i="11" s="1"/>
  <c r="G13" i="11"/>
  <c r="G83" i="11" s="1"/>
  <c r="G12" i="11"/>
  <c r="G11" i="11"/>
  <c r="O81" i="11" s="1"/>
  <c r="G10" i="11"/>
  <c r="I80" i="11" s="1"/>
  <c r="G9" i="11"/>
  <c r="G8" i="11"/>
  <c r="G7" i="11"/>
  <c r="I77" i="11" s="1"/>
  <c r="G6" i="11"/>
  <c r="O76" i="11" s="1"/>
  <c r="G5" i="11"/>
  <c r="G75" i="11" s="1"/>
  <c r="F44" i="11"/>
  <c r="N114" i="11" s="1"/>
  <c r="F43" i="11"/>
  <c r="N113" i="11" s="1"/>
  <c r="F42" i="11"/>
  <c r="H112" i="11" s="1"/>
  <c r="F41" i="11"/>
  <c r="F40" i="11"/>
  <c r="F39" i="11"/>
  <c r="H109" i="11" s="1"/>
  <c r="F38" i="11"/>
  <c r="N108" i="11" s="1"/>
  <c r="F37" i="11"/>
  <c r="F107" i="11" s="1"/>
  <c r="F36" i="11"/>
  <c r="N106" i="11" s="1"/>
  <c r="F35" i="11"/>
  <c r="N105" i="11" s="1"/>
  <c r="F34" i="11"/>
  <c r="H104" i="11" s="1"/>
  <c r="F33" i="11"/>
  <c r="F103" i="11" s="1"/>
  <c r="F32" i="11"/>
  <c r="F31" i="11"/>
  <c r="H101" i="11" s="1"/>
  <c r="F30" i="11"/>
  <c r="N100" i="11" s="1"/>
  <c r="F29" i="11"/>
  <c r="F28" i="11"/>
  <c r="F98" i="11" s="1"/>
  <c r="F27" i="11"/>
  <c r="N97" i="11" s="1"/>
  <c r="F26" i="11"/>
  <c r="N96" i="11" s="1"/>
  <c r="F25" i="11"/>
  <c r="F24" i="11"/>
  <c r="F23" i="11"/>
  <c r="H93" i="11" s="1"/>
  <c r="F22" i="11"/>
  <c r="N92" i="11" s="1"/>
  <c r="F21" i="11"/>
  <c r="F91" i="11" s="1"/>
  <c r="F20" i="11"/>
  <c r="N90" i="11" s="1"/>
  <c r="F19" i="11"/>
  <c r="N89" i="11" s="1"/>
  <c r="F18" i="11"/>
  <c r="N88" i="11" s="1"/>
  <c r="F17" i="11"/>
  <c r="F87" i="11" s="1"/>
  <c r="F16" i="11"/>
  <c r="F15" i="11"/>
  <c r="H85" i="11" s="1"/>
  <c r="F14" i="11"/>
  <c r="N84" i="11" s="1"/>
  <c r="F13" i="11"/>
  <c r="F12" i="11"/>
  <c r="N82" i="11" s="1"/>
  <c r="F11" i="11"/>
  <c r="N81" i="11" s="1"/>
  <c r="F10" i="11"/>
  <c r="H80" i="11" s="1"/>
  <c r="F9" i="11"/>
  <c r="F8" i="11"/>
  <c r="F7" i="11"/>
  <c r="H77" i="11" s="1"/>
  <c r="F6" i="11"/>
  <c r="N76" i="11" s="1"/>
  <c r="F5" i="11"/>
  <c r="F75" i="11" s="1"/>
  <c r="F99" i="11" l="1"/>
  <c r="H99" i="11"/>
  <c r="N99" i="11"/>
  <c r="G99" i="11"/>
  <c r="I99" i="11"/>
  <c r="O99" i="11"/>
  <c r="O75" i="11"/>
  <c r="O85" i="11"/>
  <c r="F101" i="11"/>
  <c r="H100" i="11"/>
  <c r="O109" i="11"/>
  <c r="H84" i="11"/>
  <c r="H108" i="11"/>
  <c r="F85" i="11"/>
  <c r="F109" i="11"/>
  <c r="O93" i="11"/>
  <c r="I113" i="11"/>
  <c r="I83" i="11"/>
  <c r="N98" i="11"/>
  <c r="F114" i="11"/>
  <c r="N80" i="11"/>
  <c r="I89" i="11"/>
  <c r="F105" i="11"/>
  <c r="H76" i="11"/>
  <c r="I81" i="11"/>
  <c r="H88" i="11"/>
  <c r="G92" i="11"/>
  <c r="G97" i="11"/>
  <c r="F106" i="11"/>
  <c r="N112" i="11"/>
  <c r="G89" i="11"/>
  <c r="H96" i="11"/>
  <c r="N104" i="11"/>
  <c r="F77" i="11"/>
  <c r="F82" i="11"/>
  <c r="H92" i="11"/>
  <c r="I97" i="11"/>
  <c r="F113" i="11"/>
  <c r="O77" i="11"/>
  <c r="F93" i="11"/>
  <c r="G108" i="11"/>
  <c r="G113" i="11"/>
  <c r="F89" i="11"/>
  <c r="N75" i="11"/>
  <c r="F81" i="11"/>
  <c r="F90" i="11"/>
  <c r="G105" i="11"/>
  <c r="F45" i="11"/>
  <c r="G76" i="11"/>
  <c r="G81" i="11"/>
  <c r="F97" i="11"/>
  <c r="O101" i="11"/>
  <c r="I105" i="11"/>
  <c r="G45" i="11"/>
  <c r="H78" i="11"/>
  <c r="F78" i="11"/>
  <c r="N78" i="11"/>
  <c r="H110" i="11"/>
  <c r="F110" i="11"/>
  <c r="N110" i="11"/>
  <c r="O102" i="11"/>
  <c r="I102" i="11"/>
  <c r="G102" i="11"/>
  <c r="H95" i="11"/>
  <c r="N95" i="11"/>
  <c r="F95" i="11"/>
  <c r="H94" i="11"/>
  <c r="F94" i="11"/>
  <c r="N94" i="11"/>
  <c r="O86" i="11"/>
  <c r="I86" i="11"/>
  <c r="G86" i="11"/>
  <c r="H79" i="11"/>
  <c r="N79" i="11"/>
  <c r="F79" i="11"/>
  <c r="H86" i="11"/>
  <c r="N86" i="11"/>
  <c r="F86" i="11"/>
  <c r="I78" i="11"/>
  <c r="G78" i="11"/>
  <c r="O78" i="11"/>
  <c r="I110" i="11"/>
  <c r="G110" i="11"/>
  <c r="O110" i="11"/>
  <c r="H102" i="11"/>
  <c r="N102" i="11"/>
  <c r="F102" i="11"/>
  <c r="I94" i="11"/>
  <c r="G94" i="11"/>
  <c r="O94" i="11"/>
  <c r="H87" i="11"/>
  <c r="N87" i="11"/>
  <c r="H103" i="11"/>
  <c r="N103" i="11"/>
  <c r="F111" i="11"/>
  <c r="H111" i="11"/>
  <c r="N111" i="11"/>
  <c r="I79" i="11"/>
  <c r="G79" i="11"/>
  <c r="I87" i="11"/>
  <c r="G87" i="11"/>
  <c r="I95" i="11"/>
  <c r="G95" i="11"/>
  <c r="I103" i="11"/>
  <c r="G103" i="11"/>
  <c r="I111" i="11"/>
  <c r="G111" i="11"/>
  <c r="F83" i="11"/>
  <c r="O83" i="11"/>
  <c r="O91" i="11"/>
  <c r="O107" i="11"/>
  <c r="H75" i="11"/>
  <c r="N91" i="11"/>
  <c r="H91" i="11"/>
  <c r="F76" i="11"/>
  <c r="F92" i="11"/>
  <c r="F108" i="11"/>
  <c r="I84" i="11"/>
  <c r="I100" i="11"/>
  <c r="I75" i="11"/>
  <c r="G91" i="11"/>
  <c r="G107" i="11"/>
  <c r="O111" i="11"/>
  <c r="N83" i="11"/>
  <c r="H83" i="11"/>
  <c r="N107" i="11"/>
  <c r="H107" i="11"/>
  <c r="F84" i="11"/>
  <c r="F100" i="11"/>
  <c r="I76" i="11"/>
  <c r="I92" i="11"/>
  <c r="I108" i="11"/>
  <c r="O79" i="11"/>
  <c r="G84" i="11"/>
  <c r="I91" i="11"/>
  <c r="O95" i="11"/>
  <c r="G100" i="11"/>
  <c r="I107" i="11"/>
  <c r="N77" i="11"/>
  <c r="H81" i="11"/>
  <c r="N85" i="11"/>
  <c r="H89" i="11"/>
  <c r="N93" i="11"/>
  <c r="H97" i="11"/>
  <c r="N101" i="11"/>
  <c r="H105" i="11"/>
  <c r="N109" i="11"/>
  <c r="H113" i="11"/>
  <c r="G77" i="11"/>
  <c r="O80" i="11"/>
  <c r="G82" i="11"/>
  <c r="O82" i="11"/>
  <c r="G85" i="11"/>
  <c r="O88" i="11"/>
  <c r="G90" i="11"/>
  <c r="O90" i="11"/>
  <c r="G93" i="11"/>
  <c r="O96" i="11"/>
  <c r="G98" i="11"/>
  <c r="O98" i="11"/>
  <c r="G101" i="11"/>
  <c r="O104" i="11"/>
  <c r="G106" i="11"/>
  <c r="O106" i="11"/>
  <c r="G109" i="11"/>
  <c r="O112" i="11"/>
  <c r="G114" i="11"/>
  <c r="O114" i="11"/>
  <c r="F80" i="11"/>
  <c r="H82" i="11"/>
  <c r="F88" i="11"/>
  <c r="H90" i="11"/>
  <c r="F96" i="11"/>
  <c r="H98" i="11"/>
  <c r="F104" i="11"/>
  <c r="H106" i="11"/>
  <c r="F112" i="11"/>
  <c r="H114" i="11"/>
  <c r="G80" i="11"/>
  <c r="I82" i="11"/>
  <c r="G88" i="11"/>
  <c r="I90" i="11"/>
  <c r="G96" i="11"/>
  <c r="I98" i="11"/>
  <c r="G104" i="11"/>
  <c r="I106" i="11"/>
  <c r="G112" i="11"/>
  <c r="I114" i="11"/>
  <c r="Q44" i="11"/>
  <c r="Q114" i="11" s="1"/>
  <c r="Q43" i="11"/>
  <c r="Q42" i="11"/>
  <c r="S42" i="11" s="1"/>
  <c r="Q41" i="11"/>
  <c r="S41" i="11" s="1"/>
  <c r="Q40" i="11"/>
  <c r="S40" i="11" s="1"/>
  <c r="Q39" i="11"/>
  <c r="S39" i="11" s="1"/>
  <c r="Q38" i="11"/>
  <c r="S38" i="11" s="1"/>
  <c r="Q37" i="11"/>
  <c r="S37" i="11" s="1"/>
  <c r="Q36" i="11"/>
  <c r="S36" i="11" s="1"/>
  <c r="Q35" i="11"/>
  <c r="Q34" i="11"/>
  <c r="S34" i="11" s="1"/>
  <c r="Q33" i="11"/>
  <c r="S33" i="11" s="1"/>
  <c r="Q32" i="11"/>
  <c r="S32" i="11" s="1"/>
  <c r="Q31" i="11"/>
  <c r="S31" i="11" s="1"/>
  <c r="Q30" i="11"/>
  <c r="Q29" i="11"/>
  <c r="S29" i="11" s="1"/>
  <c r="Q28" i="11"/>
  <c r="S28" i="11" s="1"/>
  <c r="Q27" i="11"/>
  <c r="Q26" i="11"/>
  <c r="S26" i="11" s="1"/>
  <c r="Q25" i="11"/>
  <c r="Q95" i="11" s="1"/>
  <c r="Q24" i="11"/>
  <c r="S24" i="11" s="1"/>
  <c r="Q23" i="11"/>
  <c r="S23" i="11" s="1"/>
  <c r="Q22" i="11"/>
  <c r="S22" i="11" s="1"/>
  <c r="Q21" i="11"/>
  <c r="S21" i="11" s="1"/>
  <c r="Q20" i="11"/>
  <c r="S20" i="11" s="1"/>
  <c r="Q19" i="11"/>
  <c r="Q18" i="11"/>
  <c r="S18" i="11" s="1"/>
  <c r="Q17" i="11"/>
  <c r="S17" i="11" s="1"/>
  <c r="Q16" i="11"/>
  <c r="S16" i="11" s="1"/>
  <c r="Q15" i="11"/>
  <c r="S15" i="11" s="1"/>
  <c r="Q14" i="11"/>
  <c r="Q13" i="11"/>
  <c r="S13" i="11" s="1"/>
  <c r="Q12" i="11"/>
  <c r="S12" i="11" s="1"/>
  <c r="Q11" i="11"/>
  <c r="Q10" i="11"/>
  <c r="S10" i="11" s="1"/>
  <c r="Q9" i="11"/>
  <c r="S9" i="11" s="1"/>
  <c r="Q8" i="11"/>
  <c r="S8" i="11" s="1"/>
  <c r="Q7" i="11"/>
  <c r="S7" i="11" s="1"/>
  <c r="Q6" i="11"/>
  <c r="S6" i="11" s="1"/>
  <c r="Q5" i="11"/>
  <c r="S5" i="11" s="1"/>
  <c r="P44" i="11"/>
  <c r="P114" i="11" s="1"/>
  <c r="P43" i="11"/>
  <c r="P113" i="11" s="1"/>
  <c r="P42" i="11"/>
  <c r="P112" i="11" s="1"/>
  <c r="P41" i="11"/>
  <c r="P111" i="11" s="1"/>
  <c r="P40" i="11"/>
  <c r="P110" i="11" s="1"/>
  <c r="P39" i="11"/>
  <c r="P109" i="11" s="1"/>
  <c r="P38" i="11"/>
  <c r="P108" i="11" s="1"/>
  <c r="P37" i="11"/>
  <c r="P107" i="11" s="1"/>
  <c r="P36" i="11"/>
  <c r="P106" i="11" s="1"/>
  <c r="P35" i="11"/>
  <c r="P105" i="11" s="1"/>
  <c r="P34" i="11"/>
  <c r="P104" i="11" s="1"/>
  <c r="P33" i="11"/>
  <c r="P103" i="11" s="1"/>
  <c r="P32" i="11"/>
  <c r="P102" i="11" s="1"/>
  <c r="P31" i="11"/>
  <c r="P101" i="11" s="1"/>
  <c r="P30" i="11"/>
  <c r="P100" i="11" s="1"/>
  <c r="R100" i="11" s="1"/>
  <c r="P29" i="11"/>
  <c r="P99" i="11" s="1"/>
  <c r="P28" i="11"/>
  <c r="P98" i="11" s="1"/>
  <c r="P27" i="11"/>
  <c r="P97" i="11" s="1"/>
  <c r="P26" i="11"/>
  <c r="P96" i="11" s="1"/>
  <c r="R96" i="11" s="1"/>
  <c r="P25" i="11"/>
  <c r="P95" i="11" s="1"/>
  <c r="P24" i="11"/>
  <c r="P94" i="11" s="1"/>
  <c r="P23" i="11"/>
  <c r="P93" i="11" s="1"/>
  <c r="P22" i="11"/>
  <c r="P92" i="11" s="1"/>
  <c r="R92" i="11" s="1"/>
  <c r="P21" i="11"/>
  <c r="P91" i="11" s="1"/>
  <c r="P20" i="11"/>
  <c r="P90" i="11" s="1"/>
  <c r="P19" i="11"/>
  <c r="P89" i="11" s="1"/>
  <c r="P18" i="11"/>
  <c r="P88" i="11" s="1"/>
  <c r="P17" i="11"/>
  <c r="P87" i="11" s="1"/>
  <c r="P16" i="11"/>
  <c r="P86" i="11" s="1"/>
  <c r="P15" i="11"/>
  <c r="P85" i="11" s="1"/>
  <c r="P14" i="11"/>
  <c r="P84" i="11" s="1"/>
  <c r="P13" i="11"/>
  <c r="P83" i="11" s="1"/>
  <c r="P12" i="11"/>
  <c r="P82" i="11" s="1"/>
  <c r="P11" i="11"/>
  <c r="P81" i="11" s="1"/>
  <c r="P10" i="11"/>
  <c r="P80" i="11" s="1"/>
  <c r="P9" i="11"/>
  <c r="P79" i="11" s="1"/>
  <c r="P8" i="11"/>
  <c r="P78" i="11" s="1"/>
  <c r="P7" i="11"/>
  <c r="P77" i="11" s="1"/>
  <c r="P6" i="11"/>
  <c r="P76" i="11" s="1"/>
  <c r="P5" i="11"/>
  <c r="P75" i="11" s="1"/>
  <c r="O45" i="11"/>
  <c r="N45" i="11"/>
  <c r="S114" i="11" l="1"/>
  <c r="F115" i="11"/>
  <c r="P115" i="11"/>
  <c r="N115" i="11"/>
  <c r="H115" i="11"/>
  <c r="G115" i="11"/>
  <c r="O115" i="11"/>
  <c r="I115" i="11"/>
  <c r="R33" i="11"/>
  <c r="Q75" i="11"/>
  <c r="S95" i="11"/>
  <c r="S44" i="11"/>
  <c r="Q103" i="11"/>
  <c r="S103" i="11" s="1"/>
  <c r="Q79" i="11"/>
  <c r="S79" i="11" s="1"/>
  <c r="Q92" i="11"/>
  <c r="S92" i="11" s="1"/>
  <c r="Q106" i="11"/>
  <c r="S106" i="11" s="1"/>
  <c r="Q107" i="11"/>
  <c r="S107" i="11" s="1"/>
  <c r="Q99" i="11"/>
  <c r="S99" i="11" s="1"/>
  <c r="Q90" i="11"/>
  <c r="S90" i="11" s="1"/>
  <c r="Q91" i="11"/>
  <c r="S91" i="11" s="1"/>
  <c r="Q102" i="11"/>
  <c r="S102" i="11" s="1"/>
  <c r="S25" i="11"/>
  <c r="Q82" i="11"/>
  <c r="S82" i="11" s="1"/>
  <c r="Q111" i="11"/>
  <c r="S111" i="11" s="1"/>
  <c r="Q87" i="11"/>
  <c r="S87" i="11" s="1"/>
  <c r="R82" i="11"/>
  <c r="R98" i="11"/>
  <c r="R106" i="11"/>
  <c r="R83" i="11"/>
  <c r="R91" i="11"/>
  <c r="R99" i="11"/>
  <c r="R76" i="11"/>
  <c r="R108" i="11"/>
  <c r="R78" i="11"/>
  <c r="R86" i="11"/>
  <c r="R94" i="11"/>
  <c r="R102" i="11"/>
  <c r="R79" i="11"/>
  <c r="R87" i="11"/>
  <c r="R95" i="11"/>
  <c r="R103" i="11"/>
  <c r="R111" i="11"/>
  <c r="R80" i="11"/>
  <c r="R88" i="11"/>
  <c r="R104" i="11"/>
  <c r="R112" i="11"/>
  <c r="R114" i="11"/>
  <c r="R75" i="11"/>
  <c r="R101" i="11"/>
  <c r="Q93" i="11"/>
  <c r="S93" i="11" s="1"/>
  <c r="Q112" i="11"/>
  <c r="S112" i="11" s="1"/>
  <c r="Q94" i="11"/>
  <c r="S94" i="11" s="1"/>
  <c r="Q86" i="11"/>
  <c r="S86" i="11" s="1"/>
  <c r="Q98" i="11"/>
  <c r="S98" i="11" s="1"/>
  <c r="Q104" i="11"/>
  <c r="S104" i="11" s="1"/>
  <c r="R85" i="11"/>
  <c r="R90" i="11"/>
  <c r="R110" i="11"/>
  <c r="Q96" i="11"/>
  <c r="S96" i="11" s="1"/>
  <c r="R89" i="11"/>
  <c r="R113" i="11"/>
  <c r="S35" i="11"/>
  <c r="Q105" i="11"/>
  <c r="S105" i="11" s="1"/>
  <c r="Q88" i="11"/>
  <c r="S88" i="11" s="1"/>
  <c r="Q109" i="11"/>
  <c r="S109" i="11" s="1"/>
  <c r="Q77" i="11"/>
  <c r="S77" i="11" s="1"/>
  <c r="Q80" i="11"/>
  <c r="S80" i="11" s="1"/>
  <c r="Q110" i="11"/>
  <c r="S110" i="11" s="1"/>
  <c r="R77" i="11"/>
  <c r="R109" i="11"/>
  <c r="Q101" i="11"/>
  <c r="S101" i="11" s="1"/>
  <c r="R84" i="11"/>
  <c r="R107" i="11"/>
  <c r="R97" i="11"/>
  <c r="S11" i="11"/>
  <c r="Q81" i="11"/>
  <c r="S81" i="11" s="1"/>
  <c r="S27" i="11"/>
  <c r="Q97" i="11"/>
  <c r="S97" i="11" s="1"/>
  <c r="Q83" i="11"/>
  <c r="S83" i="11" s="1"/>
  <c r="Q78" i="11"/>
  <c r="S78" i="11" s="1"/>
  <c r="R93" i="11"/>
  <c r="R81" i="11"/>
  <c r="R105" i="11"/>
  <c r="S19" i="11"/>
  <c r="Q89" i="11"/>
  <c r="S89" i="11" s="1"/>
  <c r="S43" i="11"/>
  <c r="Q113" i="11"/>
  <c r="S113" i="11" s="1"/>
  <c r="S14" i="11"/>
  <c r="Q84" i="11"/>
  <c r="S84" i="11" s="1"/>
  <c r="S30" i="11"/>
  <c r="Q100" i="11"/>
  <c r="S100" i="11" s="1"/>
  <c r="Q85" i="11"/>
  <c r="S85" i="11" s="1"/>
  <c r="Q108" i="11"/>
  <c r="S108" i="11" s="1"/>
  <c r="Q76" i="11"/>
  <c r="R15" i="11"/>
  <c r="R8" i="11"/>
  <c r="R16" i="11"/>
  <c r="R24" i="11"/>
  <c r="R32" i="11"/>
  <c r="R40" i="11"/>
  <c r="R9" i="11"/>
  <c r="R25" i="11"/>
  <c r="R41" i="11"/>
  <c r="R31" i="11"/>
  <c r="R34" i="11"/>
  <c r="R43" i="11"/>
  <c r="R44" i="11"/>
  <c r="R23" i="11"/>
  <c r="R10" i="11"/>
  <c r="R26" i="11"/>
  <c r="R19" i="11"/>
  <c r="R13" i="11"/>
  <c r="R21" i="11"/>
  <c r="R29" i="11"/>
  <c r="R37" i="11"/>
  <c r="R7" i="11"/>
  <c r="R39" i="11"/>
  <c r="R18" i="11"/>
  <c r="R6" i="11"/>
  <c r="R14" i="11"/>
  <c r="R22" i="11"/>
  <c r="R30" i="11"/>
  <c r="R38" i="11"/>
  <c r="R17" i="11"/>
  <c r="R42" i="11"/>
  <c r="R35" i="11"/>
  <c r="R11" i="11"/>
  <c r="R27" i="11"/>
  <c r="R28" i="11"/>
  <c r="R12" i="11"/>
  <c r="R20" i="11"/>
  <c r="R36" i="11"/>
  <c r="Q45" i="11"/>
  <c r="S45" i="11" s="1"/>
  <c r="P45" i="11"/>
  <c r="R45" i="11" s="1"/>
  <c r="R5" i="11"/>
  <c r="K44" i="11"/>
  <c r="J44" i="11"/>
  <c r="J114" i="11" s="1"/>
  <c r="K43" i="11"/>
  <c r="J43" i="11"/>
  <c r="J113" i="11" s="1"/>
  <c r="K42" i="11"/>
  <c r="J42" i="11"/>
  <c r="J112" i="11" s="1"/>
  <c r="K41" i="11"/>
  <c r="J41" i="11"/>
  <c r="J111" i="11" s="1"/>
  <c r="K40" i="11"/>
  <c r="J40" i="11"/>
  <c r="J110" i="11" s="1"/>
  <c r="K39" i="11"/>
  <c r="J39" i="11"/>
  <c r="J109" i="11" s="1"/>
  <c r="K38" i="11"/>
  <c r="J38" i="11"/>
  <c r="J108" i="11" s="1"/>
  <c r="K37" i="11"/>
  <c r="J37" i="11"/>
  <c r="J107" i="11" s="1"/>
  <c r="K36" i="11"/>
  <c r="J36" i="11"/>
  <c r="J106" i="11" s="1"/>
  <c r="K35" i="11"/>
  <c r="J35" i="11"/>
  <c r="J105" i="11" s="1"/>
  <c r="K34" i="11"/>
  <c r="J34" i="11"/>
  <c r="J104" i="11" s="1"/>
  <c r="K33" i="11"/>
  <c r="J33" i="11"/>
  <c r="J103" i="11" s="1"/>
  <c r="K32" i="11"/>
  <c r="J32" i="11"/>
  <c r="J102" i="11" s="1"/>
  <c r="K31" i="11"/>
  <c r="J31" i="11"/>
  <c r="J101" i="11" s="1"/>
  <c r="K30" i="11"/>
  <c r="J30" i="11"/>
  <c r="J100" i="11" s="1"/>
  <c r="R115" i="11" l="1"/>
  <c r="S75" i="11"/>
  <c r="Q115" i="11"/>
  <c r="S115" i="11" s="1"/>
  <c r="L103" i="11"/>
  <c r="L106" i="11"/>
  <c r="M41" i="11"/>
  <c r="K111" i="11"/>
  <c r="M111" i="11" s="1"/>
  <c r="L114" i="11"/>
  <c r="L101" i="11"/>
  <c r="M36" i="11"/>
  <c r="K106" i="11"/>
  <c r="M106" i="11" s="1"/>
  <c r="L109" i="11"/>
  <c r="M44" i="11"/>
  <c r="K114" i="11"/>
  <c r="M114" i="11" s="1"/>
  <c r="S76" i="11"/>
  <c r="M30" i="11"/>
  <c r="K100" i="11"/>
  <c r="M100" i="11" s="1"/>
  <c r="M33" i="11"/>
  <c r="K103" i="11"/>
  <c r="M103" i="11" s="1"/>
  <c r="M39" i="11"/>
  <c r="K109" i="11"/>
  <c r="M109" i="11" s="1"/>
  <c r="L107" i="11"/>
  <c r="M42" i="11"/>
  <c r="K112" i="11"/>
  <c r="M112" i="11" s="1"/>
  <c r="L102" i="11"/>
  <c r="M37" i="11"/>
  <c r="K107" i="11"/>
  <c r="M107" i="11" s="1"/>
  <c r="L110" i="11"/>
  <c r="L111" i="11"/>
  <c r="L104" i="11"/>
  <c r="M34" i="11"/>
  <c r="K104" i="11"/>
  <c r="M104" i="11" s="1"/>
  <c r="M32" i="11"/>
  <c r="K102" i="11"/>
  <c r="M102" i="11" s="1"/>
  <c r="L105" i="11"/>
  <c r="M40" i="11"/>
  <c r="K110" i="11"/>
  <c r="M110" i="11" s="1"/>
  <c r="L113" i="11"/>
  <c r="M38" i="11"/>
  <c r="K108" i="11"/>
  <c r="M108" i="11" s="1"/>
  <c r="M31" i="11"/>
  <c r="K101" i="11"/>
  <c r="M101" i="11" s="1"/>
  <c r="L112" i="11"/>
  <c r="L100" i="11"/>
  <c r="M35" i="11"/>
  <c r="K105" i="11"/>
  <c r="M105" i="11" s="1"/>
  <c r="L108" i="11"/>
  <c r="M43" i="11"/>
  <c r="K113" i="11"/>
  <c r="M113" i="11" s="1"/>
  <c r="L39" i="11"/>
  <c r="L31" i="11"/>
  <c r="L44" i="11"/>
  <c r="L43" i="11"/>
  <c r="L42" i="11"/>
  <c r="L41" i="11"/>
  <c r="L40" i="11"/>
  <c r="L38" i="11"/>
  <c r="L37" i="11"/>
  <c r="L36" i="11"/>
  <c r="L35" i="11"/>
  <c r="L34" i="11"/>
  <c r="L33" i="11"/>
  <c r="L32" i="11"/>
  <c r="L30" i="11"/>
  <c r="K29" i="11"/>
  <c r="J29" i="11"/>
  <c r="J99" i="11" s="1"/>
  <c r="K28" i="11"/>
  <c r="J28" i="11"/>
  <c r="J98" i="11" s="1"/>
  <c r="K27" i="11"/>
  <c r="J27" i="11"/>
  <c r="J97" i="11" s="1"/>
  <c r="K26" i="11"/>
  <c r="J26" i="11"/>
  <c r="J96" i="11" s="1"/>
  <c r="K25" i="11"/>
  <c r="J25" i="11"/>
  <c r="J95" i="11" s="1"/>
  <c r="H45" i="11"/>
  <c r="I45" i="11"/>
  <c r="L96" i="11" l="1"/>
  <c r="M26" i="11"/>
  <c r="K96" i="11"/>
  <c r="M96" i="11" s="1"/>
  <c r="L99" i="11"/>
  <c r="M29" i="11"/>
  <c r="K99" i="11"/>
  <c r="M99" i="11" s="1"/>
  <c r="M27" i="11"/>
  <c r="K97" i="11"/>
  <c r="M97" i="11" s="1"/>
  <c r="L97" i="11"/>
  <c r="L95" i="11"/>
  <c r="M28" i="11"/>
  <c r="K98" i="11"/>
  <c r="M98" i="11" s="1"/>
  <c r="M25" i="11"/>
  <c r="K95" i="11"/>
  <c r="M95" i="11" s="1"/>
  <c r="L98" i="11"/>
  <c r="L25" i="11"/>
  <c r="L29" i="11"/>
  <c r="L28" i="11"/>
  <c r="L27" i="11"/>
  <c r="L26" i="11"/>
  <c r="K24" i="11"/>
  <c r="J24" i="11"/>
  <c r="J94" i="11" s="1"/>
  <c r="K23" i="11"/>
  <c r="J23" i="11"/>
  <c r="J93" i="11" s="1"/>
  <c r="K22" i="11"/>
  <c r="J22" i="11"/>
  <c r="J92" i="11" s="1"/>
  <c r="K21" i="11"/>
  <c r="J21" i="11"/>
  <c r="J91" i="11" s="1"/>
  <c r="K20" i="11"/>
  <c r="J20" i="11"/>
  <c r="J90" i="11" s="1"/>
  <c r="K19" i="11"/>
  <c r="J19" i="11"/>
  <c r="J89" i="11" s="1"/>
  <c r="K18" i="11"/>
  <c r="J18" i="11"/>
  <c r="J88" i="11" s="1"/>
  <c r="J17" i="11"/>
  <c r="J87" i="11" s="1"/>
  <c r="K17" i="11"/>
  <c r="M18" i="11" l="1"/>
  <c r="K88" i="11"/>
  <c r="M88" i="11" s="1"/>
  <c r="M22" i="11"/>
  <c r="K92" i="11"/>
  <c r="M92" i="11" s="1"/>
  <c r="L89" i="11"/>
  <c r="L93" i="11"/>
  <c r="L88" i="11"/>
  <c r="M23" i="11"/>
  <c r="K93" i="11"/>
  <c r="M93" i="11" s="1"/>
  <c r="M20" i="11"/>
  <c r="K90" i="11"/>
  <c r="M90" i="11" s="1"/>
  <c r="M24" i="11"/>
  <c r="K94" i="11"/>
  <c r="M94" i="11" s="1"/>
  <c r="M19" i="11"/>
  <c r="K89" i="11"/>
  <c r="M89" i="11" s="1"/>
  <c r="L94" i="11"/>
  <c r="M17" i="11"/>
  <c r="K87" i="11"/>
  <c r="M87" i="11" s="1"/>
  <c r="L91" i="11"/>
  <c r="L92" i="11"/>
  <c r="L90" i="11"/>
  <c r="L87" i="11"/>
  <c r="M21" i="11"/>
  <c r="K91" i="11"/>
  <c r="M91" i="11" s="1"/>
  <c r="L21" i="11"/>
  <c r="L17" i="11"/>
  <c r="L18" i="11"/>
  <c r="L23" i="11"/>
  <c r="L20" i="11"/>
  <c r="L24" i="11"/>
  <c r="L22" i="11"/>
  <c r="L19" i="11"/>
  <c r="K16" i="11"/>
  <c r="J16" i="11"/>
  <c r="J86" i="11" s="1"/>
  <c r="K15" i="11"/>
  <c r="J15" i="11"/>
  <c r="J85" i="11" s="1"/>
  <c r="M15" i="11" l="1"/>
  <c r="K85" i="11"/>
  <c r="M85" i="11" s="1"/>
  <c r="L85" i="11"/>
  <c r="L86" i="11"/>
  <c r="M16" i="11"/>
  <c r="K86" i="11"/>
  <c r="M86" i="11" s="1"/>
  <c r="L15" i="11"/>
  <c r="L16" i="11"/>
  <c r="K14" i="11"/>
  <c r="J14" i="11"/>
  <c r="J84" i="11" s="1"/>
  <c r="K13" i="11"/>
  <c r="J13" i="11"/>
  <c r="J83" i="11" s="1"/>
  <c r="K12" i="11"/>
  <c r="J12" i="11"/>
  <c r="J82" i="11" s="1"/>
  <c r="M12" i="11" l="1"/>
  <c r="K82" i="11"/>
  <c r="M82" i="11" s="1"/>
  <c r="M14" i="11"/>
  <c r="K84" i="11"/>
  <c r="M84" i="11" s="1"/>
  <c r="L82" i="11"/>
  <c r="L83" i="11"/>
  <c r="M13" i="11"/>
  <c r="K83" i="11"/>
  <c r="M83" i="11" s="1"/>
  <c r="L84" i="11"/>
  <c r="L14" i="11"/>
  <c r="L13" i="11"/>
  <c r="L12" i="11"/>
  <c r="K11" i="11"/>
  <c r="J11" i="11"/>
  <c r="J81" i="11" s="1"/>
  <c r="K10" i="11"/>
  <c r="J10" i="11"/>
  <c r="J80" i="11" s="1"/>
  <c r="K9" i="11"/>
  <c r="J9" i="11"/>
  <c r="J79" i="11" s="1"/>
  <c r="K8" i="11"/>
  <c r="J8" i="11"/>
  <c r="J78" i="11" s="1"/>
  <c r="K7" i="11"/>
  <c r="J7" i="11"/>
  <c r="J77" i="11" s="1"/>
  <c r="K6" i="11"/>
  <c r="J6" i="11"/>
  <c r="J76" i="11" s="1"/>
  <c r="K5" i="11"/>
  <c r="K75" i="11" s="1"/>
  <c r="J5" i="11"/>
  <c r="M9" i="11" l="1"/>
  <c r="K79" i="11"/>
  <c r="M79" i="11" s="1"/>
  <c r="L80" i="11"/>
  <c r="M6" i="11"/>
  <c r="K76" i="11"/>
  <c r="M76" i="11" s="1"/>
  <c r="M10" i="11"/>
  <c r="K80" i="11"/>
  <c r="M80" i="11" s="1"/>
  <c r="L77" i="11"/>
  <c r="M11" i="11"/>
  <c r="K81" i="11"/>
  <c r="M81" i="11" s="1"/>
  <c r="L78" i="11"/>
  <c r="M75" i="11"/>
  <c r="L81" i="11"/>
  <c r="M7" i="11"/>
  <c r="K77" i="11"/>
  <c r="M77" i="11" s="1"/>
  <c r="M8" i="11"/>
  <c r="K78" i="11"/>
  <c r="M78" i="11" s="1"/>
  <c r="L76" i="11"/>
  <c r="J75" i="11"/>
  <c r="J115" i="11" s="1"/>
  <c r="L115" i="11" s="1"/>
  <c r="L79" i="11"/>
  <c r="L7" i="11"/>
  <c r="L11" i="11"/>
  <c r="L8" i="11"/>
  <c r="L9" i="11"/>
  <c r="L6" i="11"/>
  <c r="L10" i="11"/>
  <c r="J45" i="11"/>
  <c r="L45" i="11" s="1"/>
  <c r="K45" i="11"/>
  <c r="M45" i="11" s="1"/>
  <c r="M5" i="11"/>
  <c r="L5" i="11"/>
  <c r="I91" i="3"/>
  <c r="H91" i="3"/>
  <c r="G91" i="3"/>
  <c r="F91" i="3"/>
  <c r="E91" i="3"/>
  <c r="I90" i="3"/>
  <c r="H90" i="3"/>
  <c r="G90" i="3"/>
  <c r="F90" i="3"/>
  <c r="E90" i="3"/>
  <c r="I89" i="3"/>
  <c r="H89" i="3"/>
  <c r="G89" i="3"/>
  <c r="F89" i="3"/>
  <c r="E89" i="3"/>
  <c r="I88" i="3"/>
  <c r="H88" i="3"/>
  <c r="G88" i="3"/>
  <c r="F88" i="3"/>
  <c r="E88" i="3"/>
  <c r="I87" i="3"/>
  <c r="H87" i="3"/>
  <c r="G87" i="3"/>
  <c r="F87" i="3"/>
  <c r="E87" i="3"/>
  <c r="I86" i="3"/>
  <c r="H86" i="3"/>
  <c r="G86" i="3"/>
  <c r="F86" i="3"/>
  <c r="E86" i="3"/>
  <c r="I85" i="3"/>
  <c r="H85" i="3"/>
  <c r="G85" i="3"/>
  <c r="F85" i="3"/>
  <c r="E85" i="3"/>
  <c r="I84" i="3"/>
  <c r="H84" i="3"/>
  <c r="G84" i="3"/>
  <c r="F84" i="3"/>
  <c r="E84" i="3"/>
  <c r="I83" i="3"/>
  <c r="H83" i="3"/>
  <c r="G83" i="3"/>
  <c r="F83" i="3"/>
  <c r="E83" i="3"/>
  <c r="I82" i="3"/>
  <c r="H82" i="3"/>
  <c r="G82" i="3"/>
  <c r="F82" i="3"/>
  <c r="E82" i="3"/>
  <c r="I81" i="3"/>
  <c r="H81" i="3"/>
  <c r="G81" i="3"/>
  <c r="F81" i="3"/>
  <c r="E81" i="3"/>
  <c r="I80" i="3"/>
  <c r="H80" i="3"/>
  <c r="G80" i="3"/>
  <c r="F80" i="3"/>
  <c r="E80" i="3"/>
  <c r="I79" i="3"/>
  <c r="H79" i="3"/>
  <c r="G79" i="3"/>
  <c r="F79" i="3"/>
  <c r="E79" i="3"/>
  <c r="I78" i="3"/>
  <c r="H78" i="3"/>
  <c r="G78" i="3"/>
  <c r="F78" i="3"/>
  <c r="E78" i="3"/>
  <c r="I77" i="3"/>
  <c r="H77" i="3"/>
  <c r="G77" i="3"/>
  <c r="F77" i="3"/>
  <c r="E77" i="3"/>
  <c r="I76" i="3"/>
  <c r="H76" i="3"/>
  <c r="G76" i="3"/>
  <c r="F76" i="3"/>
  <c r="E76" i="3"/>
  <c r="I75" i="3"/>
  <c r="H75" i="3"/>
  <c r="G75" i="3"/>
  <c r="F75" i="3"/>
  <c r="E75" i="3"/>
  <c r="I74" i="3"/>
  <c r="H74" i="3"/>
  <c r="G74" i="3"/>
  <c r="F74" i="3"/>
  <c r="E74" i="3"/>
  <c r="I73" i="3"/>
  <c r="H73" i="3"/>
  <c r="G73" i="3"/>
  <c r="F73" i="3"/>
  <c r="E73" i="3"/>
  <c r="I72" i="3"/>
  <c r="H72" i="3"/>
  <c r="G72" i="3"/>
  <c r="F72" i="3"/>
  <c r="E72" i="3"/>
  <c r="I71" i="3"/>
  <c r="H71" i="3"/>
  <c r="G71" i="3"/>
  <c r="F71" i="3"/>
  <c r="E71" i="3"/>
  <c r="I70" i="3"/>
  <c r="H70" i="3"/>
  <c r="G70" i="3"/>
  <c r="F70" i="3"/>
  <c r="E70" i="3"/>
  <c r="I69" i="3"/>
  <c r="H69" i="3"/>
  <c r="G69" i="3"/>
  <c r="F69" i="3"/>
  <c r="E69" i="3"/>
  <c r="I68" i="3"/>
  <c r="H68" i="3"/>
  <c r="G68" i="3"/>
  <c r="F68" i="3"/>
  <c r="E68" i="3"/>
  <c r="I67" i="3"/>
  <c r="H67" i="3"/>
  <c r="G67" i="3"/>
  <c r="F67" i="3"/>
  <c r="E67" i="3"/>
  <c r="I66" i="3"/>
  <c r="H66" i="3"/>
  <c r="G66" i="3"/>
  <c r="F66" i="3"/>
  <c r="E66" i="3"/>
  <c r="I60" i="3"/>
  <c r="H60" i="3"/>
  <c r="G60" i="3"/>
  <c r="F60" i="3"/>
  <c r="E60" i="3"/>
  <c r="I59" i="3"/>
  <c r="H59" i="3"/>
  <c r="G59" i="3"/>
  <c r="F59" i="3"/>
  <c r="E59" i="3"/>
  <c r="I58" i="3"/>
  <c r="H58" i="3"/>
  <c r="G58" i="3"/>
  <c r="F58" i="3"/>
  <c r="E58" i="3"/>
  <c r="I57" i="3"/>
  <c r="H57" i="3"/>
  <c r="G57" i="3"/>
  <c r="F57" i="3"/>
  <c r="E57" i="3"/>
  <c r="I56" i="3"/>
  <c r="H56" i="3"/>
  <c r="G56" i="3"/>
  <c r="F56" i="3"/>
  <c r="E56" i="3"/>
  <c r="I55" i="3"/>
  <c r="H55" i="3"/>
  <c r="G55" i="3"/>
  <c r="F55" i="3"/>
  <c r="E55" i="3"/>
  <c r="I54" i="3"/>
  <c r="H54" i="3"/>
  <c r="G54" i="3"/>
  <c r="F54" i="3"/>
  <c r="E54" i="3"/>
  <c r="I53" i="3"/>
  <c r="H53" i="3"/>
  <c r="G53" i="3"/>
  <c r="F53" i="3"/>
  <c r="E53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48" i="3"/>
  <c r="H48" i="3"/>
  <c r="G48" i="3"/>
  <c r="F48" i="3"/>
  <c r="E48" i="3"/>
  <c r="I47" i="3"/>
  <c r="H47" i="3"/>
  <c r="G47" i="3"/>
  <c r="F47" i="3"/>
  <c r="E47" i="3"/>
  <c r="I46" i="3"/>
  <c r="H46" i="3"/>
  <c r="G46" i="3"/>
  <c r="F46" i="3"/>
  <c r="E46" i="3"/>
  <c r="I45" i="3"/>
  <c r="H45" i="3"/>
  <c r="G45" i="3"/>
  <c r="F45" i="3"/>
  <c r="E45" i="3"/>
  <c r="I44" i="3"/>
  <c r="H44" i="3"/>
  <c r="G44" i="3"/>
  <c r="F44" i="3"/>
  <c r="E44" i="3"/>
  <c r="I43" i="3"/>
  <c r="H43" i="3"/>
  <c r="G43" i="3"/>
  <c r="F43" i="3"/>
  <c r="E43" i="3"/>
  <c r="I42" i="3"/>
  <c r="H42" i="3"/>
  <c r="G42" i="3"/>
  <c r="F42" i="3"/>
  <c r="E42" i="3"/>
  <c r="I41" i="3"/>
  <c r="H41" i="3"/>
  <c r="G41" i="3"/>
  <c r="F41" i="3"/>
  <c r="E41" i="3"/>
  <c r="I40" i="3"/>
  <c r="H40" i="3"/>
  <c r="G40" i="3"/>
  <c r="F40" i="3"/>
  <c r="E40" i="3"/>
  <c r="I39" i="3"/>
  <c r="H39" i="3"/>
  <c r="G39" i="3"/>
  <c r="F39" i="3"/>
  <c r="E39" i="3"/>
  <c r="I38" i="3"/>
  <c r="H38" i="3"/>
  <c r="G38" i="3"/>
  <c r="F38" i="3"/>
  <c r="E38" i="3"/>
  <c r="I37" i="3"/>
  <c r="H37" i="3"/>
  <c r="G37" i="3"/>
  <c r="F37" i="3"/>
  <c r="E37" i="3"/>
  <c r="I36" i="3"/>
  <c r="H36" i="3"/>
  <c r="G36" i="3"/>
  <c r="F36" i="3"/>
  <c r="E36" i="3"/>
  <c r="I35" i="3"/>
  <c r="H35" i="3"/>
  <c r="G35" i="3"/>
  <c r="F35" i="3"/>
  <c r="E35" i="3"/>
  <c r="K115" i="11" l="1"/>
  <c r="M115" i="11" s="1"/>
  <c r="L75" i="11"/>
  <c r="J91" i="3"/>
  <c r="K91" i="3" s="1"/>
  <c r="J89" i="3"/>
  <c r="K89" i="3" s="1"/>
  <c r="J87" i="3"/>
  <c r="K87" i="3" s="1"/>
  <c r="J81" i="3"/>
  <c r="K81" i="3" s="1"/>
  <c r="J79" i="3"/>
  <c r="K79" i="3" s="1"/>
  <c r="J78" i="3"/>
  <c r="K78" i="3" s="1"/>
  <c r="J76" i="3"/>
  <c r="K76" i="3" s="1"/>
  <c r="J75" i="3"/>
  <c r="K75" i="3" s="1"/>
  <c r="J73" i="3"/>
  <c r="J70" i="3"/>
  <c r="K70" i="3" s="1"/>
  <c r="J69" i="3"/>
  <c r="K69" i="3" s="1"/>
  <c r="E92" i="3"/>
  <c r="I92" i="3"/>
  <c r="J60" i="3"/>
  <c r="K60" i="3" s="1"/>
  <c r="J57" i="3"/>
  <c r="J56" i="3"/>
  <c r="K56" i="3" s="1"/>
  <c r="J54" i="3"/>
  <c r="K54" i="3" s="1"/>
  <c r="J52" i="3"/>
  <c r="J51" i="3"/>
  <c r="K51" i="3" s="1"/>
  <c r="J49" i="3"/>
  <c r="J48" i="3"/>
  <c r="K48" i="3" s="1"/>
  <c r="J46" i="3"/>
  <c r="K46" i="3" s="1"/>
  <c r="J45" i="3"/>
  <c r="K45" i="3" s="1"/>
  <c r="J44" i="3"/>
  <c r="K44" i="3" s="1"/>
  <c r="J41" i="3"/>
  <c r="K41" i="3" s="1"/>
  <c r="J40" i="3"/>
  <c r="K40" i="3" s="1"/>
  <c r="J38" i="3"/>
  <c r="K38" i="3" s="1"/>
  <c r="J37" i="3"/>
  <c r="J36" i="3"/>
  <c r="J88" i="3"/>
  <c r="K88" i="3" s="1"/>
  <c r="J86" i="3"/>
  <c r="K86" i="3" s="1"/>
  <c r="J67" i="3"/>
  <c r="D92" i="3"/>
  <c r="J85" i="3"/>
  <c r="K85" i="3" s="1"/>
  <c r="J83" i="3"/>
  <c r="K83" i="3" s="1"/>
  <c r="K82" i="3"/>
  <c r="J77" i="3"/>
  <c r="K77" i="3" s="1"/>
  <c r="K73" i="3"/>
  <c r="D61" i="3"/>
  <c r="K59" i="3"/>
  <c r="K58" i="3"/>
  <c r="K57" i="3"/>
  <c r="K53" i="3"/>
  <c r="K52" i="3"/>
  <c r="K49" i="3"/>
  <c r="K39" i="3"/>
  <c r="H61" i="3"/>
  <c r="AR33" i="3"/>
  <c r="AQ33" i="3"/>
  <c r="AR32" i="3"/>
  <c r="AQ32" i="3"/>
  <c r="I61" i="3" l="1"/>
  <c r="J39" i="3"/>
  <c r="J42" i="3"/>
  <c r="K42" i="3" s="1"/>
  <c r="J47" i="3"/>
  <c r="K47" i="3" s="1"/>
  <c r="J50" i="3"/>
  <c r="K50" i="3" s="1"/>
  <c r="J53" i="3"/>
  <c r="J55" i="3"/>
  <c r="K55" i="3" s="1"/>
  <c r="J58" i="3"/>
  <c r="J68" i="3"/>
  <c r="J71" i="3"/>
  <c r="K71" i="3" s="1"/>
  <c r="J74" i="3"/>
  <c r="K74" i="3" s="1"/>
  <c r="J82" i="3"/>
  <c r="J84" i="3"/>
  <c r="K84" i="3" s="1"/>
  <c r="J90" i="3"/>
  <c r="K90" i="3" s="1"/>
  <c r="J43" i="3"/>
  <c r="K43" i="3" s="1"/>
  <c r="J80" i="3"/>
  <c r="K80" i="3" s="1"/>
  <c r="J72" i="3"/>
  <c r="K72" i="3" s="1"/>
  <c r="G61" i="3"/>
  <c r="H92" i="3"/>
  <c r="J35" i="3"/>
  <c r="K35" i="3" s="1"/>
  <c r="J59" i="3"/>
  <c r="E61" i="3"/>
  <c r="F61" i="3"/>
  <c r="F92" i="3"/>
  <c r="K67" i="3"/>
  <c r="K36" i="3"/>
  <c r="J66" i="3"/>
  <c r="G92" i="3"/>
  <c r="J61" i="3" l="1"/>
  <c r="K61" i="3" s="1"/>
  <c r="K66" i="3"/>
  <c r="J92" i="3"/>
  <c r="K92" i="3" s="1"/>
  <c r="I18" i="9" l="1"/>
  <c r="H45" i="9" l="1"/>
  <c r="K39" i="9"/>
  <c r="I45" i="9"/>
  <c r="K44" i="9"/>
  <c r="J45" i="9"/>
  <c r="K42" i="9"/>
  <c r="K41" i="9"/>
  <c r="K40" i="9"/>
  <c r="J34" i="9"/>
  <c r="K32" i="9"/>
  <c r="K30" i="9"/>
  <c r="K28" i="9"/>
  <c r="I34" i="9"/>
  <c r="H34" i="9"/>
  <c r="K33" i="9"/>
  <c r="E33" i="9"/>
  <c r="D33" i="9"/>
  <c r="C33" i="9"/>
  <c r="B33" i="9"/>
  <c r="E32" i="9"/>
  <c r="D32" i="9"/>
  <c r="C32" i="9"/>
  <c r="B32" i="9"/>
  <c r="K31" i="9"/>
  <c r="E31" i="9"/>
  <c r="D31" i="9"/>
  <c r="C31" i="9"/>
  <c r="B31" i="9"/>
  <c r="E30" i="9"/>
  <c r="D30" i="9"/>
  <c r="C30" i="9"/>
  <c r="B30" i="9"/>
  <c r="K29" i="9"/>
  <c r="E29" i="9"/>
  <c r="D29" i="9"/>
  <c r="C29" i="9"/>
  <c r="B29" i="9"/>
  <c r="E28" i="9"/>
  <c r="D28" i="9"/>
  <c r="C28" i="9"/>
  <c r="B28" i="9"/>
  <c r="J23" i="9"/>
  <c r="H23" i="9"/>
  <c r="K21" i="9"/>
  <c r="K20" i="9"/>
  <c r="K19" i="9"/>
  <c r="I23" i="9"/>
  <c r="K22" i="9"/>
  <c r="K18" i="9"/>
  <c r="K17" i="9"/>
  <c r="E34" i="9" l="1"/>
  <c r="F33" i="9"/>
  <c r="M33" i="9" s="1"/>
  <c r="G45" i="9"/>
  <c r="F29" i="9"/>
  <c r="M29" i="9" s="1"/>
  <c r="K43" i="9"/>
  <c r="C34" i="9"/>
  <c r="G34" i="9"/>
  <c r="K34" i="9"/>
  <c r="F30" i="9"/>
  <c r="M30" i="9" s="1"/>
  <c r="D34" i="9"/>
  <c r="F32" i="9"/>
  <c r="M32" i="9" s="1"/>
  <c r="F31" i="9"/>
  <c r="M31" i="9" s="1"/>
  <c r="B34" i="9"/>
  <c r="F28" i="9"/>
  <c r="M28" i="9" s="1"/>
  <c r="G23" i="9"/>
  <c r="K23" i="9"/>
  <c r="K45" i="9" l="1"/>
  <c r="F34" i="9"/>
  <c r="M34" i="9" s="1"/>
  <c r="E22" i="9" l="1"/>
  <c r="E44" i="9" s="1"/>
  <c r="E21" i="9"/>
  <c r="E43" i="9" s="1"/>
  <c r="E20" i="9"/>
  <c r="E42" i="9" s="1"/>
  <c r="E19" i="9"/>
  <c r="E41" i="9" s="1"/>
  <c r="E18" i="9"/>
  <c r="E40" i="9" s="1"/>
  <c r="E17" i="9"/>
  <c r="E39" i="9" s="1"/>
  <c r="D22" i="9"/>
  <c r="D44" i="9" s="1"/>
  <c r="D21" i="9"/>
  <c r="D43" i="9" s="1"/>
  <c r="D20" i="9"/>
  <c r="D42" i="9" s="1"/>
  <c r="D19" i="9"/>
  <c r="D41" i="9" s="1"/>
  <c r="D18" i="9"/>
  <c r="D40" i="9" s="1"/>
  <c r="D17" i="9"/>
  <c r="D39" i="9" s="1"/>
  <c r="C22" i="9"/>
  <c r="C44" i="9" s="1"/>
  <c r="C21" i="9"/>
  <c r="C43" i="9" s="1"/>
  <c r="C20" i="9"/>
  <c r="C42" i="9" s="1"/>
  <c r="C19" i="9"/>
  <c r="C41" i="9" s="1"/>
  <c r="C18" i="9"/>
  <c r="C40" i="9" s="1"/>
  <c r="C17" i="9"/>
  <c r="C39" i="9" s="1"/>
  <c r="B17" i="9"/>
  <c r="B39" i="9" s="1"/>
  <c r="B22" i="9"/>
  <c r="B44" i="9" s="1"/>
  <c r="B21" i="9"/>
  <c r="B43" i="9" s="1"/>
  <c r="B20" i="9"/>
  <c r="B42" i="9" s="1"/>
  <c r="B19" i="9"/>
  <c r="B41" i="9" s="1"/>
  <c r="B18" i="9"/>
  <c r="B40" i="9" s="1"/>
  <c r="F40" i="9" l="1"/>
  <c r="M40" i="9" s="1"/>
  <c r="F42" i="9"/>
  <c r="M42" i="9" s="1"/>
  <c r="F44" i="9"/>
  <c r="M44" i="9" s="1"/>
  <c r="F41" i="9"/>
  <c r="M41" i="9" s="1"/>
  <c r="F43" i="9"/>
  <c r="M43" i="9" s="1"/>
  <c r="D45" i="9"/>
  <c r="B45" i="9"/>
  <c r="F39" i="9"/>
  <c r="C45" i="9"/>
  <c r="E45" i="9"/>
  <c r="E23" i="9"/>
  <c r="C23" i="9"/>
  <c r="D23" i="9"/>
  <c r="B23" i="9"/>
  <c r="F20" i="9"/>
  <c r="M20" i="9" s="1"/>
  <c r="F18" i="9"/>
  <c r="M18" i="9" s="1"/>
  <c r="F22" i="9"/>
  <c r="M22" i="9" s="1"/>
  <c r="F19" i="9"/>
  <c r="M19" i="9" s="1"/>
  <c r="F21" i="9"/>
  <c r="M21" i="9" s="1"/>
  <c r="F17" i="9"/>
  <c r="N154" i="10"/>
  <c r="N123" i="10"/>
  <c r="N185" i="10"/>
  <c r="N92" i="10"/>
  <c r="N61" i="10"/>
  <c r="N30" i="10"/>
  <c r="M39" i="9" l="1"/>
  <c r="F45" i="9"/>
  <c r="M45" i="9" s="1"/>
  <c r="M17" i="9"/>
  <c r="F23" i="9"/>
  <c r="M23" i="9" s="1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J97" i="6"/>
  <c r="I97" i="6"/>
  <c r="H97" i="6"/>
  <c r="G97" i="6"/>
  <c r="F97" i="6"/>
  <c r="E97" i="6"/>
  <c r="D97" i="6"/>
  <c r="C97" i="6"/>
  <c r="B97" i="6"/>
  <c r="J96" i="6"/>
  <c r="I96" i="6"/>
  <c r="H96" i="6"/>
  <c r="G96" i="6"/>
  <c r="F96" i="6"/>
  <c r="E96" i="6"/>
  <c r="D96" i="6"/>
  <c r="C96" i="6"/>
  <c r="B96" i="6"/>
  <c r="J95" i="6"/>
  <c r="I95" i="6"/>
  <c r="H95" i="6"/>
  <c r="G95" i="6"/>
  <c r="F95" i="6"/>
  <c r="E95" i="6"/>
  <c r="D95" i="6"/>
  <c r="C95" i="6"/>
  <c r="B95" i="6"/>
  <c r="J94" i="6"/>
  <c r="I94" i="6"/>
  <c r="H94" i="6"/>
  <c r="G94" i="6"/>
  <c r="F94" i="6"/>
  <c r="E94" i="6"/>
  <c r="D94" i="6"/>
  <c r="C94" i="6"/>
  <c r="B94" i="6"/>
  <c r="J90" i="6"/>
  <c r="I90" i="6"/>
  <c r="H90" i="6"/>
  <c r="G90" i="6"/>
  <c r="F90" i="6"/>
  <c r="E90" i="6"/>
  <c r="D90" i="6"/>
  <c r="C90" i="6"/>
  <c r="B90" i="6"/>
  <c r="J89" i="6"/>
  <c r="I89" i="6"/>
  <c r="H89" i="6"/>
  <c r="G89" i="6"/>
  <c r="F89" i="6"/>
  <c r="E89" i="6"/>
  <c r="D89" i="6"/>
  <c r="C89" i="6"/>
  <c r="B89" i="6"/>
  <c r="J88" i="6"/>
  <c r="I88" i="6"/>
  <c r="H88" i="6"/>
  <c r="G88" i="6"/>
  <c r="F88" i="6"/>
  <c r="E88" i="6"/>
  <c r="D88" i="6"/>
  <c r="C88" i="6"/>
  <c r="B88" i="6"/>
  <c r="J87" i="6"/>
  <c r="I87" i="6"/>
  <c r="H87" i="6"/>
  <c r="G87" i="6"/>
  <c r="F87" i="6"/>
  <c r="E87" i="6"/>
  <c r="D87" i="6"/>
  <c r="C87" i="6"/>
  <c r="B87" i="6"/>
  <c r="J83" i="6"/>
  <c r="I83" i="6"/>
  <c r="H83" i="6"/>
  <c r="G83" i="6"/>
  <c r="F83" i="6"/>
  <c r="E83" i="6"/>
  <c r="D83" i="6"/>
  <c r="C83" i="6"/>
  <c r="B83" i="6"/>
  <c r="J82" i="6"/>
  <c r="I82" i="6"/>
  <c r="H82" i="6"/>
  <c r="G82" i="6"/>
  <c r="F82" i="6"/>
  <c r="E82" i="6"/>
  <c r="D82" i="6"/>
  <c r="C82" i="6"/>
  <c r="B82" i="6"/>
  <c r="J81" i="6"/>
  <c r="I81" i="6"/>
  <c r="H81" i="6"/>
  <c r="G81" i="6"/>
  <c r="F81" i="6"/>
  <c r="E81" i="6"/>
  <c r="D81" i="6"/>
  <c r="C81" i="6"/>
  <c r="B81" i="6"/>
  <c r="J80" i="6"/>
  <c r="I80" i="6"/>
  <c r="H80" i="6"/>
  <c r="G80" i="6"/>
  <c r="F80" i="6"/>
  <c r="E80" i="6"/>
  <c r="D80" i="6"/>
  <c r="C80" i="6"/>
  <c r="B80" i="6"/>
  <c r="J76" i="6"/>
  <c r="I76" i="6"/>
  <c r="H76" i="6"/>
  <c r="G76" i="6"/>
  <c r="F76" i="6"/>
  <c r="E76" i="6"/>
  <c r="D76" i="6"/>
  <c r="C76" i="6"/>
  <c r="B76" i="6"/>
  <c r="J75" i="6"/>
  <c r="I75" i="6"/>
  <c r="H75" i="6"/>
  <c r="G75" i="6"/>
  <c r="F75" i="6"/>
  <c r="E75" i="6"/>
  <c r="D75" i="6"/>
  <c r="C75" i="6"/>
  <c r="B75" i="6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B77" i="6" l="1"/>
  <c r="J77" i="6"/>
  <c r="K29" i="6" s="1"/>
  <c r="G98" i="6"/>
  <c r="H32" i="6" s="1"/>
  <c r="D91" i="6"/>
  <c r="D77" i="6"/>
  <c r="B30" i="6" s="1"/>
  <c r="H91" i="6"/>
  <c r="E84" i="6"/>
  <c r="D105" i="6"/>
  <c r="I84" i="6"/>
  <c r="F77" i="6"/>
  <c r="E77" i="6"/>
  <c r="G77" i="6"/>
  <c r="C98" i="6"/>
  <c r="F30" i="6" s="1"/>
  <c r="F84" i="6"/>
  <c r="D98" i="6"/>
  <c r="G31" i="6" s="1"/>
  <c r="B84" i="6"/>
  <c r="J84" i="6"/>
  <c r="E91" i="6"/>
  <c r="H98" i="6"/>
  <c r="C105" i="6"/>
  <c r="C77" i="6"/>
  <c r="H84" i="6"/>
  <c r="D29" i="6" s="1"/>
  <c r="F98" i="6"/>
  <c r="B105" i="6"/>
  <c r="I30" i="6" s="1"/>
  <c r="H77" i="6"/>
  <c r="I77" i="6"/>
  <c r="C29" i="6" s="1"/>
  <c r="C84" i="6"/>
  <c r="F91" i="6"/>
  <c r="I98" i="6"/>
  <c r="C91" i="6"/>
  <c r="I91" i="6"/>
  <c r="D84" i="6"/>
  <c r="G91" i="6"/>
  <c r="E31" i="6" s="1"/>
  <c r="B98" i="6"/>
  <c r="J98" i="6"/>
  <c r="E105" i="6"/>
  <c r="G84" i="6"/>
  <c r="B91" i="6"/>
  <c r="J91" i="6"/>
  <c r="E98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J61" i="6"/>
  <c r="I61" i="6"/>
  <c r="H61" i="6"/>
  <c r="G61" i="6"/>
  <c r="F61" i="6"/>
  <c r="E61" i="6"/>
  <c r="D61" i="6"/>
  <c r="C61" i="6"/>
  <c r="B61" i="6"/>
  <c r="J60" i="6"/>
  <c r="I60" i="6"/>
  <c r="H60" i="6"/>
  <c r="G60" i="6"/>
  <c r="F60" i="6"/>
  <c r="E60" i="6"/>
  <c r="D60" i="6"/>
  <c r="C60" i="6"/>
  <c r="B60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K31" i="6" l="1"/>
  <c r="H30" i="6"/>
  <c r="K30" i="6"/>
  <c r="B32" i="6"/>
  <c r="B29" i="6"/>
  <c r="F31" i="6"/>
  <c r="D32" i="6"/>
  <c r="H31" i="6"/>
  <c r="B31" i="6"/>
  <c r="J29" i="6"/>
  <c r="I31" i="6"/>
  <c r="I29" i="6"/>
  <c r="K32" i="6"/>
  <c r="H29" i="6"/>
  <c r="E29" i="6"/>
  <c r="I32" i="6"/>
  <c r="J31" i="6"/>
  <c r="C31" i="6"/>
  <c r="E32" i="6"/>
  <c r="G29" i="6"/>
  <c r="J30" i="6"/>
  <c r="J32" i="6"/>
  <c r="C30" i="6"/>
  <c r="E30" i="6"/>
  <c r="D31" i="6"/>
  <c r="G30" i="6"/>
  <c r="D30" i="6"/>
  <c r="G32" i="6"/>
  <c r="C32" i="6"/>
  <c r="F32" i="6"/>
  <c r="F29" i="6"/>
  <c r="C62" i="6"/>
  <c r="F24" i="6" s="1"/>
  <c r="B69" i="6"/>
  <c r="E62" i="6"/>
  <c r="E69" i="6"/>
  <c r="F62" i="6"/>
  <c r="D62" i="6"/>
  <c r="G22" i="6" s="1"/>
  <c r="B62" i="6"/>
  <c r="G62" i="6"/>
  <c r="C69" i="6"/>
  <c r="J62" i="6"/>
  <c r="D69" i="6"/>
  <c r="I62" i="6"/>
  <c r="H62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F23" i="6" l="1"/>
  <c r="F22" i="6"/>
  <c r="F21" i="6"/>
  <c r="H22" i="6"/>
  <c r="F33" i="6"/>
  <c r="H23" i="6"/>
  <c r="H24" i="6"/>
  <c r="H21" i="6"/>
  <c r="I21" i="6"/>
  <c r="I22" i="6"/>
  <c r="G24" i="6"/>
  <c r="I23" i="6"/>
  <c r="G23" i="6"/>
  <c r="G21" i="6"/>
  <c r="I24" i="6"/>
  <c r="C55" i="6"/>
  <c r="B55" i="6"/>
  <c r="J55" i="6"/>
  <c r="C48" i="6"/>
  <c r="D48" i="6"/>
  <c r="H55" i="6"/>
  <c r="F55" i="6"/>
  <c r="I55" i="6"/>
  <c r="H48" i="6"/>
  <c r="D22" i="6" s="1"/>
  <c r="D55" i="6"/>
  <c r="I48" i="6"/>
  <c r="J48" i="6"/>
  <c r="G55" i="6"/>
  <c r="E55" i="6"/>
  <c r="G48" i="6"/>
  <c r="F48" i="6"/>
  <c r="E48" i="6"/>
  <c r="B48" i="6"/>
  <c r="F25" i="6" l="1"/>
  <c r="G25" i="6"/>
  <c r="H33" i="6"/>
  <c r="I33" i="6"/>
  <c r="G33" i="6"/>
  <c r="D33" i="6"/>
  <c r="E24" i="6"/>
  <c r="E33" i="6"/>
  <c r="D21" i="6"/>
  <c r="D24" i="6"/>
  <c r="E22" i="6"/>
  <c r="E21" i="6"/>
  <c r="E23" i="6"/>
  <c r="H25" i="6"/>
  <c r="D23" i="6"/>
  <c r="I25" i="6"/>
  <c r="J41" i="6"/>
  <c r="C41" i="6"/>
  <c r="B41" i="6"/>
  <c r="K33" i="6" l="1"/>
  <c r="D25" i="6"/>
  <c r="E25" i="6"/>
  <c r="K23" i="6"/>
  <c r="K24" i="6"/>
  <c r="K22" i="6"/>
  <c r="K21" i="6"/>
  <c r="F41" i="6"/>
  <c r="E41" i="6"/>
  <c r="D41" i="6"/>
  <c r="G41" i="6"/>
  <c r="I41" i="6"/>
  <c r="H41" i="6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B6" i="7"/>
  <c r="B5" i="7"/>
  <c r="B4" i="7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B13" i="5"/>
  <c r="B12" i="5"/>
  <c r="B11" i="5"/>
  <c r="B10" i="5"/>
  <c r="B9" i="5"/>
  <c r="B8" i="5"/>
  <c r="B7" i="5"/>
  <c r="B6" i="5"/>
  <c r="B5" i="5"/>
  <c r="B4" i="5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I122" i="3"/>
  <c r="H122" i="3"/>
  <c r="G122" i="3"/>
  <c r="F122" i="3"/>
  <c r="E122" i="3"/>
  <c r="I121" i="3"/>
  <c r="H121" i="3"/>
  <c r="G121" i="3"/>
  <c r="F121" i="3"/>
  <c r="E121" i="3"/>
  <c r="I120" i="3"/>
  <c r="H120" i="3"/>
  <c r="G120" i="3"/>
  <c r="F120" i="3"/>
  <c r="E120" i="3"/>
  <c r="I119" i="3"/>
  <c r="H119" i="3"/>
  <c r="G119" i="3"/>
  <c r="F119" i="3"/>
  <c r="E119" i="3"/>
  <c r="I118" i="3"/>
  <c r="H118" i="3"/>
  <c r="G118" i="3"/>
  <c r="F118" i="3"/>
  <c r="E118" i="3"/>
  <c r="I117" i="3"/>
  <c r="H117" i="3"/>
  <c r="G117" i="3"/>
  <c r="F117" i="3"/>
  <c r="E117" i="3"/>
  <c r="I116" i="3"/>
  <c r="H116" i="3"/>
  <c r="G116" i="3"/>
  <c r="F116" i="3"/>
  <c r="E116" i="3"/>
  <c r="I115" i="3"/>
  <c r="H115" i="3"/>
  <c r="G115" i="3"/>
  <c r="F115" i="3"/>
  <c r="E115" i="3"/>
  <c r="I114" i="3"/>
  <c r="H114" i="3"/>
  <c r="G114" i="3"/>
  <c r="F114" i="3"/>
  <c r="E114" i="3"/>
  <c r="I113" i="3"/>
  <c r="H113" i="3"/>
  <c r="G113" i="3"/>
  <c r="F113" i="3"/>
  <c r="E113" i="3"/>
  <c r="I112" i="3"/>
  <c r="H112" i="3"/>
  <c r="G112" i="3"/>
  <c r="F112" i="3"/>
  <c r="E112" i="3"/>
  <c r="I111" i="3"/>
  <c r="H111" i="3"/>
  <c r="G111" i="3"/>
  <c r="F111" i="3"/>
  <c r="E111" i="3"/>
  <c r="I110" i="3"/>
  <c r="H110" i="3"/>
  <c r="G110" i="3"/>
  <c r="F110" i="3"/>
  <c r="E110" i="3"/>
  <c r="I109" i="3"/>
  <c r="H109" i="3"/>
  <c r="G109" i="3"/>
  <c r="F109" i="3"/>
  <c r="E109" i="3"/>
  <c r="I108" i="3"/>
  <c r="H108" i="3"/>
  <c r="G108" i="3"/>
  <c r="F108" i="3"/>
  <c r="E108" i="3"/>
  <c r="I107" i="3"/>
  <c r="H107" i="3"/>
  <c r="G107" i="3"/>
  <c r="F107" i="3"/>
  <c r="E107" i="3"/>
  <c r="I106" i="3"/>
  <c r="H106" i="3"/>
  <c r="G106" i="3"/>
  <c r="F106" i="3"/>
  <c r="E106" i="3"/>
  <c r="I105" i="3"/>
  <c r="H105" i="3"/>
  <c r="G105" i="3"/>
  <c r="F105" i="3"/>
  <c r="E105" i="3"/>
  <c r="I104" i="3"/>
  <c r="H104" i="3"/>
  <c r="G104" i="3"/>
  <c r="F104" i="3"/>
  <c r="E104" i="3"/>
  <c r="I103" i="3"/>
  <c r="H103" i="3"/>
  <c r="G103" i="3"/>
  <c r="F103" i="3"/>
  <c r="E103" i="3"/>
  <c r="I102" i="3"/>
  <c r="H102" i="3"/>
  <c r="G102" i="3"/>
  <c r="F102" i="3"/>
  <c r="E102" i="3"/>
  <c r="I101" i="3"/>
  <c r="H101" i="3"/>
  <c r="G101" i="3"/>
  <c r="F101" i="3"/>
  <c r="E101" i="3"/>
  <c r="I100" i="3"/>
  <c r="H100" i="3"/>
  <c r="G100" i="3"/>
  <c r="F100" i="3"/>
  <c r="E100" i="3"/>
  <c r="I99" i="3"/>
  <c r="H99" i="3"/>
  <c r="G99" i="3"/>
  <c r="F99" i="3"/>
  <c r="E99" i="3"/>
  <c r="I98" i="3"/>
  <c r="H98" i="3"/>
  <c r="G98" i="3"/>
  <c r="F98" i="3"/>
  <c r="E98" i="3"/>
  <c r="I97" i="3"/>
  <c r="H97" i="3"/>
  <c r="G97" i="3"/>
  <c r="F97" i="3"/>
  <c r="E97" i="3"/>
  <c r="I29" i="3"/>
  <c r="H29" i="3"/>
  <c r="G29" i="3"/>
  <c r="F29" i="3"/>
  <c r="E29" i="3"/>
  <c r="I28" i="3"/>
  <c r="H28" i="3"/>
  <c r="G28" i="3"/>
  <c r="F28" i="3"/>
  <c r="E28" i="3"/>
  <c r="I27" i="3"/>
  <c r="H27" i="3"/>
  <c r="G27" i="3"/>
  <c r="F27" i="3"/>
  <c r="E27" i="3"/>
  <c r="I26" i="3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H23" i="3"/>
  <c r="G23" i="3"/>
  <c r="F23" i="3"/>
  <c r="E23" i="3"/>
  <c r="I22" i="3"/>
  <c r="H22" i="3"/>
  <c r="G22" i="3"/>
  <c r="F22" i="3"/>
  <c r="E22" i="3"/>
  <c r="I21" i="3"/>
  <c r="H21" i="3"/>
  <c r="G21" i="3"/>
  <c r="F21" i="3"/>
  <c r="E21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I6" i="3"/>
  <c r="H6" i="3"/>
  <c r="G6" i="3"/>
  <c r="F6" i="3"/>
  <c r="E6" i="3"/>
  <c r="I5" i="3"/>
  <c r="H5" i="3"/>
  <c r="G5" i="3"/>
  <c r="F5" i="3"/>
  <c r="E5" i="3"/>
  <c r="I4" i="3"/>
  <c r="H4" i="3"/>
  <c r="G4" i="3"/>
  <c r="F4" i="3"/>
  <c r="E4" i="3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K4" i="9" l="1"/>
  <c r="J4" i="9"/>
  <c r="K5" i="9"/>
  <c r="J5" i="9"/>
  <c r="K6" i="9"/>
  <c r="J6" i="9"/>
  <c r="K7" i="9"/>
  <c r="J7" i="9"/>
  <c r="K8" i="9"/>
  <c r="J8" i="9"/>
  <c r="K9" i="9"/>
  <c r="J9" i="9"/>
  <c r="K10" i="9"/>
  <c r="J10" i="9"/>
  <c r="E11" i="9"/>
  <c r="L325" i="10"/>
  <c r="L317" i="10"/>
  <c r="L333" i="10"/>
  <c r="L318" i="10"/>
  <c r="L334" i="10"/>
  <c r="L326" i="10"/>
  <c r="L336" i="10"/>
  <c r="L329" i="10"/>
  <c r="L314" i="10"/>
  <c r="L322" i="10"/>
  <c r="L330" i="10"/>
  <c r="L338" i="10"/>
  <c r="L320" i="10"/>
  <c r="L321" i="10"/>
  <c r="L315" i="10"/>
  <c r="L323" i="10"/>
  <c r="L331" i="10"/>
  <c r="L339" i="10"/>
  <c r="L328" i="10"/>
  <c r="L337" i="10"/>
  <c r="L316" i="10"/>
  <c r="L324" i="10"/>
  <c r="L332" i="10"/>
  <c r="L319" i="10"/>
  <c r="L327" i="10"/>
  <c r="L335" i="10"/>
  <c r="J21" i="6"/>
  <c r="J33" i="6"/>
  <c r="J23" i="6"/>
  <c r="J22" i="6"/>
  <c r="J24" i="6"/>
  <c r="B21" i="6"/>
  <c r="B23" i="6"/>
  <c r="B24" i="6"/>
  <c r="B22" i="6"/>
  <c r="K25" i="6"/>
  <c r="C22" i="6"/>
  <c r="C24" i="6"/>
  <c r="C21" i="6"/>
  <c r="C23" i="6"/>
  <c r="L185" i="10"/>
  <c r="M180" i="10" s="1"/>
  <c r="L309" i="10"/>
  <c r="M296" i="10" s="1"/>
  <c r="L278" i="10"/>
  <c r="M257" i="10" s="1"/>
  <c r="L247" i="10"/>
  <c r="M241" i="10" s="1"/>
  <c r="L216" i="10"/>
  <c r="M202" i="10" s="1"/>
  <c r="L154" i="10"/>
  <c r="L123" i="10"/>
  <c r="M108" i="10" s="1"/>
  <c r="L92" i="10"/>
  <c r="M74" i="10" s="1"/>
  <c r="L61" i="10"/>
  <c r="M60" i="10" s="1"/>
  <c r="L30" i="10"/>
  <c r="M7" i="10" s="1"/>
  <c r="J11" i="9" l="1"/>
  <c r="K11" i="9"/>
  <c r="M6" i="9" s="1"/>
  <c r="L340" i="10"/>
  <c r="M331" i="10" s="1"/>
  <c r="B33" i="6"/>
  <c r="C33" i="6"/>
  <c r="J25" i="6"/>
  <c r="B25" i="6"/>
  <c r="C25" i="6"/>
  <c r="M176" i="10"/>
  <c r="M174" i="10"/>
  <c r="M166" i="10"/>
  <c r="M168" i="10"/>
  <c r="M170" i="10"/>
  <c r="M179" i="10"/>
  <c r="M162" i="10"/>
  <c r="M163" i="10"/>
  <c r="M178" i="10"/>
  <c r="M181" i="10"/>
  <c r="M172" i="10"/>
  <c r="M227" i="10"/>
  <c r="M240" i="10"/>
  <c r="M204" i="10"/>
  <c r="M211" i="10"/>
  <c r="M196" i="10"/>
  <c r="M288" i="10"/>
  <c r="M307" i="10"/>
  <c r="M303" i="10"/>
  <c r="M53" i="10"/>
  <c r="M306" i="10"/>
  <c r="M295" i="10"/>
  <c r="M177" i="10"/>
  <c r="M160" i="10"/>
  <c r="M298" i="10"/>
  <c r="M287" i="10"/>
  <c r="M182" i="10"/>
  <c r="M183" i="10"/>
  <c r="M171" i="10"/>
  <c r="M203" i="10"/>
  <c r="M290" i="10"/>
  <c r="M286" i="10"/>
  <c r="M159" i="10"/>
  <c r="M164" i="10"/>
  <c r="M161" i="10"/>
  <c r="M201" i="10"/>
  <c r="M305" i="10"/>
  <c r="M299" i="10"/>
  <c r="M173" i="10"/>
  <c r="M233" i="10"/>
  <c r="M175" i="10"/>
  <c r="M184" i="10"/>
  <c r="M193" i="10"/>
  <c r="M304" i="10"/>
  <c r="M291" i="10"/>
  <c r="M165" i="10"/>
  <c r="M232" i="10"/>
  <c r="M169" i="10"/>
  <c r="M167" i="10"/>
  <c r="M308" i="10"/>
  <c r="M300" i="10"/>
  <c r="M292" i="10"/>
  <c r="M284" i="10"/>
  <c r="M301" i="10"/>
  <c r="M293" i="10"/>
  <c r="M285" i="10"/>
  <c r="M297" i="10"/>
  <c r="M302" i="10"/>
  <c r="M283" i="10"/>
  <c r="M289" i="10"/>
  <c r="M294" i="10"/>
  <c r="M252" i="10"/>
  <c r="M260" i="10"/>
  <c r="M264" i="10"/>
  <c r="M275" i="10"/>
  <c r="M253" i="10"/>
  <c r="M258" i="10"/>
  <c r="M276" i="10"/>
  <c r="M273" i="10"/>
  <c r="M268" i="10"/>
  <c r="M270" i="10"/>
  <c r="M262" i="10"/>
  <c r="M254" i="10"/>
  <c r="M271" i="10"/>
  <c r="M263" i="10"/>
  <c r="M255" i="10"/>
  <c r="M265" i="10"/>
  <c r="M277" i="10"/>
  <c r="M267" i="10"/>
  <c r="M256" i="10"/>
  <c r="M269" i="10"/>
  <c r="M259" i="10"/>
  <c r="M274" i="10"/>
  <c r="M261" i="10"/>
  <c r="M266" i="10"/>
  <c r="M272" i="10"/>
  <c r="M242" i="10"/>
  <c r="M210" i="10"/>
  <c r="M244" i="10"/>
  <c r="M234" i="10"/>
  <c r="M214" i="10"/>
  <c r="M206" i="10"/>
  <c r="M198" i="10"/>
  <c r="M190" i="10"/>
  <c r="M213" i="10"/>
  <c r="M205" i="10"/>
  <c r="M197" i="10"/>
  <c r="M208" i="10"/>
  <c r="M200" i="10"/>
  <c r="M192" i="10"/>
  <c r="M215" i="10"/>
  <c r="M207" i="10"/>
  <c r="M199" i="10"/>
  <c r="M191" i="10"/>
  <c r="M195" i="10"/>
  <c r="M236" i="10"/>
  <c r="M223" i="10"/>
  <c r="M194" i="10"/>
  <c r="M228" i="10"/>
  <c r="M212" i="10"/>
  <c r="M209" i="10"/>
  <c r="M239" i="10"/>
  <c r="M226" i="10"/>
  <c r="M243" i="10"/>
  <c r="M246" i="10"/>
  <c r="M238" i="10"/>
  <c r="M230" i="10"/>
  <c r="M222" i="10"/>
  <c r="M245" i="10"/>
  <c r="M237" i="10"/>
  <c r="M229" i="10"/>
  <c r="M221" i="10"/>
  <c r="M235" i="10"/>
  <c r="M224" i="10"/>
  <c r="M225" i="10"/>
  <c r="M231" i="10"/>
  <c r="M79" i="10"/>
  <c r="M83" i="10"/>
  <c r="M67" i="10"/>
  <c r="M151" i="10"/>
  <c r="M143" i="10"/>
  <c r="M135" i="10"/>
  <c r="M147" i="10"/>
  <c r="M139" i="10"/>
  <c r="M131" i="10"/>
  <c r="M148" i="10"/>
  <c r="M140" i="10"/>
  <c r="M132" i="10"/>
  <c r="M150" i="10"/>
  <c r="M130" i="10"/>
  <c r="M153" i="10"/>
  <c r="M142" i="10"/>
  <c r="M145" i="10"/>
  <c r="M134" i="10"/>
  <c r="M137" i="10"/>
  <c r="M149" i="10"/>
  <c r="M45" i="10"/>
  <c r="M129" i="10"/>
  <c r="M141" i="10"/>
  <c r="M152" i="10"/>
  <c r="M133" i="10"/>
  <c r="M52" i="10"/>
  <c r="M99" i="10"/>
  <c r="M144" i="10"/>
  <c r="M146" i="10"/>
  <c r="M44" i="10"/>
  <c r="M128" i="10"/>
  <c r="M136" i="10"/>
  <c r="M138" i="10"/>
  <c r="M113" i="10"/>
  <c r="M105" i="10"/>
  <c r="M114" i="10"/>
  <c r="M118" i="10"/>
  <c r="M102" i="10"/>
  <c r="M117" i="10"/>
  <c r="M101" i="10"/>
  <c r="M100" i="10"/>
  <c r="M107" i="10"/>
  <c r="M97" i="10"/>
  <c r="M98" i="10"/>
  <c r="M110" i="10"/>
  <c r="M122" i="10"/>
  <c r="M109" i="10"/>
  <c r="M119" i="10"/>
  <c r="M111" i="10"/>
  <c r="M120" i="10"/>
  <c r="M112" i="10"/>
  <c r="M104" i="10"/>
  <c r="M103" i="10"/>
  <c r="M121" i="10"/>
  <c r="M116" i="10"/>
  <c r="M115" i="10"/>
  <c r="M106" i="10"/>
  <c r="M54" i="10"/>
  <c r="M37" i="10"/>
  <c r="M71" i="10"/>
  <c r="M46" i="10"/>
  <c r="M89" i="10"/>
  <c r="M58" i="10"/>
  <c r="M38" i="10"/>
  <c r="M81" i="10"/>
  <c r="M50" i="10"/>
  <c r="M90" i="10"/>
  <c r="M73" i="10"/>
  <c r="M42" i="10"/>
  <c r="M82" i="10"/>
  <c r="M91" i="10"/>
  <c r="M13" i="10"/>
  <c r="M5" i="10"/>
  <c r="M51" i="10"/>
  <c r="M56" i="10"/>
  <c r="M40" i="10"/>
  <c r="M59" i="10"/>
  <c r="M43" i="10"/>
  <c r="M35" i="10"/>
  <c r="M48" i="10"/>
  <c r="M55" i="10"/>
  <c r="M47" i="10"/>
  <c r="M39" i="10"/>
  <c r="M57" i="10"/>
  <c r="M49" i="10"/>
  <c r="M41" i="10"/>
  <c r="M36" i="10"/>
  <c r="M80" i="10"/>
  <c r="M72" i="10"/>
  <c r="M77" i="10"/>
  <c r="M88" i="10"/>
  <c r="M85" i="10"/>
  <c r="M69" i="10"/>
  <c r="M84" i="10"/>
  <c r="M76" i="10"/>
  <c r="M68" i="10"/>
  <c r="M86" i="10"/>
  <c r="M78" i="10"/>
  <c r="M70" i="10"/>
  <c r="M87" i="10"/>
  <c r="M75" i="10"/>
  <c r="M66" i="10"/>
  <c r="M21" i="10"/>
  <c r="M4" i="10"/>
  <c r="M25" i="10"/>
  <c r="M17" i="10"/>
  <c r="M9" i="10"/>
  <c r="M28" i="10"/>
  <c r="M20" i="10"/>
  <c r="M12" i="10"/>
  <c r="M27" i="10"/>
  <c r="M19" i="10"/>
  <c r="M11" i="10"/>
  <c r="M16" i="10"/>
  <c r="M24" i="10"/>
  <c r="M8" i="10"/>
  <c r="M23" i="10"/>
  <c r="M15" i="10"/>
  <c r="M22" i="10"/>
  <c r="M26" i="10"/>
  <c r="M14" i="10"/>
  <c r="M18" i="10"/>
  <c r="M6" i="10"/>
  <c r="M10" i="10"/>
  <c r="M29" i="10"/>
  <c r="M4" i="9" l="1"/>
  <c r="M10" i="9"/>
  <c r="M9" i="9"/>
  <c r="M7" i="9"/>
  <c r="M8" i="9"/>
  <c r="M5" i="9"/>
  <c r="M327" i="10"/>
  <c r="M339" i="10"/>
  <c r="M320" i="10"/>
  <c r="M324" i="10"/>
  <c r="M337" i="10"/>
  <c r="M336" i="10"/>
  <c r="M315" i="10"/>
  <c r="M323" i="10"/>
  <c r="M330" i="10"/>
  <c r="M321" i="10"/>
  <c r="M332" i="10"/>
  <c r="M316" i="10"/>
  <c r="M322" i="10"/>
  <c r="M328" i="10"/>
  <c r="M329" i="10"/>
  <c r="M333" i="10"/>
  <c r="M317" i="10"/>
  <c r="M318" i="10"/>
  <c r="M325" i="10"/>
  <c r="M326" i="10"/>
  <c r="M334" i="10"/>
  <c r="M338" i="10"/>
  <c r="M335" i="10"/>
  <c r="M314" i="10"/>
  <c r="M319" i="10"/>
  <c r="M185" i="10"/>
  <c r="M216" i="10"/>
  <c r="M278" i="10"/>
  <c r="M247" i="10"/>
  <c r="M309" i="10"/>
  <c r="M30" i="10"/>
  <c r="M123" i="10"/>
  <c r="M154" i="10"/>
  <c r="M92" i="10"/>
  <c r="M61" i="10"/>
  <c r="M11" i="9" l="1"/>
  <c r="M340" i="10"/>
  <c r="H11" i="9"/>
  <c r="G11" i="9"/>
  <c r="F11" i="9"/>
  <c r="I11" i="9"/>
  <c r="B11" i="9"/>
  <c r="D11" i="9"/>
  <c r="C11" i="9"/>
  <c r="K122" i="3" l="1"/>
  <c r="K119" i="3"/>
  <c r="K118" i="3"/>
  <c r="K117" i="3"/>
  <c r="K113" i="3"/>
  <c r="K112" i="3"/>
  <c r="K111" i="3"/>
  <c r="K97" i="3"/>
  <c r="F32" i="7" l="1"/>
  <c r="F33" i="7"/>
  <c r="F31" i="7"/>
  <c r="F24" i="7"/>
  <c r="B25" i="7"/>
  <c r="F22" i="7"/>
  <c r="D16" i="7"/>
  <c r="C16" i="7"/>
  <c r="F13" i="7"/>
  <c r="F15" i="7"/>
  <c r="E16" i="7"/>
  <c r="F14" i="7"/>
  <c r="F23" i="7"/>
  <c r="F21" i="7"/>
  <c r="F30" i="7"/>
  <c r="D25" i="7"/>
  <c r="D34" i="7"/>
  <c r="B16" i="7"/>
  <c r="E34" i="7"/>
  <c r="F12" i="7"/>
  <c r="B34" i="7"/>
  <c r="E25" i="7"/>
  <c r="C34" i="7"/>
  <c r="B7" i="7"/>
  <c r="C25" i="7"/>
  <c r="F34" i="7" l="1"/>
  <c r="F25" i="7"/>
  <c r="F16" i="7"/>
  <c r="D7" i="7" l="1"/>
  <c r="D4" i="7"/>
  <c r="C7" i="7"/>
  <c r="C4" i="7"/>
  <c r="D5" i="7"/>
  <c r="C5" i="7"/>
  <c r="C6" i="7"/>
  <c r="D6" i="7"/>
  <c r="C103" i="5"/>
  <c r="F112" i="5"/>
  <c r="D113" i="5"/>
  <c r="F80" i="5"/>
  <c r="F82" i="5"/>
  <c r="E93" i="5"/>
  <c r="F90" i="5"/>
  <c r="F92" i="5"/>
  <c r="F99" i="5"/>
  <c r="F100" i="5"/>
  <c r="F102" i="5"/>
  <c r="F111" i="5"/>
  <c r="F110" i="5"/>
  <c r="B113" i="5"/>
  <c r="E113" i="5"/>
  <c r="C113" i="5"/>
  <c r="F109" i="5"/>
  <c r="D103" i="5"/>
  <c r="E103" i="5"/>
  <c r="F101" i="5"/>
  <c r="B103" i="5"/>
  <c r="F89" i="5"/>
  <c r="C93" i="5"/>
  <c r="F91" i="5"/>
  <c r="D93" i="5"/>
  <c r="B93" i="5"/>
  <c r="D83" i="5"/>
  <c r="C83" i="5"/>
  <c r="E83" i="5"/>
  <c r="B83" i="5"/>
  <c r="F81" i="5"/>
  <c r="F79" i="5"/>
  <c r="F74" i="5"/>
  <c r="F64" i="5"/>
  <c r="F114" i="5"/>
  <c r="F104" i="5"/>
  <c r="F94" i="5"/>
  <c r="F84" i="5"/>
  <c r="F44" i="5"/>
  <c r="F54" i="5"/>
  <c r="F34" i="5"/>
  <c r="F24" i="5"/>
  <c r="F113" i="5" l="1"/>
  <c r="F83" i="5"/>
  <c r="F103" i="5"/>
  <c r="F93" i="5"/>
  <c r="B33" i="5"/>
  <c r="B73" i="5"/>
  <c r="F40" i="5"/>
  <c r="F42" i="5"/>
  <c r="F52" i="5"/>
  <c r="F41" i="5"/>
  <c r="C33" i="5"/>
  <c r="C73" i="5"/>
  <c r="D33" i="5"/>
  <c r="D73" i="5"/>
  <c r="F19" i="5"/>
  <c r="F61" i="5"/>
  <c r="F51" i="5"/>
  <c r="F71" i="5"/>
  <c r="F20" i="5"/>
  <c r="F62" i="5"/>
  <c r="F30" i="5"/>
  <c r="F72" i="5"/>
  <c r="F70" i="5"/>
  <c r="E73" i="5"/>
  <c r="F69" i="5"/>
  <c r="D63" i="5"/>
  <c r="F60" i="5"/>
  <c r="E63" i="5"/>
  <c r="C63" i="5"/>
  <c r="F59" i="5"/>
  <c r="B63" i="5"/>
  <c r="F49" i="5"/>
  <c r="E53" i="5"/>
  <c r="F50" i="5"/>
  <c r="C53" i="5"/>
  <c r="B53" i="5"/>
  <c r="D53" i="5"/>
  <c r="B43" i="5"/>
  <c r="C43" i="5"/>
  <c r="D43" i="5"/>
  <c r="E43" i="5"/>
  <c r="F39" i="5"/>
  <c r="F31" i="5"/>
  <c r="E33" i="5"/>
  <c r="F32" i="5"/>
  <c r="F29" i="5"/>
  <c r="F22" i="5"/>
  <c r="E23" i="5"/>
  <c r="D23" i="5"/>
  <c r="C23" i="5"/>
  <c r="F21" i="5"/>
  <c r="B23" i="5"/>
  <c r="B14" i="5"/>
  <c r="C12" i="5" l="1"/>
  <c r="D12" i="5"/>
  <c r="C11" i="5"/>
  <c r="D11" i="5"/>
  <c r="D10" i="5"/>
  <c r="C10" i="5"/>
  <c r="D13" i="5"/>
  <c r="C13" i="5"/>
  <c r="B10" i="6"/>
  <c r="B11" i="6"/>
  <c r="B12" i="6"/>
  <c r="B9" i="6"/>
  <c r="F43" i="5"/>
  <c r="F53" i="5"/>
  <c r="F73" i="5"/>
  <c r="F63" i="5"/>
  <c r="F33" i="5"/>
  <c r="F23" i="5"/>
  <c r="D123" i="3"/>
  <c r="D30" i="3"/>
  <c r="E9" i="6" l="1"/>
  <c r="D9" i="6"/>
  <c r="C9" i="6"/>
  <c r="I9" i="6"/>
  <c r="H9" i="6"/>
  <c r="G9" i="6"/>
  <c r="F9" i="6"/>
  <c r="H12" i="6"/>
  <c r="G12" i="6"/>
  <c r="F12" i="6"/>
  <c r="E12" i="6"/>
  <c r="D12" i="6"/>
  <c r="C12" i="6"/>
  <c r="I12" i="6"/>
  <c r="G11" i="6"/>
  <c r="F11" i="6"/>
  <c r="E11" i="6"/>
  <c r="D11" i="6"/>
  <c r="C11" i="6"/>
  <c r="I11" i="6"/>
  <c r="H11" i="6"/>
  <c r="F10" i="6"/>
  <c r="E10" i="6"/>
  <c r="D10" i="6"/>
  <c r="C10" i="6"/>
  <c r="I10" i="6"/>
  <c r="H10" i="6"/>
  <c r="G10" i="6"/>
  <c r="D7" i="5"/>
  <c r="C7" i="5"/>
  <c r="D8" i="5"/>
  <c r="C8" i="5"/>
  <c r="C14" i="5"/>
  <c r="D4" i="5"/>
  <c r="C4" i="5"/>
  <c r="D9" i="5"/>
  <c r="C9" i="5"/>
  <c r="D6" i="5"/>
  <c r="C6" i="5"/>
  <c r="D5" i="5"/>
  <c r="C5" i="5"/>
  <c r="J102" i="3"/>
  <c r="K102" i="3" s="1"/>
  <c r="J110" i="3"/>
  <c r="K110" i="3" s="1"/>
  <c r="J118" i="3"/>
  <c r="J97" i="3"/>
  <c r="J105" i="3"/>
  <c r="K105" i="3" s="1"/>
  <c r="J113" i="3"/>
  <c r="J121" i="3"/>
  <c r="K121" i="3" s="1"/>
  <c r="J103" i="3"/>
  <c r="K103" i="3" s="1"/>
  <c r="J111" i="3"/>
  <c r="J119" i="3"/>
  <c r="J104" i="3"/>
  <c r="K104" i="3" s="1"/>
  <c r="J112" i="3"/>
  <c r="J120" i="3"/>
  <c r="K120" i="3" s="1"/>
  <c r="J101" i="3"/>
  <c r="K101" i="3" s="1"/>
  <c r="J109" i="3"/>
  <c r="K109" i="3" s="1"/>
  <c r="J117" i="3"/>
  <c r="J99" i="3"/>
  <c r="K99" i="3" s="1"/>
  <c r="J107" i="3"/>
  <c r="K107" i="3" s="1"/>
  <c r="J115" i="3"/>
  <c r="K115" i="3" s="1"/>
  <c r="J98" i="3"/>
  <c r="K98" i="3" s="1"/>
  <c r="J106" i="3"/>
  <c r="K106" i="3" s="1"/>
  <c r="J114" i="3"/>
  <c r="K114" i="3" s="1"/>
  <c r="J122" i="3"/>
  <c r="J100" i="3"/>
  <c r="K100" i="3" s="1"/>
  <c r="J108" i="3"/>
  <c r="K108" i="3" s="1"/>
  <c r="J116" i="3"/>
  <c r="K116" i="3" s="1"/>
  <c r="B8" i="6"/>
  <c r="B6" i="6"/>
  <c r="B7" i="6"/>
  <c r="B5" i="6"/>
  <c r="G37" i="4"/>
  <c r="J4" i="3"/>
  <c r="K4" i="3" s="1"/>
  <c r="B14" i="4"/>
  <c r="B21" i="4" s="1"/>
  <c r="G29" i="4"/>
  <c r="G30" i="4"/>
  <c r="G27" i="4"/>
  <c r="G35" i="4"/>
  <c r="E38" i="4"/>
  <c r="G34" i="4"/>
  <c r="C38" i="4"/>
  <c r="G28" i="4"/>
  <c r="G36" i="4"/>
  <c r="G32" i="4"/>
  <c r="D38" i="4"/>
  <c r="F38" i="4"/>
  <c r="G31" i="4"/>
  <c r="G33" i="4"/>
  <c r="B38" i="4"/>
  <c r="F14" i="4"/>
  <c r="E14" i="4"/>
  <c r="E21" i="4" s="1"/>
  <c r="D14" i="4"/>
  <c r="C14" i="4"/>
  <c r="G7" i="4"/>
  <c r="G8" i="4"/>
  <c r="G10" i="4"/>
  <c r="G5" i="4"/>
  <c r="G13" i="4"/>
  <c r="G9" i="4"/>
  <c r="G4" i="4"/>
  <c r="G6" i="4"/>
  <c r="G12" i="4"/>
  <c r="G11" i="4"/>
  <c r="G3" i="4"/>
  <c r="I123" i="3"/>
  <c r="F123" i="3"/>
  <c r="G123" i="3"/>
  <c r="H123" i="3"/>
  <c r="E123" i="3"/>
  <c r="J19" i="3"/>
  <c r="K19" i="3" s="1"/>
  <c r="J7" i="3"/>
  <c r="K7" i="3" s="1"/>
  <c r="J15" i="3"/>
  <c r="K15" i="3" s="1"/>
  <c r="J29" i="3"/>
  <c r="K29" i="3" s="1"/>
  <c r="J8" i="3"/>
  <c r="K8" i="3" s="1"/>
  <c r="J16" i="3"/>
  <c r="K16" i="3" s="1"/>
  <c r="J20" i="3"/>
  <c r="K20" i="3" s="1"/>
  <c r="J9" i="3"/>
  <c r="K9" i="3" s="1"/>
  <c r="J17" i="3"/>
  <c r="K17" i="3" s="1"/>
  <c r="J6" i="3"/>
  <c r="J11" i="3"/>
  <c r="K11" i="3" s="1"/>
  <c r="J25" i="3"/>
  <c r="K25" i="3" s="1"/>
  <c r="J5" i="3"/>
  <c r="J10" i="3"/>
  <c r="K10" i="3" s="1"/>
  <c r="J24" i="3"/>
  <c r="K24" i="3" s="1"/>
  <c r="J22" i="3"/>
  <c r="K22" i="3" s="1"/>
  <c r="J13" i="3"/>
  <c r="K13" i="3" s="1"/>
  <c r="J27" i="3"/>
  <c r="K27" i="3" s="1"/>
  <c r="J21" i="3"/>
  <c r="K21" i="3" s="1"/>
  <c r="J12" i="3"/>
  <c r="K12" i="3" s="1"/>
  <c r="J26" i="3"/>
  <c r="K26" i="3" s="1"/>
  <c r="J18" i="3"/>
  <c r="K18" i="3" s="1"/>
  <c r="J23" i="3"/>
  <c r="K23" i="3" s="1"/>
  <c r="J14" i="3"/>
  <c r="K14" i="3" s="1"/>
  <c r="J28" i="3"/>
  <c r="K28" i="3" s="1"/>
  <c r="I30" i="3"/>
  <c r="G30" i="3"/>
  <c r="H30" i="3"/>
  <c r="E30" i="3"/>
  <c r="F30" i="3"/>
  <c r="D8" i="6" l="1"/>
  <c r="C8" i="6"/>
  <c r="I8" i="6"/>
  <c r="H8" i="6"/>
  <c r="G8" i="6"/>
  <c r="F8" i="6"/>
  <c r="E8" i="6"/>
  <c r="C7" i="6"/>
  <c r="I7" i="6"/>
  <c r="H7" i="6"/>
  <c r="G7" i="6"/>
  <c r="F7" i="6"/>
  <c r="E7" i="6"/>
  <c r="D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F44" i="4"/>
  <c r="B46" i="4"/>
  <c r="C44" i="4"/>
  <c r="E42" i="4"/>
  <c r="B44" i="4"/>
  <c r="B45" i="4"/>
  <c r="B43" i="4"/>
  <c r="B42" i="4"/>
  <c r="B13" i="6"/>
  <c r="K5" i="3"/>
  <c r="E22" i="4"/>
  <c r="C45" i="4"/>
  <c r="C42" i="4"/>
  <c r="C43" i="4"/>
  <c r="E43" i="4"/>
  <c r="E46" i="4"/>
  <c r="F43" i="4"/>
  <c r="B19" i="4"/>
  <c r="B18" i="4"/>
  <c r="B22" i="4"/>
  <c r="E44" i="4"/>
  <c r="F46" i="4"/>
  <c r="B20" i="4"/>
  <c r="D18" i="4"/>
  <c r="D19" i="4"/>
  <c r="E45" i="4"/>
  <c r="F45" i="4"/>
  <c r="F42" i="4"/>
  <c r="C18" i="4"/>
  <c r="C21" i="4"/>
  <c r="C19" i="4"/>
  <c r="E19" i="4"/>
  <c r="E18" i="4"/>
  <c r="D21" i="4"/>
  <c r="F19" i="4"/>
  <c r="F21" i="4"/>
  <c r="F18" i="4"/>
  <c r="D20" i="4"/>
  <c r="E20" i="4"/>
  <c r="D22" i="4"/>
  <c r="C20" i="4"/>
  <c r="F22" i="4"/>
  <c r="D44" i="4"/>
  <c r="D45" i="4"/>
  <c r="D46" i="4"/>
  <c r="C22" i="4"/>
  <c r="D43" i="4"/>
  <c r="C46" i="4"/>
  <c r="F20" i="4"/>
  <c r="D42" i="4"/>
  <c r="G38" i="4"/>
  <c r="G44" i="4" s="1"/>
  <c r="G14" i="4"/>
  <c r="G20" i="4" s="1"/>
  <c r="J123" i="3"/>
  <c r="K123" i="3" s="1"/>
  <c r="J30" i="3"/>
  <c r="K30" i="3" s="1"/>
  <c r="G23" i="1"/>
  <c r="G22" i="1"/>
  <c r="G21" i="1"/>
  <c r="G20" i="1"/>
  <c r="I13" i="6" l="1"/>
  <c r="H13" i="6"/>
  <c r="G13" i="6"/>
  <c r="F13" i="6"/>
  <c r="E13" i="6"/>
  <c r="D13" i="6"/>
  <c r="C13" i="6"/>
  <c r="B17" i="6" s="1"/>
  <c r="C51" i="4"/>
  <c r="C53" i="4"/>
  <c r="C55" i="4"/>
  <c r="C54" i="4"/>
  <c r="C52" i="4"/>
  <c r="C47" i="4"/>
  <c r="E23" i="4"/>
  <c r="E47" i="4"/>
  <c r="B23" i="4"/>
  <c r="G45" i="4"/>
  <c r="B47" i="4"/>
  <c r="F47" i="4"/>
  <c r="F23" i="4"/>
  <c r="C23" i="4"/>
  <c r="G46" i="4"/>
  <c r="D47" i="4"/>
  <c r="G42" i="4"/>
  <c r="G18" i="4"/>
  <c r="G19" i="4"/>
  <c r="D23" i="4"/>
  <c r="G43" i="4"/>
  <c r="G22" i="4"/>
  <c r="G21" i="4"/>
  <c r="C17" i="6" l="1"/>
  <c r="E17" i="6"/>
  <c r="D17" i="6"/>
  <c r="G23" i="4"/>
  <c r="G47" i="4"/>
  <c r="D28" i="1"/>
  <c r="B29" i="1"/>
  <c r="C31" i="1"/>
  <c r="E29" i="1"/>
  <c r="C30" i="1"/>
  <c r="F31" i="1"/>
  <c r="C28" i="1"/>
  <c r="B31" i="1"/>
  <c r="D29" i="1"/>
  <c r="C29" i="1"/>
  <c r="F29" i="1"/>
  <c r="D30" i="1"/>
  <c r="B28" i="1"/>
  <c r="F30" i="1"/>
  <c r="E28" i="1"/>
  <c r="D31" i="1"/>
  <c r="F28" i="1"/>
  <c r="B30" i="1"/>
  <c r="E31" i="1"/>
  <c r="E30" i="1"/>
  <c r="G7" i="1"/>
  <c r="G12" i="1"/>
  <c r="G14" i="1"/>
  <c r="G5" i="1"/>
  <c r="G6" i="1"/>
  <c r="G15" i="1"/>
  <c r="G4" i="1"/>
  <c r="G13" i="1"/>
  <c r="C56" i="4" l="1"/>
  <c r="B56" i="4"/>
  <c r="G29" i="1"/>
  <c r="G28" i="1"/>
  <c r="G31" i="1"/>
  <c r="G30" i="1"/>
</calcChain>
</file>

<file path=xl/sharedStrings.xml><?xml version="1.0" encoding="utf-8"?>
<sst xmlns="http://schemas.openxmlformats.org/spreadsheetml/2006/main" count="14112" uniqueCount="5790">
  <si>
    <t>_x000C_</t>
  </si>
  <si>
    <t>Emme</t>
  </si>
  <si>
    <t>Module:  3.14</t>
  </si>
  <si>
    <t>Dat</t>
  </si>
  <si>
    <t>Databas</t>
  </si>
  <si>
    <t>e Title: Puget</t>
  </si>
  <si>
    <t>Sound 4k</t>
  </si>
  <si>
    <t>-------</t>
  </si>
  <si>
    <t>---------------</t>
  </si>
  <si>
    <t>--------</t>
  </si>
  <si>
    <t>-----------</t>
  </si>
  <si>
    <t>Matrix</t>
  </si>
  <si>
    <t>Directory</t>
  </si>
  <si>
    <t>---------</t>
  </si>
  <si>
    <t>Name   Flags</t>
  </si>
  <si>
    <t>Modifie</t>
  </si>
  <si>
    <t>d</t>
  </si>
  <si>
    <t>Value</t>
  </si>
  <si>
    <t>ms01</t>
  </si>
  <si>
    <t>avmfwr</t>
  </si>
  <si>
    <t>ms02</t>
  </si>
  <si>
    <t>ms03</t>
  </si>
  <si>
    <t>ms04</t>
  </si>
  <si>
    <t>ms05</t>
  </si>
  <si>
    <t>avmcnr</t>
  </si>
  <si>
    <t>ms06</t>
  </si>
  <si>
    <t>ms07</t>
  </si>
  <si>
    <t>mvmfwr</t>
  </si>
  <si>
    <t>ms08</t>
  </si>
  <si>
    <t>ms09</t>
  </si>
  <si>
    <t>ms10</t>
  </si>
  <si>
    <t>ms11</t>
  </si>
  <si>
    <t>mvmcnr</t>
  </si>
  <si>
    <t>ms12</t>
  </si>
  <si>
    <t>ms13</t>
  </si>
  <si>
    <t>pvmfwr</t>
  </si>
  <si>
    <t>ms14</t>
  </si>
  <si>
    <t>ms15</t>
  </si>
  <si>
    <t>ms16</t>
  </si>
  <si>
    <t>ms17</t>
  </si>
  <si>
    <t>pvmcnr</t>
  </si>
  <si>
    <t>ms18</t>
  </si>
  <si>
    <t>ms19</t>
  </si>
  <si>
    <t>evmfwr</t>
  </si>
  <si>
    <t>ms20</t>
  </si>
  <si>
    <t>ms21</t>
  </si>
  <si>
    <t>ms22</t>
  </si>
  <si>
    <t>ms23</t>
  </si>
  <si>
    <t>evmcnr</t>
  </si>
  <si>
    <t>ms24</t>
  </si>
  <si>
    <t>ms25</t>
  </si>
  <si>
    <t>nvmfwr</t>
  </si>
  <si>
    <t>ms26</t>
  </si>
  <si>
    <t>ms27</t>
  </si>
  <si>
    <t>ms28</t>
  </si>
  <si>
    <t>ms29</t>
  </si>
  <si>
    <t>nvmcnr</t>
  </si>
  <si>
    <t>ms30</t>
  </si>
  <si>
    <t>Facility Type</t>
  </si>
  <si>
    <t>Freeway</t>
  </si>
  <si>
    <t>AM</t>
  </si>
  <si>
    <t>MD</t>
  </si>
  <si>
    <t>PM</t>
  </si>
  <si>
    <t>EV</t>
  </si>
  <si>
    <t>NI</t>
  </si>
  <si>
    <t>Daily</t>
  </si>
  <si>
    <t>Time of Day</t>
  </si>
  <si>
    <t>All Facilities</t>
  </si>
  <si>
    <t>Codes</t>
  </si>
  <si>
    <t>Centroid Connectors</t>
  </si>
  <si>
    <t>----------------</t>
  </si>
  <si>
    <t>avhfwr</t>
  </si>
  <si>
    <t>avhcnr</t>
  </si>
  <si>
    <t>avdfwr</t>
  </si>
  <si>
    <t>avdcnr</t>
  </si>
  <si>
    <t>mvhfwr</t>
  </si>
  <si>
    <t>mvhcnr</t>
  </si>
  <si>
    <t>ms31</t>
  </si>
  <si>
    <t>mvdfwr</t>
  </si>
  <si>
    <t>ms32</t>
  </si>
  <si>
    <t>ms33</t>
  </si>
  <si>
    <t>ms34</t>
  </si>
  <si>
    <t>ms35</t>
  </si>
  <si>
    <t>mvdcnr</t>
  </si>
  <si>
    <t>ms36</t>
  </si>
  <si>
    <t>ms37</t>
  </si>
  <si>
    <t>ms38</t>
  </si>
  <si>
    <t>ms39</t>
  </si>
  <si>
    <t>ms40</t>
  </si>
  <si>
    <t>ms41</t>
  </si>
  <si>
    <t>ms43</t>
  </si>
  <si>
    <t>pvhfwr</t>
  </si>
  <si>
    <t>ms44</t>
  </si>
  <si>
    <t>ms45</t>
  </si>
  <si>
    <t>ms46</t>
  </si>
  <si>
    <t>ms47</t>
  </si>
  <si>
    <t>pvhcnr</t>
  </si>
  <si>
    <t>ms48</t>
  </si>
  <si>
    <t>ms49</t>
  </si>
  <si>
    <t>pvdfwr</t>
  </si>
  <si>
    <t>ms50</t>
  </si>
  <si>
    <t>ms51</t>
  </si>
  <si>
    <t>ms52</t>
  </si>
  <si>
    <t>ms53</t>
  </si>
  <si>
    <t>pvdcnr</t>
  </si>
  <si>
    <t>ms54</t>
  </si>
  <si>
    <t>ms55</t>
  </si>
  <si>
    <t>ms56</t>
  </si>
  <si>
    <t>ms57</t>
  </si>
  <si>
    <t>ms58</t>
  </si>
  <si>
    <t>ms59</t>
  </si>
  <si>
    <t>ms60</t>
  </si>
  <si>
    <t>ms61</t>
  </si>
  <si>
    <t>evhfwr</t>
  </si>
  <si>
    <t>ms62</t>
  </si>
  <si>
    <t>ms63</t>
  </si>
  <si>
    <t>ms64</t>
  </si>
  <si>
    <t>ms65</t>
  </si>
  <si>
    <t>evhcnr</t>
  </si>
  <si>
    <t>ms66</t>
  </si>
  <si>
    <t>ms67</t>
  </si>
  <si>
    <t>evdfwr</t>
  </si>
  <si>
    <t>ms68</t>
  </si>
  <si>
    <t>ms69</t>
  </si>
  <si>
    <t>ms70</t>
  </si>
  <si>
    <t>ms71</t>
  </si>
  <si>
    <t>evdcnr</t>
  </si>
  <si>
    <t>ms72</t>
  </si>
  <si>
    <t>ms73</t>
  </si>
  <si>
    <t>ms74</t>
  </si>
  <si>
    <t>ms75</t>
  </si>
  <si>
    <t>ms76</t>
  </si>
  <si>
    <t>ms77</t>
  </si>
  <si>
    <t>ms78</t>
  </si>
  <si>
    <t>ms79</t>
  </si>
  <si>
    <t>nvhfwr</t>
  </si>
  <si>
    <t>ms80</t>
  </si>
  <si>
    <t>ms81</t>
  </si>
  <si>
    <t>ms82</t>
  </si>
  <si>
    <t>ms83</t>
  </si>
  <si>
    <t>nvhcnr</t>
  </si>
  <si>
    <t>ms84</t>
  </si>
  <si>
    <t>ms85</t>
  </si>
  <si>
    <t>nvdfwr</t>
  </si>
  <si>
    <t>ms86</t>
  </si>
  <si>
    <t>ms87</t>
  </si>
  <si>
    <t>ms88</t>
  </si>
  <si>
    <t>ms89</t>
  </si>
  <si>
    <t>nvdcnr</t>
  </si>
  <si>
    <t>ms90</t>
  </si>
  <si>
    <t>ms42</t>
  </si>
  <si>
    <t>Total</t>
  </si>
  <si>
    <t>avmarr</t>
  </si>
  <si>
    <t>avmalr</t>
  </si>
  <si>
    <t>avharr</t>
  </si>
  <si>
    <t>avhalr</t>
  </si>
  <si>
    <t>avdarr</t>
  </si>
  <si>
    <t>avdalr</t>
  </si>
  <si>
    <t>almfwr</t>
  </si>
  <si>
    <t>almarr</t>
  </si>
  <si>
    <t>almcnr</t>
  </si>
  <si>
    <t>almalr</t>
  </si>
  <si>
    <t>mvmarr</t>
  </si>
  <si>
    <t>mvmalr</t>
  </si>
  <si>
    <t>mvharr</t>
  </si>
  <si>
    <t>mvhalr</t>
  </si>
  <si>
    <t>mvdarr</t>
  </si>
  <si>
    <t>mvdalr</t>
  </si>
  <si>
    <t>mlmfwr</t>
  </si>
  <si>
    <t>mlmarr</t>
  </si>
  <si>
    <t>mlmcnr</t>
  </si>
  <si>
    <t>mlmalr</t>
  </si>
  <si>
    <t>pvmarr</t>
  </si>
  <si>
    <t>pvmalr</t>
  </si>
  <si>
    <t>pvharr</t>
  </si>
  <si>
    <t>pvhalr</t>
  </si>
  <si>
    <t>pvdarr</t>
  </si>
  <si>
    <t>pvdalr</t>
  </si>
  <si>
    <t>plmfwr</t>
  </si>
  <si>
    <t>plmarr</t>
  </si>
  <si>
    <t>plmcnr</t>
  </si>
  <si>
    <t>plmalr</t>
  </si>
  <si>
    <t>evmarr</t>
  </si>
  <si>
    <t>evmalr</t>
  </si>
  <si>
    <t>evharr</t>
  </si>
  <si>
    <t>evhalr</t>
  </si>
  <si>
    <t>evdarr</t>
  </si>
  <si>
    <t>evdalr</t>
  </si>
  <si>
    <t>elmfwr</t>
  </si>
  <si>
    <t>elmarr</t>
  </si>
  <si>
    <t>elmcnr</t>
  </si>
  <si>
    <t>elmalr</t>
  </si>
  <si>
    <t>nvmarr</t>
  </si>
  <si>
    <t>nvmalr</t>
  </si>
  <si>
    <t>nvharr</t>
  </si>
  <si>
    <t>nvhalr</t>
  </si>
  <si>
    <t>nvdarr</t>
  </si>
  <si>
    <t>nvdalr</t>
  </si>
  <si>
    <t>nlmfwr</t>
  </si>
  <si>
    <t>nlmarr</t>
  </si>
  <si>
    <t>nlmcnr</t>
  </si>
  <si>
    <t>nlmalr</t>
  </si>
  <si>
    <t>avsl2</t>
  </si>
  <si>
    <t>avsl3</t>
  </si>
  <si>
    <t>avsl4</t>
  </si>
  <si>
    <t>avsl7</t>
  </si>
  <si>
    <t>avsl14</t>
  </si>
  <si>
    <t>avsl15</t>
  </si>
  <si>
    <t>avsl18</t>
  </si>
  <si>
    <t>avsl19</t>
  </si>
  <si>
    <t>avsl20</t>
  </si>
  <si>
    <t>avsl22</t>
  </si>
  <si>
    <t>ms91</t>
  </si>
  <si>
    <t>avsl23</t>
  </si>
  <si>
    <t>ms92</t>
  </si>
  <si>
    <t>avsl29</t>
  </si>
  <si>
    <t>ms93</t>
  </si>
  <si>
    <t>avsl30</t>
  </si>
  <si>
    <t>ms94</t>
  </si>
  <si>
    <t>avsl32</t>
  </si>
  <si>
    <t>ms95</t>
  </si>
  <si>
    <t>avsl35</t>
  </si>
  <si>
    <t>ms96</t>
  </si>
  <si>
    <t>avsl37</t>
  </si>
  <si>
    <t>ms97</t>
  </si>
  <si>
    <t>avsl41</t>
  </si>
  <si>
    <t>ms98</t>
  </si>
  <si>
    <t>avsl43</t>
  </si>
  <si>
    <t>ms99</t>
  </si>
  <si>
    <t>avsl44</t>
  </si>
  <si>
    <t>ms100</t>
  </si>
  <si>
    <t>avsl46</t>
  </si>
  <si>
    <t>ms101</t>
  </si>
  <si>
    <t>avsl54</t>
  </si>
  <si>
    <t>ms102</t>
  </si>
  <si>
    <t>avsl57</t>
  </si>
  <si>
    <t>ms103</t>
  </si>
  <si>
    <t>avsl58</t>
  </si>
  <si>
    <t>ms104</t>
  </si>
  <si>
    <t>avsl60</t>
  </si>
  <si>
    <t>ms105</t>
  </si>
  <si>
    <t>avsl66</t>
  </si>
  <si>
    <t>ms106</t>
  </si>
  <si>
    <t>avsl71</t>
  </si>
  <si>
    <t>ms107</t>
  </si>
  <si>
    <t>atsl2</t>
  </si>
  <si>
    <t>ms108</t>
  </si>
  <si>
    <t>atsl3</t>
  </si>
  <si>
    <t>ms109</t>
  </si>
  <si>
    <t>atsl4</t>
  </si>
  <si>
    <t>ms110</t>
  </si>
  <si>
    <t>atsl7</t>
  </si>
  <si>
    <t>ms111</t>
  </si>
  <si>
    <t>atsl14</t>
  </si>
  <si>
    <t>ms112</t>
  </si>
  <si>
    <t>atsl15</t>
  </si>
  <si>
    <t>ms113</t>
  </si>
  <si>
    <t>atsl18</t>
  </si>
  <si>
    <t>ms114</t>
  </si>
  <si>
    <t>atsl19</t>
  </si>
  <si>
    <t>ms115</t>
  </si>
  <si>
    <t>atsl20</t>
  </si>
  <si>
    <t>ms116</t>
  </si>
  <si>
    <t>atsl22</t>
  </si>
  <si>
    <t>ms117</t>
  </si>
  <si>
    <t>atsl23</t>
  </si>
  <si>
    <t>ms118</t>
  </si>
  <si>
    <t>atsl29</t>
  </si>
  <si>
    <t>ms119</t>
  </si>
  <si>
    <t>atsl30</t>
  </si>
  <si>
    <t>ms120</t>
  </si>
  <si>
    <t>atsl32</t>
  </si>
  <si>
    <t>ms121</t>
  </si>
  <si>
    <t>atsl35</t>
  </si>
  <si>
    <t>ms122</t>
  </si>
  <si>
    <t>atsl37</t>
  </si>
  <si>
    <t>ms123</t>
  </si>
  <si>
    <t>atsl41</t>
  </si>
  <si>
    <t>ms124</t>
  </si>
  <si>
    <t>atsl43</t>
  </si>
  <si>
    <t>ms125</t>
  </si>
  <si>
    <t>atsl44</t>
  </si>
  <si>
    <t>ms126</t>
  </si>
  <si>
    <t>atsl46</t>
  </si>
  <si>
    <t>ms127</t>
  </si>
  <si>
    <t>atsl54</t>
  </si>
  <si>
    <t>ms128</t>
  </si>
  <si>
    <t>atsl57</t>
  </si>
  <si>
    <t>ms129</t>
  </si>
  <si>
    <t>atsl58</t>
  </si>
  <si>
    <t>ms130</t>
  </si>
  <si>
    <t>atsl60</t>
  </si>
  <si>
    <t>ms131</t>
  </si>
  <si>
    <t>atsl66</t>
  </si>
  <si>
    <t>ms132</t>
  </si>
  <si>
    <t>atsl71</t>
  </si>
  <si>
    <t>ms133</t>
  </si>
  <si>
    <t>mvsl2</t>
  </si>
  <si>
    <t>ms134</t>
  </si>
  <si>
    <t>mvsl3</t>
  </si>
  <si>
    <t>ms135</t>
  </si>
  <si>
    <t>mvsl4</t>
  </si>
  <si>
    <t>ms136</t>
  </si>
  <si>
    <t>mvsl7</t>
  </si>
  <si>
    <t>ms137</t>
  </si>
  <si>
    <t>mvsl14</t>
  </si>
  <si>
    <t>ms138</t>
  </si>
  <si>
    <t>mvsl15</t>
  </si>
  <si>
    <t>ms139</t>
  </si>
  <si>
    <t>mvsl18</t>
  </si>
  <si>
    <t>ms140</t>
  </si>
  <si>
    <t>mvsl19</t>
  </si>
  <si>
    <t>ms141</t>
  </si>
  <si>
    <t>mvsl20</t>
  </si>
  <si>
    <t>ms142</t>
  </si>
  <si>
    <t>mvsl22</t>
  </si>
  <si>
    <t>ms143</t>
  </si>
  <si>
    <t>mvsl23</t>
  </si>
  <si>
    <t>ms144</t>
  </si>
  <si>
    <t>mvsl29</t>
  </si>
  <si>
    <t>ms145</t>
  </si>
  <si>
    <t>mvsl30</t>
  </si>
  <si>
    <t>ms146</t>
  </si>
  <si>
    <t>mvsl32</t>
  </si>
  <si>
    <t>ms147</t>
  </si>
  <si>
    <t>mvsl35</t>
  </si>
  <si>
    <t>ms148</t>
  </si>
  <si>
    <t>mvsl37</t>
  </si>
  <si>
    <t>ms149</t>
  </si>
  <si>
    <t>mvsl41</t>
  </si>
  <si>
    <t>ms150</t>
  </si>
  <si>
    <t>mvsl43</t>
  </si>
  <si>
    <t>ms151</t>
  </si>
  <si>
    <t>mvsl44</t>
  </si>
  <si>
    <t>ms152</t>
  </si>
  <si>
    <t>mvsl46</t>
  </si>
  <si>
    <t>ms153</t>
  </si>
  <si>
    <t>mvsl54</t>
  </si>
  <si>
    <t>ms154</t>
  </si>
  <si>
    <t>mvsl57</t>
  </si>
  <si>
    <t>ms155</t>
  </si>
  <si>
    <t>mvsl58</t>
  </si>
  <si>
    <t>ms156</t>
  </si>
  <si>
    <t>mvsl60</t>
  </si>
  <si>
    <t>ms157</t>
  </si>
  <si>
    <t>mvsl66</t>
  </si>
  <si>
    <t>ms158</t>
  </si>
  <si>
    <t>mvsl71</t>
  </si>
  <si>
    <t>ms159</t>
  </si>
  <si>
    <t>mtsl2</t>
  </si>
  <si>
    <t>ms160</t>
  </si>
  <si>
    <t>mtsl3</t>
  </si>
  <si>
    <t>ms161</t>
  </si>
  <si>
    <t>mtsl4</t>
  </si>
  <si>
    <t>ms162</t>
  </si>
  <si>
    <t>mtsl7</t>
  </si>
  <si>
    <t>ms163</t>
  </si>
  <si>
    <t>mtsl14</t>
  </si>
  <si>
    <t>ms164</t>
  </si>
  <si>
    <t>mtsl15</t>
  </si>
  <si>
    <t>ms165</t>
  </si>
  <si>
    <t>mtsl18</t>
  </si>
  <si>
    <t>ms166</t>
  </si>
  <si>
    <t>mtsl19</t>
  </si>
  <si>
    <t>ms167</t>
  </si>
  <si>
    <t>mtsl20</t>
  </si>
  <si>
    <t>ms168</t>
  </si>
  <si>
    <t>mtsl22</t>
  </si>
  <si>
    <t>ms169</t>
  </si>
  <si>
    <t>mtsl23</t>
  </si>
  <si>
    <t>ms170</t>
  </si>
  <si>
    <t>mtsl29</t>
  </si>
  <si>
    <t>ms171</t>
  </si>
  <si>
    <t>mtsl30</t>
  </si>
  <si>
    <t>ms172</t>
  </si>
  <si>
    <t>mtsl32</t>
  </si>
  <si>
    <t>ms173</t>
  </si>
  <si>
    <t>mtsl35</t>
  </si>
  <si>
    <t>ms174</t>
  </si>
  <si>
    <t>mtsl37</t>
  </si>
  <si>
    <t>ms175</t>
  </si>
  <si>
    <t>mtsl41</t>
  </si>
  <si>
    <t>ms176</t>
  </si>
  <si>
    <t>mtsl43</t>
  </si>
  <si>
    <t>ms177</t>
  </si>
  <si>
    <t>mtsl44</t>
  </si>
  <si>
    <t>ms178</t>
  </si>
  <si>
    <t>mtsl46</t>
  </si>
  <si>
    <t>ms179</t>
  </si>
  <si>
    <t>mtsl54</t>
  </si>
  <si>
    <t>ms180</t>
  </si>
  <si>
    <t>mtsl57</t>
  </si>
  <si>
    <t>ms181</t>
  </si>
  <si>
    <t>mtsl58</t>
  </si>
  <si>
    <t>ms182</t>
  </si>
  <si>
    <t>mtsl60</t>
  </si>
  <si>
    <t>ms183</t>
  </si>
  <si>
    <t>mtsl66</t>
  </si>
  <si>
    <t>ms184</t>
  </si>
  <si>
    <t>mtsl71</t>
  </si>
  <si>
    <t>ms185</t>
  </si>
  <si>
    <t>pvsl2</t>
  </si>
  <si>
    <t>ms186</t>
  </si>
  <si>
    <t>pvsl3</t>
  </si>
  <si>
    <t>ms187</t>
  </si>
  <si>
    <t>pvsl4</t>
  </si>
  <si>
    <t>ms188</t>
  </si>
  <si>
    <t>pvsl7</t>
  </si>
  <si>
    <t>ms189</t>
  </si>
  <si>
    <t>pvsl14</t>
  </si>
  <si>
    <t>ms190</t>
  </si>
  <si>
    <t>pvsl15</t>
  </si>
  <si>
    <t>ms191</t>
  </si>
  <si>
    <t>pvsl18</t>
  </si>
  <si>
    <t>ms192</t>
  </si>
  <si>
    <t>pvsl19</t>
  </si>
  <si>
    <t>ms193</t>
  </si>
  <si>
    <t>pvsl20</t>
  </si>
  <si>
    <t>ms194</t>
  </si>
  <si>
    <t>pvsl22</t>
  </si>
  <si>
    <t>ms195</t>
  </si>
  <si>
    <t>pvsl23</t>
  </si>
  <si>
    <t>ms196</t>
  </si>
  <si>
    <t>pvsl29</t>
  </si>
  <si>
    <t>ms197</t>
  </si>
  <si>
    <t>pvsl30</t>
  </si>
  <si>
    <t>ms198</t>
  </si>
  <si>
    <t>pvsl32</t>
  </si>
  <si>
    <t>ms199</t>
  </si>
  <si>
    <t>pvsl35</t>
  </si>
  <si>
    <t>ms200</t>
  </si>
  <si>
    <t>pvsl37</t>
  </si>
  <si>
    <t>ms201</t>
  </si>
  <si>
    <t>pvsl41</t>
  </si>
  <si>
    <t>ms202</t>
  </si>
  <si>
    <t>pvsl43</t>
  </si>
  <si>
    <t>ms203</t>
  </si>
  <si>
    <t>pvsl44</t>
  </si>
  <si>
    <t>ms204</t>
  </si>
  <si>
    <t>pvsl46</t>
  </si>
  <si>
    <t>ms205</t>
  </si>
  <si>
    <t>pvsl54</t>
  </si>
  <si>
    <t>ms206</t>
  </si>
  <si>
    <t>pvsl57</t>
  </si>
  <si>
    <t>ms207</t>
  </si>
  <si>
    <t>pvsl58</t>
  </si>
  <si>
    <t>ms208</t>
  </si>
  <si>
    <t>pvsl60</t>
  </si>
  <si>
    <t>ms209</t>
  </si>
  <si>
    <t>pvsl66</t>
  </si>
  <si>
    <t>ms210</t>
  </si>
  <si>
    <t>pvsl71</t>
  </si>
  <si>
    <t>ms211</t>
  </si>
  <si>
    <t>evsl2</t>
  </si>
  <si>
    <t>ms212</t>
  </si>
  <si>
    <t>evsl3</t>
  </si>
  <si>
    <t>ms213</t>
  </si>
  <si>
    <t>evsl4</t>
  </si>
  <si>
    <t>ms214</t>
  </si>
  <si>
    <t>evsl7</t>
  </si>
  <si>
    <t>ms215</t>
  </si>
  <si>
    <t>evsl14</t>
  </si>
  <si>
    <t>ms216</t>
  </si>
  <si>
    <t>evsl15</t>
  </si>
  <si>
    <t>ms217</t>
  </si>
  <si>
    <t>evsl18</t>
  </si>
  <si>
    <t>ms218</t>
  </si>
  <si>
    <t>evsl19</t>
  </si>
  <si>
    <t>ms219</t>
  </si>
  <si>
    <t>evsl20</t>
  </si>
  <si>
    <t>ms220</t>
  </si>
  <si>
    <t>evsl22</t>
  </si>
  <si>
    <t>ms221</t>
  </si>
  <si>
    <t>evsl23</t>
  </si>
  <si>
    <t>ms222</t>
  </si>
  <si>
    <t>evsl29</t>
  </si>
  <si>
    <t>ms223</t>
  </si>
  <si>
    <t>evsl30</t>
  </si>
  <si>
    <t>ms224</t>
  </si>
  <si>
    <t>evsl32</t>
  </si>
  <si>
    <t>ms225</t>
  </si>
  <si>
    <t>evsl35</t>
  </si>
  <si>
    <t>ms226</t>
  </si>
  <si>
    <t>evsl37</t>
  </si>
  <si>
    <t>ms227</t>
  </si>
  <si>
    <t>evsl41</t>
  </si>
  <si>
    <t>ms228</t>
  </si>
  <si>
    <t>evsl43</t>
  </si>
  <si>
    <t>ms229</t>
  </si>
  <si>
    <t>evsl44</t>
  </si>
  <si>
    <t>ms230</t>
  </si>
  <si>
    <t>evsl46</t>
  </si>
  <si>
    <t>ms231</t>
  </si>
  <si>
    <t>evsl54</t>
  </si>
  <si>
    <t>ms232</t>
  </si>
  <si>
    <t>evsl57</t>
  </si>
  <si>
    <t>ms233</t>
  </si>
  <si>
    <t>evsl58</t>
  </si>
  <si>
    <t>ms234</t>
  </si>
  <si>
    <t>evsl60</t>
  </si>
  <si>
    <t>ms235</t>
  </si>
  <si>
    <t>evsl66</t>
  </si>
  <si>
    <t>ms236</t>
  </si>
  <si>
    <t>evsl71</t>
  </si>
  <si>
    <t>ms237</t>
  </si>
  <si>
    <t>nvsl3</t>
  </si>
  <si>
    <t>ms238</t>
  </si>
  <si>
    <t>nvsl4</t>
  </si>
  <si>
    <t>ms239</t>
  </si>
  <si>
    <t>nvsl7</t>
  </si>
  <si>
    <t>ms240</t>
  </si>
  <si>
    <t>nvsl14</t>
  </si>
  <si>
    <t>ms241</t>
  </si>
  <si>
    <t>nvsl15</t>
  </si>
  <si>
    <t>ms242</t>
  </si>
  <si>
    <t>nvsl18</t>
  </si>
  <si>
    <t>ms243</t>
  </si>
  <si>
    <t>nvsl19</t>
  </si>
  <si>
    <t>ms244</t>
  </si>
  <si>
    <t>nvsl20</t>
  </si>
  <si>
    <t>ms245</t>
  </si>
  <si>
    <t>nvsl22</t>
  </si>
  <si>
    <t>ms246</t>
  </si>
  <si>
    <t>nvsl23</t>
  </si>
  <si>
    <t>ms247</t>
  </si>
  <si>
    <t>nvsl29</t>
  </si>
  <si>
    <t>ms248</t>
  </si>
  <si>
    <t>nvsl30</t>
  </si>
  <si>
    <t>ms249</t>
  </si>
  <si>
    <t>nvsl32</t>
  </si>
  <si>
    <t>ms250</t>
  </si>
  <si>
    <t>nvsl35</t>
  </si>
  <si>
    <t>ms251</t>
  </si>
  <si>
    <t>nvsl37</t>
  </si>
  <si>
    <t>ms252</t>
  </si>
  <si>
    <t>nvsl41</t>
  </si>
  <si>
    <t>ms253</t>
  </si>
  <si>
    <t>nvsl43</t>
  </si>
  <si>
    <t>ms254</t>
  </si>
  <si>
    <t>nvsl44</t>
  </si>
  <si>
    <t>ms255</t>
  </si>
  <si>
    <t>nvsl46</t>
  </si>
  <si>
    <t>ms256</t>
  </si>
  <si>
    <t>nvsl54</t>
  </si>
  <si>
    <t>ms257</t>
  </si>
  <si>
    <t>nvsl57</t>
  </si>
  <si>
    <t>ms258</t>
  </si>
  <si>
    <t>nvsl58</t>
  </si>
  <si>
    <t>ms259</t>
  </si>
  <si>
    <t>nvsl60</t>
  </si>
  <si>
    <t>ms260</t>
  </si>
  <si>
    <t>nvsl66</t>
  </si>
  <si>
    <t>ms261</t>
  </si>
  <si>
    <t>nvsl71</t>
  </si>
  <si>
    <t>ms262</t>
  </si>
  <si>
    <t>asnwrv</t>
  </si>
  <si>
    <t>ms263</t>
  </si>
  <si>
    <t>ah2rv</t>
  </si>
  <si>
    <t>ms264</t>
  </si>
  <si>
    <t>ah3wrv</t>
  </si>
  <si>
    <t>ms265</t>
  </si>
  <si>
    <t>avprv</t>
  </si>
  <si>
    <t>ms266</t>
  </si>
  <si>
    <t>asw1rv</t>
  </si>
  <si>
    <t>ms267</t>
  </si>
  <si>
    <t>asw2rv</t>
  </si>
  <si>
    <t>ms268</t>
  </si>
  <si>
    <t>asw3rv</t>
  </si>
  <si>
    <t>ms269</t>
  </si>
  <si>
    <t>asw4rv</t>
  </si>
  <si>
    <t>ms270</t>
  </si>
  <si>
    <t>altrv</t>
  </si>
  <si>
    <t>ms271</t>
  </si>
  <si>
    <t>amtrv</t>
  </si>
  <si>
    <t>ms272</t>
  </si>
  <si>
    <t>ahtrv</t>
  </si>
  <si>
    <t>ms273</t>
  </si>
  <si>
    <t>asnwrp</t>
  </si>
  <si>
    <t>ms274</t>
  </si>
  <si>
    <t>ah2rp</t>
  </si>
  <si>
    <t>ms275</t>
  </si>
  <si>
    <t>ah3wrp</t>
  </si>
  <si>
    <t>ms276</t>
  </si>
  <si>
    <t>avprp</t>
  </si>
  <si>
    <t>ms277</t>
  </si>
  <si>
    <t>asw1rp</t>
  </si>
  <si>
    <t>ms278</t>
  </si>
  <si>
    <t>asw2rp</t>
  </si>
  <si>
    <t>ms279</t>
  </si>
  <si>
    <t>asw3rp</t>
  </si>
  <si>
    <t>ms280</t>
  </si>
  <si>
    <t>asw4rp</t>
  </si>
  <si>
    <t>ms281</t>
  </si>
  <si>
    <t>altrp</t>
  </si>
  <si>
    <t>ms282</t>
  </si>
  <si>
    <t>amtrp</t>
  </si>
  <si>
    <t>ms283</t>
  </si>
  <si>
    <t>ahtrp</t>
  </si>
  <si>
    <t>ms284</t>
  </si>
  <si>
    <t>awkrp</t>
  </si>
  <si>
    <t>ms285</t>
  </si>
  <si>
    <t>abkrp</t>
  </si>
  <si>
    <t>ms286</t>
  </si>
  <si>
    <t>atrrp</t>
  </si>
  <si>
    <t>Arterial</t>
  </si>
  <si>
    <t>Screenline</t>
  </si>
  <si>
    <t>Name</t>
  </si>
  <si>
    <t>Number</t>
  </si>
  <si>
    <t>Parkland</t>
  </si>
  <si>
    <t>Puyallup</t>
  </si>
  <si>
    <t>Tacoma - East of CBD</t>
  </si>
  <si>
    <t>Tacoma Narrows</t>
  </si>
  <si>
    <t>Auburn</t>
  </si>
  <si>
    <t>South King</t>
  </si>
  <si>
    <t>Maple Valley</t>
  </si>
  <si>
    <t>SeaTac</t>
  </si>
  <si>
    <t>Kent</t>
  </si>
  <si>
    <t>Tukwila</t>
  </si>
  <si>
    <t>Renton</t>
  </si>
  <si>
    <t>Seattle - South of CBD</t>
  </si>
  <si>
    <t>South Bellevue</t>
  </si>
  <si>
    <t>Cross-Lake</t>
  </si>
  <si>
    <t>Ship Canal</t>
  </si>
  <si>
    <t>Kirkland-Redmond</t>
  </si>
  <si>
    <t>Seattle - North</t>
  </si>
  <si>
    <t>Lynnwood-Bothell</t>
  </si>
  <si>
    <t>Bothell</t>
  </si>
  <si>
    <t>Mill Creek</t>
  </si>
  <si>
    <t>Gig Harbor</t>
  </si>
  <si>
    <t>North Kitsap</t>
  </si>
  <si>
    <t>Agate Pass Bridge</t>
  </si>
  <si>
    <t>Cross Sound</t>
  </si>
  <si>
    <t>Preston-Issaquah</t>
  </si>
  <si>
    <t>Woodinville</t>
  </si>
  <si>
    <t>Time of Day - Vehicle Volumes</t>
  </si>
  <si>
    <t>nvsl2</t>
  </si>
  <si>
    <t>Type</t>
  </si>
  <si>
    <t>Primary</t>
  </si>
  <si>
    <t>Secondary</t>
  </si>
  <si>
    <t>ptsl4</t>
  </si>
  <si>
    <t>etsl4</t>
  </si>
  <si>
    <t>ntsl4</t>
  </si>
  <si>
    <t>ptsl14</t>
  </si>
  <si>
    <t>etsl14</t>
  </si>
  <si>
    <t>ntsl14</t>
  </si>
  <si>
    <t>ptsl15</t>
  </si>
  <si>
    <t>etsl15</t>
  </si>
  <si>
    <t>ntsl15</t>
  </si>
  <si>
    <t>ptsl22</t>
  </si>
  <si>
    <t>etsl22</t>
  </si>
  <si>
    <t>ntsl22</t>
  </si>
  <si>
    <t>ptsl23</t>
  </si>
  <si>
    <t>etsl23</t>
  </si>
  <si>
    <t>ntsl23</t>
  </si>
  <si>
    <t>ptsl29</t>
  </si>
  <si>
    <t>etsl29</t>
  </si>
  <si>
    <t>ntsl29</t>
  </si>
  <si>
    <t>ptsl30</t>
  </si>
  <si>
    <t>etsl30</t>
  </si>
  <si>
    <t>ntsl30</t>
  </si>
  <si>
    <t>ptsl32</t>
  </si>
  <si>
    <t>etsl32</t>
  </si>
  <si>
    <t>ntsl32</t>
  </si>
  <si>
    <t>ptsl35</t>
  </si>
  <si>
    <t>etsl35</t>
  </si>
  <si>
    <t>ntsl35</t>
  </si>
  <si>
    <t>ptsl37</t>
  </si>
  <si>
    <t>etsl37</t>
  </si>
  <si>
    <t>ntsl37</t>
  </si>
  <si>
    <t>ptsl41</t>
  </si>
  <si>
    <t>etsl41</t>
  </si>
  <si>
    <t>ntsl41</t>
  </si>
  <si>
    <t>ptsl43</t>
  </si>
  <si>
    <t>etsl43</t>
  </si>
  <si>
    <t>ntsl43</t>
  </si>
  <si>
    <t>ptsl44</t>
  </si>
  <si>
    <t>etsl44</t>
  </si>
  <si>
    <t>ntsl44</t>
  </si>
  <si>
    <t>ptsl46</t>
  </si>
  <si>
    <t>etsl46</t>
  </si>
  <si>
    <t>ntsl46</t>
  </si>
  <si>
    <t>ptsl2</t>
  </si>
  <si>
    <t>etsl2</t>
  </si>
  <si>
    <t>ntsl2</t>
  </si>
  <si>
    <t>ptsl3</t>
  </si>
  <si>
    <t>etsl3</t>
  </si>
  <si>
    <t>ntsl3</t>
  </si>
  <si>
    <t>ptsl7</t>
  </si>
  <si>
    <t>etsl7</t>
  </si>
  <si>
    <t>ntsl7</t>
  </si>
  <si>
    <t>ptsl18</t>
  </si>
  <si>
    <t>etsl18</t>
  </si>
  <si>
    <t>ntsl18</t>
  </si>
  <si>
    <t>ptsl19</t>
  </si>
  <si>
    <t>etsl19</t>
  </si>
  <si>
    <t>ntsl19</t>
  </si>
  <si>
    <t>ptsl20</t>
  </si>
  <si>
    <t>etsl20</t>
  </si>
  <si>
    <t>ntsl20</t>
  </si>
  <si>
    <t>ptsl54</t>
  </si>
  <si>
    <t>etsl54</t>
  </si>
  <si>
    <t>ntsl54</t>
  </si>
  <si>
    <t>ptsl57</t>
  </si>
  <si>
    <t>etsl57</t>
  </si>
  <si>
    <t>ntsl57</t>
  </si>
  <si>
    <t>ptsl58</t>
  </si>
  <si>
    <t>etsl58</t>
  </si>
  <si>
    <t>ntsl58</t>
  </si>
  <si>
    <t>ptsl60</t>
  </si>
  <si>
    <t>etsl60</t>
  </si>
  <si>
    <t>ntsl60</t>
  </si>
  <si>
    <t>ptsl66</t>
  </si>
  <si>
    <t>etsl66</t>
  </si>
  <si>
    <t>ntsl66</t>
  </si>
  <si>
    <t>ptsl71</t>
  </si>
  <si>
    <t>etsl71</t>
  </si>
  <si>
    <t>ntsl71</t>
  </si>
  <si>
    <t>Time of Day - Transit Volumes</t>
  </si>
  <si>
    <t>ms287</t>
  </si>
  <si>
    <t>msnwrv</t>
  </si>
  <si>
    <t>ms288</t>
  </si>
  <si>
    <t>mh2rv</t>
  </si>
  <si>
    <t>ms289</t>
  </si>
  <si>
    <t>mh3wrv</t>
  </si>
  <si>
    <t>ms290</t>
  </si>
  <si>
    <t>mvprv</t>
  </si>
  <si>
    <t>ms291</t>
  </si>
  <si>
    <t>msw1rv</t>
  </si>
  <si>
    <t>ms292</t>
  </si>
  <si>
    <t>msw2rv</t>
  </si>
  <si>
    <t>ms293</t>
  </si>
  <si>
    <t>msw3rv</t>
  </si>
  <si>
    <t>ms294</t>
  </si>
  <si>
    <t>msw4rv</t>
  </si>
  <si>
    <t>ms295</t>
  </si>
  <si>
    <t>mltrv</t>
  </si>
  <si>
    <t>ms296</t>
  </si>
  <si>
    <t>mmtrv</t>
  </si>
  <si>
    <t>ms297</t>
  </si>
  <si>
    <t>mhtrv</t>
  </si>
  <si>
    <t>ms299</t>
  </si>
  <si>
    <t>msnwrp</t>
  </si>
  <si>
    <t>ms300</t>
  </si>
  <si>
    <t>mh2rp</t>
  </si>
  <si>
    <t>ms301</t>
  </si>
  <si>
    <t>mh3wrp</t>
  </si>
  <si>
    <t>ms302</t>
  </si>
  <si>
    <t>mvprp</t>
  </si>
  <si>
    <t>ms303</t>
  </si>
  <si>
    <t>msw1rp</t>
  </si>
  <si>
    <t>ms304</t>
  </si>
  <si>
    <t>msw2rp</t>
  </si>
  <si>
    <t>ms305</t>
  </si>
  <si>
    <t>msw3rp</t>
  </si>
  <si>
    <t>ms306</t>
  </si>
  <si>
    <t>msw4rp</t>
  </si>
  <si>
    <t>ms307</t>
  </si>
  <si>
    <t>mltrp</t>
  </si>
  <si>
    <t>ms308</t>
  </si>
  <si>
    <t>mmtrp</t>
  </si>
  <si>
    <t>ms309</t>
  </si>
  <si>
    <t>mhtrp</t>
  </si>
  <si>
    <t>ms310</t>
  </si>
  <si>
    <t>mwkrp</t>
  </si>
  <si>
    <t>ms311</t>
  </si>
  <si>
    <t>mbkrp</t>
  </si>
  <si>
    <t>ms312</t>
  </si>
  <si>
    <t>mtrrp</t>
  </si>
  <si>
    <t>ms313</t>
  </si>
  <si>
    <t>psnwrv</t>
  </si>
  <si>
    <t>ms314</t>
  </si>
  <si>
    <t>ph2rv</t>
  </si>
  <si>
    <t>ms315</t>
  </si>
  <si>
    <t>ph3wrv</t>
  </si>
  <si>
    <t>ms316</t>
  </si>
  <si>
    <t>pvprv</t>
  </si>
  <si>
    <t>ms317</t>
  </si>
  <si>
    <t>psw1rv</t>
  </si>
  <si>
    <t>ms318</t>
  </si>
  <si>
    <t>psw2rv</t>
  </si>
  <si>
    <t>ms319</t>
  </si>
  <si>
    <t>psw3rv</t>
  </si>
  <si>
    <t>ms320</t>
  </si>
  <si>
    <t>psw4rv</t>
  </si>
  <si>
    <t>ms321</t>
  </si>
  <si>
    <t>pltrv</t>
  </si>
  <si>
    <t>ms322</t>
  </si>
  <si>
    <t>pmtrv</t>
  </si>
  <si>
    <t>ms323</t>
  </si>
  <si>
    <t>phtrv</t>
  </si>
  <si>
    <t>ms324</t>
  </si>
  <si>
    <t>psnwrp</t>
  </si>
  <si>
    <t>ms325</t>
  </si>
  <si>
    <t>ph2rp</t>
  </si>
  <si>
    <t>ms326</t>
  </si>
  <si>
    <t>ph3wrp</t>
  </si>
  <si>
    <t>ms327</t>
  </si>
  <si>
    <t>pvprp</t>
  </si>
  <si>
    <t>ms328</t>
  </si>
  <si>
    <t>psw1rp</t>
  </si>
  <si>
    <t>ms329</t>
  </si>
  <si>
    <t>psw2rp</t>
  </si>
  <si>
    <t>ms330</t>
  </si>
  <si>
    <t>psw3rp</t>
  </si>
  <si>
    <t>ms331</t>
  </si>
  <si>
    <t>psw4rp</t>
  </si>
  <si>
    <t>ms332</t>
  </si>
  <si>
    <t>pltrp</t>
  </si>
  <si>
    <t>ms333</t>
  </si>
  <si>
    <t>pmtrp</t>
  </si>
  <si>
    <t>ms334</t>
  </si>
  <si>
    <t>phtrp</t>
  </si>
  <si>
    <t>ms335</t>
  </si>
  <si>
    <t>pwkrp</t>
  </si>
  <si>
    <t>ms336</t>
  </si>
  <si>
    <t>pbkrp</t>
  </si>
  <si>
    <t>ms337</t>
  </si>
  <si>
    <t>ptrrp</t>
  </si>
  <si>
    <t>ms338</t>
  </si>
  <si>
    <t>esnwrv</t>
  </si>
  <si>
    <t>ms339</t>
  </si>
  <si>
    <t>eh2rv</t>
  </si>
  <si>
    <t>ms340</t>
  </si>
  <si>
    <t>eh3wrv</t>
  </si>
  <si>
    <t>ms341</t>
  </si>
  <si>
    <t>evprv</t>
  </si>
  <si>
    <t>ms342</t>
  </si>
  <si>
    <t>esw1rv</t>
  </si>
  <si>
    <t>ms343</t>
  </si>
  <si>
    <t>esw2rv</t>
  </si>
  <si>
    <t>ms344</t>
  </si>
  <si>
    <t>esw3rv</t>
  </si>
  <si>
    <t>ms345</t>
  </si>
  <si>
    <t>esw4rv</t>
  </si>
  <si>
    <t>ms346</t>
  </si>
  <si>
    <t>eltrv</t>
  </si>
  <si>
    <t>ms347</t>
  </si>
  <si>
    <t>emtrv</t>
  </si>
  <si>
    <t>ms348</t>
  </si>
  <si>
    <t>ehtrv</t>
  </si>
  <si>
    <t>ms349</t>
  </si>
  <si>
    <t>esnwrp</t>
  </si>
  <si>
    <t>ms350</t>
  </si>
  <si>
    <t>eh2rp</t>
  </si>
  <si>
    <t>ms351</t>
  </si>
  <si>
    <t>eh3wrp</t>
  </si>
  <si>
    <t>ms352</t>
  </si>
  <si>
    <t>evprp</t>
  </si>
  <si>
    <t>ms353</t>
  </si>
  <si>
    <t>esw1rp</t>
  </si>
  <si>
    <t>ms354</t>
  </si>
  <si>
    <t>esw2rp</t>
  </si>
  <si>
    <t>ms355</t>
  </si>
  <si>
    <t>esw3rp</t>
  </si>
  <si>
    <t>ms356</t>
  </si>
  <si>
    <t>esw4rp</t>
  </si>
  <si>
    <t>ms357</t>
  </si>
  <si>
    <t>eltrp</t>
  </si>
  <si>
    <t>ms358</t>
  </si>
  <si>
    <t>emtrp</t>
  </si>
  <si>
    <t>ms359</t>
  </si>
  <si>
    <t>ehtrp</t>
  </si>
  <si>
    <t>ms360</t>
  </si>
  <si>
    <t>ewkrp</t>
  </si>
  <si>
    <t>ms361</t>
  </si>
  <si>
    <t>ebkrp</t>
  </si>
  <si>
    <t>ms362</t>
  </si>
  <si>
    <t>etrrp</t>
  </si>
  <si>
    <t>ms363</t>
  </si>
  <si>
    <t>nsnwrv</t>
  </si>
  <si>
    <t>ms364</t>
  </si>
  <si>
    <t>nh2rv</t>
  </si>
  <si>
    <t>ms365</t>
  </si>
  <si>
    <t>nh3wrv</t>
  </si>
  <si>
    <t>ms366</t>
  </si>
  <si>
    <t>nvprv</t>
  </si>
  <si>
    <t>ms367</t>
  </si>
  <si>
    <t>nsw1rv</t>
  </si>
  <si>
    <t>ms368</t>
  </si>
  <si>
    <t>nsw2rv</t>
  </si>
  <si>
    <t>ms369</t>
  </si>
  <si>
    <t>nsw3rv</t>
  </si>
  <si>
    <t>ms370</t>
  </si>
  <si>
    <t>nsw4rv</t>
  </si>
  <si>
    <t>ms371</t>
  </si>
  <si>
    <t>nltrv</t>
  </si>
  <si>
    <t>ms372</t>
  </si>
  <si>
    <t>nmtrv</t>
  </si>
  <si>
    <t>ms373</t>
  </si>
  <si>
    <t>nhtrv</t>
  </si>
  <si>
    <t>ms374</t>
  </si>
  <si>
    <t>nsnwrp</t>
  </si>
  <si>
    <t>ms375</t>
  </si>
  <si>
    <t>nh2rp</t>
  </si>
  <si>
    <t>ms376</t>
  </si>
  <si>
    <t>nh3wrp</t>
  </si>
  <si>
    <t>ms377</t>
  </si>
  <si>
    <t>nvprp</t>
  </si>
  <si>
    <t>ms378</t>
  </si>
  <si>
    <t>nsw1rp</t>
  </si>
  <si>
    <t>ms379</t>
  </si>
  <si>
    <t>nsw2rp</t>
  </si>
  <si>
    <t>ms380</t>
  </si>
  <si>
    <t>nsw3rp</t>
  </si>
  <si>
    <t>ms381</t>
  </si>
  <si>
    <t>nsw4rp</t>
  </si>
  <si>
    <t>ms382</t>
  </si>
  <si>
    <t>nltrp</t>
  </si>
  <si>
    <t>ms383</t>
  </si>
  <si>
    <t>nmtrp</t>
  </si>
  <si>
    <t>ms384</t>
  </si>
  <si>
    <t>nhtrp</t>
  </si>
  <si>
    <t>ms385</t>
  </si>
  <si>
    <t>nwkrp</t>
  </si>
  <si>
    <t>ms386</t>
  </si>
  <si>
    <t>nbkrp</t>
  </si>
  <si>
    <t>ms387</t>
  </si>
  <si>
    <t>ntrrp</t>
  </si>
  <si>
    <t>Observed Daily Volume</t>
  </si>
  <si>
    <t>SOV Nonwork</t>
  </si>
  <si>
    <t>HOV 2</t>
  </si>
  <si>
    <t>HOV 3+</t>
  </si>
  <si>
    <t>Vanpools</t>
  </si>
  <si>
    <t>SOV HBW #1</t>
  </si>
  <si>
    <t>SOV HBW #2</t>
  </si>
  <si>
    <t>SOV HBW #3</t>
  </si>
  <si>
    <t>SOV HBW #4</t>
  </si>
  <si>
    <t>Light Trucks</t>
  </si>
  <si>
    <t>Medium Trucks</t>
  </si>
  <si>
    <t>Heavy Trucks</t>
  </si>
  <si>
    <t>Total Vehicles</t>
  </si>
  <si>
    <t>Class</t>
  </si>
  <si>
    <t>Table 7. Vehicle Trip Tables by Time of Day</t>
  </si>
  <si>
    <t>Total People</t>
  </si>
  <si>
    <t>Walk</t>
  </si>
  <si>
    <t>Bike</t>
  </si>
  <si>
    <t>Transit</t>
  </si>
  <si>
    <t>SOV</t>
  </si>
  <si>
    <t>HOV</t>
  </si>
  <si>
    <t>Table 8. Vehicle Trip Share by Time of Day</t>
  </si>
  <si>
    <t>Table 9. Person Trip Tables by Time of Day</t>
  </si>
  <si>
    <t>ms388</t>
  </si>
  <si>
    <t>col</t>
  </si>
  <si>
    <t>College Trips</t>
  </si>
  <si>
    <t>ms389</t>
  </si>
  <si>
    <t>hbo</t>
  </si>
  <si>
    <t>HBO Trips</t>
  </si>
  <si>
    <t>ms390</t>
  </si>
  <si>
    <t>sch</t>
  </si>
  <si>
    <t>School Trips</t>
  </si>
  <si>
    <t>ms391</t>
  </si>
  <si>
    <t>hsp</t>
  </si>
  <si>
    <t>Shopping Trips</t>
  </si>
  <si>
    <t>ms392</t>
  </si>
  <si>
    <t>hbw1</t>
  </si>
  <si>
    <t>HBW #1 Trips</t>
  </si>
  <si>
    <t>ms393</t>
  </si>
  <si>
    <t>hbw2</t>
  </si>
  <si>
    <t>HBW #2 Trips</t>
  </si>
  <si>
    <t>ms394</t>
  </si>
  <si>
    <t>hbw3</t>
  </si>
  <si>
    <t>HBW #3 Trips</t>
  </si>
  <si>
    <t>ms395</t>
  </si>
  <si>
    <t>hbw4</t>
  </si>
  <si>
    <t>HBW #4 Trips</t>
  </si>
  <si>
    <t>ms396</t>
  </si>
  <si>
    <t>ltrk</t>
  </si>
  <si>
    <t>Light Truck Trips</t>
  </si>
  <si>
    <t>ms397</t>
  </si>
  <si>
    <t>mtrk</t>
  </si>
  <si>
    <t>Medium Truck Trips</t>
  </si>
  <si>
    <t>ms398</t>
  </si>
  <si>
    <t>htrk</t>
  </si>
  <si>
    <t>Heavy Truck Trips</t>
  </si>
  <si>
    <t>ms399</t>
  </si>
  <si>
    <t>ms400</t>
  </si>
  <si>
    <t>ms401</t>
  </si>
  <si>
    <t>clkgkg</t>
  </si>
  <si>
    <t>ms402</t>
  </si>
  <si>
    <t>clshkg</t>
  </si>
  <si>
    <t>ms403</t>
  </si>
  <si>
    <t>clpekg</t>
  </si>
  <si>
    <t>ms404</t>
  </si>
  <si>
    <t>clkpkg</t>
  </si>
  <si>
    <t>ms405</t>
  </si>
  <si>
    <t>clkgkp</t>
  </si>
  <si>
    <t>ms406</t>
  </si>
  <si>
    <t>clshkp</t>
  </si>
  <si>
    <t>ms407</t>
  </si>
  <si>
    <t>clpekp</t>
  </si>
  <si>
    <t>ms408</t>
  </si>
  <si>
    <t>clkpkp</t>
  </si>
  <si>
    <t>ms409</t>
  </si>
  <si>
    <t>clkgpe</t>
  </si>
  <si>
    <t>ms410</t>
  </si>
  <si>
    <t>clshpe</t>
  </si>
  <si>
    <t>ms411</t>
  </si>
  <si>
    <t>clpepe</t>
  </si>
  <si>
    <t>ms412</t>
  </si>
  <si>
    <t>clkppe</t>
  </si>
  <si>
    <t>ms413</t>
  </si>
  <si>
    <t>clkgsh</t>
  </si>
  <si>
    <t>ms414</t>
  </si>
  <si>
    <t>clshsh</t>
  </si>
  <si>
    <t>ms415</t>
  </si>
  <si>
    <t>clpesh</t>
  </si>
  <si>
    <t>ms416</t>
  </si>
  <si>
    <t>clkpsh</t>
  </si>
  <si>
    <t>% Difference</t>
  </si>
  <si>
    <t>Trip Purpose</t>
  </si>
  <si>
    <t>Home Based Other</t>
  </si>
  <si>
    <t>Home Based School</t>
  </si>
  <si>
    <t>Home Based Shopping</t>
  </si>
  <si>
    <t>Home Based Work Income #1</t>
  </si>
  <si>
    <t>Home Based Work Income #2</t>
  </si>
  <si>
    <t>Home Based Work Income #3</t>
  </si>
  <si>
    <t>Home Based Work Income #4</t>
  </si>
  <si>
    <t>Total Trips</t>
  </si>
  <si>
    <t>oto</t>
  </si>
  <si>
    <t>From</t>
  </si>
  <si>
    <t>To</t>
  </si>
  <si>
    <t>King</t>
  </si>
  <si>
    <t>Kitsap</t>
  </si>
  <si>
    <t>Other to Other Trips</t>
  </si>
  <si>
    <t>wto</t>
  </si>
  <si>
    <t>Work to Other Trips</t>
  </si>
  <si>
    <t>ms417</t>
  </si>
  <si>
    <t>ms418</t>
  </si>
  <si>
    <t>Daily Trips</t>
  </si>
  <si>
    <t>Pierce</t>
  </si>
  <si>
    <t>Snohomish</t>
  </si>
  <si>
    <t>King County</t>
  </si>
  <si>
    <t>Kitsap County</t>
  </si>
  <si>
    <t>Pierce County</t>
  </si>
  <si>
    <t>Snohomish County</t>
  </si>
  <si>
    <t>hokgkg</t>
  </si>
  <si>
    <t>hokgkp</t>
  </si>
  <si>
    <t>hokgpe</t>
  </si>
  <si>
    <t>hokgsh</t>
  </si>
  <si>
    <t>hokpkg</t>
  </si>
  <si>
    <t>hokpkp</t>
  </si>
  <si>
    <t>hokppe</t>
  </si>
  <si>
    <t>hokpsh</t>
  </si>
  <si>
    <t>hopekg</t>
  </si>
  <si>
    <t>hopekp</t>
  </si>
  <si>
    <t>hopepe</t>
  </si>
  <si>
    <t>hopesh</t>
  </si>
  <si>
    <t>hoshkg</t>
  </si>
  <si>
    <t>hoshkp</t>
  </si>
  <si>
    <t>hoshpe</t>
  </si>
  <si>
    <t>hoshsh</t>
  </si>
  <si>
    <t>hskgkg</t>
  </si>
  <si>
    <t>hskgkp</t>
  </si>
  <si>
    <t>hskgpe</t>
  </si>
  <si>
    <t>hskgsh</t>
  </si>
  <si>
    <t>hskpkg</t>
  </si>
  <si>
    <t>hskpkp</t>
  </si>
  <si>
    <t>hskppe</t>
  </si>
  <si>
    <t>hskpsh</t>
  </si>
  <si>
    <t>hspekg</t>
  </si>
  <si>
    <t>hspekp</t>
  </si>
  <si>
    <t>hspepe</t>
  </si>
  <si>
    <t>hspesh</t>
  </si>
  <si>
    <t>hsshkg</t>
  </si>
  <si>
    <t>hsshkp</t>
  </si>
  <si>
    <t>hsshpe</t>
  </si>
  <si>
    <t>hsshsh</t>
  </si>
  <si>
    <t>slkgkg</t>
  </si>
  <si>
    <t>slkgkp</t>
  </si>
  <si>
    <t>slkgpe</t>
  </si>
  <si>
    <t>slkgsh</t>
  </si>
  <si>
    <t>slkpkg</t>
  </si>
  <si>
    <t>slkpkp</t>
  </si>
  <si>
    <t>slkppe</t>
  </si>
  <si>
    <t>slkpsh</t>
  </si>
  <si>
    <t>slpekg</t>
  </si>
  <si>
    <t>slpekp</t>
  </si>
  <si>
    <t>slpepe</t>
  </si>
  <si>
    <t>slpesh</t>
  </si>
  <si>
    <t>slshkg</t>
  </si>
  <si>
    <t>slshkp</t>
  </si>
  <si>
    <t>slshpe</t>
  </si>
  <si>
    <t>ookgkg</t>
  </si>
  <si>
    <t>ookgkp</t>
  </si>
  <si>
    <t>ookgpe</t>
  </si>
  <si>
    <t>ookgsh</t>
  </si>
  <si>
    <t>ookpkg</t>
  </si>
  <si>
    <t>ookpkp</t>
  </si>
  <si>
    <t>ookppe</t>
  </si>
  <si>
    <t>ookpsh</t>
  </si>
  <si>
    <t>oopekg</t>
  </si>
  <si>
    <t>oopekp</t>
  </si>
  <si>
    <t>oopepe</t>
  </si>
  <si>
    <t>oopesh</t>
  </si>
  <si>
    <t>ooshkg</t>
  </si>
  <si>
    <t>ooshkp</t>
  </si>
  <si>
    <t>ooshpe</t>
  </si>
  <si>
    <t>slshsh</t>
  </si>
  <si>
    <t>ooshsh</t>
  </si>
  <si>
    <t>wokgkg</t>
  </si>
  <si>
    <t>wokgkp</t>
  </si>
  <si>
    <t>wokgpe</t>
  </si>
  <si>
    <t>wokgsh</t>
  </si>
  <si>
    <t>wokpkg</t>
  </si>
  <si>
    <t>wokpkp</t>
  </si>
  <si>
    <t>wokppe</t>
  </si>
  <si>
    <t>wokpsh</t>
  </si>
  <si>
    <t>wopekg</t>
  </si>
  <si>
    <t>wopekp</t>
  </si>
  <si>
    <t>wopepe</t>
  </si>
  <si>
    <t>wopesh</t>
  </si>
  <si>
    <t>woshkg</t>
  </si>
  <si>
    <t>woshkp</t>
  </si>
  <si>
    <t>woshpe</t>
  </si>
  <si>
    <t>woshsh</t>
  </si>
  <si>
    <t>coltm1</t>
  </si>
  <si>
    <t>coltm2</t>
  </si>
  <si>
    <t>colds1</t>
  </si>
  <si>
    <t>colds2</t>
  </si>
  <si>
    <t>ms419</t>
  </si>
  <si>
    <t>ms420</t>
  </si>
  <si>
    <t>ms421</t>
  </si>
  <si>
    <t>hbotm1</t>
  </si>
  <si>
    <t>ms422</t>
  </si>
  <si>
    <t>hbotm2</t>
  </si>
  <si>
    <t>ms423</t>
  </si>
  <si>
    <t>hbods1</t>
  </si>
  <si>
    <t>ms424</t>
  </si>
  <si>
    <t>hbods2</t>
  </si>
  <si>
    <t>ms425</t>
  </si>
  <si>
    <t>HBO King to King</t>
  </si>
  <si>
    <t>ms426</t>
  </si>
  <si>
    <t>HBO Snohomish to King</t>
  </si>
  <si>
    <t>ms427</t>
  </si>
  <si>
    <t>HBO Pierce to King</t>
  </si>
  <si>
    <t>ms428</t>
  </si>
  <si>
    <t>HBO Kitsap to King</t>
  </si>
  <si>
    <t>ms429</t>
  </si>
  <si>
    <t>HBO King to Kitsap</t>
  </si>
  <si>
    <t>ms430</t>
  </si>
  <si>
    <t>HBO Snohomish to Kitsap</t>
  </si>
  <si>
    <t>ms431</t>
  </si>
  <si>
    <t>HBO Pierce to Kitsap</t>
  </si>
  <si>
    <t>ms432</t>
  </si>
  <si>
    <t>HBO Kitsap to Kitsap</t>
  </si>
  <si>
    <t>ms433</t>
  </si>
  <si>
    <t>HBO King to Pierce</t>
  </si>
  <si>
    <t>ms434</t>
  </si>
  <si>
    <t>HBO Snohomish to Pierce</t>
  </si>
  <si>
    <t>ms435</t>
  </si>
  <si>
    <t>HBO Pierce to Pierce</t>
  </si>
  <si>
    <t>ms436</t>
  </si>
  <si>
    <t>HBO Kitsap to Pierce</t>
  </si>
  <si>
    <t>ms437</t>
  </si>
  <si>
    <t>HBO King to Snohomish</t>
  </si>
  <si>
    <t>ms438</t>
  </si>
  <si>
    <t>HBO Snohomish to Snohomish</t>
  </si>
  <si>
    <t>ms439</t>
  </si>
  <si>
    <t>HBO Pierce to Snohomish</t>
  </si>
  <si>
    <t>ms440</t>
  </si>
  <si>
    <t>HBO Kitsap to Snohomish</t>
  </si>
  <si>
    <t>ms441</t>
  </si>
  <si>
    <t>schtm1</t>
  </si>
  <si>
    <t>ms442</t>
  </si>
  <si>
    <t>schtm2</t>
  </si>
  <si>
    <t>ms443</t>
  </si>
  <si>
    <t>schds1</t>
  </si>
  <si>
    <t>ms444</t>
  </si>
  <si>
    <t>schds2</t>
  </si>
  <si>
    <t>ms445</t>
  </si>
  <si>
    <t>ms446</t>
  </si>
  <si>
    <t>ms447</t>
  </si>
  <si>
    <t>ms448</t>
  </si>
  <si>
    <t>ms449</t>
  </si>
  <si>
    <t>ms450</t>
  </si>
  <si>
    <t>ms451</t>
  </si>
  <si>
    <t>ms452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</si>
  <si>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</si>
  <si>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</si>
  <si>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</si>
  <si>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</si>
  <si>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</si>
  <si>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</si>
  <si>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</si>
  <si>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</si>
  <si>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ms461</t>
  </si>
  <si>
    <t>hsptm1</t>
  </si>
  <si>
    <t>ms462</t>
  </si>
  <si>
    <t>hsptm2</t>
  </si>
  <si>
    <t>ms463</t>
  </si>
  <si>
    <t>hspds1</t>
  </si>
  <si>
    <t>ms464</t>
  </si>
  <si>
    <t>hspds2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</si>
  <si>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</si>
  <si>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</si>
  <si>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</si>
  <si>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</si>
  <si>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</si>
  <si>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</si>
  <si>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</si>
  <si>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</si>
  <si>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</si>
  <si>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ms474</t>
  </si>
  <si>
    <t>ms475</t>
  </si>
  <si>
    <t>ms476</t>
  </si>
  <si>
    <t>ms477</t>
  </si>
  <si>
    <t>ms478</t>
  </si>
  <si>
    <t>ms479</t>
  </si>
  <si>
    <t>ms480</t>
  </si>
  <si>
    <t>ms481</t>
  </si>
  <si>
    <t>ototm1</t>
  </si>
  <si>
    <t>ms482</t>
  </si>
  <si>
    <t>ototm2</t>
  </si>
  <si>
    <t>ms483</t>
  </si>
  <si>
    <t>otods1</t>
  </si>
  <si>
    <t>ms484</t>
  </si>
  <si>
    <t>otods2</t>
  </si>
  <si>
    <t>ms485</t>
  </si>
  <si>
    <t>OtO King to King</t>
  </si>
  <si>
    <t>ms486</t>
  </si>
  <si>
    <t>OtO Snohomish to King</t>
  </si>
  <si>
    <t>ms487</t>
  </si>
  <si>
    <t>OtO Pierce to King</t>
  </si>
  <si>
    <t>ms488</t>
  </si>
  <si>
    <t>OtO Kitsap to King</t>
  </si>
  <si>
    <t>ms489</t>
  </si>
  <si>
    <t>OtO King to Kitsap</t>
  </si>
  <si>
    <t>ms490</t>
  </si>
  <si>
    <t>OtO Snohomish to Kitsap</t>
  </si>
  <si>
    <t>ms491</t>
  </si>
  <si>
    <t>OtO Pierce to Kitsap</t>
  </si>
  <si>
    <t>ms492</t>
  </si>
  <si>
    <t>OtO Kitsap to Kitsap</t>
  </si>
  <si>
    <t>ms493</t>
  </si>
  <si>
    <t>OtO King to Pierce</t>
  </si>
  <si>
    <t>ms494</t>
  </si>
  <si>
    <t>OtO Snohomish to Pierce</t>
  </si>
  <si>
    <t>ms495</t>
  </si>
  <si>
    <t>OtO Pierce to Pierce</t>
  </si>
  <si>
    <t>ms496</t>
  </si>
  <si>
    <t>OtO Kitsap to Pierce</t>
  </si>
  <si>
    <t>ms497</t>
  </si>
  <si>
    <t>OtO King to Snohomish</t>
  </si>
  <si>
    <t>ms498</t>
  </si>
  <si>
    <t>OtO Snohomish to Snohomish</t>
  </si>
  <si>
    <t>ms499</t>
  </si>
  <si>
    <t>OtO Pierce to Snohomish</t>
  </si>
  <si>
    <t>ms500</t>
  </si>
  <si>
    <t>OtO Kitsap to Snohomish</t>
  </si>
  <si>
    <t>ms501</t>
  </si>
  <si>
    <t>wkotm1</t>
  </si>
  <si>
    <t>ms502</t>
  </si>
  <si>
    <t>wkotm2</t>
  </si>
  <si>
    <t>ms503</t>
  </si>
  <si>
    <t>wkods1</t>
  </si>
  <si>
    <t>ms504</t>
  </si>
  <si>
    <t>wkods2</t>
  </si>
  <si>
    <t>ms505</t>
  </si>
  <si>
    <t>ms506</t>
  </si>
  <si>
    <t>ms507</t>
  </si>
  <si>
    <t>ms508</t>
  </si>
  <si>
    <t>ms509</t>
  </si>
  <si>
    <t>ms510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</si>
  <si>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</si>
  <si>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</si>
  <si>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</si>
  <si>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</si>
  <si>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</si>
  <si>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</si>
  <si>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</si>
  <si>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</si>
  <si>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</si>
  <si>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</si>
  <si>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No Externals</t>
  </si>
  <si>
    <t>With Externals</t>
  </si>
  <si>
    <t>Re</t>
  </si>
  <si>
    <t>--</t>
  </si>
  <si>
    <t>----------------------------------------</t>
  </si>
  <si>
    <t>D</t>
  </si>
  <si>
    <t>escription</t>
  </si>
  <si>
    <t>Regional VMT - Freeways</t>
  </si>
  <si>
    <t>Regional VMT - Arterials</t>
  </si>
  <si>
    <t>Regional VMT - Connectors</t>
  </si>
  <si>
    <t>Regional VMT - All Facilities</t>
  </si>
  <si>
    <t>Regional VHT - Freeways</t>
  </si>
  <si>
    <t>Regional VHT - Arterials</t>
  </si>
  <si>
    <t>Regional VHT - Connectors</t>
  </si>
  <si>
    <t>Regional VHT - All Facilities</t>
  </si>
  <si>
    <t>Regional VHD - Freeways</t>
  </si>
  <si>
    <t>Regional VHD - Arterials</t>
  </si>
  <si>
    <t>Regional VHD - Connectors</t>
  </si>
  <si>
    <t>Regional VHD - All Facilities</t>
  </si>
  <si>
    <t>Regional Lane Miles - Freeways</t>
  </si>
  <si>
    <t>Regional Lane Miles - Arterials</t>
  </si>
  <si>
    <t>Regional Lane Miles - Connectors</t>
  </si>
  <si>
    <t>Regional Lane Miles - All Facilities</t>
  </si>
  <si>
    <t>Screenline #2 - Vehicle</t>
  </si>
  <si>
    <t>Screenline #3 - Vehicle</t>
  </si>
  <si>
    <t>Screenline #4 - Vehicle</t>
  </si>
  <si>
    <t>Screenline #7 - Vehicle</t>
  </si>
  <si>
    <t>Screenline #14 - Vehicle</t>
  </si>
  <si>
    <t>Screenline #15 - Vehicle</t>
  </si>
  <si>
    <t>Screenline #18 - Vehicle</t>
  </si>
  <si>
    <t>Screenline #19 - Vehicle</t>
  </si>
  <si>
    <t>Screenline #20 - Vehicle</t>
  </si>
  <si>
    <t>Screenline #22 - Vehicle</t>
  </si>
  <si>
    <t>Screenline #23 - Vehicle</t>
  </si>
  <si>
    <t>Screenline #29 - Vehicle</t>
  </si>
  <si>
    <t>Screenline #30 - Vehicle</t>
  </si>
  <si>
    <t>Screenline #32 - Vehicle</t>
  </si>
  <si>
    <t>Screenline #35 - Vehicle</t>
  </si>
  <si>
    <t>Screenline #37 - Vehicle</t>
  </si>
  <si>
    <t>Screenline #41 - Vehicle</t>
  </si>
  <si>
    <t>Screenline #43 - Vehicle</t>
  </si>
  <si>
    <t>Screenline #44 - Vehicle</t>
  </si>
  <si>
    <t>Screenline #46 - Vehicle</t>
  </si>
  <si>
    <t>Screenline #54 - Vehicle</t>
  </si>
  <si>
    <t>Screenline #57 - Vehicle</t>
  </si>
  <si>
    <t>Screenline #58 - Vehicle</t>
  </si>
  <si>
    <t>Screenline #60 - Vehicle</t>
  </si>
  <si>
    <t>Screenline #66 - Vehicle</t>
  </si>
  <si>
    <t>Screenline #71 - Vehicle</t>
  </si>
  <si>
    <t>Screenline #2 - Transit</t>
  </si>
  <si>
    <t>Screenline #3 - Transit</t>
  </si>
  <si>
    <t>Screenline #4 - Transit</t>
  </si>
  <si>
    <t>Screenline #7 - Transit</t>
  </si>
  <si>
    <t>Screenline #14 - Transit</t>
  </si>
  <si>
    <t>Screenline #15 - Transit</t>
  </si>
  <si>
    <t>Screenline #18 - Transit</t>
  </si>
  <si>
    <t>Screenline #19 - Transit</t>
  </si>
  <si>
    <t>Screenline #20 - Transit</t>
  </si>
  <si>
    <t>Screenline #22 - Transit</t>
  </si>
  <si>
    <t>Screenline #23 - Transit</t>
  </si>
  <si>
    <t>Screenline #29 - Transit</t>
  </si>
  <si>
    <t>Screenline #30 - Transit</t>
  </si>
  <si>
    <t>Screenline #32 - Transit</t>
  </si>
  <si>
    <t>Screenline #35 - Transit</t>
  </si>
  <si>
    <t>Screenline #37 - Transit</t>
  </si>
  <si>
    <t>Screenline #41 - Transit</t>
  </si>
  <si>
    <t>Screenline #43 - Transit</t>
  </si>
  <si>
    <t>Screenline #44 - Transit</t>
  </si>
  <si>
    <t>Screenline #46 - Transit</t>
  </si>
  <si>
    <t>Screenline #54 - Transit</t>
  </si>
  <si>
    <t>Screenline #57 - Transit</t>
  </si>
  <si>
    <t>Screenline #58 - Transit</t>
  </si>
  <si>
    <t>Screenline #60 - Transit</t>
  </si>
  <si>
    <t>Screenline #66 - Transit</t>
  </si>
  <si>
    <t>Screenline #71 - Transit</t>
  </si>
  <si>
    <t>SOV NonWork Regional Vehicles</t>
  </si>
  <si>
    <t>HOv 2 Regional Vehicles</t>
  </si>
  <si>
    <t>HOV 3+ Regional Vehicles</t>
  </si>
  <si>
    <t>Vanpool Regional Vehicles</t>
  </si>
  <si>
    <t>HBW #1 Regional Vehicles</t>
  </si>
  <si>
    <t>HBW #2 Regional Vehicles</t>
  </si>
  <si>
    <t>HBW #3 Regional Vehicles</t>
  </si>
  <si>
    <t>HBW #4 Regional Vehicles</t>
  </si>
  <si>
    <t>Light Truck Regional Vehicles</t>
  </si>
  <si>
    <t>Medium Truck Regional Vehicles</t>
  </si>
  <si>
    <t>Heavy Truck Regional Vehicles</t>
  </si>
  <si>
    <t>SOV NonWork Regional Persons</t>
  </si>
  <si>
    <t>HOv 2 Regional Persons</t>
  </si>
  <si>
    <t>HOV 3+ Regional Persons</t>
  </si>
  <si>
    <t>Vanpool Regional Persons</t>
  </si>
  <si>
    <t>HBW #1 Regional Persons</t>
  </si>
  <si>
    <t>HBW #2 Regional Persons</t>
  </si>
  <si>
    <t>HBW #3 Regional Persons</t>
  </si>
  <si>
    <t>HBW #4 Regional Persons</t>
  </si>
  <si>
    <t>Light Truck Regional Persons</t>
  </si>
  <si>
    <t>Medium Truck Regional Persons</t>
  </si>
  <si>
    <t>Heavy Truck Regional Persons</t>
  </si>
  <si>
    <t>Walk Regional Persons</t>
  </si>
  <si>
    <t>Bike Regional Persons</t>
  </si>
  <si>
    <t>Transit Regional Persons</t>
  </si>
  <si>
    <t>DY</t>
  </si>
  <si>
    <t>Coll Dist by Time Inter</t>
  </si>
  <si>
    <t>Coll Dist by Time Intra</t>
  </si>
  <si>
    <t>Coll Dist by Distance Inter</t>
  </si>
  <si>
    <t>Coll Dist by Distance Intra</t>
  </si>
  <si>
    <t>Coll King to King</t>
  </si>
  <si>
    <t>Coll Snohomish to King</t>
  </si>
  <si>
    <t>Coll Pierce to King</t>
  </si>
  <si>
    <t>Coll Kitsap to King</t>
  </si>
  <si>
    <t>Coll King to Kitsap</t>
  </si>
  <si>
    <t>Coll Snohomish to Kitsap</t>
  </si>
  <si>
    <t>Coll Pierce to Kitsap</t>
  </si>
  <si>
    <t>Coll Kitsap to Kitsap</t>
  </si>
  <si>
    <t>Coll King to Pierce</t>
  </si>
  <si>
    <t>Coll Snohomish to Pierce</t>
  </si>
  <si>
    <t>Coll Pierce to Pierce</t>
  </si>
  <si>
    <t>Coll Kitsap to Pierce</t>
  </si>
  <si>
    <t>Coll King to Snohomish</t>
  </si>
  <si>
    <t>Coll Snohomish to Snohomish</t>
  </si>
  <si>
    <t>Coll Pierce to Snohomish</t>
  </si>
  <si>
    <t>Coll Kitsap to Snohomish</t>
  </si>
  <si>
    <t>HBO Dist by Time Inter</t>
  </si>
  <si>
    <t>HBO Dist by Time Intra</t>
  </si>
  <si>
    <t>HBO Dist by Distance Inter</t>
  </si>
  <si>
    <t>HBO Dist by Distance Intra</t>
  </si>
  <si>
    <t>Sch Dist by Time Inter</t>
  </si>
  <si>
    <t>Sch Dist by Time Intra</t>
  </si>
  <si>
    <t>Sch Dist by Distance Inter</t>
  </si>
  <si>
    <t>Sch Dist by Distance Intra</t>
  </si>
  <si>
    <t>Sch King to King</t>
  </si>
  <si>
    <t>Sch Snohomish to King</t>
  </si>
  <si>
    <t>Sch Pierce to King</t>
  </si>
  <si>
    <t>Sch Kitsap to King</t>
  </si>
  <si>
    <t>Sch King to Kitsap</t>
  </si>
  <si>
    <t>Sch Snohomish to Kitsap</t>
  </si>
  <si>
    <t>Sch Pierce to Kitsap</t>
  </si>
  <si>
    <t>Sch Kitsap to Kitsap</t>
  </si>
  <si>
    <t>Sch King to Pierce</t>
  </si>
  <si>
    <t>Sch Snohomish to Pierce</t>
  </si>
  <si>
    <t>Sch Pierce to Pierce</t>
  </si>
  <si>
    <t>Sch Kitsap to Pierce</t>
  </si>
  <si>
    <t>Sch King to Snohomish</t>
  </si>
  <si>
    <t>Sch Snohomish to Snohomish</t>
  </si>
  <si>
    <t>Sch Pierce to Snohomish</t>
  </si>
  <si>
    <t>Sch Kitsap to Snohomish</t>
  </si>
  <si>
    <t>Shp Dist by Time Inter</t>
  </si>
  <si>
    <t>Shp Dist by Time Intra</t>
  </si>
  <si>
    <t>Shp Dist by Distance Inter</t>
  </si>
  <si>
    <t>Shp Dist by Distance Intra</t>
  </si>
  <si>
    <t>Shp King to King</t>
  </si>
  <si>
    <t>Shp Snohomish to King</t>
  </si>
  <si>
    <t>Shp Pierce to King</t>
  </si>
  <si>
    <t>Shp Kitsap to King</t>
  </si>
  <si>
    <t>Shp King to Kitsap</t>
  </si>
  <si>
    <t>Shp Snohomish to Kitsap</t>
  </si>
  <si>
    <t>Shp Pierce to Kitsap</t>
  </si>
  <si>
    <t>Shp Kitsap to Kitsap</t>
  </si>
  <si>
    <t>Shp King to Pierce</t>
  </si>
  <si>
    <t>Shp Snohomish to Pierce</t>
  </si>
  <si>
    <t>Shp Pierce to Pierce</t>
  </si>
  <si>
    <t>Shp Kitsap to Pierce</t>
  </si>
  <si>
    <t>Shp King to Snohomish</t>
  </si>
  <si>
    <t>Shp Snohomish to Snohomish</t>
  </si>
  <si>
    <t>Shp Pierce to Snohomish</t>
  </si>
  <si>
    <t>Shp Kitsap to Snohomish</t>
  </si>
  <si>
    <t>OtO Dist by Time Inter</t>
  </si>
  <si>
    <t>OtO Dist by Time Intra</t>
  </si>
  <si>
    <t>OtO Dist by Distance Inter</t>
  </si>
  <si>
    <t>OtO Dist by Distance Intra</t>
  </si>
  <si>
    <t>WkO Dist by Time Inter</t>
  </si>
  <si>
    <t>WkO Dist by Time Intra</t>
  </si>
  <si>
    <t>WkO Dist by Distance Inter</t>
  </si>
  <si>
    <t>WkO Dist by Distance Intra</t>
  </si>
  <si>
    <t>WkO King to King</t>
  </si>
  <si>
    <t>WkO Snohomish to King</t>
  </si>
  <si>
    <t>WkO Pierce to King</t>
  </si>
  <si>
    <t>WkO Kitsap to King</t>
  </si>
  <si>
    <t>WkO King to Kitsap</t>
  </si>
  <si>
    <t>WkO Snohomish to Kitsap</t>
  </si>
  <si>
    <t>WkO Pierce to Kitsap</t>
  </si>
  <si>
    <t>WkO Kitsap to Kitsap</t>
  </si>
  <si>
    <t>WkO King to Pierce</t>
  </si>
  <si>
    <t>WkO Snohomish to Pierce</t>
  </si>
  <si>
    <t>WkO Pierce to Pierce</t>
  </si>
  <si>
    <t>WkO Kitsap to Pierce</t>
  </si>
  <si>
    <t>WkO King to Snohomish</t>
  </si>
  <si>
    <t>WkO Snohomish to Snohomish</t>
  </si>
  <si>
    <t>WkO Pierce to Snohomish</t>
  </si>
  <si>
    <t>WkO Kitsap to Snohomish</t>
  </si>
  <si>
    <t>Home Based College</t>
  </si>
  <si>
    <t>Non-Home Other to Other</t>
  </si>
  <si>
    <t>Non-Home Work to Other</t>
  </si>
  <si>
    <t>hw1ds1</t>
  </si>
  <si>
    <t>hw1ds2</t>
  </si>
  <si>
    <t>hw1tm1</t>
  </si>
  <si>
    <t>hw1tm2</t>
  </si>
  <si>
    <t>hw2ds1</t>
  </si>
  <si>
    <t>hw2ds2</t>
  </si>
  <si>
    <t>hw2tm1</t>
  </si>
  <si>
    <t>hw2tm2</t>
  </si>
  <si>
    <t>hw3ds1</t>
  </si>
  <si>
    <t>hw3ds2</t>
  </si>
  <si>
    <t>hw3tm1</t>
  </si>
  <si>
    <t>hw3tm2</t>
  </si>
  <si>
    <t>hw4ds1</t>
  </si>
  <si>
    <t>hw4ds2</t>
  </si>
  <si>
    <t>hw4tm1</t>
  </si>
  <si>
    <t>hw4tm2</t>
  </si>
  <si>
    <t>ms521</t>
  </si>
  <si>
    <t>hbw Dist by Time Inter</t>
  </si>
  <si>
    <t>ms522</t>
  </si>
  <si>
    <t>hbw Dist by Time Intra</t>
  </si>
  <si>
    <t>ms523</t>
  </si>
  <si>
    <t>hbw Dist by Distance Inter</t>
  </si>
  <si>
    <t>ms524</t>
  </si>
  <si>
    <t>hbw Dist by Distance Intra</t>
  </si>
  <si>
    <t>ms525</t>
  </si>
  <si>
    <t>w1kgkg</t>
  </si>
  <si>
    <t>hbw King to King</t>
  </si>
  <si>
    <t>ms526</t>
  </si>
  <si>
    <t>w1shkg</t>
  </si>
  <si>
    <t>hbw Snohomish to King</t>
  </si>
  <si>
    <t>ms527</t>
  </si>
  <si>
    <t>w1pekg</t>
  </si>
  <si>
    <t>hbw Pierce to King</t>
  </si>
  <si>
    <t>ms528</t>
  </si>
  <si>
    <t>w1kpkg</t>
  </si>
  <si>
    <t>hbw Kitsap to King</t>
  </si>
  <si>
    <t>ms529</t>
  </si>
  <si>
    <t>w1kgkp</t>
  </si>
  <si>
    <t>hbw King to Kitsap</t>
  </si>
  <si>
    <t>ms530</t>
  </si>
  <si>
    <t>w1shkp</t>
  </si>
  <si>
    <t>hbw Snohomish to Kitsap</t>
  </si>
  <si>
    <t>ms531</t>
  </si>
  <si>
    <t>w1pekp</t>
  </si>
  <si>
    <t>hbw Pierce to Kitsap</t>
  </si>
  <si>
    <t>ms532</t>
  </si>
  <si>
    <t>w1kpkp</t>
  </si>
  <si>
    <t>hbw Kitsap to Kitsap</t>
  </si>
  <si>
    <t>ms533</t>
  </si>
  <si>
    <t>w1kgpe</t>
  </si>
  <si>
    <t>hbw King to Pierce</t>
  </si>
  <si>
    <t>ms534</t>
  </si>
  <si>
    <t>w1shpe</t>
  </si>
  <si>
    <t>hbw Snohomish to Pierce</t>
  </si>
  <si>
    <t>ms535</t>
  </si>
  <si>
    <t>w1pepe</t>
  </si>
  <si>
    <t>hbw Pierce to Pierce</t>
  </si>
  <si>
    <t>ms536</t>
  </si>
  <si>
    <t>w1kppe</t>
  </si>
  <si>
    <t>hbw Kitsap to Pierce</t>
  </si>
  <si>
    <t>ms537</t>
  </si>
  <si>
    <t>w1kgsh</t>
  </si>
  <si>
    <t>hbw King to Snohomish</t>
  </si>
  <si>
    <t>ms538</t>
  </si>
  <si>
    <t>w1shsh</t>
  </si>
  <si>
    <t>hbw Snohomish to Snohomish</t>
  </si>
  <si>
    <t>ms539</t>
  </si>
  <si>
    <t>w1pesh</t>
  </si>
  <si>
    <t>hbw Pierce to Snohomish</t>
  </si>
  <si>
    <t>ms540</t>
  </si>
  <si>
    <t>w1kpsh</t>
  </si>
  <si>
    <t>hbw Kitsap to Snohomish</t>
  </si>
  <si>
    <t>ms541</t>
  </si>
  <si>
    <t>ms542</t>
  </si>
  <si>
    <t>ms543</t>
  </si>
  <si>
    <t>ms544</t>
  </si>
  <si>
    <t>ms545</t>
  </si>
  <si>
    <t>w2kgkg</t>
  </si>
  <si>
    <t>ms546</t>
  </si>
  <si>
    <t>w2shkg</t>
  </si>
  <si>
    <t>ms547</t>
  </si>
  <si>
    <t>w2pekg</t>
  </si>
  <si>
    <t>ms548</t>
  </si>
  <si>
    <t>w2kpkg</t>
  </si>
  <si>
    <t>ms549</t>
  </si>
  <si>
    <t>w2kgkp</t>
  </si>
  <si>
    <t>ms550</t>
  </si>
  <si>
    <t>w2shkp</t>
  </si>
  <si>
    <t>ms551</t>
  </si>
  <si>
    <t>w2pekp</t>
  </si>
  <si>
    <t>ms552</t>
  </si>
  <si>
    <t>w2kpkp</t>
  </si>
  <si>
    <t>ms553</t>
  </si>
  <si>
    <t>w2kgpe</t>
  </si>
  <si>
    <t>ms554</t>
  </si>
  <si>
    <t>w2shpe</t>
  </si>
  <si>
    <t>ms555</t>
  </si>
  <si>
    <t>w2pepe</t>
  </si>
  <si>
    <t>ms556</t>
  </si>
  <si>
    <t>w2kppe</t>
  </si>
  <si>
    <t>ms557</t>
  </si>
  <si>
    <t>w2kgsh</t>
  </si>
  <si>
    <t>ms558</t>
  </si>
  <si>
    <t>w2shsh</t>
  </si>
  <si>
    <t>ms559</t>
  </si>
  <si>
    <t>w2pesh</t>
  </si>
  <si>
    <t>ms560</t>
  </si>
  <si>
    <t>w2kpsh</t>
  </si>
  <si>
    <t>ms561</t>
  </si>
  <si>
    <t>ms562</t>
  </si>
  <si>
    <t>ms563</t>
  </si>
  <si>
    <t>ms564</t>
  </si>
  <si>
    <t>ms565</t>
  </si>
  <si>
    <t>w3kgkg</t>
  </si>
  <si>
    <t>ms566</t>
  </si>
  <si>
    <t>w3shkg</t>
  </si>
  <si>
    <t>ms567</t>
  </si>
  <si>
    <t>w3pekg</t>
  </si>
  <si>
    <t>ms568</t>
  </si>
  <si>
    <t>w3kpkg</t>
  </si>
  <si>
    <t>ms569</t>
  </si>
  <si>
    <t>w3kgkp</t>
  </si>
  <si>
    <t>ms570</t>
  </si>
  <si>
    <t>w3shkp</t>
  </si>
  <si>
    <t>ms571</t>
  </si>
  <si>
    <t>w3pekp</t>
  </si>
  <si>
    <t>ms572</t>
  </si>
  <si>
    <t>w3kpkp</t>
  </si>
  <si>
    <t>ms573</t>
  </si>
  <si>
    <t>w3kgpe</t>
  </si>
  <si>
    <t>ms574</t>
  </si>
  <si>
    <t>w3shpe</t>
  </si>
  <si>
    <t>ms575</t>
  </si>
  <si>
    <t>w3pepe</t>
  </si>
  <si>
    <t>ms576</t>
  </si>
  <si>
    <t>w3kppe</t>
  </si>
  <si>
    <t>ms577</t>
  </si>
  <si>
    <t>w3kgsh</t>
  </si>
  <si>
    <t>ms578</t>
  </si>
  <si>
    <t>w3shsh</t>
  </si>
  <si>
    <t>ms579</t>
  </si>
  <si>
    <t>w3pesh</t>
  </si>
  <si>
    <t>ms580</t>
  </si>
  <si>
    <t>w3kpsh</t>
  </si>
  <si>
    <t>ms581</t>
  </si>
  <si>
    <t>ms582</t>
  </si>
  <si>
    <t>ms583</t>
  </si>
  <si>
    <t>ms584</t>
  </si>
  <si>
    <t>ms585</t>
  </si>
  <si>
    <t>w4kgkg</t>
  </si>
  <si>
    <t>ms586</t>
  </si>
  <si>
    <t>w4shkg</t>
  </si>
  <si>
    <t>ms587</t>
  </si>
  <si>
    <t>w4pekg</t>
  </si>
  <si>
    <t>ms588</t>
  </si>
  <si>
    <t>w4kpkg</t>
  </si>
  <si>
    <t>ms589</t>
  </si>
  <si>
    <t>w4kgkp</t>
  </si>
  <si>
    <t>ms590</t>
  </si>
  <si>
    <t>w4shkp</t>
  </si>
  <si>
    <t>ms591</t>
  </si>
  <si>
    <t>w4pekp</t>
  </si>
  <si>
    <t>ms592</t>
  </si>
  <si>
    <t>w4kpkp</t>
  </si>
  <si>
    <t>ms593</t>
  </si>
  <si>
    <t>w4kgpe</t>
  </si>
  <si>
    <t>ms594</t>
  </si>
  <si>
    <t>w4shpe</t>
  </si>
  <si>
    <t>ms595</t>
  </si>
  <si>
    <t>w4pepe</t>
  </si>
  <si>
    <t>ms596</t>
  </si>
  <si>
    <t>w4kppe</t>
  </si>
  <si>
    <t>ms597</t>
  </si>
  <si>
    <t>w4kgsh</t>
  </si>
  <si>
    <t>ms598</t>
  </si>
  <si>
    <t>w4shsh</t>
  </si>
  <si>
    <t>ms599</t>
  </si>
  <si>
    <t>w4pesh</t>
  </si>
  <si>
    <t>ms600</t>
  </si>
  <si>
    <t>w4kpsh</t>
  </si>
  <si>
    <t>Length 
(miles)</t>
  </si>
  <si>
    <t>Time 
(minutes)</t>
  </si>
  <si>
    <t>Avergage Model Trip</t>
  </si>
  <si>
    <t>ms601</t>
  </si>
  <si>
    <t>cldar</t>
  </si>
  <si>
    <t>Coll Drive Alone - Region</t>
  </si>
  <si>
    <t>ms602</t>
  </si>
  <si>
    <t>cls2r</t>
  </si>
  <si>
    <t>Coll HOV 2 - Region</t>
  </si>
  <si>
    <t>ms603</t>
  </si>
  <si>
    <t>cls3r</t>
  </si>
  <si>
    <t>Coll HOV 3+ - Region</t>
  </si>
  <si>
    <t>ms604</t>
  </si>
  <si>
    <t>cltwr</t>
  </si>
  <si>
    <t>Coll Transit Walk - Region</t>
  </si>
  <si>
    <t>ms605</t>
  </si>
  <si>
    <t>clwkr</t>
  </si>
  <si>
    <t>Coll Walk - Region</t>
  </si>
  <si>
    <t>ms606</t>
  </si>
  <si>
    <t>clbkr</t>
  </si>
  <si>
    <t>Coll Bike - Region</t>
  </si>
  <si>
    <t>ms607</t>
  </si>
  <si>
    <t>hodar</t>
  </si>
  <si>
    <t>HBO Drive Alone - Region</t>
  </si>
  <si>
    <t>ms608</t>
  </si>
  <si>
    <t>hos2r</t>
  </si>
  <si>
    <t>HBO HOV 2 - Region</t>
  </si>
  <si>
    <t>ms609</t>
  </si>
  <si>
    <t>hos3r</t>
  </si>
  <si>
    <t>HBO HOV 3+ - Region</t>
  </si>
  <si>
    <t>ms610</t>
  </si>
  <si>
    <t>hotwr</t>
  </si>
  <si>
    <t>HBO Transit Walk - Region</t>
  </si>
  <si>
    <t>ms611</t>
  </si>
  <si>
    <t>howkr</t>
  </si>
  <si>
    <t>HBO Walk - Region</t>
  </si>
  <si>
    <t>ms612</t>
  </si>
  <si>
    <t>hobkr</t>
  </si>
  <si>
    <t>HBO Bike - Region</t>
  </si>
  <si>
    <t>ms613</t>
  </si>
  <si>
    <t>nhdar</t>
  </si>
  <si>
    <t>NHB Drive Alone - Region</t>
  </si>
  <si>
    <t>ms614</t>
  </si>
  <si>
    <t>nhs2r</t>
  </si>
  <si>
    <t>NHB HOV 2 - Region</t>
  </si>
  <si>
    <t>ms615</t>
  </si>
  <si>
    <t>nhs3r</t>
  </si>
  <si>
    <t>NHB HOV 3+ - Region</t>
  </si>
  <si>
    <t>ms616</t>
  </si>
  <si>
    <t>nhtwr</t>
  </si>
  <si>
    <t>NHB Transit Walk - Region</t>
  </si>
  <si>
    <t>ms617</t>
  </si>
  <si>
    <t>nhwkr</t>
  </si>
  <si>
    <t>NHB Walk - Region</t>
  </si>
  <si>
    <t>ms618</t>
  </si>
  <si>
    <t>nhbkr</t>
  </si>
  <si>
    <t>NHB Bike - Region</t>
  </si>
  <si>
    <t>Regional Daily Mode Share</t>
  </si>
  <si>
    <t>Drive Alone</t>
  </si>
  <si>
    <t>Non-Home Based</t>
  </si>
  <si>
    <t>Auto</t>
  </si>
  <si>
    <t>sldar</t>
  </si>
  <si>
    <t>sls2r</t>
  </si>
  <si>
    <t>sls3r</t>
  </si>
  <si>
    <t>sltwr</t>
  </si>
  <si>
    <t>slwkr</t>
  </si>
  <si>
    <t>slbkr</t>
  </si>
  <si>
    <t>w1dar</t>
  </si>
  <si>
    <t>w1s2r</t>
  </si>
  <si>
    <t>w1s3r</t>
  </si>
  <si>
    <t>w1twr</t>
  </si>
  <si>
    <t>w1wkr</t>
  </si>
  <si>
    <t>w1bkr</t>
  </si>
  <si>
    <t>w1tdr</t>
  </si>
  <si>
    <t>w2dar</t>
  </si>
  <si>
    <t>w2s2r</t>
  </si>
  <si>
    <t>w2s3r</t>
  </si>
  <si>
    <t>w2twr</t>
  </si>
  <si>
    <t>w2tdr</t>
  </si>
  <si>
    <t>w2wkr</t>
  </si>
  <si>
    <t>w2bkr</t>
  </si>
  <si>
    <t>w3dar</t>
  </si>
  <si>
    <t>w3s2r</t>
  </si>
  <si>
    <t>w3s3r</t>
  </si>
  <si>
    <t>w3twr</t>
  </si>
  <si>
    <t>w3tdr</t>
  </si>
  <si>
    <t>w3wkr</t>
  </si>
  <si>
    <t>w3bkr</t>
  </si>
  <si>
    <t>w4dar</t>
  </si>
  <si>
    <t>w4s2r</t>
  </si>
  <si>
    <t>w4s3r</t>
  </si>
  <si>
    <t>w4twr</t>
  </si>
  <si>
    <t>w4tdr</t>
  </si>
  <si>
    <t>w4wkr</t>
  </si>
  <si>
    <t>w4bkr</t>
  </si>
  <si>
    <t>Daily Internal Trips</t>
  </si>
  <si>
    <t>Total Daily Internal Trips</t>
  </si>
  <si>
    <t>sults</t>
  </si>
  <si>
    <t>ltktm1</t>
  </si>
  <si>
    <t>LtTrk Dist by Time Inter</t>
  </si>
  <si>
    <t>ltktm2</t>
  </si>
  <si>
    <t>LtTrk Dist by Time Intra</t>
  </si>
  <si>
    <t>ltkds1</t>
  </si>
  <si>
    <t>LtTrk Dist by Distance Inter</t>
  </si>
  <si>
    <t>ltkds2</t>
  </si>
  <si>
    <t>LtTrk Dist by Distance Intra</t>
  </si>
  <si>
    <t>ltkgkg</t>
  </si>
  <si>
    <t>LtTrk King to King</t>
  </si>
  <si>
    <t>ltshkg</t>
  </si>
  <si>
    <t>LtTrk Snohomish to King</t>
  </si>
  <si>
    <t>ltpekg</t>
  </si>
  <si>
    <t>LtTrk Pierce to King</t>
  </si>
  <si>
    <t>ltkpkg</t>
  </si>
  <si>
    <t>LtTrk Kitsap to King</t>
  </si>
  <si>
    <t>ltkgkp</t>
  </si>
  <si>
    <t>LtTrk King to Kitsap</t>
  </si>
  <si>
    <t>ltshkp</t>
  </si>
  <si>
    <t>LtTrk Snohomish to Kitsap</t>
  </si>
  <si>
    <t>ltpekp</t>
  </si>
  <si>
    <t>LtTrk Pierce to Kitsap</t>
  </si>
  <si>
    <t>ltkpkp</t>
  </si>
  <si>
    <t>LtTrk Kitsap to Kitsap</t>
  </si>
  <si>
    <t>ltkgpe</t>
  </si>
  <si>
    <t>LtTrk King to Pierce</t>
  </si>
  <si>
    <t>ltshpe</t>
  </si>
  <si>
    <t>LtTrk Snohomish to Pierce</t>
  </si>
  <si>
    <t>ltpepe</t>
  </si>
  <si>
    <t>LtTrk Pierce to Pierce</t>
  </si>
  <si>
    <t>ltkppe</t>
  </si>
  <si>
    <t>LtTrk Kitsap to Pierce</t>
  </si>
  <si>
    <t>ltkgsh</t>
  </si>
  <si>
    <t>LtTrk King to Snohomish</t>
  </si>
  <si>
    <t>ltshsh</t>
  </si>
  <si>
    <t>LtTrk Snohomish to Snohomish</t>
  </si>
  <si>
    <t>ms619</t>
  </si>
  <si>
    <t>ltpesh</t>
  </si>
  <si>
    <t>LtTrk Pierce to Snohomish</t>
  </si>
  <si>
    <t>ms620</t>
  </si>
  <si>
    <t>ltkpsh</t>
  </si>
  <si>
    <t>LtTrk Kitsap to Snohomish</t>
  </si>
  <si>
    <t>ms621</t>
  </si>
  <si>
    <t>medtm1</t>
  </si>
  <si>
    <t>MedTrk Dist by Time Inter</t>
  </si>
  <si>
    <t>ms622</t>
  </si>
  <si>
    <t>medtm2</t>
  </si>
  <si>
    <t>MedTrk Dist by Time Intra</t>
  </si>
  <si>
    <t>ms623</t>
  </si>
  <si>
    <t>medds1</t>
  </si>
  <si>
    <t>MedTrk Dist by Distance Inter</t>
  </si>
  <si>
    <t>ms624</t>
  </si>
  <si>
    <t>medds2</t>
  </si>
  <si>
    <t>MedTrk Dist by Distance Intra</t>
  </si>
  <si>
    <t>ms625</t>
  </si>
  <si>
    <t>mtkgkg</t>
  </si>
  <si>
    <t>MedTrk King to King</t>
  </si>
  <si>
    <t>ms626</t>
  </si>
  <si>
    <t>mtshkg</t>
  </si>
  <si>
    <t>MedTrk Snohomish to King</t>
  </si>
  <si>
    <t>ms627</t>
  </si>
  <si>
    <t>mtpekg</t>
  </si>
  <si>
    <t>MedTrk Pierce to King</t>
  </si>
  <si>
    <t>ms628</t>
  </si>
  <si>
    <t>mtkpkg</t>
  </si>
  <si>
    <t>MedTrk Kitsap to King</t>
  </si>
  <si>
    <t>ms629</t>
  </si>
  <si>
    <t>mtkgkp</t>
  </si>
  <si>
    <t>MedTrk King to Kitsap</t>
  </si>
  <si>
    <t>ms630</t>
  </si>
  <si>
    <t>mtshkp</t>
  </si>
  <si>
    <t>MedTrk Snohomish to Kitsap</t>
  </si>
  <si>
    <t>ms631</t>
  </si>
  <si>
    <t>mtpekp</t>
  </si>
  <si>
    <t>MedTrk Pierce to Kitsap</t>
  </si>
  <si>
    <t>ms632</t>
  </si>
  <si>
    <t>mtkpkp</t>
  </si>
  <si>
    <t>MedTrk Kitsap to Kitsap</t>
  </si>
  <si>
    <t>ms633</t>
  </si>
  <si>
    <t>mtkgpe</t>
  </si>
  <si>
    <t>MedTrk King to Pierce</t>
  </si>
  <si>
    <t>ms634</t>
  </si>
  <si>
    <t>mtshpe</t>
  </si>
  <si>
    <t>MedTrk Snohomish to Pierce</t>
  </si>
  <si>
    <t>ms635</t>
  </si>
  <si>
    <t>mtpepe</t>
  </si>
  <si>
    <t>MedTrk Pierce to Pierce</t>
  </si>
  <si>
    <t>ms636</t>
  </si>
  <si>
    <t>mtkppe</t>
  </si>
  <si>
    <t>MedTrk Kitsap to Pierce</t>
  </si>
  <si>
    <t>ms637</t>
  </si>
  <si>
    <t>mtkgsh</t>
  </si>
  <si>
    <t>MedTrk King to Snohomish</t>
  </si>
  <si>
    <t>ms638</t>
  </si>
  <si>
    <t>mtshsh</t>
  </si>
  <si>
    <t>MedTrk Snohomish to Snohomish</t>
  </si>
  <si>
    <t>ms639</t>
  </si>
  <si>
    <t>mtpesh</t>
  </si>
  <si>
    <t>MedTrk Pierce to Snohomish</t>
  </si>
  <si>
    <t>ms640</t>
  </si>
  <si>
    <t>mtkpsh</t>
  </si>
  <si>
    <t>MedTrk Kitsap to Snohomish</t>
  </si>
  <si>
    <t>ms641</t>
  </si>
  <si>
    <t>hvytm1</t>
  </si>
  <si>
    <t>HvyTrk Dist by Time Inter</t>
  </si>
  <si>
    <t>ms642</t>
  </si>
  <si>
    <t>hvytm2</t>
  </si>
  <si>
    <t>HvyTrk Dist by Time Intra</t>
  </si>
  <si>
    <t>ms643</t>
  </si>
  <si>
    <t>hvyds1</t>
  </si>
  <si>
    <t>HvyTrk Dist by Distance Inter</t>
  </si>
  <si>
    <t>ms644</t>
  </si>
  <si>
    <t>hvyds2</t>
  </si>
  <si>
    <t>HvyTrk Dist by Distance Intra</t>
  </si>
  <si>
    <t>ms645</t>
  </si>
  <si>
    <t>htkgkg</t>
  </si>
  <si>
    <t>HvyTrk King to King</t>
  </si>
  <si>
    <t>ms646</t>
  </si>
  <si>
    <t>htshkg</t>
  </si>
  <si>
    <t>HvyTrk Snohomish to King</t>
  </si>
  <si>
    <t>ms647</t>
  </si>
  <si>
    <t>htpekg</t>
  </si>
  <si>
    <t>HvyTrk Pierce to King</t>
  </si>
  <si>
    <t>ms648</t>
  </si>
  <si>
    <t>htkpkg</t>
  </si>
  <si>
    <t>HvyTrk Kitsap to King</t>
  </si>
  <si>
    <t>ms649</t>
  </si>
  <si>
    <t>htkgkp</t>
  </si>
  <si>
    <t>HvyTrk King to Kitsap</t>
  </si>
  <si>
    <t>ms650</t>
  </si>
  <si>
    <t>htshkp</t>
  </si>
  <si>
    <t>HvyTrk Snohomish to Kitsap</t>
  </si>
  <si>
    <t>ms651</t>
  </si>
  <si>
    <t>htpekp</t>
  </si>
  <si>
    <t>HvyTrk Pierce to Kitsap</t>
  </si>
  <si>
    <t>ms652</t>
  </si>
  <si>
    <t>htkpkp</t>
  </si>
  <si>
    <t>HvyTrk Kitsap to Kitsap</t>
  </si>
  <si>
    <t>ms653</t>
  </si>
  <si>
    <t>htkgpe</t>
  </si>
  <si>
    <t>HvyTrk King to Pierce</t>
  </si>
  <si>
    <t>ms654</t>
  </si>
  <si>
    <t>htshpe</t>
  </si>
  <si>
    <t>HvyTrk Snohomish to Pierce</t>
  </si>
  <si>
    <t>ms655</t>
  </si>
  <si>
    <t>htpepe</t>
  </si>
  <si>
    <t>HvyTrk Pierce to Pierce</t>
  </si>
  <si>
    <t>ms656</t>
  </si>
  <si>
    <t>htkppe</t>
  </si>
  <si>
    <t>HvyTrk Kitsap to Pierce</t>
  </si>
  <si>
    <t>ms657</t>
  </si>
  <si>
    <t>htkgsh</t>
  </si>
  <si>
    <t>HvyTrk King to Snohomish</t>
  </si>
  <si>
    <t>ms658</t>
  </si>
  <si>
    <t>htshsh</t>
  </si>
  <si>
    <t>HvyTrk Snohomish to Snohomish</t>
  </si>
  <si>
    <t>ms659</t>
  </si>
  <si>
    <t>htpesh</t>
  </si>
  <si>
    <t>HvyTrk Pierce to Snohomish</t>
  </si>
  <si>
    <t>ms660</t>
  </si>
  <si>
    <t>htkpsh</t>
  </si>
  <si>
    <t>HvyTrk Kitsap to Snohomish</t>
  </si>
  <si>
    <t>ms661</t>
  </si>
  <si>
    <t>ms662</t>
  </si>
  <si>
    <t>ms663</t>
  </si>
  <si>
    <t>ms664</t>
  </si>
  <si>
    <t>ms665</t>
  </si>
  <si>
    <t>ms666</t>
  </si>
  <si>
    <t>ms667</t>
  </si>
  <si>
    <t>ms668</t>
  </si>
  <si>
    <t>ms669</t>
  </si>
  <si>
    <t>ms670</t>
  </si>
  <si>
    <t>ms671</t>
  </si>
  <si>
    <t>ms672</t>
  </si>
  <si>
    <t>ms673</t>
  </si>
  <si>
    <t>ms674</t>
  </si>
  <si>
    <t>ms675</t>
  </si>
  <si>
    <t>ms676</t>
  </si>
  <si>
    <t>ms677</t>
  </si>
  <si>
    <t>ms678</t>
  </si>
  <si>
    <t>ms679</t>
  </si>
  <si>
    <t>School Drive Alone - Region</t>
  </si>
  <si>
    <t>ms680</t>
  </si>
  <si>
    <t>School HOV 2 - Region</t>
  </si>
  <si>
    <t>ms681</t>
  </si>
  <si>
    <t>School HOV 3+ - Region</t>
  </si>
  <si>
    <t>ms682</t>
  </si>
  <si>
    <t>School Transit Walk - Region</t>
  </si>
  <si>
    <t>ms683</t>
  </si>
  <si>
    <t>School Walk - Region</t>
  </si>
  <si>
    <t>ms684</t>
  </si>
  <si>
    <t>School Bike - Region</t>
  </si>
  <si>
    <t>ms685</t>
  </si>
  <si>
    <t>HBW #1 Drive Alone - Region</t>
  </si>
  <si>
    <t>ms686</t>
  </si>
  <si>
    <t>HBW #1 HOV 2 - Region</t>
  </si>
  <si>
    <t>ms687</t>
  </si>
  <si>
    <t>HBW #1 HOV 3+ - Region</t>
  </si>
  <si>
    <t>ms688</t>
  </si>
  <si>
    <t>HBW #1 Transit Walk - Region</t>
  </si>
  <si>
    <t>ms689</t>
  </si>
  <si>
    <t>HBW #1 Transit Auto - Region</t>
  </si>
  <si>
    <t>ms690</t>
  </si>
  <si>
    <t>HBW #1 Walk - Region</t>
  </si>
  <si>
    <t>ms691</t>
  </si>
  <si>
    <t>HBW #1 Bike - Region</t>
  </si>
  <si>
    <t>ms692</t>
  </si>
  <si>
    <t>HBW #2 Drive Alone - Region</t>
  </si>
  <si>
    <t>ms693</t>
  </si>
  <si>
    <t>HBW #2 HOV 2 - Region</t>
  </si>
  <si>
    <t>ms694</t>
  </si>
  <si>
    <t>HBW #2 HOV 3+ - Region</t>
  </si>
  <si>
    <t>ms695</t>
  </si>
  <si>
    <t>HBW #2 Transit Walk - Region</t>
  </si>
  <si>
    <t>ms696</t>
  </si>
  <si>
    <t>HBW #2 Transit Auto - Region</t>
  </si>
  <si>
    <t>ms697</t>
  </si>
  <si>
    <t>HBW #2 Walk - Region</t>
  </si>
  <si>
    <t>ms698</t>
  </si>
  <si>
    <t>HBW #2 Bike - Region</t>
  </si>
  <si>
    <t>ms699</t>
  </si>
  <si>
    <t>HBW #3 Drive Alone - Region</t>
  </si>
  <si>
    <t>ms700</t>
  </si>
  <si>
    <t>HBW #3 HOV 2 - Region</t>
  </si>
  <si>
    <t>ms701</t>
  </si>
  <si>
    <t>HBW #3 HOV 3+ - Region</t>
  </si>
  <si>
    <t>ms702</t>
  </si>
  <si>
    <t>HBW #3 Transit Walk - Region</t>
  </si>
  <si>
    <t>ms703</t>
  </si>
  <si>
    <t>HBW #3 Transit Auto - Region</t>
  </si>
  <si>
    <t>ms704</t>
  </si>
  <si>
    <t>HBW #3 Walk - Region</t>
  </si>
  <si>
    <t>ms705</t>
  </si>
  <si>
    <t>HBW #3 Bike - Region</t>
  </si>
  <si>
    <t>ms706</t>
  </si>
  <si>
    <t>HBW #4 Drive Alone - Region</t>
  </si>
  <si>
    <t>ms707</t>
  </si>
  <si>
    <t>HBW #4 HOV 2 - Region</t>
  </si>
  <si>
    <t>ms708</t>
  </si>
  <si>
    <t>HBW #4 HOV 3+ - Region</t>
  </si>
  <si>
    <t>ms709</t>
  </si>
  <si>
    <t>HBW #4 Transit Walk - Region</t>
  </si>
  <si>
    <t>ms710</t>
  </si>
  <si>
    <t>HBW #4 Transit Auto - Region</t>
  </si>
  <si>
    <t>ms711</t>
  </si>
  <si>
    <t>HBW #4 Walk - Region</t>
  </si>
  <si>
    <t>ms712</t>
  </si>
  <si>
    <t>HBW #4 Bike - Region</t>
  </si>
  <si>
    <t>Total Truck Trips</t>
  </si>
  <si>
    <t>AM Peak Period</t>
  </si>
  <si>
    <t>Midday Period</t>
  </si>
  <si>
    <t>PM Peak Period</t>
  </si>
  <si>
    <t>Late Evening Period</t>
  </si>
  <si>
    <t>Overnight Period</t>
  </si>
  <si>
    <t>Observed</t>
  </si>
  <si>
    <t>Model</t>
  </si>
  <si>
    <t>Table 11. Percent of Person Trips by Time of Day</t>
  </si>
  <si>
    <t>Table 10. Modeled Mode Share by Time of Day</t>
  </si>
  <si>
    <t>Table 12. Regional Trip Distribution</t>
  </si>
  <si>
    <t>Table 13. College Trip Distribution - County to County Flows</t>
  </si>
  <si>
    <t>Table 14. Home Based Other Trip Distribution - County to County Flows</t>
  </si>
  <si>
    <t>Table 15. Home Based Shopping Trip Distribution - County to County Flows</t>
  </si>
  <si>
    <t>Table 16. Home Based School Trip Distribution - County to County Flows</t>
  </si>
  <si>
    <t>Table 17. Non-Home Based Other to Other Trip Distribution - County to County Flows</t>
  </si>
  <si>
    <t>Table 18. Non-Home Based Work to Other Trip Distribution - County to County Flows</t>
  </si>
  <si>
    <t>Table 19. Home Based Work Income #1 Trip Distribution - County to County Flows</t>
  </si>
  <si>
    <t>Table 20. Home Based Work Income #2 Trip Distribution - County to County Flows</t>
  </si>
  <si>
    <t>Table 21. Home Based Work Income #3 Trip Distribution - County to County Flows</t>
  </si>
  <si>
    <t>Table 22. Home Based Work Income #4 Trip Distribution - County to County Flows</t>
  </si>
  <si>
    <t>Table 23. Regional Truck Trip Distribution</t>
  </si>
  <si>
    <t>Table 24. Light Truck Trip Distribution - County to County Flows</t>
  </si>
  <si>
    <t>Table 25. Medium Truck Trip Distribution - County to County Flows</t>
  </si>
  <si>
    <t>Table 26. Heavy Truck Trip Distribution - County to County Flows</t>
  </si>
  <si>
    <t>Table 27. Regional Mode Choice - Internal Zones only</t>
  </si>
  <si>
    <t>2006 HH Survey</t>
  </si>
  <si>
    <t>other</t>
  </si>
  <si>
    <t>HOV 2+</t>
  </si>
  <si>
    <t>Walk &amp; Bike</t>
  </si>
  <si>
    <t># of Lines</t>
  </si>
  <si>
    <t>Total Boardings</t>
  </si>
  <si>
    <t>Central Link</t>
  </si>
  <si>
    <t>Tacoma Link</t>
  </si>
  <si>
    <t>Sounder North</t>
  </si>
  <si>
    <t>Sounder South</t>
  </si>
  <si>
    <t>Monorail</t>
  </si>
  <si>
    <t>Bus</t>
  </si>
  <si>
    <t>Ferry</t>
  </si>
  <si>
    <t>Transit Routes</t>
  </si>
  <si>
    <t>alrbds</t>
  </si>
  <si>
    <t>alrtms</t>
  </si>
  <si>
    <t>alrlns</t>
  </si>
  <si>
    <t>alrlis</t>
  </si>
  <si>
    <t>mlrbds</t>
  </si>
  <si>
    <t>mlrtms</t>
  </si>
  <si>
    <t>mlrlns</t>
  </si>
  <si>
    <t>mlrlis</t>
  </si>
  <si>
    <t>alrlit</t>
  </si>
  <si>
    <t>alrlnt</t>
  </si>
  <si>
    <t>alrtmt</t>
  </si>
  <si>
    <t>alrbdt</t>
  </si>
  <si>
    <t>mlrlit</t>
  </si>
  <si>
    <t>mlrlnt</t>
  </si>
  <si>
    <t>mlrtmt</t>
  </si>
  <si>
    <t>mlrbdt</t>
  </si>
  <si>
    <t>acrlit</t>
  </si>
  <si>
    <t>acrlnt</t>
  </si>
  <si>
    <t>acrtmt</t>
  </si>
  <si>
    <t>acrbdt</t>
  </si>
  <si>
    <t>mcrlit</t>
  </si>
  <si>
    <t>mcrlnt</t>
  </si>
  <si>
    <t>mcrtmt</t>
  </si>
  <si>
    <t>mcrbdt</t>
  </si>
  <si>
    <t>acrlie</t>
  </si>
  <si>
    <t>acrlne</t>
  </si>
  <si>
    <t>acrbde</t>
  </si>
  <si>
    <t>mcrlie</t>
  </si>
  <si>
    <t>mcrlne</t>
  </si>
  <si>
    <t>mcrbde</t>
  </si>
  <si>
    <t>amrlis</t>
  </si>
  <si>
    <t>amrlns</t>
  </si>
  <si>
    <t>amrtms</t>
  </si>
  <si>
    <t>amrbds</t>
  </si>
  <si>
    <t>mmrlis</t>
  </si>
  <si>
    <t>mmrlns</t>
  </si>
  <si>
    <t>mmrtms</t>
  </si>
  <si>
    <t>mmrbds</t>
  </si>
  <si>
    <t>abslia</t>
  </si>
  <si>
    <t>abslna</t>
  </si>
  <si>
    <t>abstma</t>
  </si>
  <si>
    <t>absbda</t>
  </si>
  <si>
    <t>mbslia</t>
  </si>
  <si>
    <t>mbslna</t>
  </si>
  <si>
    <t>mbstma</t>
  </si>
  <si>
    <t>mbsbda</t>
  </si>
  <si>
    <t>afylia</t>
  </si>
  <si>
    <t>afylna</t>
  </si>
  <si>
    <t>afytma</t>
  </si>
  <si>
    <t>afybda</t>
  </si>
  <si>
    <t>mfylia</t>
  </si>
  <si>
    <t>mfylna</t>
  </si>
  <si>
    <t>mfytma</t>
  </si>
  <si>
    <t>mfybda</t>
  </si>
  <si>
    <t>ms713</t>
  </si>
  <si>
    <t>LRT Boardings Seattle</t>
  </si>
  <si>
    <t>ms714</t>
  </si>
  <si>
    <t>LRT Time Seattle</t>
  </si>
  <si>
    <t>ms715</t>
  </si>
  <si>
    <t>LRT Length Seattle</t>
  </si>
  <si>
    <t>ms716</t>
  </si>
  <si>
    <t>LRT Lines Seattle</t>
  </si>
  <si>
    <t>ms717</t>
  </si>
  <si>
    <t>LRT Boardings Tacoma</t>
  </si>
  <si>
    <t>ms718</t>
  </si>
  <si>
    <t>LRT Time Tacoma</t>
  </si>
  <si>
    <t>ms719</t>
  </si>
  <si>
    <t>LRT Length Tacoma</t>
  </si>
  <si>
    <t>ms720</t>
  </si>
  <si>
    <t>LRT Lines Tacoma</t>
  </si>
  <si>
    <t>ms721</t>
  </si>
  <si>
    <t>CRT Boardings Everett</t>
  </si>
  <si>
    <t>ms722</t>
  </si>
  <si>
    <t>acrtme</t>
  </si>
  <si>
    <t>CRT Time Everett</t>
  </si>
  <si>
    <t>ms723</t>
  </si>
  <si>
    <t>CRT Length Everett</t>
  </si>
  <si>
    <t>ms724</t>
  </si>
  <si>
    <t>CRT Lines Everett</t>
  </si>
  <si>
    <t>ms725</t>
  </si>
  <si>
    <t>CRT Boardings Tacoma</t>
  </si>
  <si>
    <t>ms726</t>
  </si>
  <si>
    <t>CRT Time Tacoma</t>
  </si>
  <si>
    <t>ms727</t>
  </si>
  <si>
    <t>CRT Length Tacoma</t>
  </si>
  <si>
    <t>ms728</t>
  </si>
  <si>
    <t>CRT Lines Tacoma</t>
  </si>
  <si>
    <t>ms729</t>
  </si>
  <si>
    <t>Monorail Boardings</t>
  </si>
  <si>
    <t>ms730</t>
  </si>
  <si>
    <t>Monorail Time</t>
  </si>
  <si>
    <t>ms731</t>
  </si>
  <si>
    <t>Monorail Length</t>
  </si>
  <si>
    <t>ms732</t>
  </si>
  <si>
    <t>Monorail Lines</t>
  </si>
  <si>
    <t>ms733</t>
  </si>
  <si>
    <t>Bus Boardings</t>
  </si>
  <si>
    <t>ms734</t>
  </si>
  <si>
    <t>Bus Time</t>
  </si>
  <si>
    <t>ms735</t>
  </si>
  <si>
    <t>Bus Length</t>
  </si>
  <si>
    <t>ms736</t>
  </si>
  <si>
    <t>Bus Lines</t>
  </si>
  <si>
    <t>ms737</t>
  </si>
  <si>
    <t>Ferry Boardings</t>
  </si>
  <si>
    <t>ms738</t>
  </si>
  <si>
    <t>Ferry Time</t>
  </si>
  <si>
    <t>ms739</t>
  </si>
  <si>
    <t>Ferry Length</t>
  </si>
  <si>
    <t>ms740</t>
  </si>
  <si>
    <t>Ferry Lines</t>
  </si>
  <si>
    <t>ms741</t>
  </si>
  <si>
    <t>ms742</t>
  </si>
  <si>
    <t>ms743</t>
  </si>
  <si>
    <t>ms744</t>
  </si>
  <si>
    <t>ms745</t>
  </si>
  <si>
    <t>ms746</t>
  </si>
  <si>
    <t>ms747</t>
  </si>
  <si>
    <t>ms748</t>
  </si>
  <si>
    <t>ms749</t>
  </si>
  <si>
    <t>ms750</t>
  </si>
  <si>
    <t>ms751</t>
  </si>
  <si>
    <t>ms752</t>
  </si>
  <si>
    <t>ms753</t>
  </si>
  <si>
    <t>ms754</t>
  </si>
  <si>
    <t>ms755</t>
  </si>
  <si>
    <t>ms756</t>
  </si>
  <si>
    <t>ms757</t>
  </si>
  <si>
    <t>ms758</t>
  </si>
  <si>
    <t>ms759</t>
  </si>
  <si>
    <t>ms760</t>
  </si>
  <si>
    <t>Total Length (miles)</t>
  </si>
  <si>
    <t>Total Time (minutes)</t>
  </si>
  <si>
    <t>Summary</t>
  </si>
  <si>
    <t>V4.0.3</t>
  </si>
  <si>
    <t>Home Based College Trips by Distance</t>
  </si>
  <si>
    <t>&lt; 1mi</t>
  </si>
  <si>
    <t>1-2mi</t>
  </si>
  <si>
    <t>2-3mi</t>
  </si>
  <si>
    <t>3-4mi</t>
  </si>
  <si>
    <t>4-5mi</t>
  </si>
  <si>
    <t>5-6mi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</si>
  <si>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</si>
  <si>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</si>
  <si>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</si>
  <si>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</si>
  <si>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</si>
  <si>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</si>
  <si>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</si>
  <si>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</si>
  <si>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</si>
  <si>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</si>
  <si>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</si>
  <si>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</si>
  <si>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</si>
  <si>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</si>
  <si>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</si>
  <si>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</si>
  <si>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22-23mi</t>
  </si>
  <si>
    <t>23-24mi</t>
  </si>
  <si>
    <t>24-25mi</t>
  </si>
  <si>
    <t>&gt; 25 miles</t>
  </si>
  <si>
    <t>Share of Trips</t>
  </si>
  <si>
    <t>ms761</t>
  </si>
  <si>
    <t>cods1</t>
  </si>
  <si>
    <t>Coll Dist 1mi</t>
  </si>
  <si>
    <t>ms762</t>
  </si>
  <si>
    <t>cods2</t>
  </si>
  <si>
    <t>Coll Dist 2mi</t>
  </si>
  <si>
    <t>ms763</t>
  </si>
  <si>
    <t>cods3</t>
  </si>
  <si>
    <t>Coll Dist 3mi</t>
  </si>
  <si>
    <t>ms764</t>
  </si>
  <si>
    <t>cods4</t>
  </si>
  <si>
    <t>Coll Dist 4mi</t>
  </si>
  <si>
    <t>ms765</t>
  </si>
  <si>
    <t>cods5</t>
  </si>
  <si>
    <t>Coll Dist 5mi</t>
  </si>
  <si>
    <t>ms766</t>
  </si>
  <si>
    <t>cods6</t>
  </si>
  <si>
    <t>Coll Dist 6mi</t>
  </si>
  <si>
    <t>ms767</t>
  </si>
  <si>
    <t>cods7</t>
  </si>
  <si>
    <t>Coll Dist 7mi</t>
  </si>
  <si>
    <t>ms768</t>
  </si>
  <si>
    <t>cods8</t>
  </si>
  <si>
    <t>Coll Dist 8mi</t>
  </si>
  <si>
    <t>ms769</t>
  </si>
  <si>
    <t>cods9</t>
  </si>
  <si>
    <t>Coll Dist 9mi</t>
  </si>
  <si>
    <t>ms770</t>
  </si>
  <si>
    <t>cods10</t>
  </si>
  <si>
    <t>Coll Dist 10mi</t>
  </si>
  <si>
    <t>ms771</t>
  </si>
  <si>
    <t>cods11</t>
  </si>
  <si>
    <t>Coll Dist 11mi</t>
  </si>
  <si>
    <t>ms772</t>
  </si>
  <si>
    <t>cods12</t>
  </si>
  <si>
    <t>Coll Dist 12mi</t>
  </si>
  <si>
    <t>ms773</t>
  </si>
  <si>
    <t>cods13</t>
  </si>
  <si>
    <t>Coll Dist 13mi</t>
  </si>
  <si>
    <t>ms774</t>
  </si>
  <si>
    <t>cods14</t>
  </si>
  <si>
    <t>Coll Dist 14mi</t>
  </si>
  <si>
    <t>ms775</t>
  </si>
  <si>
    <t>cods15</t>
  </si>
  <si>
    <t>Coll Dist 15mi</t>
  </si>
  <si>
    <t>ms776</t>
  </si>
  <si>
    <t>cods16</t>
  </si>
  <si>
    <t>Coll Dist 16mi</t>
  </si>
  <si>
    <t>ms777</t>
  </si>
  <si>
    <t>cods17</t>
  </si>
  <si>
    <t>Coll Dist 17mi</t>
  </si>
  <si>
    <t>ms778</t>
  </si>
  <si>
    <t>cods18</t>
  </si>
  <si>
    <t>Coll Dist 18mi</t>
  </si>
  <si>
    <t>ms779</t>
  </si>
  <si>
    <t>cods19</t>
  </si>
  <si>
    <t>Coll Dist 19mi</t>
  </si>
  <si>
    <t>ms780</t>
  </si>
  <si>
    <t>cods20</t>
  </si>
  <si>
    <t>Coll Dist 20mi</t>
  </si>
  <si>
    <t>ms781</t>
  </si>
  <si>
    <t>cods21</t>
  </si>
  <si>
    <t>Coll Dist 21mi</t>
  </si>
  <si>
    <t>ms782</t>
  </si>
  <si>
    <t>cods22</t>
  </si>
  <si>
    <t>Coll Dist 22mi</t>
  </si>
  <si>
    <t>ms783</t>
  </si>
  <si>
    <t>cods23</t>
  </si>
  <si>
    <t>Coll Dist 23mi</t>
  </si>
  <si>
    <t>ms784</t>
  </si>
  <si>
    <t>cods24</t>
  </si>
  <si>
    <t>Coll Dist 24mi</t>
  </si>
  <si>
    <t>ms785</t>
  </si>
  <si>
    <t>cods25</t>
  </si>
  <si>
    <t>Coll Dist 25mi</t>
  </si>
  <si>
    <t>ms786</t>
  </si>
  <si>
    <t>cods26</t>
  </si>
  <si>
    <t>Coll Dist &gt;25mi</t>
  </si>
  <si>
    <t>Home Based Other Trips by Distance</t>
  </si>
  <si>
    <t>hods1</t>
  </si>
  <si>
    <t>hods2</t>
  </si>
  <si>
    <t>hods3</t>
  </si>
  <si>
    <t>hods4</t>
  </si>
  <si>
    <t>hods5</t>
  </si>
  <si>
    <t>hods6</t>
  </si>
  <si>
    <t>hods7</t>
  </si>
  <si>
    <t>hods8</t>
  </si>
  <si>
    <t>hods9</t>
  </si>
  <si>
    <t>hods10</t>
  </si>
  <si>
    <t>hods11</t>
  </si>
  <si>
    <t>hods12</t>
  </si>
  <si>
    <t>hods13</t>
  </si>
  <si>
    <t>hods14</t>
  </si>
  <si>
    <t>hods15</t>
  </si>
  <si>
    <t>hods16</t>
  </si>
  <si>
    <t>hods17</t>
  </si>
  <si>
    <t>hods18</t>
  </si>
  <si>
    <t>hods19</t>
  </si>
  <si>
    <t>hods20</t>
  </si>
  <si>
    <t>hods21</t>
  </si>
  <si>
    <t>hods22</t>
  </si>
  <si>
    <t>hods23</t>
  </si>
  <si>
    <t>hods24</t>
  </si>
  <si>
    <t>hods25</t>
  </si>
  <si>
    <t>hods26</t>
  </si>
  <si>
    <t>Home Based Shopping Trips by Distance</t>
  </si>
  <si>
    <t>spds1</t>
  </si>
  <si>
    <t>spds2</t>
  </si>
  <si>
    <t>spds3</t>
  </si>
  <si>
    <t>spds4</t>
  </si>
  <si>
    <t>spds5</t>
  </si>
  <si>
    <t>spds6</t>
  </si>
  <si>
    <t>spds7</t>
  </si>
  <si>
    <t>spds8</t>
  </si>
  <si>
    <t>spds9</t>
  </si>
  <si>
    <t>spds10</t>
  </si>
  <si>
    <t>spds11</t>
  </si>
  <si>
    <t>spds12</t>
  </si>
  <si>
    <t>spds13</t>
  </si>
  <si>
    <t>spds14</t>
  </si>
  <si>
    <t>spds15</t>
  </si>
  <si>
    <t>spds16</t>
  </si>
  <si>
    <t>spds17</t>
  </si>
  <si>
    <t>spds18</t>
  </si>
  <si>
    <t>spds19</t>
  </si>
  <si>
    <t>spds20</t>
  </si>
  <si>
    <t>spds21</t>
  </si>
  <si>
    <t>spds22</t>
  </si>
  <si>
    <t>spds23</t>
  </si>
  <si>
    <t>spds24</t>
  </si>
  <si>
    <t>spds25</t>
  </si>
  <si>
    <t>spds26</t>
  </si>
  <si>
    <t>ms787</t>
  </si>
  <si>
    <t>Shop Dist 1mi</t>
  </si>
  <si>
    <t>ms788</t>
  </si>
  <si>
    <t>Shop Dist 2mi</t>
  </si>
  <si>
    <t>ms789</t>
  </si>
  <si>
    <t>Shop Dist 3mi</t>
  </si>
  <si>
    <t>ms790</t>
  </si>
  <si>
    <t>Shop Dist 4mi</t>
  </si>
  <si>
    <t>ms791</t>
  </si>
  <si>
    <t>Shop Dist 5mi</t>
  </si>
  <si>
    <t>ms792</t>
  </si>
  <si>
    <t>Shop Dist 6mi</t>
  </si>
  <si>
    <t>ms793</t>
  </si>
  <si>
    <t>Shop Dist 7mi</t>
  </si>
  <si>
    <t>ms794</t>
  </si>
  <si>
    <t>Shop Dist 8mi</t>
  </si>
  <si>
    <t>ms795</t>
  </si>
  <si>
    <t>Shop Dist 9mi</t>
  </si>
  <si>
    <t>ms796</t>
  </si>
  <si>
    <t>Shop Dist 10mi</t>
  </si>
  <si>
    <t>ms797</t>
  </si>
  <si>
    <t>Shop Dist 11mi</t>
  </si>
  <si>
    <t>ms798</t>
  </si>
  <si>
    <t>Shop Dist 12mi</t>
  </si>
  <si>
    <t>ms799</t>
  </si>
  <si>
    <t>Shop Dist 13mi</t>
  </si>
  <si>
    <t>ms800</t>
  </si>
  <si>
    <t>Shop Dist 14mi</t>
  </si>
  <si>
    <t>ms801</t>
  </si>
  <si>
    <t>Shop Dist 15mi</t>
  </si>
  <si>
    <t>ms802</t>
  </si>
  <si>
    <t>Shop Dist 16mi</t>
  </si>
  <si>
    <t>ms803</t>
  </si>
  <si>
    <t>Shop Dist 17mi</t>
  </si>
  <si>
    <t>ms804</t>
  </si>
  <si>
    <t>Shop Dist 18mi</t>
  </si>
  <si>
    <t>ms805</t>
  </si>
  <si>
    <t>Shop Dist 19mi</t>
  </si>
  <si>
    <t>ms806</t>
  </si>
  <si>
    <t>Shop Dist 20mi</t>
  </si>
  <si>
    <t>ms807</t>
  </si>
  <si>
    <t>Shop Dist 21mi</t>
  </si>
  <si>
    <t>ms808</t>
  </si>
  <si>
    <t>Shop Dist 22mi</t>
  </si>
  <si>
    <t>ms809</t>
  </si>
  <si>
    <t>Shop Dist 23mi</t>
  </si>
  <si>
    <t>ms810</t>
  </si>
  <si>
    <t>Shop Dist 24mi</t>
  </si>
  <si>
    <t>ms811</t>
  </si>
  <si>
    <t>Shop Dist 25mi</t>
  </si>
  <si>
    <t>ms812</t>
  </si>
  <si>
    <t>Shop Dist &gt;25mi</t>
  </si>
  <si>
    <t>ms813</t>
  </si>
  <si>
    <t>HBO Dist 1mi</t>
  </si>
  <si>
    <t>ms814</t>
  </si>
  <si>
    <t>HBO Dist 2mi</t>
  </si>
  <si>
    <t>ms815</t>
  </si>
  <si>
    <t>HBO Dist 3mi</t>
  </si>
  <si>
    <t>ms816</t>
  </si>
  <si>
    <t>HBO Dist 4mi</t>
  </si>
  <si>
    <t>ms817</t>
  </si>
  <si>
    <t>HBO Dist 5mi</t>
  </si>
  <si>
    <t>ms818</t>
  </si>
  <si>
    <t>HBO Dist 6mi</t>
  </si>
  <si>
    <t>ms819</t>
  </si>
  <si>
    <t>HBO Dist 7mi</t>
  </si>
  <si>
    <t>ms820</t>
  </si>
  <si>
    <t>HBO Dist 8mi</t>
  </si>
  <si>
    <t>ms821</t>
  </si>
  <si>
    <t>HBO Dist 9mi</t>
  </si>
  <si>
    <t>ms822</t>
  </si>
  <si>
    <t>HBO Dist 10mi</t>
  </si>
  <si>
    <t>ms823</t>
  </si>
  <si>
    <t>HBO Dist 11mi</t>
  </si>
  <si>
    <t>ms824</t>
  </si>
  <si>
    <t>HBO Dist 12mi</t>
  </si>
  <si>
    <t>ms825</t>
  </si>
  <si>
    <t>HBO Dist 13mi</t>
  </si>
  <si>
    <t>ms826</t>
  </si>
  <si>
    <t>HBO Dist 14mi</t>
  </si>
  <si>
    <t>ms827</t>
  </si>
  <si>
    <t>HBO Dist 15mi</t>
  </si>
  <si>
    <t>ms828</t>
  </si>
  <si>
    <t>HBO Dist 16mi</t>
  </si>
  <si>
    <t>ms829</t>
  </si>
  <si>
    <t>HBO Dist 17mi</t>
  </si>
  <si>
    <t>ms830</t>
  </si>
  <si>
    <t>HBO Dist 18mi</t>
  </si>
  <si>
    <t>ms831</t>
  </si>
  <si>
    <t>HBO Dist 19mi</t>
  </si>
  <si>
    <t>ms832</t>
  </si>
  <si>
    <t>HBO Dist 20mi</t>
  </si>
  <si>
    <t>ms833</t>
  </si>
  <si>
    <t>HBO Dist 21mi</t>
  </si>
  <si>
    <t>ms834</t>
  </si>
  <si>
    <t>HBO Dist 22mi</t>
  </si>
  <si>
    <t>ms835</t>
  </si>
  <si>
    <t>HBO Dist 23mi</t>
  </si>
  <si>
    <t>ms836</t>
  </si>
  <si>
    <t>HBO Dist 24mi</t>
  </si>
  <si>
    <t>ms837</t>
  </si>
  <si>
    <t>HBO Dist 25mi</t>
  </si>
  <si>
    <t>ms838</t>
  </si>
  <si>
    <t>HBO Dist &gt;25mi</t>
  </si>
  <si>
    <t>Non-Home Based Other Trips by Distance</t>
  </si>
  <si>
    <t>Non-Home Based Work Trips by Distance</t>
  </si>
  <si>
    <t>oods1</t>
  </si>
  <si>
    <t>oods2</t>
  </si>
  <si>
    <t>oods3</t>
  </si>
  <si>
    <t>oods4</t>
  </si>
  <si>
    <t>oods5</t>
  </si>
  <si>
    <t>oods6</t>
  </si>
  <si>
    <t>oods7</t>
  </si>
  <si>
    <t>oods8</t>
  </si>
  <si>
    <t>oods9</t>
  </si>
  <si>
    <t>oods10</t>
  </si>
  <si>
    <t>oods11</t>
  </si>
  <si>
    <t>oods12</t>
  </si>
  <si>
    <t>oods13</t>
  </si>
  <si>
    <t>oods14</t>
  </si>
  <si>
    <t>oods15</t>
  </si>
  <si>
    <t>oods16</t>
  </si>
  <si>
    <t>oods17</t>
  </si>
  <si>
    <t>oods18</t>
  </si>
  <si>
    <t>oods19</t>
  </si>
  <si>
    <t>oods20</t>
  </si>
  <si>
    <t>oods21</t>
  </si>
  <si>
    <t>oods22</t>
  </si>
  <si>
    <t>oods23</t>
  </si>
  <si>
    <t>oods24</t>
  </si>
  <si>
    <t>oods25</t>
  </si>
  <si>
    <t>oods26</t>
  </si>
  <si>
    <t>wods1</t>
  </si>
  <si>
    <t>wods2</t>
  </si>
  <si>
    <t>wods3</t>
  </si>
  <si>
    <t>wods4</t>
  </si>
  <si>
    <t>wods5</t>
  </si>
  <si>
    <t>wods6</t>
  </si>
  <si>
    <t>wods7</t>
  </si>
  <si>
    <t>wods8</t>
  </si>
  <si>
    <t>wods9</t>
  </si>
  <si>
    <t>wods10</t>
  </si>
  <si>
    <t>wods11</t>
  </si>
  <si>
    <t>wods12</t>
  </si>
  <si>
    <t>wods13</t>
  </si>
  <si>
    <t>wods14</t>
  </si>
  <si>
    <t>wods15</t>
  </si>
  <si>
    <t>wods16</t>
  </si>
  <si>
    <t>wods17</t>
  </si>
  <si>
    <t>wods18</t>
  </si>
  <si>
    <t>wods19</t>
  </si>
  <si>
    <t>wods20</t>
  </si>
  <si>
    <t>wods21</t>
  </si>
  <si>
    <t>wods22</t>
  </si>
  <si>
    <t>wods23</t>
  </si>
  <si>
    <t>wods24</t>
  </si>
  <si>
    <t>wods25</t>
  </si>
  <si>
    <t>wods26</t>
  </si>
  <si>
    <t>ms839</t>
  </si>
  <si>
    <t>OTO Dist 1mi</t>
  </si>
  <si>
    <t>ms840</t>
  </si>
  <si>
    <t>OTO Dist 2mi</t>
  </si>
  <si>
    <t>ms841</t>
  </si>
  <si>
    <t>OTO Dist 3mi</t>
  </si>
  <si>
    <t>ms842</t>
  </si>
  <si>
    <t>OTO Dist 4mi</t>
  </si>
  <si>
    <t>ms843</t>
  </si>
  <si>
    <t>OTO Dist 5mi</t>
  </si>
  <si>
    <t>ms844</t>
  </si>
  <si>
    <t>OTO Dist 6mi</t>
  </si>
  <si>
    <t>ms845</t>
  </si>
  <si>
    <t>OTO Dist 7mi</t>
  </si>
  <si>
    <t>ms846</t>
  </si>
  <si>
    <t>OTO Dist 8mi</t>
  </si>
  <si>
    <t>ms847</t>
  </si>
  <si>
    <t>OTO Dist 9mi</t>
  </si>
  <si>
    <t>ms848</t>
  </si>
  <si>
    <t>OTO Dist 10mi</t>
  </si>
  <si>
    <t>ms849</t>
  </si>
  <si>
    <t>OTO Dist 11mi</t>
  </si>
  <si>
    <t>ms850</t>
  </si>
  <si>
    <t>OTO Dist 12mi</t>
  </si>
  <si>
    <t>ms851</t>
  </si>
  <si>
    <t>OTO Dist 13mi</t>
  </si>
  <si>
    <t>ms852</t>
  </si>
  <si>
    <t>OTO Dist 14mi</t>
  </si>
  <si>
    <t>ms853</t>
  </si>
  <si>
    <t>OTO Dist 15mi</t>
  </si>
  <si>
    <t>ms854</t>
  </si>
  <si>
    <t>OTO Dist 16mi</t>
  </si>
  <si>
    <t>ms855</t>
  </si>
  <si>
    <t>OTO Dist 17mi</t>
  </si>
  <si>
    <t>ms856</t>
  </si>
  <si>
    <t>OTO Dist 18mi</t>
  </si>
  <si>
    <t>ms857</t>
  </si>
  <si>
    <t>OTO Dist 19mi</t>
  </si>
  <si>
    <t>ms858</t>
  </si>
  <si>
    <t>OTO Dist 20mi</t>
  </si>
  <si>
    <t>ms859</t>
  </si>
  <si>
    <t>OTO Dist 21mi</t>
  </si>
  <si>
    <t>ms860</t>
  </si>
  <si>
    <t>OTO Dist 22mi</t>
  </si>
  <si>
    <t>ms861</t>
  </si>
  <si>
    <t>OTO Dist 23mi</t>
  </si>
  <si>
    <t>ms862</t>
  </si>
  <si>
    <t>OTO Dist 24mi</t>
  </si>
  <si>
    <t>ms863</t>
  </si>
  <si>
    <t>OTO Dist 25mi</t>
  </si>
  <si>
    <t>ms864</t>
  </si>
  <si>
    <t>OTO Dist &gt;25mi</t>
  </si>
  <si>
    <t>ms865</t>
  </si>
  <si>
    <t>WKO Dist 1mi</t>
  </si>
  <si>
    <t>ms866</t>
  </si>
  <si>
    <t>WKO Dist 2mi</t>
  </si>
  <si>
    <t>ms867</t>
  </si>
  <si>
    <t>WKO Dist 3mi</t>
  </si>
  <si>
    <t>ms868</t>
  </si>
  <si>
    <t>WKO Dist 4mi</t>
  </si>
  <si>
    <t>ms869</t>
  </si>
  <si>
    <t>WKO Dist 5mi</t>
  </si>
  <si>
    <t>ms870</t>
  </si>
  <si>
    <t>WKO Dist 6mi</t>
  </si>
  <si>
    <t>ms871</t>
  </si>
  <si>
    <t>WKO Dist 7mi</t>
  </si>
  <si>
    <t>ms872</t>
  </si>
  <si>
    <t>WKO Dist 8mi</t>
  </si>
  <si>
    <t>ms873</t>
  </si>
  <si>
    <t>WKO Dist 9mi</t>
  </si>
  <si>
    <t>ms874</t>
  </si>
  <si>
    <t>WKO Dist 10mi</t>
  </si>
  <si>
    <t>ms875</t>
  </si>
  <si>
    <t>WKO Dist 11mi</t>
  </si>
  <si>
    <t>ms876</t>
  </si>
  <si>
    <t>WKO Dist 12mi</t>
  </si>
  <si>
    <t>ms877</t>
  </si>
  <si>
    <t>WKO Dist 13mi</t>
  </si>
  <si>
    <t>ms878</t>
  </si>
  <si>
    <t>WKO Dist 14mi</t>
  </si>
  <si>
    <t>ms879</t>
  </si>
  <si>
    <t>WKO Dist 15mi</t>
  </si>
  <si>
    <t>ms880</t>
  </si>
  <si>
    <t>WKO Dist 16mi</t>
  </si>
  <si>
    <t>ms881</t>
  </si>
  <si>
    <t>WKO Dist 17mi</t>
  </si>
  <si>
    <t>ms882</t>
  </si>
  <si>
    <t>WKO Dist 18mi</t>
  </si>
  <si>
    <t>ms883</t>
  </si>
  <si>
    <t>WKO Dist 19mi</t>
  </si>
  <si>
    <t>ms884</t>
  </si>
  <si>
    <t>WKO Dist 20mi</t>
  </si>
  <si>
    <t>ms885</t>
  </si>
  <si>
    <t>WKO Dist 21mi</t>
  </si>
  <si>
    <t>ms886</t>
  </si>
  <si>
    <t>WKO Dist 22mi</t>
  </si>
  <si>
    <t>ms887</t>
  </si>
  <si>
    <t>WKO Dist 23mi</t>
  </si>
  <si>
    <t>ms888</t>
  </si>
  <si>
    <t>WKO Dist 24mi</t>
  </si>
  <si>
    <t>ms889</t>
  </si>
  <si>
    <t>WKO Dist 25mi</t>
  </si>
  <si>
    <t>ms890</t>
  </si>
  <si>
    <t>WKO Dist &gt;25mi</t>
  </si>
  <si>
    <t>ms891</t>
  </si>
  <si>
    <t>scds1</t>
  </si>
  <si>
    <t>Sch Dist 1mi</t>
  </si>
  <si>
    <t>ms892</t>
  </si>
  <si>
    <t>scds2</t>
  </si>
  <si>
    <t>Sch Dist 2mi</t>
  </si>
  <si>
    <t>ms893</t>
  </si>
  <si>
    <t>scds3</t>
  </si>
  <si>
    <t>Sch Dist 3mi</t>
  </si>
  <si>
    <t>ms894</t>
  </si>
  <si>
    <t>scds4</t>
  </si>
  <si>
    <t>Sch Dist 4mi</t>
  </si>
  <si>
    <t>ms895</t>
  </si>
  <si>
    <t>scds5</t>
  </si>
  <si>
    <t>Sch Dist 5mi</t>
  </si>
  <si>
    <t>ms896</t>
  </si>
  <si>
    <t>scds6</t>
  </si>
  <si>
    <t>Sch Dist 6mi</t>
  </si>
  <si>
    <t>ms897</t>
  </si>
  <si>
    <t>scds7</t>
  </si>
  <si>
    <t>Sch Dist 7mi</t>
  </si>
  <si>
    <t>ms898</t>
  </si>
  <si>
    <t>scds8</t>
  </si>
  <si>
    <t>Sch Dist 8mi</t>
  </si>
  <si>
    <t>ms899</t>
  </si>
  <si>
    <t>scds9</t>
  </si>
  <si>
    <t>Sch Dist 9mi</t>
  </si>
  <si>
    <t>ms900</t>
  </si>
  <si>
    <t>scds10</t>
  </si>
  <si>
    <t>Sch Dist 10mi</t>
  </si>
  <si>
    <t>ms901</t>
  </si>
  <si>
    <t>scds11</t>
  </si>
  <si>
    <t>Sch Dist 11mi</t>
  </si>
  <si>
    <t>ms902</t>
  </si>
  <si>
    <t>scds12</t>
  </si>
  <si>
    <t>Sch Dist 12mi</t>
  </si>
  <si>
    <t>ms903</t>
  </si>
  <si>
    <t>scds13</t>
  </si>
  <si>
    <t>Sch Dist 13mi</t>
  </si>
  <si>
    <t>ms904</t>
  </si>
  <si>
    <t>scds14</t>
  </si>
  <si>
    <t>Sch Dist 14mi</t>
  </si>
  <si>
    <t>ms905</t>
  </si>
  <si>
    <t>scds15</t>
  </si>
  <si>
    <t>Sch Dist 15mi</t>
  </si>
  <si>
    <t>ms906</t>
  </si>
  <si>
    <t>scds16</t>
  </si>
  <si>
    <t>Sch Dist 16mi</t>
  </si>
  <si>
    <t>ms907</t>
  </si>
  <si>
    <t>scds17</t>
  </si>
  <si>
    <t>Sch Dist 17mi</t>
  </si>
  <si>
    <t>ms908</t>
  </si>
  <si>
    <t>scds18</t>
  </si>
  <si>
    <t>Sch Dist 18mi</t>
  </si>
  <si>
    <t>ms909</t>
  </si>
  <si>
    <t>scds19</t>
  </si>
  <si>
    <t>Sch Dist 19mi</t>
  </si>
  <si>
    <t>ms910</t>
  </si>
  <si>
    <t>scds20</t>
  </si>
  <si>
    <t>Sch Dist 20mi</t>
  </si>
  <si>
    <t>ms911</t>
  </si>
  <si>
    <t>scds21</t>
  </si>
  <si>
    <t>Sch Dist 21mi</t>
  </si>
  <si>
    <t>ms912</t>
  </si>
  <si>
    <t>scds22</t>
  </si>
  <si>
    <t>Sch Dist 22mi</t>
  </si>
  <si>
    <t>ms913</t>
  </si>
  <si>
    <t>scds23</t>
  </si>
  <si>
    <t>Sch Dist 23mi</t>
  </si>
  <si>
    <t>ms914</t>
  </si>
  <si>
    <t>scds24</t>
  </si>
  <si>
    <t>Sch Dist 24mi</t>
  </si>
  <si>
    <t>ms915</t>
  </si>
  <si>
    <t>scds25</t>
  </si>
  <si>
    <t>Sch Dist 25mi</t>
  </si>
  <si>
    <t>ms916</t>
  </si>
  <si>
    <t>scds26</t>
  </si>
  <si>
    <t>Sch Dist &gt;25mi</t>
  </si>
  <si>
    <t>Home Based School Trips by Distance</t>
  </si>
  <si>
    <t>Home Based Work #1 Trips by Distance</t>
  </si>
  <si>
    <t>w1ds1</t>
  </si>
  <si>
    <t>w1ds2</t>
  </si>
  <si>
    <t>w1ds3</t>
  </si>
  <si>
    <t>w1ds4</t>
  </si>
  <si>
    <t>w1ds5</t>
  </si>
  <si>
    <t>w1ds6</t>
  </si>
  <si>
    <t>w1ds7</t>
  </si>
  <si>
    <t>w1ds8</t>
  </si>
  <si>
    <t>w1ds9</t>
  </si>
  <si>
    <t>w1ds10</t>
  </si>
  <si>
    <t>w1ds11</t>
  </si>
  <si>
    <t>w1ds12</t>
  </si>
  <si>
    <t>w1ds13</t>
  </si>
  <si>
    <t>w1ds14</t>
  </si>
  <si>
    <t>w1ds15</t>
  </si>
  <si>
    <t>w1ds16</t>
  </si>
  <si>
    <t>w1ds17</t>
  </si>
  <si>
    <t>w1ds18</t>
  </si>
  <si>
    <t>w1ds19</t>
  </si>
  <si>
    <t>w1ds20</t>
  </si>
  <si>
    <t>w1ds21</t>
  </si>
  <si>
    <t>w1ds22</t>
  </si>
  <si>
    <t>w1ds23</t>
  </si>
  <si>
    <t>w1ds24</t>
  </si>
  <si>
    <t>w1ds25</t>
  </si>
  <si>
    <t>w1ds26</t>
  </si>
  <si>
    <t>Home Based Work #2 Trips by Distance</t>
  </si>
  <si>
    <t>w2ds1</t>
  </si>
  <si>
    <t>w2ds2</t>
  </si>
  <si>
    <t>w2ds3</t>
  </si>
  <si>
    <t>w2ds4</t>
  </si>
  <si>
    <t>w2ds5</t>
  </si>
  <si>
    <t>w2ds6</t>
  </si>
  <si>
    <t>w2ds7</t>
  </si>
  <si>
    <t>w2ds8</t>
  </si>
  <si>
    <t>w2ds9</t>
  </si>
  <si>
    <t>w2ds10</t>
  </si>
  <si>
    <t>w2ds11</t>
  </si>
  <si>
    <t>w2ds12</t>
  </si>
  <si>
    <t>w2ds13</t>
  </si>
  <si>
    <t>w2ds14</t>
  </si>
  <si>
    <t>w2ds15</t>
  </si>
  <si>
    <t>w2ds16</t>
  </si>
  <si>
    <t>w2ds17</t>
  </si>
  <si>
    <t>w2ds18</t>
  </si>
  <si>
    <t>w2ds19</t>
  </si>
  <si>
    <t>w2ds20</t>
  </si>
  <si>
    <t>w2ds21</t>
  </si>
  <si>
    <t>w2ds22</t>
  </si>
  <si>
    <t>w2ds23</t>
  </si>
  <si>
    <t>w2ds24</t>
  </si>
  <si>
    <t>w2ds25</t>
  </si>
  <si>
    <t>w2ds26</t>
  </si>
  <si>
    <t>Home Based Work #3 Trips by Distance</t>
  </si>
  <si>
    <t>w3ds1</t>
  </si>
  <si>
    <t>w3ds2</t>
  </si>
  <si>
    <t>w3ds3</t>
  </si>
  <si>
    <t>w3ds4</t>
  </si>
  <si>
    <t>w3ds5</t>
  </si>
  <si>
    <t>w3ds6</t>
  </si>
  <si>
    <t>w3ds7</t>
  </si>
  <si>
    <t>w3ds8</t>
  </si>
  <si>
    <t>w3ds9</t>
  </si>
  <si>
    <t>w3ds10</t>
  </si>
  <si>
    <t>w3ds11</t>
  </si>
  <si>
    <t>w3ds12</t>
  </si>
  <si>
    <t>w3ds13</t>
  </si>
  <si>
    <t>w3ds14</t>
  </si>
  <si>
    <t>w3ds15</t>
  </si>
  <si>
    <t>w3ds16</t>
  </si>
  <si>
    <t>w3ds17</t>
  </si>
  <si>
    <t>w3ds18</t>
  </si>
  <si>
    <t>w3ds19</t>
  </si>
  <si>
    <t>w3ds20</t>
  </si>
  <si>
    <t>w3ds21</t>
  </si>
  <si>
    <t>w3ds22</t>
  </si>
  <si>
    <t>w3ds23</t>
  </si>
  <si>
    <t>w3ds24</t>
  </si>
  <si>
    <t>w3ds25</t>
  </si>
  <si>
    <t>w3ds26</t>
  </si>
  <si>
    <t>Home Based Work #4 Trips by Distance</t>
  </si>
  <si>
    <t>w4ds1</t>
  </si>
  <si>
    <t>w4ds2</t>
  </si>
  <si>
    <t>w4ds3</t>
  </si>
  <si>
    <t>w4ds4</t>
  </si>
  <si>
    <t>w4ds5</t>
  </si>
  <si>
    <t>w4ds6</t>
  </si>
  <si>
    <t>w4ds7</t>
  </si>
  <si>
    <t>w4ds8</t>
  </si>
  <si>
    <t>w4ds9</t>
  </si>
  <si>
    <t>w4ds10</t>
  </si>
  <si>
    <t>w4ds11</t>
  </si>
  <si>
    <t>w4ds12</t>
  </si>
  <si>
    <t>w4ds13</t>
  </si>
  <si>
    <t>w4ds14</t>
  </si>
  <si>
    <t>w4ds15</t>
  </si>
  <si>
    <t>w4ds16</t>
  </si>
  <si>
    <t>w4ds17</t>
  </si>
  <si>
    <t>w4ds18</t>
  </si>
  <si>
    <t>w4ds19</t>
  </si>
  <si>
    <t>w4ds20</t>
  </si>
  <si>
    <t>w4ds21</t>
  </si>
  <si>
    <t>w4ds22</t>
  </si>
  <si>
    <t>w4ds23</t>
  </si>
  <si>
    <t>w4ds24</t>
  </si>
  <si>
    <t>w4ds25</t>
  </si>
  <si>
    <t>w4ds26</t>
  </si>
  <si>
    <t>ms917</t>
  </si>
  <si>
    <t>HBW1 Dist 1mi</t>
  </si>
  <si>
    <t>ms918</t>
  </si>
  <si>
    <t>HBW1 Dist 2mi</t>
  </si>
  <si>
    <t>ms919</t>
  </si>
  <si>
    <t>HBW1 Dist 3mi</t>
  </si>
  <si>
    <t>ms920</t>
  </si>
  <si>
    <t>HBW1 Dist 4mi</t>
  </si>
  <si>
    <t>ms921</t>
  </si>
  <si>
    <t>HBW1 Dist 5mi</t>
  </si>
  <si>
    <t>ms922</t>
  </si>
  <si>
    <t>HBW1 Dist 6mi</t>
  </si>
  <si>
    <t>ms923</t>
  </si>
  <si>
    <t>HBW1 Dist 7mi</t>
  </si>
  <si>
    <t>ms924</t>
  </si>
  <si>
    <t>HBW1 Dist 8mi</t>
  </si>
  <si>
    <t>ms925</t>
  </si>
  <si>
    <t>HBW1 Dist 9mi</t>
  </si>
  <si>
    <t>ms926</t>
  </si>
  <si>
    <t>HBW1 Dist 10mi</t>
  </si>
  <si>
    <t>ms927</t>
  </si>
  <si>
    <t>HBW1 Dist 11mi</t>
  </si>
  <si>
    <t>ms928</t>
  </si>
  <si>
    <t>HBW1 Dist 12mi</t>
  </si>
  <si>
    <t>ms929</t>
  </si>
  <si>
    <t>HBW1 Dist 13mi</t>
  </si>
  <si>
    <t>ms930</t>
  </si>
  <si>
    <t>HBW1 Dist 14mi</t>
  </si>
  <si>
    <t>ms931</t>
  </si>
  <si>
    <t>HBW1 Dist 15mi</t>
  </si>
  <si>
    <t>ms932</t>
  </si>
  <si>
    <t>HBW1 Dist 16mi</t>
  </si>
  <si>
    <t>ms933</t>
  </si>
  <si>
    <t>HBW1 Dist 17mi</t>
  </si>
  <si>
    <t>ms934</t>
  </si>
  <si>
    <t>HBW1 Dist 18mi</t>
  </si>
  <si>
    <t>ms935</t>
  </si>
  <si>
    <t>HBW1 Dist 19mi</t>
  </si>
  <si>
    <t>ms936</t>
  </si>
  <si>
    <t>HBW1 Dist 20mi</t>
  </si>
  <si>
    <t>ms937</t>
  </si>
  <si>
    <t>HBW1 Dist 21mi</t>
  </si>
  <si>
    <t>ms938</t>
  </si>
  <si>
    <t>HBW1 Dist 22mi</t>
  </si>
  <si>
    <t>ms939</t>
  </si>
  <si>
    <t>HBW1 Dist 23mi</t>
  </si>
  <si>
    <t>ms940</t>
  </si>
  <si>
    <t>HBW1 Dist 24mi</t>
  </si>
  <si>
    <t>ms941</t>
  </si>
  <si>
    <t>HBW1 Dist 25mi</t>
  </si>
  <si>
    <t>ms942</t>
  </si>
  <si>
    <t>HBW1 Dist &gt;25mi</t>
  </si>
  <si>
    <t>ms943</t>
  </si>
  <si>
    <t>HBW2 Dist 1mi</t>
  </si>
  <si>
    <t>ms944</t>
  </si>
  <si>
    <t>HBW2 Dist 2mi</t>
  </si>
  <si>
    <t>ms945</t>
  </si>
  <si>
    <t>HBW2 Dist 3mi</t>
  </si>
  <si>
    <t>ms946</t>
  </si>
  <si>
    <t>HBW2 Dist 4mi</t>
  </si>
  <si>
    <t>ms947</t>
  </si>
  <si>
    <t>HBW2 Dist 5mi</t>
  </si>
  <si>
    <t>ms948</t>
  </si>
  <si>
    <t>HBW2 Dist 6mi</t>
  </si>
  <si>
    <t>ms949</t>
  </si>
  <si>
    <t>HBW2 Dist 7mi</t>
  </si>
  <si>
    <t>ms950</t>
  </si>
  <si>
    <t>HBW2 Dist 8mi</t>
  </si>
  <si>
    <t>ms951</t>
  </si>
  <si>
    <t>HBW2 Dist 9mi</t>
  </si>
  <si>
    <t>ms952</t>
  </si>
  <si>
    <t>HBW2 Dist 10mi</t>
  </si>
  <si>
    <t>ms953</t>
  </si>
  <si>
    <t>HBW2 Dist 11mi</t>
  </si>
  <si>
    <t>ms954</t>
  </si>
  <si>
    <t>HBW2 Dist 12mi</t>
  </si>
  <si>
    <t>ms955</t>
  </si>
  <si>
    <t>HBW2 Dist 13mi</t>
  </si>
  <si>
    <t>ms956</t>
  </si>
  <si>
    <t>HBW2 Dist 14mi</t>
  </si>
  <si>
    <t>ms957</t>
  </si>
  <si>
    <t>HBW2 Dist 15mi</t>
  </si>
  <si>
    <t>ms958</t>
  </si>
  <si>
    <t>HBW2 Dist 16mi</t>
  </si>
  <si>
    <t>ms959</t>
  </si>
  <si>
    <t>HBW2 Dist 17mi</t>
  </si>
  <si>
    <t>ms960</t>
  </si>
  <si>
    <t>HBW2 Dist 18mi</t>
  </si>
  <si>
    <t>ms961</t>
  </si>
  <si>
    <t>HBW2 Dist 19mi</t>
  </si>
  <si>
    <t>ms962</t>
  </si>
  <si>
    <t>HBW2 Dist 20mi</t>
  </si>
  <si>
    <t>ms963</t>
  </si>
  <si>
    <t>HBW2 Dist 21mi</t>
  </si>
  <si>
    <t>ms964</t>
  </si>
  <si>
    <t>HBW2 Dist 22mi</t>
  </si>
  <si>
    <t>ms965</t>
  </si>
  <si>
    <t>HBW2 Dist 23mi</t>
  </si>
  <si>
    <t>ms966</t>
  </si>
  <si>
    <t>HBW2 Dist 24mi</t>
  </si>
  <si>
    <t>ms967</t>
  </si>
  <si>
    <t>HBW2 Dist 25mi</t>
  </si>
  <si>
    <t>ms968</t>
  </si>
  <si>
    <t>HBW2 Dist &gt;25mi</t>
  </si>
  <si>
    <t>ms969</t>
  </si>
  <si>
    <t>HBW3 Dist 1mi</t>
  </si>
  <si>
    <t>ms970</t>
  </si>
  <si>
    <t>HBW3 Dist 2mi</t>
  </si>
  <si>
    <t>ms971</t>
  </si>
  <si>
    <t>HBW3 Dist 3mi</t>
  </si>
  <si>
    <t>ms972</t>
  </si>
  <si>
    <t>HBW3 Dist 4mi</t>
  </si>
  <si>
    <t>ms973</t>
  </si>
  <si>
    <t>HBW3 Dist 5mi</t>
  </si>
  <si>
    <t>ms974</t>
  </si>
  <si>
    <t>HBW3 Dist 6mi</t>
  </si>
  <si>
    <t>ms975</t>
  </si>
  <si>
    <t>HBW3 Dist 7mi</t>
  </si>
  <si>
    <t>ms976</t>
  </si>
  <si>
    <t>HBW3 Dist 8mi</t>
  </si>
  <si>
    <t>ms977</t>
  </si>
  <si>
    <t>HBW3 Dist 9mi</t>
  </si>
  <si>
    <t>ms978</t>
  </si>
  <si>
    <t>HBW3 Dist 10mi</t>
  </si>
  <si>
    <t>ms979</t>
  </si>
  <si>
    <t>HBW3 Dist 11mi</t>
  </si>
  <si>
    <t>ms980</t>
  </si>
  <si>
    <t>HBW3 Dist 12mi</t>
  </si>
  <si>
    <t>ms981</t>
  </si>
  <si>
    <t>HBW3 Dist 13mi</t>
  </si>
  <si>
    <t>ms982</t>
  </si>
  <si>
    <t>HBW3 Dist 14mi</t>
  </si>
  <si>
    <t>ms983</t>
  </si>
  <si>
    <t>HBW3 Dist 15mi</t>
  </si>
  <si>
    <t>ms984</t>
  </si>
  <si>
    <t>HBW3 Dist 16mi</t>
  </si>
  <si>
    <t>ms985</t>
  </si>
  <si>
    <t>HBW3 Dist 17mi</t>
  </si>
  <si>
    <t>ms986</t>
  </si>
  <si>
    <t>HBW3 Dist 18mi</t>
  </si>
  <si>
    <t>ms987</t>
  </si>
  <si>
    <t>HBW3 Dist 19mi</t>
  </si>
  <si>
    <t>ms988</t>
  </si>
  <si>
    <t>HBW3 Dist 20mi</t>
  </si>
  <si>
    <t>ms989</t>
  </si>
  <si>
    <t>HBW3 Dist 21mi</t>
  </si>
  <si>
    <t>ms990</t>
  </si>
  <si>
    <t>HBW3 Dist 22mi</t>
  </si>
  <si>
    <t>ms991</t>
  </si>
  <si>
    <t>HBW3 Dist 23mi</t>
  </si>
  <si>
    <t>ms992</t>
  </si>
  <si>
    <t>HBW3 Dist 24mi</t>
  </si>
  <si>
    <t>ms993</t>
  </si>
  <si>
    <t>HBW3 Dist 25mi</t>
  </si>
  <si>
    <t>ms994</t>
  </si>
  <si>
    <t>HBW3 Dist &gt;25mi</t>
  </si>
  <si>
    <t>ms995</t>
  </si>
  <si>
    <t>HBW4 Dist 1mi</t>
  </si>
  <si>
    <t>ms996</t>
  </si>
  <si>
    <t>HBW4 Dist 2mi</t>
  </si>
  <si>
    <t>ms997</t>
  </si>
  <si>
    <t>HBW4 Dist 3mi</t>
  </si>
  <si>
    <t>ms998</t>
  </si>
  <si>
    <t>HBW4 Dist 4mi</t>
  </si>
  <si>
    <t>ms999</t>
  </si>
  <si>
    <t>HBW4 Dist 5mi</t>
  </si>
  <si>
    <t>ms1000</t>
  </si>
  <si>
    <t>HBW4 Dist 6mi</t>
  </si>
  <si>
    <t>ms1001</t>
  </si>
  <si>
    <t>HBW4 Dist 7mi</t>
  </si>
  <si>
    <t>ms1002</t>
  </si>
  <si>
    <t>HBW4 Dist 8mi</t>
  </si>
  <si>
    <t>ms1003</t>
  </si>
  <si>
    <t>HBW4 Dist 9mi</t>
  </si>
  <si>
    <t>ms1004</t>
  </si>
  <si>
    <t>HBW4 Dist 10mi</t>
  </si>
  <si>
    <t>ms1005</t>
  </si>
  <si>
    <t>HBW4 Dist 11mi</t>
  </si>
  <si>
    <t>ms1006</t>
  </si>
  <si>
    <t>HBW4 Dist 12mi</t>
  </si>
  <si>
    <t>ms1007</t>
  </si>
  <si>
    <t>HBW4 Dist 13mi</t>
  </si>
  <si>
    <t>ms1008</t>
  </si>
  <si>
    <t>HBW4 Dist 14mi</t>
  </si>
  <si>
    <t>ms1009</t>
  </si>
  <si>
    <t>HBW4 Dist 15mi</t>
  </si>
  <si>
    <t>ms1010</t>
  </si>
  <si>
    <t>HBW4 Dist 16mi</t>
  </si>
  <si>
    <t>ms1011</t>
  </si>
  <si>
    <t>HBW4 Dist 17mi</t>
  </si>
  <si>
    <t>ms1012</t>
  </si>
  <si>
    <t>HBW4 Dist 18mi</t>
  </si>
  <si>
    <t>ms1013</t>
  </si>
  <si>
    <t>HBW4 Dist 19mi</t>
  </si>
  <si>
    <t>ms1014</t>
  </si>
  <si>
    <t>HBW4 Dist 20mi</t>
  </si>
  <si>
    <t>ms1015</t>
  </si>
  <si>
    <t>HBW4 Dist 21mi</t>
  </si>
  <si>
    <t>ms1016</t>
  </si>
  <si>
    <t>HBW4 Dist 22mi</t>
  </si>
  <si>
    <t>ms1017</t>
  </si>
  <si>
    <t>HBW4 Dist 23mi</t>
  </si>
  <si>
    <t>ms1018</t>
  </si>
  <si>
    <t>HBW4 Dist 24mi</t>
  </si>
  <si>
    <t>ms1019</t>
  </si>
  <si>
    <t>HBW4 Dist 25mi</t>
  </si>
  <si>
    <t>ms1020</t>
  </si>
  <si>
    <t>HBW4 Dist &gt;25mi</t>
  </si>
  <si>
    <t>Bellevue</t>
  </si>
  <si>
    <t>Everett</t>
  </si>
  <si>
    <t>Lynnwood</t>
  </si>
  <si>
    <t>Seattle Downtown</t>
  </si>
  <si>
    <t>Seattle Northgate</t>
  </si>
  <si>
    <t>Tacoma Downtown</t>
  </si>
  <si>
    <t>HOV (2+)</t>
  </si>
  <si>
    <t>Walk and Bike</t>
  </si>
  <si>
    <t>Trip Mode</t>
  </si>
  <si>
    <t>ms1021</t>
  </si>
  <si>
    <t>ms1022</t>
  </si>
  <si>
    <t>ms1023</t>
  </si>
  <si>
    <t>ms1024</t>
  </si>
  <si>
    <t>ms1025</t>
  </si>
  <si>
    <t>ms1026</t>
  </si>
  <si>
    <t>ms1027</t>
  </si>
  <si>
    <t>ms1028</t>
  </si>
  <si>
    <t>ms1029</t>
  </si>
  <si>
    <t>ms1030</t>
  </si>
  <si>
    <t>ms1031</t>
  </si>
  <si>
    <t>ms1032</t>
  </si>
  <si>
    <t>ms1033</t>
  </si>
  <si>
    <t>ms1034</t>
  </si>
  <si>
    <t>ms1035</t>
  </si>
  <si>
    <t>ms1036</t>
  </si>
  <si>
    <t>ms1037</t>
  </si>
  <si>
    <t>ms1038</t>
  </si>
  <si>
    <t>ms1039</t>
  </si>
  <si>
    <t>ms1040</t>
  </si>
  <si>
    <t>ms1041</t>
  </si>
  <si>
    <t>ms1042</t>
  </si>
  <si>
    <t>ms1043</t>
  </si>
  <si>
    <t>ms1044</t>
  </si>
  <si>
    <t>ms1045</t>
  </si>
  <si>
    <t>ms1046</t>
  </si>
  <si>
    <t>ms1047</t>
  </si>
  <si>
    <t>ms1048</t>
  </si>
  <si>
    <t>ms1049</t>
  </si>
  <si>
    <t>ms1050</t>
  </si>
  <si>
    <t>ms1051</t>
  </si>
  <si>
    <t>ms1052</t>
  </si>
  <si>
    <t>ms1053</t>
  </si>
  <si>
    <t>ms1054</t>
  </si>
  <si>
    <t>ms1055</t>
  </si>
  <si>
    <t>ms1056</t>
  </si>
  <si>
    <t>ms1057</t>
  </si>
  <si>
    <t>ms1058</t>
  </si>
  <si>
    <t>ms1059</t>
  </si>
  <si>
    <t>ms1060</t>
  </si>
  <si>
    <t>ms1061</t>
  </si>
  <si>
    <t>ms1062</t>
  </si>
  <si>
    <t>ms1063</t>
  </si>
  <si>
    <t>ms1064</t>
  </si>
  <si>
    <t>ms1065</t>
  </si>
  <si>
    <t>ms1066</t>
  </si>
  <si>
    <t>ms1067</t>
  </si>
  <si>
    <t>ms1068</t>
  </si>
  <si>
    <t>ms1069</t>
  </si>
  <si>
    <t>ms1070</t>
  </si>
  <si>
    <t>ms1071</t>
  </si>
  <si>
    <t>ms1072</t>
  </si>
  <si>
    <t>ms1073</t>
  </si>
  <si>
    <t>ms1074</t>
  </si>
  <si>
    <t>ms1075</t>
  </si>
  <si>
    <t>ms1076</t>
  </si>
  <si>
    <t>ms1077</t>
  </si>
  <si>
    <t>ms1078</t>
  </si>
  <si>
    <t>ms1079</t>
  </si>
  <si>
    <t>ms1080</t>
  </si>
  <si>
    <t>ms1081</t>
  </si>
  <si>
    <t>ms1082</t>
  </si>
  <si>
    <t>ms1083</t>
  </si>
  <si>
    <t>ms1084</t>
  </si>
  <si>
    <t>ms1085</t>
  </si>
  <si>
    <t>ms1086</t>
  </si>
  <si>
    <t>ms1087</t>
  </si>
  <si>
    <t>ms1088</t>
  </si>
  <si>
    <t>ms1089</t>
  </si>
  <si>
    <t>ms1090</t>
  </si>
  <si>
    <t>ms1091</t>
  </si>
  <si>
    <t>ms1092</t>
  </si>
  <si>
    <t>ms1093</t>
  </si>
  <si>
    <t>ms1094</t>
  </si>
  <si>
    <t>ms1095</t>
  </si>
  <si>
    <t>ms1096</t>
  </si>
  <si>
    <t>ms1097</t>
  </si>
  <si>
    <t>ms1098</t>
  </si>
  <si>
    <t>ms1099</t>
  </si>
  <si>
    <t>ms1100</t>
  </si>
  <si>
    <t>ms1101</t>
  </si>
  <si>
    <t>ms1102</t>
  </si>
  <si>
    <t>ms1103</t>
  </si>
  <si>
    <t>ms1104</t>
  </si>
  <si>
    <t>ms1105</t>
  </si>
  <si>
    <t>ms1106</t>
  </si>
  <si>
    <t>ms1107</t>
  </si>
  <si>
    <t>ms1108</t>
  </si>
  <si>
    <t>ms1109</t>
  </si>
  <si>
    <t>ms1110</t>
  </si>
  <si>
    <t>ms1111</t>
  </si>
  <si>
    <t>ms1112</t>
  </si>
  <si>
    <t>ms1113</t>
  </si>
  <si>
    <t>ms1114</t>
  </si>
  <si>
    <t>ms1115</t>
  </si>
  <si>
    <t>ms1116</t>
  </si>
  <si>
    <t>ms1117</t>
  </si>
  <si>
    <t>ms1118</t>
  </si>
  <si>
    <t>ms1119</t>
  </si>
  <si>
    <t>ms1120</t>
  </si>
  <si>
    <t>ms1121</t>
  </si>
  <si>
    <t>ms1122</t>
  </si>
  <si>
    <t>ms1123</t>
  </si>
  <si>
    <t>ms1124</t>
  </si>
  <si>
    <t>ms1125</t>
  </si>
  <si>
    <t>ms1126</t>
  </si>
  <si>
    <t>ms1127</t>
  </si>
  <si>
    <t>ms1130</t>
  </si>
  <si>
    <t>ms1131</t>
  </si>
  <si>
    <t>ms1132</t>
  </si>
  <si>
    <t>ms1133</t>
  </si>
  <si>
    <t>ms1134</t>
  </si>
  <si>
    <t>ms1135</t>
  </si>
  <si>
    <t>ms1136</t>
  </si>
  <si>
    <t>ms1137</t>
  </si>
  <si>
    <t>ms1138</t>
  </si>
  <si>
    <t>ms1139</t>
  </si>
  <si>
    <t>ms1140</t>
  </si>
  <si>
    <t>ms1141</t>
  </si>
  <si>
    <t>ms1142</t>
  </si>
  <si>
    <t>ms1143</t>
  </si>
  <si>
    <t>ms1144</t>
  </si>
  <si>
    <t>ms1145</t>
  </si>
  <si>
    <t>ms1146</t>
  </si>
  <si>
    <t>ms1147</t>
  </si>
  <si>
    <t>ms1148</t>
  </si>
  <si>
    <t>ms1149</t>
  </si>
  <si>
    <t>ms1150</t>
  </si>
  <si>
    <t>ms1151</t>
  </si>
  <si>
    <t>ms1152</t>
  </si>
  <si>
    <t>ms1153</t>
  </si>
  <si>
    <t>ms1154</t>
  </si>
  <si>
    <t>ms1155</t>
  </si>
  <si>
    <t>ms1156</t>
  </si>
  <si>
    <t>ms1157</t>
  </si>
  <si>
    <t>ms1158</t>
  </si>
  <si>
    <t>ms1159</t>
  </si>
  <si>
    <t>ms1160</t>
  </si>
  <si>
    <t>ms1161</t>
  </si>
  <si>
    <t>ms1162</t>
  </si>
  <si>
    <t>ms1163</t>
  </si>
  <si>
    <t>ms1164</t>
  </si>
  <si>
    <t>ms1228</t>
  </si>
  <si>
    <t>ms1299</t>
  </si>
  <si>
    <t>Ballard-Interbay</t>
  </si>
  <si>
    <t>Seattle University Community</t>
  </si>
  <si>
    <t>Seattle Uptown</t>
  </si>
  <si>
    <t>Seattle South Lake Union</t>
  </si>
  <si>
    <t>Seattle First Hill/Capitol Hill</t>
  </si>
  <si>
    <t>Duwamish</t>
  </si>
  <si>
    <t>North Tukwila</t>
  </si>
  <si>
    <t>Burien</t>
  </si>
  <si>
    <t>Kent MIC</t>
  </si>
  <si>
    <t>Federal Way</t>
  </si>
  <si>
    <t>Redmond-Overlake</t>
  </si>
  <si>
    <t>Redmond-Downtown</t>
  </si>
  <si>
    <t>Kirkland-Totem Lake</t>
  </si>
  <si>
    <t>Paine Field / Boeing Everett</t>
  </si>
  <si>
    <t>Bothell Canyon Park</t>
  </si>
  <si>
    <t>Tacoma Mall</t>
  </si>
  <si>
    <t>Lakewood</t>
  </si>
  <si>
    <t>Port of Tacoma</t>
  </si>
  <si>
    <t>Puyallup-Downtown</t>
  </si>
  <si>
    <t>Puyallup-South Hill</t>
  </si>
  <si>
    <t>Frederickson</t>
  </si>
  <si>
    <t>Silverdale</t>
  </si>
  <si>
    <t>Bremerton</t>
  </si>
  <si>
    <t>Puget Sound Industrial Center - Bremerton</t>
  </si>
  <si>
    <t>Non-Center</t>
  </si>
  <si>
    <t>wkda1</t>
  </si>
  <si>
    <t>wksr1</t>
  </si>
  <si>
    <t>wktr1</t>
  </si>
  <si>
    <t>wkwb1</t>
  </si>
  <si>
    <t>wkda2</t>
  </si>
  <si>
    <t>wksr2</t>
  </si>
  <si>
    <t>wktr2</t>
  </si>
  <si>
    <t>wkwb2</t>
  </si>
  <si>
    <t>wkda3</t>
  </si>
  <si>
    <t>wksr3</t>
  </si>
  <si>
    <t>wktr3</t>
  </si>
  <si>
    <t>wkwb3</t>
  </si>
  <si>
    <t>wkda4</t>
  </si>
  <si>
    <t>wksr4</t>
  </si>
  <si>
    <t>wktr4</t>
  </si>
  <si>
    <t>wkwb4</t>
  </si>
  <si>
    <t>wkda5</t>
  </si>
  <si>
    <t>wksr5</t>
  </si>
  <si>
    <t>wktr5</t>
  </si>
  <si>
    <t>wkwb5</t>
  </si>
  <si>
    <t>wkda6</t>
  </si>
  <si>
    <t>wksr6</t>
  </si>
  <si>
    <t>wktr6</t>
  </si>
  <si>
    <t>wkwb6</t>
  </si>
  <si>
    <t>wkda7</t>
  </si>
  <si>
    <t>wksr7</t>
  </si>
  <si>
    <t>wktr7</t>
  </si>
  <si>
    <t>wkwb7</t>
  </si>
  <si>
    <t>wkda8</t>
  </si>
  <si>
    <t>wksr8</t>
  </si>
  <si>
    <t>wktr8</t>
  </si>
  <si>
    <t>wkwb8</t>
  </si>
  <si>
    <t>wkda36</t>
  </si>
  <si>
    <t>wksr36</t>
  </si>
  <si>
    <t>wktr36</t>
  </si>
  <si>
    <t>wkwb36</t>
  </si>
  <si>
    <t>Work SOV - To RGC1</t>
  </si>
  <si>
    <t>Work HOV 2+ - To RGC1</t>
  </si>
  <si>
    <t>Work Transit - To RGC1</t>
  </si>
  <si>
    <t>Work Walk-Bike - To RGC1</t>
  </si>
  <si>
    <t>Work SOV - To RGC2</t>
  </si>
  <si>
    <t>Work HOV 2+ - To RGC2</t>
  </si>
  <si>
    <t>Work Transit - To RGC2</t>
  </si>
  <si>
    <t>Work Walk-Bike - To RGC2</t>
  </si>
  <si>
    <t>Work SOV - To RGC3</t>
  </si>
  <si>
    <t>Work HOV 2+ - To RGC3</t>
  </si>
  <si>
    <t>Work Transit - To RGC3</t>
  </si>
  <si>
    <t>Work Walk-Bike - To RGC3</t>
  </si>
  <si>
    <t>Work SOV - To RGC4</t>
  </si>
  <si>
    <t>Work HOV 2+ - To RGC4</t>
  </si>
  <si>
    <t>Work Transit - To RGC4</t>
  </si>
  <si>
    <t>Work Walk-Bike - To RGC4</t>
  </si>
  <si>
    <t>Work SOV - To RGC5</t>
  </si>
  <si>
    <t>Work HOV 2+ - To RGC5</t>
  </si>
  <si>
    <t>Work Transit - To RGC5</t>
  </si>
  <si>
    <t>Work Walk-Bike - To RGC5</t>
  </si>
  <si>
    <t>Work SOV - To RGC6</t>
  </si>
  <si>
    <t>Work HOV 2+ - To RGC6</t>
  </si>
  <si>
    <t>Work Transit - To RGC6</t>
  </si>
  <si>
    <t>Work Walk-Bike - To RGC6</t>
  </si>
  <si>
    <t>Work SOV - To RGC7</t>
  </si>
  <si>
    <t>Work HOV 2+ - To RGC7</t>
  </si>
  <si>
    <t>Work Transit - To RGC7</t>
  </si>
  <si>
    <t>Work Walk-Bike - To RGC7</t>
  </si>
  <si>
    <t>Work SOV - To RGC8</t>
  </si>
  <si>
    <t>Work HOV 2+ - To RGC8</t>
  </si>
  <si>
    <t>Work Transit - To RGC8</t>
  </si>
  <si>
    <t>Work Walk-Bike - To RGC8</t>
  </si>
  <si>
    <t>wkda9</t>
  </si>
  <si>
    <t>Work SOV - To RGC9</t>
  </si>
  <si>
    <t>wksr9</t>
  </si>
  <si>
    <t>Work HOV 2+ - To RGC9</t>
  </si>
  <si>
    <t>wktr9</t>
  </si>
  <si>
    <t>Work Transit - To RGC9</t>
  </si>
  <si>
    <t>wkwb9</t>
  </si>
  <si>
    <t>Work Walk-Bike - To RGC9</t>
  </si>
  <si>
    <t>wkda10</t>
  </si>
  <si>
    <t>Work SOV - To RGC10</t>
  </si>
  <si>
    <t>wksr10</t>
  </si>
  <si>
    <t>Work HOV 2+ - To RGC10</t>
  </si>
  <si>
    <t>wktr10</t>
  </si>
  <si>
    <t>Work Transit - To RGC10</t>
  </si>
  <si>
    <t>wkwb10</t>
  </si>
  <si>
    <t>Work Walk-Bike - To RGC10</t>
  </si>
  <si>
    <t>wkda11</t>
  </si>
  <si>
    <t>Work SOV - To RGC11</t>
  </si>
  <si>
    <t>wksr11</t>
  </si>
  <si>
    <t>Work HOV 2+ - To RGC11</t>
  </si>
  <si>
    <t>wktr11</t>
  </si>
  <si>
    <t>Work Transit - To RGC11</t>
  </si>
  <si>
    <t>wkwb11</t>
  </si>
  <si>
    <t>Work Walk-Bike - To RGC11</t>
  </si>
  <si>
    <t>wkda12</t>
  </si>
  <si>
    <t>Work SOV - To RGC12</t>
  </si>
  <si>
    <t>wksr12</t>
  </si>
  <si>
    <t>Work HOV 2+ - To RGC12</t>
  </si>
  <si>
    <t>wktr12</t>
  </si>
  <si>
    <t>Work Transit - To RGC12</t>
  </si>
  <si>
    <t>wkwb12</t>
  </si>
  <si>
    <t>Work Walk-Bike - To RGC12</t>
  </si>
  <si>
    <t>wkda13</t>
  </si>
  <si>
    <t>Work SOV - To RGC13</t>
  </si>
  <si>
    <t>wksr13</t>
  </si>
  <si>
    <t>Work HOV 2+ - To RGC13</t>
  </si>
  <si>
    <t>wktr13</t>
  </si>
  <si>
    <t>Work Transit - To RGC13</t>
  </si>
  <si>
    <t>wkwb13</t>
  </si>
  <si>
    <t>Work Walk-Bike - To RGC13</t>
  </si>
  <si>
    <t>wkda14</t>
  </si>
  <si>
    <t>Work SOV - To RGC14</t>
  </si>
  <si>
    <t>wksr14</t>
  </si>
  <si>
    <t>Work HOV 2+ - To RGC14</t>
  </si>
  <si>
    <t>wktr14</t>
  </si>
  <si>
    <t>Work Transit - To RGC14</t>
  </si>
  <si>
    <t>wkwb14</t>
  </si>
  <si>
    <t>Work Walk-Bike - To RGC14</t>
  </si>
  <si>
    <t>wkda15</t>
  </si>
  <si>
    <t>Work SOV - To RGC15</t>
  </si>
  <si>
    <t>wksr15</t>
  </si>
  <si>
    <t>Work HOV 2+ - To RGC15</t>
  </si>
  <si>
    <t>wktr15</t>
  </si>
  <si>
    <t>Work Transit - To RGC15</t>
  </si>
  <si>
    <t>wkwb15</t>
  </si>
  <si>
    <t>Work Walk-Bike - To RGC15</t>
  </si>
  <si>
    <t>wkda16</t>
  </si>
  <si>
    <t>Work SOV - To RGC16</t>
  </si>
  <si>
    <t>wksr16</t>
  </si>
  <si>
    <t>Work HOV 2+ - To RGC16</t>
  </si>
  <si>
    <t>wktr16</t>
  </si>
  <si>
    <t>Work Transit - To RGC16</t>
  </si>
  <si>
    <t>wkwb16</t>
  </si>
  <si>
    <t>Work Walk-Bike - To RGC16</t>
  </si>
  <si>
    <t>wkda17</t>
  </si>
  <si>
    <t>Work SOV - To RGC17</t>
  </si>
  <si>
    <t>wksr17</t>
  </si>
  <si>
    <t>Work HOV 2+ - To RGC17</t>
  </si>
  <si>
    <t>wktr17</t>
  </si>
  <si>
    <t>Work Transit - To RGC17</t>
  </si>
  <si>
    <t>wkwb17</t>
  </si>
  <si>
    <t>Work Walk-Bike - To RGC17</t>
  </si>
  <si>
    <t>wkda18</t>
  </si>
  <si>
    <t>Work SOV - To RGC18</t>
  </si>
  <si>
    <t>wksr18</t>
  </si>
  <si>
    <t>Work HOV 2+ - To RGC18</t>
  </si>
  <si>
    <t>wktr18</t>
  </si>
  <si>
    <t>Work Transit - To RGC18</t>
  </si>
  <si>
    <t>wkwb18</t>
  </si>
  <si>
    <t>Work Walk-Bike - To RGC18</t>
  </si>
  <si>
    <t>wkda19</t>
  </si>
  <si>
    <t>Work SOV - To RGC19</t>
  </si>
  <si>
    <t>wksr19</t>
  </si>
  <si>
    <t>Work HOV 2+ - To RGC19</t>
  </si>
  <si>
    <t>wktr19</t>
  </si>
  <si>
    <t>Work Transit - To RGC19</t>
  </si>
  <si>
    <t>wkwb19</t>
  </si>
  <si>
    <t>Work Walk-Bike - To RGC19</t>
  </si>
  <si>
    <t>wkda20</t>
  </si>
  <si>
    <t>Work SOV - To RGC20</t>
  </si>
  <si>
    <t>wksr20</t>
  </si>
  <si>
    <t>Work HOV 2+ - To RGC20</t>
  </si>
  <si>
    <t>wktr20</t>
  </si>
  <si>
    <t>Work Transit - To RGC20</t>
  </si>
  <si>
    <t>wkwb20</t>
  </si>
  <si>
    <t>Work Walk-Bike - To RGC20</t>
  </si>
  <si>
    <t>wkda21</t>
  </si>
  <si>
    <t>Work SOV - To RGC21</t>
  </si>
  <si>
    <t>wksr21</t>
  </si>
  <si>
    <t>Work HOV 2+ - To RGC21</t>
  </si>
  <si>
    <t>wktr21</t>
  </si>
  <si>
    <t>Work Transit - To RGC21</t>
  </si>
  <si>
    <t>wkwb21</t>
  </si>
  <si>
    <t>Work Walk-Bike - To RGC21</t>
  </si>
  <si>
    <t>wkda22</t>
  </si>
  <si>
    <t>Work SOV - To RGC22</t>
  </si>
  <si>
    <t>wksr22</t>
  </si>
  <si>
    <t>Work HOV 2+ - To RGC22</t>
  </si>
  <si>
    <t>wktr22</t>
  </si>
  <si>
    <t>Work Transit - To RGC22</t>
  </si>
  <si>
    <t>wkwb22</t>
  </si>
  <si>
    <t>Work Walk-Bike - To RGC22</t>
  </si>
  <si>
    <t>wkda23</t>
  </si>
  <si>
    <t>Work SOV - To RGC23</t>
  </si>
  <si>
    <t>wksr23</t>
  </si>
  <si>
    <t>Work HOV 2+ - To RGC23</t>
  </si>
  <si>
    <t>wktr23</t>
  </si>
  <si>
    <t>Work Transit - To RGC23</t>
  </si>
  <si>
    <t>wkwb23</t>
  </si>
  <si>
    <t>Work Walk-Bike - To RGC23</t>
  </si>
  <si>
    <t>wkda24</t>
  </si>
  <si>
    <t>Work SOV - To RGC24</t>
  </si>
  <si>
    <t>wksr24</t>
  </si>
  <si>
    <t>Work HOV 2+ - To RGC24</t>
  </si>
  <si>
    <t>wktr24</t>
  </si>
  <si>
    <t>Work Transit - To RGC24</t>
  </si>
  <si>
    <t>wkwb24</t>
  </si>
  <si>
    <t>Work Walk-Bike - To RGC24</t>
  </si>
  <si>
    <t>wkda25</t>
  </si>
  <si>
    <t>Work SOV - To RGC25</t>
  </si>
  <si>
    <t>wksr25</t>
  </si>
  <si>
    <t>Work HOV 2+ - To RGC25</t>
  </si>
  <si>
    <t>wktr25</t>
  </si>
  <si>
    <t>Work Transit - To RGC25</t>
  </si>
  <si>
    <t>wkwb25</t>
  </si>
  <si>
    <t>Work Walk-Bike - To RGC25</t>
  </si>
  <si>
    <t>wkda26</t>
  </si>
  <si>
    <t>Work SOV - To RGC26</t>
  </si>
  <si>
    <t>wksr26</t>
  </si>
  <si>
    <t>Work HOV 2+ - To RGC26</t>
  </si>
  <si>
    <t>wktr26</t>
  </si>
  <si>
    <t>Work Transit - To RGC26</t>
  </si>
  <si>
    <t>wkwb26</t>
  </si>
  <si>
    <t>Work Walk-Bike - To RGC26</t>
  </si>
  <si>
    <t>wkda27</t>
  </si>
  <si>
    <t>Work SOV - To RGC27</t>
  </si>
  <si>
    <t>wksr27</t>
  </si>
  <si>
    <t>Work HOV 2+ - To RGC27</t>
  </si>
  <si>
    <t>wktr27</t>
  </si>
  <si>
    <t>Work Transit - To RGC27</t>
  </si>
  <si>
    <t>wksr28</t>
  </si>
  <si>
    <t>Work HOV 2+ - To RGC28</t>
  </si>
  <si>
    <t>wktr28</t>
  </si>
  <si>
    <t>Work Transit - To RGC28</t>
  </si>
  <si>
    <t>wkwb28</t>
  </si>
  <si>
    <t>Work Walk-Bike - To RGC28</t>
  </si>
  <si>
    <t>wkda29</t>
  </si>
  <si>
    <t>Work SOV - To RGC29</t>
  </si>
  <si>
    <t>wksr29</t>
  </si>
  <si>
    <t>Work HOV 2+ - To RGC29</t>
  </si>
  <si>
    <t>wktr29</t>
  </si>
  <si>
    <t>Work Transit - To RGC29</t>
  </si>
  <si>
    <t>wkwb29</t>
  </si>
  <si>
    <t>Work Walk-Bike - To RGC29</t>
  </si>
  <si>
    <t>wkda30</t>
  </si>
  <si>
    <t>Work SOV - To RGC30</t>
  </si>
  <si>
    <t>wksr30</t>
  </si>
  <si>
    <t>Work HOV 2+ - To RGC30</t>
  </si>
  <si>
    <t>wktr30</t>
  </si>
  <si>
    <t>Work Transit - To RGC30</t>
  </si>
  <si>
    <t>wkwb30</t>
  </si>
  <si>
    <t>Work Walk-Bike - To RGC30</t>
  </si>
  <si>
    <t>wkda31</t>
  </si>
  <si>
    <t>Work SOV - To RGC31</t>
  </si>
  <si>
    <t>wksr31</t>
  </si>
  <si>
    <t>Work HOV 2+ - To RGC31</t>
  </si>
  <si>
    <t>wktr31</t>
  </si>
  <si>
    <t>Work Transit - To RGC31</t>
  </si>
  <si>
    <t>wkwb31</t>
  </si>
  <si>
    <t>Work Walk-Bike - To RGC31</t>
  </si>
  <si>
    <t>wkda32</t>
  </si>
  <si>
    <t>Work SOV - To RGC32</t>
  </si>
  <si>
    <t>wksr32</t>
  </si>
  <si>
    <t>Work HOV 2+ - To RGC32</t>
  </si>
  <si>
    <t>wktr32</t>
  </si>
  <si>
    <t>Work Transit - To RGC32</t>
  </si>
  <si>
    <t>wkwb32</t>
  </si>
  <si>
    <t>Work Walk-Bike - To RGC32</t>
  </si>
  <si>
    <t>wkda33</t>
  </si>
  <si>
    <t>Work SOV - To RGC33</t>
  </si>
  <si>
    <t>wksr33</t>
  </si>
  <si>
    <t>Work HOV 2+ - To RGC33</t>
  </si>
  <si>
    <t>wktr33</t>
  </si>
  <si>
    <t>Work Transit - To RGC33</t>
  </si>
  <si>
    <t>wkwb33</t>
  </si>
  <si>
    <t>Work Walk-Bike - To RGC33</t>
  </si>
  <si>
    <t>wkda34</t>
  </si>
  <si>
    <t>Work SOV - To RGC34</t>
  </si>
  <si>
    <t>wksr34</t>
  </si>
  <si>
    <t>Work HOV 2+ - To RGC34</t>
  </si>
  <si>
    <t>wktr34</t>
  </si>
  <si>
    <t>Work Transit - To RGC34</t>
  </si>
  <si>
    <t>wkwb34</t>
  </si>
  <si>
    <t>Work Walk-Bike - To RGC34</t>
  </si>
  <si>
    <t>wkda35</t>
  </si>
  <si>
    <t>Work SOV - To RGC35</t>
  </si>
  <si>
    <t>wksr35</t>
  </si>
  <si>
    <t>Work HOV 2+ - To RGC35</t>
  </si>
  <si>
    <t>wktr35</t>
  </si>
  <si>
    <t>Work Transit - To RGC35</t>
  </si>
  <si>
    <t>wkwb35</t>
  </si>
  <si>
    <t>Work Walk-Bike - To RGC35</t>
  </si>
  <si>
    <t>Work SOV - To RGC36</t>
  </si>
  <si>
    <t>Work HOV 2+ - To RGC36</t>
  </si>
  <si>
    <t>Work Transit - To RGC36</t>
  </si>
  <si>
    <t>Work Walk-Bike - To RGC36</t>
  </si>
  <si>
    <t>wkwb27</t>
  </si>
  <si>
    <t>Work Walk-Bike - To RGC27</t>
  </si>
  <si>
    <t>wkda28</t>
  </si>
  <si>
    <t>Work SOV - To RGC28</t>
  </si>
  <si>
    <t>Redmond</t>
  </si>
  <si>
    <t>Seattle Capitol Hill</t>
  </si>
  <si>
    <t>Seattle University District</t>
  </si>
  <si>
    <t>Table 28. Work Trip Mode Shares Destined to Regional Centers</t>
  </si>
  <si>
    <t>All Centers</t>
  </si>
  <si>
    <t>ms1128</t>
  </si>
  <si>
    <t>ms1129</t>
  </si>
  <si>
    <t>ms1165</t>
  </si>
  <si>
    <t>nwda1</t>
  </si>
  <si>
    <t>NonWork SOV - To RGC1</t>
  </si>
  <si>
    <t>ms1166</t>
  </si>
  <si>
    <t>nwsr1</t>
  </si>
  <si>
    <t>NonWork HOV 2+ - To RGC1</t>
  </si>
  <si>
    <t>ms1167</t>
  </si>
  <si>
    <t>nwtr1</t>
  </si>
  <si>
    <t>NonWork Transit - To RGC1</t>
  </si>
  <si>
    <t>ms1168</t>
  </si>
  <si>
    <t>nwwb1</t>
  </si>
  <si>
    <t>NonWork Walk-Bike - To RGC1</t>
  </si>
  <si>
    <t>ms1169</t>
  </si>
  <si>
    <t>nwda2</t>
  </si>
  <si>
    <t>NonWork SOV - To RGC2</t>
  </si>
  <si>
    <t>ms1170</t>
  </si>
  <si>
    <t>nwsr2</t>
  </si>
  <si>
    <t>NonWork HOV 2+ - To RGC2</t>
  </si>
  <si>
    <t>ms1171</t>
  </si>
  <si>
    <t>nwtr2</t>
  </si>
  <si>
    <t>NonWork Transit - To RGC2</t>
  </si>
  <si>
    <t>ms1172</t>
  </si>
  <si>
    <t>nwwb2</t>
  </si>
  <si>
    <t>NonWork Walk-Bike - To RGC2</t>
  </si>
  <si>
    <t>ms1173</t>
  </si>
  <si>
    <t>nwda3</t>
  </si>
  <si>
    <t>NonWork SOV - To RGC3</t>
  </si>
  <si>
    <t>ms1174</t>
  </si>
  <si>
    <t>nwsr3</t>
  </si>
  <si>
    <t>NonWork HOV 2+ - To RGC3</t>
  </si>
  <si>
    <t>ms1175</t>
  </si>
  <si>
    <t>nwtr3</t>
  </si>
  <si>
    <t>NonWork Transit - To RGC3</t>
  </si>
  <si>
    <t>ms1176</t>
  </si>
  <si>
    <t>nwwb3</t>
  </si>
  <si>
    <t>NonWork Walk-Bike - To RGC3</t>
  </si>
  <si>
    <t>ms1177</t>
  </si>
  <si>
    <t>nwda4</t>
  </si>
  <si>
    <t>NonWork SOV - To RGC4</t>
  </si>
  <si>
    <t>ms1178</t>
  </si>
  <si>
    <t>nwsr4</t>
  </si>
  <si>
    <t>NonWork HOV 2+ - To RGC4</t>
  </si>
  <si>
    <t>ms1179</t>
  </si>
  <si>
    <t>nwtr4</t>
  </si>
  <si>
    <t>NonWork Transit - To RGC4</t>
  </si>
  <si>
    <t>ms1180</t>
  </si>
  <si>
    <t>nwwb4</t>
  </si>
  <si>
    <t>NonWork Walk-Bike - To RGC4</t>
  </si>
  <si>
    <t>ms1181</t>
  </si>
  <si>
    <t>nwda5</t>
  </si>
  <si>
    <t>NonWork SOV - To RGC5</t>
  </si>
  <si>
    <t>ms1182</t>
  </si>
  <si>
    <t>nwsr5</t>
  </si>
  <si>
    <t>NonWork HOV 2+ - To RGC5</t>
  </si>
  <si>
    <t>ms1183</t>
  </si>
  <si>
    <t>nwtr5</t>
  </si>
  <si>
    <t>NonWork Transit - To RGC5</t>
  </si>
  <si>
    <t>ms1184</t>
  </si>
  <si>
    <t>nwwb5</t>
  </si>
  <si>
    <t>NonWork Walk-Bike - To RGC5</t>
  </si>
  <si>
    <t>ms1185</t>
  </si>
  <si>
    <t>nwda6</t>
  </si>
  <si>
    <t>NonWork SOV - To RGC6</t>
  </si>
  <si>
    <t>ms1186</t>
  </si>
  <si>
    <t>nwsr6</t>
  </si>
  <si>
    <t>NonWork HOV 2+ - To RGC6</t>
  </si>
  <si>
    <t>ms1187</t>
  </si>
  <si>
    <t>nwtr6</t>
  </si>
  <si>
    <t>NonWork Transit - To RGC6</t>
  </si>
  <si>
    <t>ms1188</t>
  </si>
  <si>
    <t>nwwb6</t>
  </si>
  <si>
    <t>NonWork Walk-Bike - To RGC6</t>
  </si>
  <si>
    <t>ms1189</t>
  </si>
  <si>
    <t>nwda7</t>
  </si>
  <si>
    <t>NonWork SOV - To RGC7</t>
  </si>
  <si>
    <t>ms1190</t>
  </si>
  <si>
    <t>nwsr7</t>
  </si>
  <si>
    <t>NonWork HOV 2+ - To RGC7</t>
  </si>
  <si>
    <t>ms1191</t>
  </si>
  <si>
    <t>nwtr7</t>
  </si>
  <si>
    <t>NonWork Transit - To RGC7</t>
  </si>
  <si>
    <t>ms1192</t>
  </si>
  <si>
    <t>nwwb7</t>
  </si>
  <si>
    <t>NonWork Walk-Bike - To RGC7</t>
  </si>
  <si>
    <t>ms1193</t>
  </si>
  <si>
    <t>nwda8</t>
  </si>
  <si>
    <t>NonWork SOV - To RGC8</t>
  </si>
  <si>
    <t>ms1194</t>
  </si>
  <si>
    <t>nwsr8</t>
  </si>
  <si>
    <t>NonWork HOV 2+ - To RGC8</t>
  </si>
  <si>
    <t>ms1195</t>
  </si>
  <si>
    <t>nwtr8</t>
  </si>
  <si>
    <t>NonWork Transit - To RGC8</t>
  </si>
  <si>
    <t>ms1196</t>
  </si>
  <si>
    <t>nwwb8</t>
  </si>
  <si>
    <t>NonWork Walk-Bike - To RGC8</t>
  </si>
  <si>
    <t>ms1197</t>
  </si>
  <si>
    <t>nwda9</t>
  </si>
  <si>
    <t>NonWork SOV - To RGC9</t>
  </si>
  <si>
    <t>ms1198</t>
  </si>
  <si>
    <t>nwsr9</t>
  </si>
  <si>
    <t>NonWork HOV 2+ - To RGC9</t>
  </si>
  <si>
    <t>ms1199</t>
  </si>
  <si>
    <t>nwtr9</t>
  </si>
  <si>
    <t>NonWork Transit - To RGC9</t>
  </si>
  <si>
    <t>ms1200</t>
  </si>
  <si>
    <t>nwwb9</t>
  </si>
  <si>
    <t>NonWork Walk-Bike - To RGC9</t>
  </si>
  <si>
    <t>ms1201</t>
  </si>
  <si>
    <t>nwda10</t>
  </si>
  <si>
    <t>NonWork SOV - To RGC10</t>
  </si>
  <si>
    <t>ms1202</t>
  </si>
  <si>
    <t>nwsr10</t>
  </si>
  <si>
    <t>NonWork HOV 2+ - To RGC10</t>
  </si>
  <si>
    <t>ms1203</t>
  </si>
  <si>
    <t>nwtr10</t>
  </si>
  <si>
    <t>NonWork Transit - To RGC10</t>
  </si>
  <si>
    <t>ms1204</t>
  </si>
  <si>
    <t>nwwb10</t>
  </si>
  <si>
    <t>NonWork Walk-Bike - To RGC10</t>
  </si>
  <si>
    <t>ms1205</t>
  </si>
  <si>
    <t>nwda11</t>
  </si>
  <si>
    <t>NonWork SOV - To RGC11</t>
  </si>
  <si>
    <t>ms1206</t>
  </si>
  <si>
    <t>nwsr11</t>
  </si>
  <si>
    <t>NonWork HOV 2+ - To RGC11</t>
  </si>
  <si>
    <t>ms1207</t>
  </si>
  <si>
    <t>nwtr11</t>
  </si>
  <si>
    <t>NonWork Transit - To RGC11</t>
  </si>
  <si>
    <t>ms1208</t>
  </si>
  <si>
    <t>nwwb11</t>
  </si>
  <si>
    <t>NonWork Walk-Bike - To RGC11</t>
  </si>
  <si>
    <t>ms1209</t>
  </si>
  <si>
    <t>nwda12</t>
  </si>
  <si>
    <t>NonWork SOV - To RGC12</t>
  </si>
  <si>
    <t>ms1210</t>
  </si>
  <si>
    <t>nwsr12</t>
  </si>
  <si>
    <t>NonWork HOV 2+ - To RGC12</t>
  </si>
  <si>
    <t>ms1211</t>
  </si>
  <si>
    <t>nwtr12</t>
  </si>
  <si>
    <t>NonWork Transit - To RGC12</t>
  </si>
  <si>
    <t>ms1212</t>
  </si>
  <si>
    <t>nwwb12</t>
  </si>
  <si>
    <t>NonWork Walk-Bike - To RGC12</t>
  </si>
  <si>
    <t>ms1213</t>
  </si>
  <si>
    <t>nwda13</t>
  </si>
  <si>
    <t>NonWork SOV - To RGC13</t>
  </si>
  <si>
    <t>ms1214</t>
  </si>
  <si>
    <t>nwsr13</t>
  </si>
  <si>
    <t>NonWork HOV 2+ - To RGC13</t>
  </si>
  <si>
    <t>ms1215</t>
  </si>
  <si>
    <t>nwtr13</t>
  </si>
  <si>
    <t>NonWork Transit - To RGC13</t>
  </si>
  <si>
    <t>ms1216</t>
  </si>
  <si>
    <t>nwwb13</t>
  </si>
  <si>
    <t>NonWork Walk-Bike - To RGC13</t>
  </si>
  <si>
    <t>ms1217</t>
  </si>
  <si>
    <t>nwda14</t>
  </si>
  <si>
    <t>NonWork SOV - To RGC14</t>
  </si>
  <si>
    <t>ms1218</t>
  </si>
  <si>
    <t>nwsr14</t>
  </si>
  <si>
    <t>NonWork HOV 2+ - To RGC14</t>
  </si>
  <si>
    <t>ms1219</t>
  </si>
  <si>
    <t>nwtr14</t>
  </si>
  <si>
    <t>NonWork Transit - To RGC14</t>
  </si>
  <si>
    <t>ms1220</t>
  </si>
  <si>
    <t>nwwb14</t>
  </si>
  <si>
    <t>NonWork Walk-Bike - To RGC14</t>
  </si>
  <si>
    <t>ms1221</t>
  </si>
  <si>
    <t>nwda15</t>
  </si>
  <si>
    <t>NonWork SOV - To RGC15</t>
  </si>
  <si>
    <t>ms1222</t>
  </si>
  <si>
    <t>nwsr15</t>
  </si>
  <si>
    <t>NonWork HOV 2+ - To RGC15</t>
  </si>
  <si>
    <t>ms1223</t>
  </si>
  <si>
    <t>nwtr15</t>
  </si>
  <si>
    <t>NonWork Transit - To RGC15</t>
  </si>
  <si>
    <t>ms1224</t>
  </si>
  <si>
    <t>nwwb15</t>
  </si>
  <si>
    <t>NonWork Walk-Bike - To RGC15</t>
  </si>
  <si>
    <t>ms1225</t>
  </si>
  <si>
    <t>nwda16</t>
  </si>
  <si>
    <t>NonWork SOV - To RGC16</t>
  </si>
  <si>
    <t>ms1226</t>
  </si>
  <si>
    <t>nwsr16</t>
  </si>
  <si>
    <t>NonWork HOV 2+ - To RGC16</t>
  </si>
  <si>
    <t>ms1227</t>
  </si>
  <si>
    <t>nwtr16</t>
  </si>
  <si>
    <t>NonWork Transit - To RGC16</t>
  </si>
  <si>
    <t>nwwb16</t>
  </si>
  <si>
    <t>NonWork Walk-Bike - To RGC16</t>
  </si>
  <si>
    <t>ms1229</t>
  </si>
  <si>
    <t>nwda17</t>
  </si>
  <si>
    <t>NonWork SOV - To RGC17</t>
  </si>
  <si>
    <t>ms1230</t>
  </si>
  <si>
    <t>nwsr17</t>
  </si>
  <si>
    <t>NonWork HOV 2+ - To RGC17</t>
  </si>
  <si>
    <t>ms1231</t>
  </si>
  <si>
    <t>nwtr17</t>
  </si>
  <si>
    <t>NonWork Transit - To RGC17</t>
  </si>
  <si>
    <t>ms1232</t>
  </si>
  <si>
    <t>nwwb17</t>
  </si>
  <si>
    <t>NonWork Walk-Bike - To RGC17</t>
  </si>
  <si>
    <t>ms1233</t>
  </si>
  <si>
    <t>nwda18</t>
  </si>
  <si>
    <t>NonWork SOV - To RGC18</t>
  </si>
  <si>
    <t>ms1234</t>
  </si>
  <si>
    <t>nwsr18</t>
  </si>
  <si>
    <t>NonWork HOV 2+ - To RGC18</t>
  </si>
  <si>
    <t>ms1235</t>
  </si>
  <si>
    <t>nwtr18</t>
  </si>
  <si>
    <t>NonWork Transit - To RGC18</t>
  </si>
  <si>
    <t>ms1236</t>
  </si>
  <si>
    <t>nwwb18</t>
  </si>
  <si>
    <t>NonWork Walk-Bike - To RGC18</t>
  </si>
  <si>
    <t>ms1237</t>
  </si>
  <si>
    <t>nwda19</t>
  </si>
  <si>
    <t>NonWork SOV - To RGC19</t>
  </si>
  <si>
    <t>ms1238</t>
  </si>
  <si>
    <t>nwsr19</t>
  </si>
  <si>
    <t>NonWork HOV 2+ - To RGC19</t>
  </si>
  <si>
    <t>ms1239</t>
  </si>
  <si>
    <t>nwtr19</t>
  </si>
  <si>
    <t>NonWork Transit - To RGC19</t>
  </si>
  <si>
    <t>ms1240</t>
  </si>
  <si>
    <t>nwwb19</t>
  </si>
  <si>
    <t>NonWork Walk-Bike - To RGC19</t>
  </si>
  <si>
    <t>ms1241</t>
  </si>
  <si>
    <t>nwda20</t>
  </si>
  <si>
    <t>NonWork SOV - To RGC20</t>
  </si>
  <si>
    <t>ms1242</t>
  </si>
  <si>
    <t>nwsr20</t>
  </si>
  <si>
    <t>NonWork HOV 2+ - To RGC20</t>
  </si>
  <si>
    <t>ms1243</t>
  </si>
  <si>
    <t>nwtr20</t>
  </si>
  <si>
    <t>NonWork Transit - To RGC20</t>
  </si>
  <si>
    <t>ms1244</t>
  </si>
  <si>
    <t>nwwb20</t>
  </si>
  <si>
    <t>NonWork Walk-Bike - To RGC20</t>
  </si>
  <si>
    <t>ms1245</t>
  </si>
  <si>
    <t>nwda21</t>
  </si>
  <si>
    <t>NonWork SOV - To RGC21</t>
  </si>
  <si>
    <t>ms1246</t>
  </si>
  <si>
    <t>nwsr21</t>
  </si>
  <si>
    <t>NonWork HOV 2+ - To RGC21</t>
  </si>
  <si>
    <t>ms1247</t>
  </si>
  <si>
    <t>nwtr21</t>
  </si>
  <si>
    <t>NonWork Transit - To RGC21</t>
  </si>
  <si>
    <t>ms1248</t>
  </si>
  <si>
    <t>nwwb21</t>
  </si>
  <si>
    <t>NonWork Walk-Bike - To RGC21</t>
  </si>
  <si>
    <t>ms1249</t>
  </si>
  <si>
    <t>nwda22</t>
  </si>
  <si>
    <t>NonWork SOV - To RGC22</t>
  </si>
  <si>
    <t>ms1250</t>
  </si>
  <si>
    <t>nwsr22</t>
  </si>
  <si>
    <t>NonWork HOV 2+ - To RGC22</t>
  </si>
  <si>
    <t>ms1251</t>
  </si>
  <si>
    <t>nwtr22</t>
  </si>
  <si>
    <t>NonWork Transit - To RGC22</t>
  </si>
  <si>
    <t>ms1252</t>
  </si>
  <si>
    <t>nwwb22</t>
  </si>
  <si>
    <t>NonWork Walk-Bike - To RGC22</t>
  </si>
  <si>
    <t>ms1253</t>
  </si>
  <si>
    <t>nwda23</t>
  </si>
  <si>
    <t>NonWork SOV - To RGC23</t>
  </si>
  <si>
    <t>ms1254</t>
  </si>
  <si>
    <t>nwsr23</t>
  </si>
  <si>
    <t>NonWork HOV 2+ - To RGC23</t>
  </si>
  <si>
    <t>ms1255</t>
  </si>
  <si>
    <t>nwtr23</t>
  </si>
  <si>
    <t>NonWork Transit - To RGC23</t>
  </si>
  <si>
    <t>ms1256</t>
  </si>
  <si>
    <t>nwwb23</t>
  </si>
  <si>
    <t>NonWork Walk-Bike - To RGC23</t>
  </si>
  <si>
    <t>ms1257</t>
  </si>
  <si>
    <t>nwda24</t>
  </si>
  <si>
    <t>NonWork SOV - To RGC24</t>
  </si>
  <si>
    <t>ms1258</t>
  </si>
  <si>
    <t>nwsr24</t>
  </si>
  <si>
    <t>NonWork HOV 2+ - To RGC24</t>
  </si>
  <si>
    <t>ms1259</t>
  </si>
  <si>
    <t>nwtr24</t>
  </si>
  <si>
    <t>NonWork Transit - To RGC24</t>
  </si>
  <si>
    <t>ms1260</t>
  </si>
  <si>
    <t>nwwb24</t>
  </si>
  <si>
    <t>NonWork Walk-Bike - To RGC24</t>
  </si>
  <si>
    <t>ms1261</t>
  </si>
  <si>
    <t>nwda25</t>
  </si>
  <si>
    <t>NonWork SOV - To RGC25</t>
  </si>
  <si>
    <t>ms1262</t>
  </si>
  <si>
    <t>nwsr25</t>
  </si>
  <si>
    <t>NonWork HOV 2+ - To RGC25</t>
  </si>
  <si>
    <t>ms1263</t>
  </si>
  <si>
    <t>nwtr25</t>
  </si>
  <si>
    <t>NonWork Transit - To RGC25</t>
  </si>
  <si>
    <t>ms1264</t>
  </si>
  <si>
    <t>nwwb25</t>
  </si>
  <si>
    <t>NonWork Walk-Bike - To RGC25</t>
  </si>
  <si>
    <t>ms1265</t>
  </si>
  <si>
    <t>nwda26</t>
  </si>
  <si>
    <t>NonWork SOV - To RGC26</t>
  </si>
  <si>
    <t>ms1266</t>
  </si>
  <si>
    <t>nwsr26</t>
  </si>
  <si>
    <t>NonWork HOV 2+ - To RGC26</t>
  </si>
  <si>
    <t>ms1267</t>
  </si>
  <si>
    <t>nwtr26</t>
  </si>
  <si>
    <t>NonWork Transit - To RGC26</t>
  </si>
  <si>
    <t>ms1268</t>
  </si>
  <si>
    <t>nwwb26</t>
  </si>
  <si>
    <t>NonWork Walk-Bike - To RGC26</t>
  </si>
  <si>
    <t>ms1269</t>
  </si>
  <si>
    <t>nwda27</t>
  </si>
  <si>
    <t>NonWork SOV - To RGC27</t>
  </si>
  <si>
    <t>ms1270</t>
  </si>
  <si>
    <t>nwsr27</t>
  </si>
  <si>
    <t>NonWork HOV 2+ - To RGC27</t>
  </si>
  <si>
    <t>ms1271</t>
  </si>
  <si>
    <t>nwtr27</t>
  </si>
  <si>
    <t>NonWork Transit - To RGC27</t>
  </si>
  <si>
    <t>ms1272</t>
  </si>
  <si>
    <t>nwwb27</t>
  </si>
  <si>
    <t>NonWork Walk-Bike - To RGC27</t>
  </si>
  <si>
    <t>ms1273</t>
  </si>
  <si>
    <t>nwda28</t>
  </si>
  <si>
    <t>NonWork SOV - To RGC28</t>
  </si>
  <si>
    <t>ms1274</t>
  </si>
  <si>
    <t>nwsr28</t>
  </si>
  <si>
    <t>NonWork HOV 2+ - To RGC28</t>
  </si>
  <si>
    <t>ms1275</t>
  </si>
  <si>
    <t>nwtr28</t>
  </si>
  <si>
    <t>NonWork Transit - To RGC28</t>
  </si>
  <si>
    <t>ms1276</t>
  </si>
  <si>
    <t>nwwb28</t>
  </si>
  <si>
    <t>NonWork Walk-Bike - To RGC28</t>
  </si>
  <si>
    <t>ms1277</t>
  </si>
  <si>
    <t>nwda29</t>
  </si>
  <si>
    <t>NonWork SOV - To RGC29</t>
  </si>
  <si>
    <t>ms1278</t>
  </si>
  <si>
    <t>nwsr29</t>
  </si>
  <si>
    <t>NonWork HOV 2+ - To RGC29</t>
  </si>
  <si>
    <t>ms1279</t>
  </si>
  <si>
    <t>nwtr29</t>
  </si>
  <si>
    <t>NonWork Transit - To RGC29</t>
  </si>
  <si>
    <t>ms1280</t>
  </si>
  <si>
    <t>nwwb29</t>
  </si>
  <si>
    <t>NonWork Walk-Bike - To RGC29</t>
  </si>
  <si>
    <t>ms1281</t>
  </si>
  <si>
    <t>nwda30</t>
  </si>
  <si>
    <t>NonWork SOV - To RGC30</t>
  </si>
  <si>
    <t>ms1282</t>
  </si>
  <si>
    <t>nwsr30</t>
  </si>
  <si>
    <t>NonWork HOV 2+ - To RGC30</t>
  </si>
  <si>
    <t>ms1283</t>
  </si>
  <si>
    <t>nwtr30</t>
  </si>
  <si>
    <t>NonWork Transit - To RGC30</t>
  </si>
  <si>
    <t>ms1284</t>
  </si>
  <si>
    <t>nwwb30</t>
  </si>
  <si>
    <t>NonWork Walk-Bike - To RGC30</t>
  </si>
  <si>
    <t>ms1285</t>
  </si>
  <si>
    <t>nwda31</t>
  </si>
  <si>
    <t>NonWork SOV - To RGC31</t>
  </si>
  <si>
    <t>ms1286</t>
  </si>
  <si>
    <t>nwsr31</t>
  </si>
  <si>
    <t>NonWork HOV 2+ - To RGC31</t>
  </si>
  <si>
    <t>ms1287</t>
  </si>
  <si>
    <t>nwtr31</t>
  </si>
  <si>
    <t>NonWork Transit - To RGC31</t>
  </si>
  <si>
    <t>ms1288</t>
  </si>
  <si>
    <t>nwwb31</t>
  </si>
  <si>
    <t>NonWork Walk-Bike - To RGC31</t>
  </si>
  <si>
    <t>ms1289</t>
  </si>
  <si>
    <t>nwda32</t>
  </si>
  <si>
    <t>NonWork SOV - To RGC32</t>
  </si>
  <si>
    <t>ms1290</t>
  </si>
  <si>
    <t>nwsr32</t>
  </si>
  <si>
    <t>NonWork HOV 2+ - To RGC32</t>
  </si>
  <si>
    <t>ms1291</t>
  </si>
  <si>
    <t>nwtr32</t>
  </si>
  <si>
    <t>NonWork Transit - To RGC32</t>
  </si>
  <si>
    <t>ms1292</t>
  </si>
  <si>
    <t>nwwb32</t>
  </si>
  <si>
    <t>NonWork Walk-Bike - To RGC32</t>
  </si>
  <si>
    <t>ms1293</t>
  </si>
  <si>
    <t>nwda33</t>
  </si>
  <si>
    <t>NonWork SOV - To RGC33</t>
  </si>
  <si>
    <t>ms1294</t>
  </si>
  <si>
    <t>nwsr33</t>
  </si>
  <si>
    <t>NonWork HOV 2+ - To RGC33</t>
  </si>
  <si>
    <t>ms1295</t>
  </si>
  <si>
    <t>nwtr33</t>
  </si>
  <si>
    <t>NonWork Transit - To RGC33</t>
  </si>
  <si>
    <t>ms1296</t>
  </si>
  <si>
    <t>nwwb33</t>
  </si>
  <si>
    <t>NonWork Walk-Bike - To RGC33</t>
  </si>
  <si>
    <t>ms1297</t>
  </si>
  <si>
    <t>nwda34</t>
  </si>
  <si>
    <t>NonWork SOV - To RGC34</t>
  </si>
  <si>
    <t>ms1298</t>
  </si>
  <si>
    <t>nwsr34</t>
  </si>
  <si>
    <t>NonWork HOV 2+ - To RGC34</t>
  </si>
  <si>
    <t>nwtr34</t>
  </si>
  <si>
    <t>NonWork Transit - To RGC34</t>
  </si>
  <si>
    <t>ms1300</t>
  </si>
  <si>
    <t>nwwb34</t>
  </si>
  <si>
    <t>NonWork Walk-Bike - To RGC34</t>
  </si>
  <si>
    <t>ms1301</t>
  </si>
  <si>
    <t>nwda35</t>
  </si>
  <si>
    <t>NonWork SOV - To RGC35</t>
  </si>
  <si>
    <t>ms1302</t>
  </si>
  <si>
    <t>nwsr35</t>
  </si>
  <si>
    <t>NonWork HOV 2+ - To RGC35</t>
  </si>
  <si>
    <t>ms1303</t>
  </si>
  <si>
    <t>nwtr35</t>
  </si>
  <si>
    <t>NonWork Transit - To RGC35</t>
  </si>
  <si>
    <t>ms1304</t>
  </si>
  <si>
    <t>nwwb35</t>
  </si>
  <si>
    <t>NonWork Walk-Bike - To RGC35</t>
  </si>
  <si>
    <t>ms1305</t>
  </si>
  <si>
    <t>nwda36</t>
  </si>
  <si>
    <t>NonWork SOV - To RGC36</t>
  </si>
  <si>
    <t>ms1306</t>
  </si>
  <si>
    <t>nwsr36</t>
  </si>
  <si>
    <t>NonWork HOV 2+ - To RGC36</t>
  </si>
  <si>
    <t>ms1307</t>
  </si>
  <si>
    <t>nwtr36</t>
  </si>
  <si>
    <t>NonWork Transit - To RGC36</t>
  </si>
  <si>
    <t>ms1308</t>
  </si>
  <si>
    <t>nwwb36</t>
  </si>
  <si>
    <t>NonWork Walk-Bike - To RGC36</t>
  </si>
  <si>
    <t>Table 30. Total Work Trips by Mode Destined to Regional Centers</t>
  </si>
  <si>
    <t>Table 31. Total Non-Work Trips by Mode Destined to Regional Centers</t>
  </si>
  <si>
    <t>Table 29. Non-Work Trip Mode Shares Destined to Regional Centers</t>
  </si>
  <si>
    <t>Survey</t>
  </si>
  <si>
    <t>Home Based Work Trips by Distance</t>
  </si>
  <si>
    <t>mcrtme</t>
  </si>
  <si>
    <t>ms298</t>
  </si>
  <si>
    <t>ms1309</t>
  </si>
  <si>
    <t>arbdkc</t>
  </si>
  <si>
    <t>ms1310</t>
  </si>
  <si>
    <t>arbdpt</t>
  </si>
  <si>
    <t>ms1311</t>
  </si>
  <si>
    <t>arbdct</t>
  </si>
  <si>
    <t>ms1312</t>
  </si>
  <si>
    <t>arbdkt</t>
  </si>
  <si>
    <t>ms1313</t>
  </si>
  <si>
    <t>arbdwf</t>
  </si>
  <si>
    <t>ms1314</t>
  </si>
  <si>
    <t>arbdst</t>
  </si>
  <si>
    <t>ms1315</t>
  </si>
  <si>
    <t>abbdkc</t>
  </si>
  <si>
    <t>Bus Boardings KCM</t>
  </si>
  <si>
    <t>ms1316</t>
  </si>
  <si>
    <t>abbdpt</t>
  </si>
  <si>
    <t>Bus Boardings PT</t>
  </si>
  <si>
    <t>ms1317</t>
  </si>
  <si>
    <t>abbdct</t>
  </si>
  <si>
    <t>Bus Boardings CT</t>
  </si>
  <si>
    <t>ms1318</t>
  </si>
  <si>
    <t>abbdkt</t>
  </si>
  <si>
    <t>Bus Boardings KT</t>
  </si>
  <si>
    <t>ms1319</t>
  </si>
  <si>
    <t>abbdwf</t>
  </si>
  <si>
    <t>Bus Boardings WSF</t>
  </si>
  <si>
    <t>ms1320</t>
  </si>
  <si>
    <t>abbdst</t>
  </si>
  <si>
    <t>Bus Boardings ST</t>
  </si>
  <si>
    <t>ms1321</t>
  </si>
  <si>
    <t>afbdkc</t>
  </si>
  <si>
    <t>Ferry Boardings KCM</t>
  </si>
  <si>
    <t>ms1322</t>
  </si>
  <si>
    <t>afbdpt</t>
  </si>
  <si>
    <t>Ferry Boardings PT</t>
  </si>
  <si>
    <t>ms1323</t>
  </si>
  <si>
    <t>afbdct</t>
  </si>
  <si>
    <t>Ferry Boardings CT</t>
  </si>
  <si>
    <t>ms1324</t>
  </si>
  <si>
    <t>afbdkt</t>
  </si>
  <si>
    <t>Ferry Boardings KT</t>
  </si>
  <si>
    <t>ms1325</t>
  </si>
  <si>
    <t>afbdwf</t>
  </si>
  <si>
    <t>Ferry Boardings WSF</t>
  </si>
  <si>
    <t>ms1326</t>
  </si>
  <si>
    <t>afbdst</t>
  </si>
  <si>
    <t>Ferry Boardings ST</t>
  </si>
  <si>
    <t>ms1327</t>
  </si>
  <si>
    <t>mrbdkc</t>
  </si>
  <si>
    <t>ms1328</t>
  </si>
  <si>
    <t>mrbdpt</t>
  </si>
  <si>
    <t>ms1329</t>
  </si>
  <si>
    <t>mrbdct</t>
  </si>
  <si>
    <t>ms1330</t>
  </si>
  <si>
    <t>mrbdkt</t>
  </si>
  <si>
    <t>ms1331</t>
  </si>
  <si>
    <t>mrbdwf</t>
  </si>
  <si>
    <t>ms1332</t>
  </si>
  <si>
    <t>mrbdst</t>
  </si>
  <si>
    <t>ms1333</t>
  </si>
  <si>
    <t>mbbdkc</t>
  </si>
  <si>
    <t>ms1334</t>
  </si>
  <si>
    <t>mbbdpt</t>
  </si>
  <si>
    <t>ms1335</t>
  </si>
  <si>
    <t>mbbdct</t>
  </si>
  <si>
    <t>ms1336</t>
  </si>
  <si>
    <t>mbbdkt</t>
  </si>
  <si>
    <t>ms1337</t>
  </si>
  <si>
    <t>mbbdwf</t>
  </si>
  <si>
    <t>ms1338</t>
  </si>
  <si>
    <t>mbbdst</t>
  </si>
  <si>
    <t>ms1339</t>
  </si>
  <si>
    <t>mfbdkc</t>
  </si>
  <si>
    <t>ms1340</t>
  </si>
  <si>
    <t>mfbdpt</t>
  </si>
  <si>
    <t>ms1341</t>
  </si>
  <si>
    <t>mfbdct</t>
  </si>
  <si>
    <t>ms1342</t>
  </si>
  <si>
    <t>mfbdkt</t>
  </si>
  <si>
    <t>ms1343</t>
  </si>
  <si>
    <t>mfbdwf</t>
  </si>
  <si>
    <t>ms1344</t>
  </si>
  <si>
    <t>mfbdst</t>
  </si>
  <si>
    <t>Boardings by Mode</t>
  </si>
  <si>
    <t>Community Transit</t>
  </si>
  <si>
    <t>King County Metro</t>
  </si>
  <si>
    <t>Kitsap Transit</t>
  </si>
  <si>
    <t>Pierce Transit</t>
  </si>
  <si>
    <t>Sound Transit</t>
  </si>
  <si>
    <t>Washington State Ferries</t>
  </si>
  <si>
    <t>Commuter Rail</t>
  </si>
  <si>
    <t>Light Rail</t>
  </si>
  <si>
    <t>acbdct</t>
  </si>
  <si>
    <t>acbdkc</t>
  </si>
  <si>
    <t>acbdkt</t>
  </si>
  <si>
    <t>acbdpt</t>
  </si>
  <si>
    <t>acbdst</t>
  </si>
  <si>
    <t>acbdwf</t>
  </si>
  <si>
    <t>Model vs Observed</t>
  </si>
  <si>
    <t>LRail Boardings KCM</t>
  </si>
  <si>
    <t>LRail Boardings PT</t>
  </si>
  <si>
    <t>LRail Boardings CT</t>
  </si>
  <si>
    <t>LRail Boardings KT</t>
  </si>
  <si>
    <t>LRail Boardings WSF</t>
  </si>
  <si>
    <t>LRail Boardings ST</t>
  </si>
  <si>
    <t>CRail Boardings KCM</t>
  </si>
  <si>
    <t>CRail Boardings PT</t>
  </si>
  <si>
    <t>CRail Boardings CT</t>
  </si>
  <si>
    <t>CRail Boardings KT</t>
  </si>
  <si>
    <t>CRail Boardings WSF</t>
  </si>
  <si>
    <t>CRail Boardings ST</t>
  </si>
  <si>
    <t>mcbdkc</t>
  </si>
  <si>
    <t>mcbdpt</t>
  </si>
  <si>
    <t>mcbdct</t>
  </si>
  <si>
    <t>mcbdkt</t>
  </si>
  <si>
    <t>mcbdwf</t>
  </si>
  <si>
    <t>mcbdst</t>
  </si>
  <si>
    <t>ms1345</t>
  </si>
  <si>
    <t>ms1346</t>
  </si>
  <si>
    <t>ms1347</t>
  </si>
  <si>
    <t>ms1348</t>
  </si>
  <si>
    <t>ms1349</t>
  </si>
  <si>
    <t>ms1350</t>
  </si>
  <si>
    <t>ms1351</t>
  </si>
  <si>
    <t>ms1352</t>
  </si>
  <si>
    <t>ms1353</t>
  </si>
  <si>
    <t>ms1354</t>
  </si>
  <si>
    <t>ms1355</t>
  </si>
  <si>
    <t>ms1356</t>
  </si>
  <si>
    <t>Boardings by Operator - AM Peak Period</t>
  </si>
  <si>
    <t>Boardings by Operator - Midday Period</t>
  </si>
  <si>
    <t>Boardings by Operator - Daily</t>
  </si>
  <si>
    <t>AM + MD Boardings</t>
  </si>
  <si>
    <t>Daily Boardings</t>
  </si>
  <si>
    <t>Original V4.0.3</t>
  </si>
  <si>
    <t>Share of Total Boardings</t>
  </si>
  <si>
    <t>15th Ave</t>
  </si>
  <si>
    <t>Corridor</t>
  </si>
  <si>
    <t>19th Street</t>
  </si>
  <si>
    <t>City</t>
  </si>
  <si>
    <t>Seattle</t>
  </si>
  <si>
    <t>Tacoma</t>
  </si>
  <si>
    <t>NB / EB</t>
  </si>
  <si>
    <t>SB WB</t>
  </si>
  <si>
    <t>20th Ave / Hewitt</t>
  </si>
  <si>
    <t>23rd Ave</t>
  </si>
  <si>
    <t>56th Street</t>
  </si>
  <si>
    <t>68th / Juanita</t>
  </si>
  <si>
    <t>Kenmore / Kirkland</t>
  </si>
  <si>
    <t>72nd Street</t>
  </si>
  <si>
    <t>afsl4</t>
  </si>
  <si>
    <t>mfsl4</t>
  </si>
  <si>
    <t>pfsl4</t>
  </si>
  <si>
    <t>efsl4</t>
  </si>
  <si>
    <t>nfsl4</t>
  </si>
  <si>
    <t>afsl14</t>
  </si>
  <si>
    <t>mfsl14</t>
  </si>
  <si>
    <t>pfsl14</t>
  </si>
  <si>
    <t>efsl14</t>
  </si>
  <si>
    <t>nfsl14</t>
  </si>
  <si>
    <t>afsl15</t>
  </si>
  <si>
    <t>mfsl15</t>
  </si>
  <si>
    <t>pfsl15</t>
  </si>
  <si>
    <t>efsl15</t>
  </si>
  <si>
    <t>nfsl15</t>
  </si>
  <si>
    <t>afsl22</t>
  </si>
  <si>
    <t>mfsl22</t>
  </si>
  <si>
    <t>pfsl22</t>
  </si>
  <si>
    <t>efsl22</t>
  </si>
  <si>
    <t>nfsl22</t>
  </si>
  <si>
    <t>afsl23</t>
  </si>
  <si>
    <t>mfsl23</t>
  </si>
  <si>
    <t>pfsl23</t>
  </si>
  <si>
    <t>efsl23</t>
  </si>
  <si>
    <t>nfsl23</t>
  </si>
  <si>
    <t>afsl29</t>
  </si>
  <si>
    <t>mfsl29</t>
  </si>
  <si>
    <t>pfsl29</t>
  </si>
  <si>
    <t>efsl29</t>
  </si>
  <si>
    <t>nfsl29</t>
  </si>
  <si>
    <t>afsl30</t>
  </si>
  <si>
    <t>mfsl30</t>
  </si>
  <si>
    <t>pfsl30</t>
  </si>
  <si>
    <t>efsl30</t>
  </si>
  <si>
    <t>nfsl30</t>
  </si>
  <si>
    <t>afsl32</t>
  </si>
  <si>
    <t>mfsl32</t>
  </si>
  <si>
    <t>pfsl32</t>
  </si>
  <si>
    <t>efsl32</t>
  </si>
  <si>
    <t>nfsl32</t>
  </si>
  <si>
    <t>afsl35</t>
  </si>
  <si>
    <t>mfsl35</t>
  </si>
  <si>
    <t>pfsl35</t>
  </si>
  <si>
    <t>efsl35</t>
  </si>
  <si>
    <t>nfsl35</t>
  </si>
  <si>
    <t>afsl37</t>
  </si>
  <si>
    <t>mfsl37</t>
  </si>
  <si>
    <t>pfsl37</t>
  </si>
  <si>
    <t>efsl37</t>
  </si>
  <si>
    <t>nfsl37</t>
  </si>
  <si>
    <t>afsl41</t>
  </si>
  <si>
    <t>mfsl41</t>
  </si>
  <si>
    <t>pfsl41</t>
  </si>
  <si>
    <t>efsl41</t>
  </si>
  <si>
    <t>nfsl41</t>
  </si>
  <si>
    <t>afsl43</t>
  </si>
  <si>
    <t>mfsl43</t>
  </si>
  <si>
    <t>pfsl43</t>
  </si>
  <si>
    <t>efsl43</t>
  </si>
  <si>
    <t>nfsl43</t>
  </si>
  <si>
    <t>afsl44</t>
  </si>
  <si>
    <t>mfsl44</t>
  </si>
  <si>
    <t>pfsl44</t>
  </si>
  <si>
    <t>efsl44</t>
  </si>
  <si>
    <t>nfsl44</t>
  </si>
  <si>
    <t>afsl46</t>
  </si>
  <si>
    <t>mfsl46</t>
  </si>
  <si>
    <t>pfsl46</t>
  </si>
  <si>
    <t>efsl46</t>
  </si>
  <si>
    <t>nfsl46</t>
  </si>
  <si>
    <t>afsl2</t>
  </si>
  <si>
    <t>mfsl2</t>
  </si>
  <si>
    <t>pfsl2</t>
  </si>
  <si>
    <t>efsl2</t>
  </si>
  <si>
    <t>nfsl2</t>
  </si>
  <si>
    <t>afsl3</t>
  </si>
  <si>
    <t>mfsl3</t>
  </si>
  <si>
    <t>pfsl3</t>
  </si>
  <si>
    <t>efsl3</t>
  </si>
  <si>
    <t>nfsl3</t>
  </si>
  <si>
    <t>afsl7</t>
  </si>
  <si>
    <t>mfsl7</t>
  </si>
  <si>
    <t>pfsl7</t>
  </si>
  <si>
    <t>efsl7</t>
  </si>
  <si>
    <t>nfsl7</t>
  </si>
  <si>
    <t>afsl18</t>
  </si>
  <si>
    <t>mfsl18</t>
  </si>
  <si>
    <t>pfsl18</t>
  </si>
  <si>
    <t>efsl18</t>
  </si>
  <si>
    <t>nfsl18</t>
  </si>
  <si>
    <t>afsl19</t>
  </si>
  <si>
    <t>mfsl19</t>
  </si>
  <si>
    <t>pfsl19</t>
  </si>
  <si>
    <t>efsl19</t>
  </si>
  <si>
    <t>nfsl19</t>
  </si>
  <si>
    <t>afsl20</t>
  </si>
  <si>
    <t>mfsl20</t>
  </si>
  <si>
    <t>pfsl20</t>
  </si>
  <si>
    <t>efsl20</t>
  </si>
  <si>
    <t>nfsl20</t>
  </si>
  <si>
    <t>afsl54</t>
  </si>
  <si>
    <t>mfsl54</t>
  </si>
  <si>
    <t>pfsl54</t>
  </si>
  <si>
    <t>efsl54</t>
  </si>
  <si>
    <t>nfsl54</t>
  </si>
  <si>
    <t>afsl57</t>
  </si>
  <si>
    <t>mfsl57</t>
  </si>
  <si>
    <t>pfsl57</t>
  </si>
  <si>
    <t>efsl57</t>
  </si>
  <si>
    <t>nfsl57</t>
  </si>
  <si>
    <t>afsl58</t>
  </si>
  <si>
    <t>mfsl58</t>
  </si>
  <si>
    <t>pfsl58</t>
  </si>
  <si>
    <t>efsl58</t>
  </si>
  <si>
    <t>nfsl58</t>
  </si>
  <si>
    <t>afsl60</t>
  </si>
  <si>
    <t>mfsl60</t>
  </si>
  <si>
    <t>pfsl60</t>
  </si>
  <si>
    <t>efsl60</t>
  </si>
  <si>
    <t>nfsl60</t>
  </si>
  <si>
    <t>afsl66</t>
  </si>
  <si>
    <t>mfsl66</t>
  </si>
  <si>
    <t>pfsl66</t>
  </si>
  <si>
    <t>efsl66</t>
  </si>
  <si>
    <t>nfsl66</t>
  </si>
  <si>
    <t>afsl71</t>
  </si>
  <si>
    <t>mfsl71</t>
  </si>
  <si>
    <t>pfsl71</t>
  </si>
  <si>
    <t>efsl71</t>
  </si>
  <si>
    <t>nfsl71</t>
  </si>
  <si>
    <t>aasl4</t>
  </si>
  <si>
    <t>masl4</t>
  </si>
  <si>
    <t>pasl4</t>
  </si>
  <si>
    <t>easl4</t>
  </si>
  <si>
    <t>nasl4</t>
  </si>
  <si>
    <t>aasl14</t>
  </si>
  <si>
    <t>masl14</t>
  </si>
  <si>
    <t>pasl14</t>
  </si>
  <si>
    <t>easl14</t>
  </si>
  <si>
    <t>nasl14</t>
  </si>
  <si>
    <t>aasl15</t>
  </si>
  <si>
    <t>masl15</t>
  </si>
  <si>
    <t>pasl15</t>
  </si>
  <si>
    <t>easl15</t>
  </si>
  <si>
    <t>nasl15</t>
  </si>
  <si>
    <t>aasl22</t>
  </si>
  <si>
    <t>masl22</t>
  </si>
  <si>
    <t>pasl22</t>
  </si>
  <si>
    <t>easl22</t>
  </si>
  <si>
    <t>nasl22</t>
  </si>
  <si>
    <t>aasl23</t>
  </si>
  <si>
    <t>masl23</t>
  </si>
  <si>
    <t>pasl23</t>
  </si>
  <si>
    <t>easl23</t>
  </si>
  <si>
    <t>nasl23</t>
  </si>
  <si>
    <t>aasl29</t>
  </si>
  <si>
    <t>masl29</t>
  </si>
  <si>
    <t>pasl29</t>
  </si>
  <si>
    <t>easl29</t>
  </si>
  <si>
    <t>nasl29</t>
  </si>
  <si>
    <t>aasl30</t>
  </si>
  <si>
    <t>masl30</t>
  </si>
  <si>
    <t>pasl30</t>
  </si>
  <si>
    <t>easl30</t>
  </si>
  <si>
    <t>nasl30</t>
  </si>
  <si>
    <t>aasl32</t>
  </si>
  <si>
    <t>masl32</t>
  </si>
  <si>
    <t>pasl32</t>
  </si>
  <si>
    <t>easl32</t>
  </si>
  <si>
    <t>nasl32</t>
  </si>
  <si>
    <t>aasl35</t>
  </si>
  <si>
    <t>masl35</t>
  </si>
  <si>
    <t>pasl35</t>
  </si>
  <si>
    <t>easl35</t>
  </si>
  <si>
    <t>nasl35</t>
  </si>
  <si>
    <t>aasl37</t>
  </si>
  <si>
    <t>masl37</t>
  </si>
  <si>
    <t>pasl37</t>
  </si>
  <si>
    <t>easl37</t>
  </si>
  <si>
    <t>nasl37</t>
  </si>
  <si>
    <t>aasl41</t>
  </si>
  <si>
    <t>masl41</t>
  </si>
  <si>
    <t>pasl41</t>
  </si>
  <si>
    <t>easl41</t>
  </si>
  <si>
    <t>nasl41</t>
  </si>
  <si>
    <t>aasl43</t>
  </si>
  <si>
    <t>masl43</t>
  </si>
  <si>
    <t>pasl43</t>
  </si>
  <si>
    <t>easl43</t>
  </si>
  <si>
    <t>nasl43</t>
  </si>
  <si>
    <t>aasl44</t>
  </si>
  <si>
    <t>masl44</t>
  </si>
  <si>
    <t>pasl44</t>
  </si>
  <si>
    <t>easl44</t>
  </si>
  <si>
    <t>nasl44</t>
  </si>
  <si>
    <t>aasl46</t>
  </si>
  <si>
    <t>masl46</t>
  </si>
  <si>
    <t>pasl46</t>
  </si>
  <si>
    <t>easl46</t>
  </si>
  <si>
    <t>nasl46</t>
  </si>
  <si>
    <t>aasl2</t>
  </si>
  <si>
    <t>masl2</t>
  </si>
  <si>
    <t>pasl2</t>
  </si>
  <si>
    <t>easl2</t>
  </si>
  <si>
    <t>nasl2</t>
  </si>
  <si>
    <t>aasl3</t>
  </si>
  <si>
    <t>masl3</t>
  </si>
  <si>
    <t>pasl3</t>
  </si>
  <si>
    <t>easl3</t>
  </si>
  <si>
    <t>nasl3</t>
  </si>
  <si>
    <t>aasl7</t>
  </si>
  <si>
    <t>masl7</t>
  </si>
  <si>
    <t>pasl7</t>
  </si>
  <si>
    <t>easl7</t>
  </si>
  <si>
    <t>nasl7</t>
  </si>
  <si>
    <t>aasl18</t>
  </si>
  <si>
    <t>masl18</t>
  </si>
  <si>
    <t>pasl18</t>
  </si>
  <si>
    <t>easl18</t>
  </si>
  <si>
    <t>nasl18</t>
  </si>
  <si>
    <t>aasl19</t>
  </si>
  <si>
    <t>masl19</t>
  </si>
  <si>
    <t>pasl19</t>
  </si>
  <si>
    <t>easl19</t>
  </si>
  <si>
    <t>nasl19</t>
  </si>
  <si>
    <t>aasl20</t>
  </si>
  <si>
    <t>masl20</t>
  </si>
  <si>
    <t>pasl20</t>
  </si>
  <si>
    <t>easl20</t>
  </si>
  <si>
    <t>nasl20</t>
  </si>
  <si>
    <t>aasl54</t>
  </si>
  <si>
    <t>masl54</t>
  </si>
  <si>
    <t>pasl54</t>
  </si>
  <si>
    <t>easl54</t>
  </si>
  <si>
    <t>nasl54</t>
  </si>
  <si>
    <t>aasl57</t>
  </si>
  <si>
    <t>masl57</t>
  </si>
  <si>
    <t>pasl57</t>
  </si>
  <si>
    <t>easl57</t>
  </si>
  <si>
    <t>nasl57</t>
  </si>
  <si>
    <t>aasl58</t>
  </si>
  <si>
    <t>masl58</t>
  </si>
  <si>
    <t>pasl58</t>
  </si>
  <si>
    <t>easl58</t>
  </si>
  <si>
    <t>nasl58</t>
  </si>
  <si>
    <t>aasl60</t>
  </si>
  <si>
    <t>masl60</t>
  </si>
  <si>
    <t>pasl60</t>
  </si>
  <si>
    <t>easl60</t>
  </si>
  <si>
    <t>nasl60</t>
  </si>
  <si>
    <t>aasl66</t>
  </si>
  <si>
    <t>masl66</t>
  </si>
  <si>
    <t>pasl66</t>
  </si>
  <si>
    <t>easl66</t>
  </si>
  <si>
    <t>nasl66</t>
  </si>
  <si>
    <t>aasl71</t>
  </si>
  <si>
    <t>masl71</t>
  </si>
  <si>
    <t>pasl71</t>
  </si>
  <si>
    <t>easl71</t>
  </si>
  <si>
    <t>nasl71</t>
  </si>
  <si>
    <t>ms1357</t>
  </si>
  <si>
    <t>Screenline #2 - Vehicle (Fwy)</t>
  </si>
  <si>
    <t>ms1358</t>
  </si>
  <si>
    <t>Screenline #3 - Vehicle (Fwy)</t>
  </si>
  <si>
    <t>ms1359</t>
  </si>
  <si>
    <t>Screenline #4 - Vehicle (Fwy)</t>
  </si>
  <si>
    <t>ms1360</t>
  </si>
  <si>
    <t>Screenline #7 - Vehicle (Fwy)</t>
  </si>
  <si>
    <t>ms1361</t>
  </si>
  <si>
    <t>Screenline #14 - Vehicle (Fwy)</t>
  </si>
  <si>
    <t>ms1362</t>
  </si>
  <si>
    <t>Screenline #15 - Vehicle (Fwy)</t>
  </si>
  <si>
    <t>ms1364</t>
  </si>
  <si>
    <t>Screenline #18 - Vehicle (Fwy)</t>
  </si>
  <si>
    <t>ms1365</t>
  </si>
  <si>
    <t>Screenline #19 - Vehicle (Fwy)</t>
  </si>
  <si>
    <t>ms1366</t>
  </si>
  <si>
    <t>Screenline #20 - Vehicle (Fwy)</t>
  </si>
  <si>
    <t>ms1367</t>
  </si>
  <si>
    <t>Screenline #22 - Vehicle (Fwy)</t>
  </si>
  <si>
    <t>ms1368</t>
  </si>
  <si>
    <t>Screenline #23 - Vehicle (Fwy)</t>
  </si>
  <si>
    <t>ms1369</t>
  </si>
  <si>
    <t>Screenline #29 - Vehicle (Fwy)</t>
  </si>
  <si>
    <t>ms1370</t>
  </si>
  <si>
    <t>Screenline #30 - Vehicle (Fwy)</t>
  </si>
  <si>
    <t>ms1371</t>
  </si>
  <si>
    <t>Screenline #32 - Vehicle (Fwy)</t>
  </si>
  <si>
    <t>ms1372</t>
  </si>
  <si>
    <t>Screenline #35 - Vehicle (Fwy)</t>
  </si>
  <si>
    <t>ms1373</t>
  </si>
  <si>
    <t>Screenline #37 - Vehicle (Fwy)</t>
  </si>
  <si>
    <t>ms1374</t>
  </si>
  <si>
    <t>Screenline #41 - Vehicle (Fwy)</t>
  </si>
  <si>
    <t>ms1375</t>
  </si>
  <si>
    <t>Screenline #43 - Vehicle (Fwy)</t>
  </si>
  <si>
    <t>ms1376</t>
  </si>
  <si>
    <t>Screenline #44 - Vehicle (Fwy)</t>
  </si>
  <si>
    <t>ms1377</t>
  </si>
  <si>
    <t>Screenline #46 - Vehicle (Fwy)</t>
  </si>
  <si>
    <t>ms1378</t>
  </si>
  <si>
    <t>Screenline #54 - Vehicle (Fwy)</t>
  </si>
  <si>
    <t>ms1379</t>
  </si>
  <si>
    <t>Screenline #57 - Vehicle (Fwy)</t>
  </si>
  <si>
    <t>ms1380</t>
  </si>
  <si>
    <t>Screenline #58 - Vehicle (Fwy)</t>
  </si>
  <si>
    <t>ms1381</t>
  </si>
  <si>
    <t>Screenline #60 - Vehicle (Fwy)</t>
  </si>
  <si>
    <t>ms1382</t>
  </si>
  <si>
    <t>Screenline #66 - Vehicle (Fwy)</t>
  </si>
  <si>
    <t>ms1383</t>
  </si>
  <si>
    <t>Screenline #71 - Vehicle (Fwy)</t>
  </si>
  <si>
    <t>ms1384</t>
  </si>
  <si>
    <t>Screenline #2 - Vehicle (Art)</t>
  </si>
  <si>
    <t>ms1385</t>
  </si>
  <si>
    <t>Screenline #3 - Vehicle (Art)</t>
  </si>
  <si>
    <t>ms1386</t>
  </si>
  <si>
    <t>Screenline #4 - Vehicle (Art)</t>
  </si>
  <si>
    <t>ms1387</t>
  </si>
  <si>
    <t>Screenline #7 - Vehicle (Art)</t>
  </si>
  <si>
    <t>ms1388</t>
  </si>
  <si>
    <t>Screenline #14 - Vehicle (Art)</t>
  </si>
  <si>
    <t>ms1389</t>
  </si>
  <si>
    <t>Screenline #15 - Vehicle (Art)</t>
  </si>
  <si>
    <t>ms1390</t>
  </si>
  <si>
    <t>Screenline #18 - Vehicle (Art)</t>
  </si>
  <si>
    <t>ms1391</t>
  </si>
  <si>
    <t>Screenline #19 - Vehicle (Art)</t>
  </si>
  <si>
    <t>ms1392</t>
  </si>
  <si>
    <t>Screenline #20 - Vehicle (Art)</t>
  </si>
  <si>
    <t>ms1393</t>
  </si>
  <si>
    <t>Screenline #22 - Vehicle (Art)</t>
  </si>
  <si>
    <t>ms1394</t>
  </si>
  <si>
    <t>Screenline #23 - Vehicle (Art)</t>
  </si>
  <si>
    <t>ms1395</t>
  </si>
  <si>
    <t>Screenline #29 - Vehicle (Art)</t>
  </si>
  <si>
    <t>ms1396</t>
  </si>
  <si>
    <t>Screenline #30 - Vehicle (Art)</t>
  </si>
  <si>
    <t>ms1397</t>
  </si>
  <si>
    <t>Screenline #32 - Vehicle (Art)</t>
  </si>
  <si>
    <t>ms1398</t>
  </si>
  <si>
    <t>Screenline #35 - Vehicle (Art)</t>
  </si>
  <si>
    <t>ms1399</t>
  </si>
  <si>
    <t>Screenline #37 - Vehicle (Art)</t>
  </si>
  <si>
    <t>ms1400</t>
  </si>
  <si>
    <t>Screenline #41 - Vehicle (Art)</t>
  </si>
  <si>
    <t>ms1401</t>
  </si>
  <si>
    <t>Screenline #43 - Vehicle (Art)</t>
  </si>
  <si>
    <t>ms1402</t>
  </si>
  <si>
    <t>Screenline #44 - Vehicle (Art)</t>
  </si>
  <si>
    <t>ms1403</t>
  </si>
  <si>
    <t>Screenline #46 - Vehicle (Art)</t>
  </si>
  <si>
    <t>ms1404</t>
  </si>
  <si>
    <t>Screenline #54 - Vehicle (Art)</t>
  </si>
  <si>
    <t>ms1405</t>
  </si>
  <si>
    <t>Screenline #57 - Vehicle (Art)</t>
  </si>
  <si>
    <t>ms1406</t>
  </si>
  <si>
    <t>Screenline #58 - Vehicle (Art)</t>
  </si>
  <si>
    <t>ms1407</t>
  </si>
  <si>
    <t>Screenline #60 - Vehicle (Art)</t>
  </si>
  <si>
    <t>ms1408</t>
  </si>
  <si>
    <t>Screenline #66 - Vehicle (Art)</t>
  </si>
  <si>
    <t>ms1409</t>
  </si>
  <si>
    <t>Screenline #71 - Vehicle (Art)</t>
  </si>
  <si>
    <t>ms1410</t>
  </si>
  <si>
    <t>ms1411</t>
  </si>
  <si>
    <t>ms1412</t>
  </si>
  <si>
    <t>ms1413</t>
  </si>
  <si>
    <t>ms1414</t>
  </si>
  <si>
    <t>ms1415</t>
  </si>
  <si>
    <t>ms1416</t>
  </si>
  <si>
    <t>ms1417</t>
  </si>
  <si>
    <t>ms1418</t>
  </si>
  <si>
    <t>ms1419</t>
  </si>
  <si>
    <t>ms1420</t>
  </si>
  <si>
    <t>ms1421</t>
  </si>
  <si>
    <t>ms1422</t>
  </si>
  <si>
    <t>ms1423</t>
  </si>
  <si>
    <t>ms1424</t>
  </si>
  <si>
    <t>ms1425</t>
  </si>
  <si>
    <t>ms1426</t>
  </si>
  <si>
    <t>ms1427</t>
  </si>
  <si>
    <t>ms1428</t>
  </si>
  <si>
    <t>ms1429</t>
  </si>
  <si>
    <t>ms1430</t>
  </si>
  <si>
    <t>ms1431</t>
  </si>
  <si>
    <t>ms1432</t>
  </si>
  <si>
    <t>ms1433</t>
  </si>
  <si>
    <t>ms1434</t>
  </si>
  <si>
    <t>ms1435</t>
  </si>
  <si>
    <t>ms1436</t>
  </si>
  <si>
    <t>ms1437</t>
  </si>
  <si>
    <t>ms1438</t>
  </si>
  <si>
    <t>ms1439</t>
  </si>
  <si>
    <t>ms1440</t>
  </si>
  <si>
    <t>ms1441</t>
  </si>
  <si>
    <t>ms1442</t>
  </si>
  <si>
    <t>ms1443</t>
  </si>
  <si>
    <t>ms1444</t>
  </si>
  <si>
    <t>ms1445</t>
  </si>
  <si>
    <t>ms1446</t>
  </si>
  <si>
    <t>ms1447</t>
  </si>
  <si>
    <t>ms1448</t>
  </si>
  <si>
    <t>ms1449</t>
  </si>
  <si>
    <t>ms1450</t>
  </si>
  <si>
    <t>ms1451</t>
  </si>
  <si>
    <t>ms1452</t>
  </si>
  <si>
    <t>ms1453</t>
  </si>
  <si>
    <t>ms1454</t>
  </si>
  <si>
    <t>ms1455</t>
  </si>
  <si>
    <t>ms1456</t>
  </si>
  <si>
    <t>ms1457</t>
  </si>
  <si>
    <t>ms1458</t>
  </si>
  <si>
    <t>ms1459</t>
  </si>
  <si>
    <t>ms1460</t>
  </si>
  <si>
    <t>ms1461</t>
  </si>
  <si>
    <t>ms1462</t>
  </si>
  <si>
    <t>ms1463</t>
  </si>
  <si>
    <t>ms1464</t>
  </si>
  <si>
    <t>ms1465</t>
  </si>
  <si>
    <t>ms1466</t>
  </si>
  <si>
    <t>ms1467</t>
  </si>
  <si>
    <t>ms1468</t>
  </si>
  <si>
    <t>ms1469</t>
  </si>
  <si>
    <t>ms1470</t>
  </si>
  <si>
    <t>ms1471</t>
  </si>
  <si>
    <t>ms1472</t>
  </si>
  <si>
    <t>ms1473</t>
  </si>
  <si>
    <t>ms1474</t>
  </si>
  <si>
    <t>ms1475</t>
  </si>
  <si>
    <t>ms1476</t>
  </si>
  <si>
    <t>ms1477</t>
  </si>
  <si>
    <t>ms1478</t>
  </si>
  <si>
    <t>ms1479</t>
  </si>
  <si>
    <t>ms1480</t>
  </si>
  <si>
    <t>ms1481</t>
  </si>
  <si>
    <t>ms1482</t>
  </si>
  <si>
    <t>ms1483</t>
  </si>
  <si>
    <t>ms1484</t>
  </si>
  <si>
    <t>ms1485</t>
  </si>
  <si>
    <t>ms1486</t>
  </si>
  <si>
    <t>ms1487</t>
  </si>
  <si>
    <t>ms1488</t>
  </si>
  <si>
    <t>ms1489</t>
  </si>
  <si>
    <t>ms1490</t>
  </si>
  <si>
    <t>ms1491</t>
  </si>
  <si>
    <t>ms1492</t>
  </si>
  <si>
    <t>ms1493</t>
  </si>
  <si>
    <t>ms1494</t>
  </si>
  <si>
    <t>ms1495</t>
  </si>
  <si>
    <t>ms1496</t>
  </si>
  <si>
    <t>ms1497</t>
  </si>
  <si>
    <t>ms1498</t>
  </si>
  <si>
    <t>ms1499</t>
  </si>
  <si>
    <t>ms1500</t>
  </si>
  <si>
    <t>ms1501</t>
  </si>
  <si>
    <t>ms1502</t>
  </si>
  <si>
    <t>ms1503</t>
  </si>
  <si>
    <t>ms1504</t>
  </si>
  <si>
    <t>ms1505</t>
  </si>
  <si>
    <t>ms1506</t>
  </si>
  <si>
    <t>ms1507</t>
  </si>
  <si>
    <t>ms1508</t>
  </si>
  <si>
    <t>ms1509</t>
  </si>
  <si>
    <t>ms1510</t>
  </si>
  <si>
    <t>ms1511</t>
  </si>
  <si>
    <t>ms1512</t>
  </si>
  <si>
    <t>ms1513</t>
  </si>
  <si>
    <t>ms1514</t>
  </si>
  <si>
    <t>ms1515</t>
  </si>
  <si>
    <t>ms1516</t>
  </si>
  <si>
    <t>ms1517</t>
  </si>
  <si>
    <t>ms1518</t>
  </si>
  <si>
    <t>ms1519</t>
  </si>
  <si>
    <t>ms1520</t>
  </si>
  <si>
    <t>ms1521</t>
  </si>
  <si>
    <t>ms1522</t>
  </si>
  <si>
    <t>ms1523</t>
  </si>
  <si>
    <t>ms1524</t>
  </si>
  <si>
    <t>ms1525</t>
  </si>
  <si>
    <t>ms1526</t>
  </si>
  <si>
    <t>ms1527</t>
  </si>
  <si>
    <t>ms1528</t>
  </si>
  <si>
    <t>ms1529</t>
  </si>
  <si>
    <t>ms1530</t>
  </si>
  <si>
    <t>ms1531</t>
  </si>
  <si>
    <t>ms1532</t>
  </si>
  <si>
    <t>ms1533</t>
  </si>
  <si>
    <t>ms1534</t>
  </si>
  <si>
    <t>ms1535</t>
  </si>
  <si>
    <t>ms1536</t>
  </si>
  <si>
    <t>ms1537</t>
  </si>
  <si>
    <t>ms1538</t>
  </si>
  <si>
    <t>ms1539</t>
  </si>
  <si>
    <t>ms1540</t>
  </si>
  <si>
    <t>ms1541</t>
  </si>
  <si>
    <t>ms1542</t>
  </si>
  <si>
    <t>ms1543</t>
  </si>
  <si>
    <t>ms1544</t>
  </si>
  <si>
    <t>ms1545</t>
  </si>
  <si>
    <t>ms1546</t>
  </si>
  <si>
    <t>ms1547</t>
  </si>
  <si>
    <t>ms1548</t>
  </si>
  <si>
    <t>ms1549</t>
  </si>
  <si>
    <t>ms1550</t>
  </si>
  <si>
    <t>ms1551</t>
  </si>
  <si>
    <t>ms1552</t>
  </si>
  <si>
    <t>ms1553</t>
  </si>
  <si>
    <t>ms1554</t>
  </si>
  <si>
    <t>ms1555</t>
  </si>
  <si>
    <t>ms1556</t>
  </si>
  <si>
    <t>ms1557</t>
  </si>
  <si>
    <t>ms1558</t>
  </si>
  <si>
    <t>ms1559</t>
  </si>
  <si>
    <t>ms1560</t>
  </si>
  <si>
    <t>ms1561</t>
  </si>
  <si>
    <t>ms1562</t>
  </si>
  <si>
    <t>ms1563</t>
  </si>
  <si>
    <t>ms1564</t>
  </si>
  <si>
    <t>ms1565</t>
  </si>
  <si>
    <t>ms1566</t>
  </si>
  <si>
    <t>ms1567</t>
  </si>
  <si>
    <t>ms1568</t>
  </si>
  <si>
    <t>ms1569</t>
  </si>
  <si>
    <t>ms1570</t>
  </si>
  <si>
    <t>ms1571</t>
  </si>
  <si>
    <t>ms1572</t>
  </si>
  <si>
    <t>ms1573</t>
  </si>
  <si>
    <t>ms1574</t>
  </si>
  <si>
    <t>ms1575</t>
  </si>
  <si>
    <t>ms1576</t>
  </si>
  <si>
    <t>ms1577</t>
  </si>
  <si>
    <t>ms1578</t>
  </si>
  <si>
    <t>ms1579</t>
  </si>
  <si>
    <t>ms1580</t>
  </si>
  <si>
    <t>ms1581</t>
  </si>
  <si>
    <t>ms1582</t>
  </si>
  <si>
    <t>ms1583</t>
  </si>
  <si>
    <t>ms1584</t>
  </si>
  <si>
    <t>ms1585</t>
  </si>
  <si>
    <t>ms1586</t>
  </si>
  <si>
    <t>ms1587</t>
  </si>
  <si>
    <t>ms1588</t>
  </si>
  <si>
    <t>ms1589</t>
  </si>
  <si>
    <t>ms1590</t>
  </si>
  <si>
    <t>ms1591</t>
  </si>
  <si>
    <t>ms1592</t>
  </si>
  <si>
    <t>ms1593</t>
  </si>
  <si>
    <t>ms1594</t>
  </si>
  <si>
    <t>ms1595</t>
  </si>
  <si>
    <t>ms1596</t>
  </si>
  <si>
    <t>ms1597</t>
  </si>
  <si>
    <t>ms1598</t>
  </si>
  <si>
    <t>ms1599</t>
  </si>
  <si>
    <t>ms1600</t>
  </si>
  <si>
    <t>ms1601</t>
  </si>
  <si>
    <t>ms1602</t>
  </si>
  <si>
    <t>ms1603</t>
  </si>
  <si>
    <t>ms1604</t>
  </si>
  <si>
    <t>ms1605</t>
  </si>
  <si>
    <t>ms1606</t>
  </si>
  <si>
    <t>ms1607</t>
  </si>
  <si>
    <t>ms1608</t>
  </si>
  <si>
    <t>ms1609</t>
  </si>
  <si>
    <t>ms1610</t>
  </si>
  <si>
    <t>ms1611</t>
  </si>
  <si>
    <t>ms1612</t>
  </si>
  <si>
    <t>ms1613</t>
  </si>
  <si>
    <t>ms1614</t>
  </si>
  <si>
    <t>ms1615</t>
  </si>
  <si>
    <t>ms1616</t>
  </si>
  <si>
    <t>ms1617</t>
  </si>
  <si>
    <t>ms1618</t>
  </si>
  <si>
    <t>amtt01</t>
  </si>
  <si>
    <t>ms1619</t>
  </si>
  <si>
    <t>amtt02</t>
  </si>
  <si>
    <t>ms1620</t>
  </si>
  <si>
    <t>amtt03</t>
  </si>
  <si>
    <t>ms1621</t>
  </si>
  <si>
    <t>amtt04</t>
  </si>
  <si>
    <t>ms1622</t>
  </si>
  <si>
    <t>amtt05</t>
  </si>
  <si>
    <t>ms1623</t>
  </si>
  <si>
    <t>amtt06</t>
  </si>
  <si>
    <t>ms1624</t>
  </si>
  <si>
    <t>amtt07</t>
  </si>
  <si>
    <t>ms1625</t>
  </si>
  <si>
    <t>amtt08</t>
  </si>
  <si>
    <t>ms1626</t>
  </si>
  <si>
    <t>amtt09</t>
  </si>
  <si>
    <t>ms1627</t>
  </si>
  <si>
    <t>amtt10</t>
  </si>
  <si>
    <t>ms1628</t>
  </si>
  <si>
    <t>amtt11</t>
  </si>
  <si>
    <t>ms1629</t>
  </si>
  <si>
    <t>amtt12</t>
  </si>
  <si>
    <t>ms1630</t>
  </si>
  <si>
    <t>amtt13</t>
  </si>
  <si>
    <t>ms1631</t>
  </si>
  <si>
    <t>amtt14</t>
  </si>
  <si>
    <t>Ratio 
(Model / Observed)</t>
  </si>
  <si>
    <t>County</t>
  </si>
  <si>
    <t>Increase</t>
  </si>
  <si>
    <t>Decrease</t>
  </si>
  <si>
    <t>amtt15</t>
  </si>
  <si>
    <t>amtt16</t>
  </si>
  <si>
    <t>NE 145th Street</t>
  </si>
  <si>
    <t>148th Ave</t>
  </si>
  <si>
    <t>amtt17</t>
  </si>
  <si>
    <t>amtt18</t>
  </si>
  <si>
    <t>amtt19</t>
  </si>
  <si>
    <t>amtt20</t>
  </si>
  <si>
    <t>164th Street</t>
  </si>
  <si>
    <t>Lynnwood / Mill Creek</t>
  </si>
  <si>
    <t>ms1632</t>
  </si>
  <si>
    <t>ms1633</t>
  </si>
  <si>
    <t>ms1634</t>
  </si>
  <si>
    <t>ms1635</t>
  </si>
  <si>
    <t>ms1636</t>
  </si>
  <si>
    <t>ms1637</t>
  </si>
  <si>
    <t>Overall Average</t>
  </si>
  <si>
    <t>176th Street</t>
  </si>
  <si>
    <t>amtt21</t>
  </si>
  <si>
    <t>amtt22</t>
  </si>
  <si>
    <t>196th Street</t>
  </si>
  <si>
    <t>amtt23</t>
  </si>
  <si>
    <t>amtt24</t>
  </si>
  <si>
    <t>ms1638</t>
  </si>
  <si>
    <t>ms1639</t>
  </si>
  <si>
    <t>ms1640</t>
  </si>
  <si>
    <t>ms1641</t>
  </si>
  <si>
    <t>Airport Road</t>
  </si>
  <si>
    <t>Everett / Mill Creek</t>
  </si>
  <si>
    <t>amtt25</t>
  </si>
  <si>
    <t>amtt26</t>
  </si>
  <si>
    <t>Bell-Red Road</t>
  </si>
  <si>
    <t>Bellevue / Redmond</t>
  </si>
  <si>
    <t>amtt27</t>
  </si>
  <si>
    <t>amtt28</t>
  </si>
  <si>
    <t>Bothell-Everett Hwy</t>
  </si>
  <si>
    <t>Bothell / Mill Creek / Everett</t>
  </si>
  <si>
    <t>amtt29</t>
  </si>
  <si>
    <t>amtt30</t>
  </si>
  <si>
    <t>Brownsville Hwy</t>
  </si>
  <si>
    <t>Brownsville</t>
  </si>
  <si>
    <t>amtt31</t>
  </si>
  <si>
    <t>amtt32</t>
  </si>
  <si>
    <t>Bucklin Hill Rd</t>
  </si>
  <si>
    <t>amtt33</t>
  </si>
  <si>
    <t>amtt34</t>
  </si>
  <si>
    <t>amtt35</t>
  </si>
  <si>
    <t>amtt36</t>
  </si>
  <si>
    <t>Burnham Drive</t>
  </si>
  <si>
    <t>Canyon Road</t>
  </si>
  <si>
    <t>amtt37</t>
  </si>
  <si>
    <t>amtt38</t>
  </si>
  <si>
    <t>Delridge</t>
  </si>
  <si>
    <t>amtt39</t>
  </si>
  <si>
    <t>amtt40</t>
  </si>
  <si>
    <t>ms1642</t>
  </si>
  <si>
    <t>ms1643</t>
  </si>
  <si>
    <t>ms1644</t>
  </si>
  <si>
    <t>ms1645</t>
  </si>
  <si>
    <t>ms1646</t>
  </si>
  <si>
    <t>ms1647</t>
  </si>
  <si>
    <t>ms1648</t>
  </si>
  <si>
    <t>ms1649</t>
  </si>
  <si>
    <t>ms1650</t>
  </si>
  <si>
    <t>ms1651</t>
  </si>
  <si>
    <t>ms1652</t>
  </si>
  <si>
    <t>ms1653</t>
  </si>
  <si>
    <t>ms1654</t>
  </si>
  <si>
    <t>ms1655</t>
  </si>
  <si>
    <t>ms1656</t>
  </si>
  <si>
    <t>ms1657</t>
  </si>
  <si>
    <t>Kitsap Way</t>
  </si>
  <si>
    <t>amtt41</t>
  </si>
  <si>
    <t>amtt42</t>
  </si>
  <si>
    <t>Marine Drive</t>
  </si>
  <si>
    <t>amtt43</t>
  </si>
  <si>
    <t>amtt44</t>
  </si>
  <si>
    <t>Pacific Avenue</t>
  </si>
  <si>
    <t>amtt45</t>
  </si>
  <si>
    <t>amtt46</t>
  </si>
  <si>
    <t>Pearl Street</t>
  </si>
  <si>
    <t>amtt47</t>
  </si>
  <si>
    <t>amtt48</t>
  </si>
  <si>
    <t>Sedgewick Roaod</t>
  </si>
  <si>
    <t>Port Orchard</t>
  </si>
  <si>
    <t>amtt49</t>
  </si>
  <si>
    <t>amtt50</t>
  </si>
  <si>
    <t>ms1658</t>
  </si>
  <si>
    <t>ms1659</t>
  </si>
  <si>
    <t>ms1660</t>
  </si>
  <si>
    <t>ms1661</t>
  </si>
  <si>
    <t>ms1662</t>
  </si>
  <si>
    <t>ms1663</t>
  </si>
  <si>
    <t>ms1664</t>
  </si>
  <si>
    <t>ms1665</t>
  </si>
  <si>
    <t>ms1666</t>
  </si>
  <si>
    <t>ms1667</t>
  </si>
  <si>
    <t>Silverdale Way</t>
  </si>
  <si>
    <t>amtt51</t>
  </si>
  <si>
    <t>amtt52</t>
  </si>
  <si>
    <t>SR 169</t>
  </si>
  <si>
    <t>Renton / Maple Valley</t>
  </si>
  <si>
    <t>amtt53</t>
  </si>
  <si>
    <t>amtt54</t>
  </si>
  <si>
    <t>SR 522</t>
  </si>
  <si>
    <t>Bothell / Kenmore / Lake Forest Park</t>
  </si>
  <si>
    <t>amtt55</t>
  </si>
  <si>
    <t>amtt56</t>
  </si>
  <si>
    <t>Port Orchard / Bremerton</t>
  </si>
  <si>
    <t>amtt57</t>
  </si>
  <si>
    <t>amtt58</t>
  </si>
  <si>
    <t>SR 3: SR 160 to SR 304</t>
  </si>
  <si>
    <t>SR 3: SR 304 to Silverdale Way</t>
  </si>
  <si>
    <t>Bremerton / Silverdale</t>
  </si>
  <si>
    <t>amtt59</t>
  </si>
  <si>
    <t>amtt60</t>
  </si>
  <si>
    <t>SR 3: Silverdale Way to SR 305</t>
  </si>
  <si>
    <t>Silverdale / Poulsbo</t>
  </si>
  <si>
    <t>amtt61</t>
  </si>
  <si>
    <t>amtt62</t>
  </si>
  <si>
    <t>SR 9</t>
  </si>
  <si>
    <t>amtt63</t>
  </si>
  <si>
    <t>amtt64</t>
  </si>
  <si>
    <t>Snohomish / Lake Stevens</t>
  </si>
  <si>
    <t>SR 161</t>
  </si>
  <si>
    <t>amtt65</t>
  </si>
  <si>
    <t>amtt66</t>
  </si>
  <si>
    <t>SR 304</t>
  </si>
  <si>
    <t>amtt67</t>
  </si>
  <si>
    <t>amtt68</t>
  </si>
  <si>
    <t>SR 305</t>
  </si>
  <si>
    <t>Poulsbo</t>
  </si>
  <si>
    <t>amtt69</t>
  </si>
  <si>
    <t>amtt70</t>
  </si>
  <si>
    <t>SR 516</t>
  </si>
  <si>
    <t>Kent / Covington</t>
  </si>
  <si>
    <t>amtt71</t>
  </si>
  <si>
    <t>amtt72</t>
  </si>
  <si>
    <t>SR 529</t>
  </si>
  <si>
    <t>Everett / Marysville</t>
  </si>
  <si>
    <t>amtt73</t>
  </si>
  <si>
    <t>amtt74</t>
  </si>
  <si>
    <t>SR 530</t>
  </si>
  <si>
    <t>Arlington / Darrington</t>
  </si>
  <si>
    <t>amtt75</t>
  </si>
  <si>
    <t>amtt76</t>
  </si>
  <si>
    <t>SR 532</t>
  </si>
  <si>
    <t>Stanwood</t>
  </si>
  <si>
    <t>amtt77</t>
  </si>
  <si>
    <t>amtt78</t>
  </si>
  <si>
    <t>Wollochet Drive</t>
  </si>
  <si>
    <t>amtt79</t>
  </si>
  <si>
    <t>amtt80</t>
  </si>
  <si>
    <t>AM Peak Period Travel Time (minutes)</t>
  </si>
  <si>
    <t>PM Peak Period Travel Time (minutes)</t>
  </si>
  <si>
    <t>pmtt01</t>
  </si>
  <si>
    <t>pmtt02</t>
  </si>
  <si>
    <t>pmtt03</t>
  </si>
  <si>
    <t>pmtt04</t>
  </si>
  <si>
    <t>pmtt05</t>
  </si>
  <si>
    <t>pmtt06</t>
  </si>
  <si>
    <t>pmtt07</t>
  </si>
  <si>
    <t>pmtt08</t>
  </si>
  <si>
    <t>pmtt09</t>
  </si>
  <si>
    <t>pmtt10</t>
  </si>
  <si>
    <t>pmtt11</t>
  </si>
  <si>
    <t>pmtt12</t>
  </si>
  <si>
    <t>pmtt13</t>
  </si>
  <si>
    <t>pmtt14</t>
  </si>
  <si>
    <t>pmtt15</t>
  </si>
  <si>
    <t>pmtt16</t>
  </si>
  <si>
    <t>pmtt17</t>
  </si>
  <si>
    <t>pmtt18</t>
  </si>
  <si>
    <t>pmtt19</t>
  </si>
  <si>
    <t>pmtt20</t>
  </si>
  <si>
    <t>pmtt21</t>
  </si>
  <si>
    <t>pmtt22</t>
  </si>
  <si>
    <t>pmtt23</t>
  </si>
  <si>
    <t>pmtt24</t>
  </si>
  <si>
    <t>pmtt25</t>
  </si>
  <si>
    <t>pmtt26</t>
  </si>
  <si>
    <t>pmtt27</t>
  </si>
  <si>
    <t>pmtt28</t>
  </si>
  <si>
    <t>pmtt29</t>
  </si>
  <si>
    <t>pmtt30</t>
  </si>
  <si>
    <t>pmtt31</t>
  </si>
  <si>
    <t>pmtt32</t>
  </si>
  <si>
    <t>pmtt33</t>
  </si>
  <si>
    <t>pmtt34</t>
  </si>
  <si>
    <t>pmtt35</t>
  </si>
  <si>
    <t>pmtt36</t>
  </si>
  <si>
    <t>pmtt37</t>
  </si>
  <si>
    <t>pmtt38</t>
  </si>
  <si>
    <t>pmtt39</t>
  </si>
  <si>
    <t>pmtt40</t>
  </si>
  <si>
    <t>pmtt41</t>
  </si>
  <si>
    <t>pmtt42</t>
  </si>
  <si>
    <t>pmtt43</t>
  </si>
  <si>
    <t>pmtt44</t>
  </si>
  <si>
    <t>pmtt45</t>
  </si>
  <si>
    <t>pmtt46</t>
  </si>
  <si>
    <t>pmtt47</t>
  </si>
  <si>
    <t>pmtt48</t>
  </si>
  <si>
    <t>pmtt49</t>
  </si>
  <si>
    <t>pmtt50</t>
  </si>
  <si>
    <t>pmtt51</t>
  </si>
  <si>
    <t>pmtt52</t>
  </si>
  <si>
    <t>pmtt53</t>
  </si>
  <si>
    <t>pmtt54</t>
  </si>
  <si>
    <t>pmtt55</t>
  </si>
  <si>
    <t>pmtt56</t>
  </si>
  <si>
    <t>pmtt57</t>
  </si>
  <si>
    <t>pmtt58</t>
  </si>
  <si>
    <t>pmtt59</t>
  </si>
  <si>
    <t>pmtt60</t>
  </si>
  <si>
    <t>pmtt61</t>
  </si>
  <si>
    <t>pmtt62</t>
  </si>
  <si>
    <t>pmtt63</t>
  </si>
  <si>
    <t>pmtt64</t>
  </si>
  <si>
    <t>pmtt65</t>
  </si>
  <si>
    <t>pmtt66</t>
  </si>
  <si>
    <t>pmtt67</t>
  </si>
  <si>
    <t>pmtt68</t>
  </si>
  <si>
    <t>pmtt69</t>
  </si>
  <si>
    <t>pmtt70</t>
  </si>
  <si>
    <t>pmtt71</t>
  </si>
  <si>
    <t>pmtt72</t>
  </si>
  <si>
    <t>pmtt73</t>
  </si>
  <si>
    <t>pmtt74</t>
  </si>
  <si>
    <t>pmtt75</t>
  </si>
  <si>
    <t>pmtt76</t>
  </si>
  <si>
    <t>pmtt77</t>
  </si>
  <si>
    <t>pmtt78</t>
  </si>
  <si>
    <t>pmtt79</t>
  </si>
  <si>
    <t>pmtt80</t>
  </si>
  <si>
    <t>ms1668</t>
  </si>
  <si>
    <t>ms1669</t>
  </si>
  <si>
    <t>ms1670</t>
  </si>
  <si>
    <t>ms1671</t>
  </si>
  <si>
    <t>ms1672</t>
  </si>
  <si>
    <t>ms1673</t>
  </si>
  <si>
    <t>ms1674</t>
  </si>
  <si>
    <t>ms1675</t>
  </si>
  <si>
    <t>ms1676</t>
  </si>
  <si>
    <t>ms1677</t>
  </si>
  <si>
    <t>ms1678</t>
  </si>
  <si>
    <t>ms1679</t>
  </si>
  <si>
    <t>ms1680</t>
  </si>
  <si>
    <t>ms1681</t>
  </si>
  <si>
    <t>ms1682</t>
  </si>
  <si>
    <t>ms1683</t>
  </si>
  <si>
    <t>ms1684</t>
  </si>
  <si>
    <t>ms1685</t>
  </si>
  <si>
    <t>ms1686</t>
  </si>
  <si>
    <t>ms1687</t>
  </si>
  <si>
    <t>ms1688</t>
  </si>
  <si>
    <t>ms1689</t>
  </si>
  <si>
    <t>ms1690</t>
  </si>
  <si>
    <t>ms1691</t>
  </si>
  <si>
    <t>ms1692</t>
  </si>
  <si>
    <t>ms1693</t>
  </si>
  <si>
    <t>ms1694</t>
  </si>
  <si>
    <t>ms1695</t>
  </si>
  <si>
    <t>ms1696</t>
  </si>
  <si>
    <t>ms1697</t>
  </si>
  <si>
    <t>ms1698</t>
  </si>
  <si>
    <t>ms1699</t>
  </si>
  <si>
    <t>ms1700</t>
  </si>
  <si>
    <t>ms1701</t>
  </si>
  <si>
    <t>ms1702</t>
  </si>
  <si>
    <t>ms1703</t>
  </si>
  <si>
    <t>ms1704</t>
  </si>
  <si>
    <t>ms1705</t>
  </si>
  <si>
    <t>ms1706</t>
  </si>
  <si>
    <t>ms1707</t>
  </si>
  <si>
    <t>ms1708</t>
  </si>
  <si>
    <t>ms1709</t>
  </si>
  <si>
    <t>ms1710</t>
  </si>
  <si>
    <t>ms1711</t>
  </si>
  <si>
    <t>ms1712</t>
  </si>
  <si>
    <t>ms1713</t>
  </si>
  <si>
    <t>ms1714</t>
  </si>
  <si>
    <t>ms1715</t>
  </si>
  <si>
    <t>ms1716</t>
  </si>
  <si>
    <t>ms1717</t>
  </si>
  <si>
    <t>ms1718</t>
  </si>
  <si>
    <t>ms1719</t>
  </si>
  <si>
    <t>ms1720</t>
  </si>
  <si>
    <t>ms1721</t>
  </si>
  <si>
    <t>ms1722</t>
  </si>
  <si>
    <t>ms1723</t>
  </si>
  <si>
    <t>ms1724</t>
  </si>
  <si>
    <t>ms1725</t>
  </si>
  <si>
    <t>ms1726</t>
  </si>
  <si>
    <t>ms1727</t>
  </si>
  <si>
    <t>ms1728</t>
  </si>
  <si>
    <t>ms1729</t>
  </si>
  <si>
    <t>ms1730</t>
  </si>
  <si>
    <t>ms1731</t>
  </si>
  <si>
    <t>ms1732</t>
  </si>
  <si>
    <t>ms1733</t>
  </si>
  <si>
    <t>ms1734</t>
  </si>
  <si>
    <t>ms1735</t>
  </si>
  <si>
    <t>ms1736</t>
  </si>
  <si>
    <t>ms1737</t>
  </si>
  <si>
    <t>ms1738</t>
  </si>
  <si>
    <t>ms1739</t>
  </si>
  <si>
    <t>ms1740</t>
  </si>
  <si>
    <t>ms1741</t>
  </si>
  <si>
    <t>ms1742</t>
  </si>
  <si>
    <t>ms1743</t>
  </si>
  <si>
    <t>ms1744</t>
  </si>
  <si>
    <t>ms1745</t>
  </si>
  <si>
    <t>ms1746</t>
  </si>
  <si>
    <t>ms1747</t>
  </si>
  <si>
    <t>ms1748</t>
  </si>
  <si>
    <t>ms1749</t>
  </si>
  <si>
    <t>ms1750</t>
  </si>
  <si>
    <t>ms1751</t>
  </si>
  <si>
    <t>ms1752</t>
  </si>
  <si>
    <t>ms1753</t>
  </si>
  <si>
    <t>ms1754</t>
  </si>
  <si>
    <t>ms1755</t>
  </si>
  <si>
    <t>ms1756</t>
  </si>
  <si>
    <t>ms1757</t>
  </si>
  <si>
    <t>ms1758</t>
  </si>
  <si>
    <t>ms1759</t>
  </si>
  <si>
    <t>ms1760</t>
  </si>
  <si>
    <t>ms1761</t>
  </si>
  <si>
    <t>ms1762</t>
  </si>
  <si>
    <t>ms1763</t>
  </si>
  <si>
    <t>ms1764</t>
  </si>
  <si>
    <t>ms1765</t>
  </si>
  <si>
    <t>ms1766</t>
  </si>
  <si>
    <t>ms1767</t>
  </si>
  <si>
    <t>ms1768</t>
  </si>
  <si>
    <t>ms1769</t>
  </si>
  <si>
    <t>ms1770</t>
  </si>
  <si>
    <t>ms1771</t>
  </si>
  <si>
    <t>ms1772</t>
  </si>
  <si>
    <t>ms1773</t>
  </si>
  <si>
    <t>ms1774</t>
  </si>
  <si>
    <t>ms1775</t>
  </si>
  <si>
    <t>ms1776</t>
  </si>
  <si>
    <t>ms1777</t>
  </si>
  <si>
    <t>Length</t>
  </si>
  <si>
    <t>ttln01</t>
  </si>
  <si>
    <t>ttln02</t>
  </si>
  <si>
    <t>ttln03</t>
  </si>
  <si>
    <t>ttln04</t>
  </si>
  <si>
    <t>ttln05</t>
  </si>
  <si>
    <t>ttln06</t>
  </si>
  <si>
    <t>ttln07</t>
  </si>
  <si>
    <t>ttln08</t>
  </si>
  <si>
    <t>ttln09</t>
  </si>
  <si>
    <t>ttln10</t>
  </si>
  <si>
    <t>ttln11</t>
  </si>
  <si>
    <t>ttln12</t>
  </si>
  <si>
    <t>ttln13</t>
  </si>
  <si>
    <t>ttln14</t>
  </si>
  <si>
    <t>ttln15</t>
  </si>
  <si>
    <t>ttln16</t>
  </si>
  <si>
    <t>ttln17</t>
  </si>
  <si>
    <t>ttln18</t>
  </si>
  <si>
    <t>ttln19</t>
  </si>
  <si>
    <t>ttln20</t>
  </si>
  <si>
    <t>ttln21</t>
  </si>
  <si>
    <t>ttln22</t>
  </si>
  <si>
    <t>ttln23</t>
  </si>
  <si>
    <t>ttln24</t>
  </si>
  <si>
    <t>ttln25</t>
  </si>
  <si>
    <t>ttln26</t>
  </si>
  <si>
    <t>ttln27</t>
  </si>
  <si>
    <t>ttln28</t>
  </si>
  <si>
    <t>ttln29</t>
  </si>
  <si>
    <t>ttln30</t>
  </si>
  <si>
    <t>ttln31</t>
  </si>
  <si>
    <t>ttln32</t>
  </si>
  <si>
    <t>ttln33</t>
  </si>
  <si>
    <t>ttln34</t>
  </si>
  <si>
    <t>ttln35</t>
  </si>
  <si>
    <t>ttln36</t>
  </si>
  <si>
    <t>ttln37</t>
  </si>
  <si>
    <t>ttln38</t>
  </si>
  <si>
    <t>ttln39</t>
  </si>
  <si>
    <t>ttln40</t>
  </si>
  <si>
    <t>ttln41</t>
  </si>
  <si>
    <t>ttln42</t>
  </si>
  <si>
    <t>ttln43</t>
  </si>
  <si>
    <t>ttln44</t>
  </si>
  <si>
    <t>ttln45</t>
  </si>
  <si>
    <t>ttln46</t>
  </si>
  <si>
    <t>ttln47</t>
  </si>
  <si>
    <t>ttln48</t>
  </si>
  <si>
    <t>ttln49</t>
  </si>
  <si>
    <t>ttln50</t>
  </si>
  <si>
    <t>ttln51</t>
  </si>
  <si>
    <t>ttln52</t>
  </si>
  <si>
    <t>ttln53</t>
  </si>
  <si>
    <t>ttln54</t>
  </si>
  <si>
    <t>ttln55</t>
  </si>
  <si>
    <t>ttln56</t>
  </si>
  <si>
    <t>ttln57</t>
  </si>
  <si>
    <t>ttln58</t>
  </si>
  <si>
    <t>ttln59</t>
  </si>
  <si>
    <t>ttln60</t>
  </si>
  <si>
    <t>ttln61</t>
  </si>
  <si>
    <t>ttln62</t>
  </si>
  <si>
    <t>ttln63</t>
  </si>
  <si>
    <t>ttln64</t>
  </si>
  <si>
    <t>ttln65</t>
  </si>
  <si>
    <t>ttln66</t>
  </si>
  <si>
    <t>ttln67</t>
  </si>
  <si>
    <t>ttln68</t>
  </si>
  <si>
    <t>ttln69</t>
  </si>
  <si>
    <t>ttln70</t>
  </si>
  <si>
    <t>ttln71</t>
  </si>
  <si>
    <t>ttln72</t>
  </si>
  <si>
    <t>ttln73</t>
  </si>
  <si>
    <t>ttln74</t>
  </si>
  <si>
    <t>ttln75</t>
  </si>
  <si>
    <t>ttln76</t>
  </si>
  <si>
    <t>ttln77</t>
  </si>
  <si>
    <t>ttln78</t>
  </si>
  <si>
    <t>ttln79</t>
  </si>
  <si>
    <t>ttln80</t>
  </si>
  <si>
    <t>AM Peak Period Travel Time</t>
  </si>
  <si>
    <t>PM Peak Period Travel Time</t>
  </si>
  <si>
    <t>AM Peak Period Average Speed</t>
  </si>
  <si>
    <t>PM Peak Period Average Speed</t>
  </si>
  <si>
    <t>AM Peak Period Speed (MPH)</t>
  </si>
  <si>
    <t>PM Peak Period Speed (MPH)</t>
  </si>
  <si>
    <t>Corridor #1 - Incr.</t>
  </si>
  <si>
    <t>Corridor #1 - Decr.</t>
  </si>
  <si>
    <t>Corridor #2 - Incr.</t>
  </si>
  <si>
    <t>Corridor #2 - Decr.</t>
  </si>
  <si>
    <t>Corridor #3 - Incr.</t>
  </si>
  <si>
    <t>Corridor #3 - Decr.</t>
  </si>
  <si>
    <t>Corridor #4 - Incr.</t>
  </si>
  <si>
    <t>Corridor #4 - Decr.</t>
  </si>
  <si>
    <t>Corridor #5 - Incr.</t>
  </si>
  <si>
    <t>Corridor #5 - Decr.</t>
  </si>
  <si>
    <t>Corridor #6 - Incr.</t>
  </si>
  <si>
    <t>Corridor #6 - Decr.</t>
  </si>
  <si>
    <t>Corridor #7 - Incr.</t>
  </si>
  <si>
    <t>Corridor #7 - Decr.</t>
  </si>
  <si>
    <t>Corridor #8 - Incr.</t>
  </si>
  <si>
    <t>Corridor #8 - Decr.</t>
  </si>
  <si>
    <t>Corridor #9 - Incr.</t>
  </si>
  <si>
    <t>Corridor #9 - Decr.</t>
  </si>
  <si>
    <t>Corridor #10 - Incr.</t>
  </si>
  <si>
    <t>Corridor #10 - Decr.</t>
  </si>
  <si>
    <t>Corridor #11 - Incr.</t>
  </si>
  <si>
    <t>Corridor #11 - Decr.</t>
  </si>
  <si>
    <t>Corridor #12 - Incr.</t>
  </si>
  <si>
    <t>Corridor #12 - Decr.</t>
  </si>
  <si>
    <t>Corridor #13 - Incr.</t>
  </si>
  <si>
    <t>Corridor #13 - Decr.</t>
  </si>
  <si>
    <t>Corridor #14 - Incr.</t>
  </si>
  <si>
    <t>Corridor #14 - Decr.</t>
  </si>
  <si>
    <t>Corridor #15 - Incr.</t>
  </si>
  <si>
    <t>Corridor #15 - Decr.</t>
  </si>
  <si>
    <t>Corridor #16 - Incr.</t>
  </si>
  <si>
    <t>Corridor #16 - Decr.</t>
  </si>
  <si>
    <t>Corridor #17 - Incr.</t>
  </si>
  <si>
    <t>Corridor #17 - Decr.</t>
  </si>
  <si>
    <t>Corridor #18 - Incr.</t>
  </si>
  <si>
    <t>Corridor #18 - Decr.</t>
  </si>
  <si>
    <t>Corridor #19 - Incr.</t>
  </si>
  <si>
    <t>Corridor #19 - Decr.</t>
  </si>
  <si>
    <t>Corridor #20 - Incr.</t>
  </si>
  <si>
    <t>Corridor #20 - Decr.</t>
  </si>
  <si>
    <t>Corridor #21 - Incr.</t>
  </si>
  <si>
    <t>Corridor #21 - Decr.</t>
  </si>
  <si>
    <t>Corridor #22 - Incr.</t>
  </si>
  <si>
    <t>Corridor #22 - Decr.</t>
  </si>
  <si>
    <t>Corridor #23 - Incr.</t>
  </si>
  <si>
    <t>Corridor #23 - Decr.</t>
  </si>
  <si>
    <t>Corridor #24 - Incr.</t>
  </si>
  <si>
    <t>Corridor #24 - Decr.</t>
  </si>
  <si>
    <t>Corridor #25 - Incr.</t>
  </si>
  <si>
    <t>Corridor #25 - Decr.</t>
  </si>
  <si>
    <t>Corridor #26 - Incr.</t>
  </si>
  <si>
    <t>Corridor #26 - Decr.</t>
  </si>
  <si>
    <t>Corridor #27 - Incr.</t>
  </si>
  <si>
    <t>Corridor #27 - Decr.</t>
  </si>
  <si>
    <t>Corridor #28 - Incr.</t>
  </si>
  <si>
    <t>Corridor #28 - Decr.</t>
  </si>
  <si>
    <t>Corridor #29 - Incr.</t>
  </si>
  <si>
    <t>Corridor #29 - Decr.</t>
  </si>
  <si>
    <t>Corridor #30 - Incr.</t>
  </si>
  <si>
    <t>Corridor #30 - Decr.</t>
  </si>
  <si>
    <t>Corridor #31 - Incr.</t>
  </si>
  <si>
    <t>Corridor #31 - Decr.</t>
  </si>
  <si>
    <t>Corridor #32 - Incr.</t>
  </si>
  <si>
    <t>Corridor #32 - Decr.</t>
  </si>
  <si>
    <t>Corridor #33 - Incr.</t>
  </si>
  <si>
    <t>Corridor #33 - Decr.</t>
  </si>
  <si>
    <t>Corridor #34 - Incr.</t>
  </si>
  <si>
    <t>Corridor #34 - Decr.</t>
  </si>
  <si>
    <t>Corridor #35 - Incr.</t>
  </si>
  <si>
    <t>Corridor #35 - Decr.</t>
  </si>
  <si>
    <t>Corridor #36 - Incr.</t>
  </si>
  <si>
    <t>Corridor #36 - Decr.</t>
  </si>
  <si>
    <t>Corridor #37 - Incr.</t>
  </si>
  <si>
    <t>Corridor #37 - Decr.</t>
  </si>
  <si>
    <t>Corridor #38 - Incr.</t>
  </si>
  <si>
    <t>Corridor #38 - Decr.</t>
  </si>
  <si>
    <t>Corridor #39 - Incr.</t>
  </si>
  <si>
    <t>Corridor #39 - Decr.</t>
  </si>
  <si>
    <t>Corridor #40 - Incr.</t>
  </si>
  <si>
    <t>Corridor #40 - Decr.</t>
  </si>
  <si>
    <t>ms1778</t>
  </si>
  <si>
    <t>Co</t>
  </si>
  <si>
    <t>rr. length #1 - Incr.</t>
  </si>
  <si>
    <t>ms1779</t>
  </si>
  <si>
    <t>rr. length #1 - Decr.</t>
  </si>
  <si>
    <t>ms1800</t>
  </si>
  <si>
    <t>rr. length #2 - Incr.</t>
  </si>
  <si>
    <t>ms1801</t>
  </si>
  <si>
    <t>rr. length #2 - Decr.</t>
  </si>
  <si>
    <t>ms1802</t>
  </si>
  <si>
    <t>rr. length #3 - Incr.</t>
  </si>
  <si>
    <t>ms1803</t>
  </si>
  <si>
    <t>rr. length #3 - Decr.</t>
  </si>
  <si>
    <t>ms1804</t>
  </si>
  <si>
    <t>rr. length #4 - Incr.</t>
  </si>
  <si>
    <t>ms1805</t>
  </si>
  <si>
    <t>rr. length #4 - Decr.</t>
  </si>
  <si>
    <t>ms1806</t>
  </si>
  <si>
    <t>rr. length #5 - Incr.</t>
  </si>
  <si>
    <t>ms1807</t>
  </si>
  <si>
    <t>rr. length #5 - Decr.</t>
  </si>
  <si>
    <t>ms1808</t>
  </si>
  <si>
    <t>rr. length #6 - Incr.</t>
  </si>
  <si>
    <t>ms1809</t>
  </si>
  <si>
    <t>rr. length #6 - Decr.</t>
  </si>
  <si>
    <t>ms1810</t>
  </si>
  <si>
    <t>rr. length #7 - Incr.</t>
  </si>
  <si>
    <t>ms1811</t>
  </si>
  <si>
    <t>rr. length #7 - Decr.</t>
  </si>
  <si>
    <t>ms1812</t>
  </si>
  <si>
    <t>rr. length #8 - Incr.</t>
  </si>
  <si>
    <t>ms1813</t>
  </si>
  <si>
    <t>rr. length #8 - Decr.</t>
  </si>
  <si>
    <t>ms1814</t>
  </si>
  <si>
    <t>rr. length #9 - Incr.</t>
  </si>
  <si>
    <t>ms1815</t>
  </si>
  <si>
    <t>rr. length #9 - Decr.</t>
  </si>
  <si>
    <t>ms1816</t>
  </si>
  <si>
    <t>rr. length #10 - Incr.</t>
  </si>
  <si>
    <t>ms1817</t>
  </si>
  <si>
    <t>rr. length #10 - Decr.</t>
  </si>
  <si>
    <t>ms1818</t>
  </si>
  <si>
    <t>rr. length #11 - Incr.</t>
  </si>
  <si>
    <t>ms1819</t>
  </si>
  <si>
    <t>rr. length #11 - Decr.</t>
  </si>
  <si>
    <t>ms1820</t>
  </si>
  <si>
    <t>rr. length #12 - Incr.</t>
  </si>
  <si>
    <t>ms1821</t>
  </si>
  <si>
    <t>rr. length #12 - Decr.</t>
  </si>
  <si>
    <t>ms1822</t>
  </si>
  <si>
    <t>rr. length #13 - Incr.</t>
  </si>
  <si>
    <t>ms1823</t>
  </si>
  <si>
    <t>rr. length #13 - Decr.</t>
  </si>
  <si>
    <t>ms1824</t>
  </si>
  <si>
    <t>rr. length #14 - Incr.</t>
  </si>
  <si>
    <t>ms1825</t>
  </si>
  <si>
    <t>rr. length #14 - Decr.</t>
  </si>
  <si>
    <t>ms1826</t>
  </si>
  <si>
    <t>rr. length #15 - Incr.</t>
  </si>
  <si>
    <t>ms1827</t>
  </si>
  <si>
    <t>rr. length #15 - Decr.</t>
  </si>
  <si>
    <t>ms1828</t>
  </si>
  <si>
    <t>rr. length #16 - Incr.</t>
  </si>
  <si>
    <t>ms1829</t>
  </si>
  <si>
    <t>rr. length #16 - Decr.</t>
  </si>
  <si>
    <t>ms1830</t>
  </si>
  <si>
    <t>rr. length #17 - Incr.</t>
  </si>
  <si>
    <t>ms1831</t>
  </si>
  <si>
    <t>rr. length #17 - Decr.</t>
  </si>
  <si>
    <t>ms1832</t>
  </si>
  <si>
    <t>rr. length #18 - Incr.</t>
  </si>
  <si>
    <t>ms1833</t>
  </si>
  <si>
    <t>rr. length #18 - Decr.</t>
  </si>
  <si>
    <t>ms1834</t>
  </si>
  <si>
    <t>rr. length #19 - Incr.</t>
  </si>
  <si>
    <t>ms1835</t>
  </si>
  <si>
    <t>rr. length #19 - Decr.</t>
  </si>
  <si>
    <t>ms1836</t>
  </si>
  <si>
    <t>rr. length #20 - Incr.</t>
  </si>
  <si>
    <t>ms1837</t>
  </si>
  <si>
    <t>rr. length #20 - Decr.</t>
  </si>
  <si>
    <t>ms1838</t>
  </si>
  <si>
    <t>rr. length #21 - Incr.</t>
  </si>
  <si>
    <t>ms1839</t>
  </si>
  <si>
    <t>rr. length #21 - Decr.</t>
  </si>
  <si>
    <t>ms1840</t>
  </si>
  <si>
    <t>rr. length #22 - Incr.</t>
  </si>
  <si>
    <t>ms1841</t>
  </si>
  <si>
    <t>rr. length #22 - Decr.</t>
  </si>
  <si>
    <t>ms1842</t>
  </si>
  <si>
    <t>rr. length #23 - Incr.</t>
  </si>
  <si>
    <t>ms1843</t>
  </si>
  <si>
    <t>rr. length #23 - Decr.</t>
  </si>
  <si>
    <t>ms1844</t>
  </si>
  <si>
    <t>rr. length #24 - Incr.</t>
  </si>
  <si>
    <t>ms1845</t>
  </si>
  <si>
    <t>rr. length #24 - Decr.</t>
  </si>
  <si>
    <t>ms1846</t>
  </si>
  <si>
    <t>rr. length #25 - Incr.</t>
  </si>
  <si>
    <t>ms1847</t>
  </si>
  <si>
    <t>rr. length #25 - Decr.</t>
  </si>
  <si>
    <t>ms1848</t>
  </si>
  <si>
    <t>rr. length #26 - Incr.</t>
  </si>
  <si>
    <t>ms1849</t>
  </si>
  <si>
    <t>rr. length #26 - Decr.</t>
  </si>
  <si>
    <t>ms1850</t>
  </si>
  <si>
    <t>rr. length #27 - Incr.</t>
  </si>
  <si>
    <t>ms1851</t>
  </si>
  <si>
    <t>rr. length #27 - Decr.</t>
  </si>
  <si>
    <t>ms1852</t>
  </si>
  <si>
    <t>rr. length #28 - Incr.</t>
  </si>
  <si>
    <t>ms1853</t>
  </si>
  <si>
    <t>rr. length #28 - Decr.</t>
  </si>
  <si>
    <t>ms1854</t>
  </si>
  <si>
    <t>rr. length #29 - Incr.</t>
  </si>
  <si>
    <t>ms1855</t>
  </si>
  <si>
    <t>rr. length #29 - Decr.</t>
  </si>
  <si>
    <t>ms1856</t>
  </si>
  <si>
    <t>rr. length #30 - Incr.</t>
  </si>
  <si>
    <t>ms1857</t>
  </si>
  <si>
    <t>rr. length #30 - Decr.</t>
  </si>
  <si>
    <t>ms1858</t>
  </si>
  <si>
    <t>rr. length #31 - Incr.</t>
  </si>
  <si>
    <t>ms1859</t>
  </si>
  <si>
    <t>rr. length #31 - Decr.</t>
  </si>
  <si>
    <t>ms1860</t>
  </si>
  <si>
    <t>rr. length #32 - Incr.</t>
  </si>
  <si>
    <t>ms1861</t>
  </si>
  <si>
    <t>rr. length #32 - Decr.</t>
  </si>
  <si>
    <t>ms1862</t>
  </si>
  <si>
    <t>rr. length #33 - Incr.</t>
  </si>
  <si>
    <t>ms1863</t>
  </si>
  <si>
    <t>rr. length #33 - Decr.</t>
  </si>
  <si>
    <t>ms1864</t>
  </si>
  <si>
    <t>rr. length #34 - Incr.</t>
  </si>
  <si>
    <t>ms1865</t>
  </si>
  <si>
    <t>rr. length #34 - Decr.</t>
  </si>
  <si>
    <t>ms1866</t>
  </si>
  <si>
    <t>rr. length #35 - Incr.</t>
  </si>
  <si>
    <t>ms1867</t>
  </si>
  <si>
    <t>rr. length #35 - Decr.</t>
  </si>
  <si>
    <t>ms1868</t>
  </si>
  <si>
    <t>rr. length #36 - Incr.</t>
  </si>
  <si>
    <t>ms1869</t>
  </si>
  <si>
    <t>rr. length #36 - Decr.</t>
  </si>
  <si>
    <t>ms1870</t>
  </si>
  <si>
    <t>rr. length #37 - Incr.</t>
  </si>
  <si>
    <t>ms1871</t>
  </si>
  <si>
    <t>rr. length #37 - Decr.</t>
  </si>
  <si>
    <t>ms1872</t>
  </si>
  <si>
    <t>rr. length #38 - Incr.</t>
  </si>
  <si>
    <t>ms1873</t>
  </si>
  <si>
    <t>rr. length #38 - Decr.</t>
  </si>
  <si>
    <t>ms1874</t>
  </si>
  <si>
    <t>rr. length #39 - Incr.</t>
  </si>
  <si>
    <t>ms1875</t>
  </si>
  <si>
    <t>rr. length #39 - Decr.</t>
  </si>
  <si>
    <t>ms1876</t>
  </si>
  <si>
    <t>rr. length #40 - Incr.</t>
  </si>
  <si>
    <t>ms1877</t>
  </si>
  <si>
    <t>rr. length #40 - Decr.</t>
  </si>
  <si>
    <t>Corridor ID</t>
  </si>
  <si>
    <t>SB / WB</t>
  </si>
  <si>
    <t>acr201</t>
  </si>
  <si>
    <t>acr202</t>
  </si>
  <si>
    <t>pcr201</t>
  </si>
  <si>
    <t>pcr202</t>
  </si>
  <si>
    <t>lcr201</t>
  </si>
  <si>
    <t>lcr202</t>
  </si>
  <si>
    <t>Observed (2010)</t>
  </si>
  <si>
    <t>Model (2010)</t>
  </si>
  <si>
    <t>Observed (2014)</t>
  </si>
  <si>
    <t>ms1878</t>
  </si>
  <si>
    <t>Se</t>
  </si>
  <si>
    <t>a-Evt NB</t>
  </si>
  <si>
    <t>ms1879</t>
  </si>
  <si>
    <t>a-Evt SB</t>
  </si>
  <si>
    <t>ms1880</t>
  </si>
  <si>
    <t>a-Evt NB Length</t>
  </si>
  <si>
    <t>ms1881</t>
  </si>
  <si>
    <t>a-Evt SB Length</t>
  </si>
  <si>
    <t>ms1882</t>
  </si>
  <si>
    <t>ms1883</t>
  </si>
  <si>
    <t>@corr2</t>
  </si>
  <si>
    <t>@corr3</t>
  </si>
  <si>
    <t>acr301</t>
  </si>
  <si>
    <t>acr302</t>
  </si>
  <si>
    <t>pcr301</t>
  </si>
  <si>
    <t>pcr302</t>
  </si>
  <si>
    <t>lcr301</t>
  </si>
  <si>
    <t>lcr302</t>
  </si>
  <si>
    <t>ms1884</t>
  </si>
  <si>
    <t>a-FW NB</t>
  </si>
  <si>
    <t>ms1885</t>
  </si>
  <si>
    <t>a-FW SB</t>
  </si>
  <si>
    <t>ms1886</t>
  </si>
  <si>
    <t>a-FW NB Length</t>
  </si>
  <si>
    <t>ms1887</t>
  </si>
  <si>
    <t>a-FW SB Length</t>
  </si>
  <si>
    <t>ms1888</t>
  </si>
  <si>
    <t>ms1889</t>
  </si>
  <si>
    <t>@corr4</t>
  </si>
  <si>
    <t>@corr5</t>
  </si>
  <si>
    <t>acr401</t>
  </si>
  <si>
    <t>acr402</t>
  </si>
  <si>
    <t>pcr401</t>
  </si>
  <si>
    <t>pcr402</t>
  </si>
  <si>
    <t>lcr401</t>
  </si>
  <si>
    <t>lcr402</t>
  </si>
  <si>
    <t>acr501</t>
  </si>
  <si>
    <t>acr502</t>
  </si>
  <si>
    <t>pcr501</t>
  </si>
  <si>
    <t>pcr502</t>
  </si>
  <si>
    <t>lcr501</t>
  </si>
  <si>
    <t>lcr502</t>
  </si>
  <si>
    <t>Extra Attribute</t>
  </si>
  <si>
    <t>ms1890</t>
  </si>
  <si>
    <t>Ly</t>
  </si>
  <si>
    <t>nn-Bell NB</t>
  </si>
  <si>
    <t>ms1891</t>
  </si>
  <si>
    <t>nn-Bell SB</t>
  </si>
  <si>
    <t>ms1892</t>
  </si>
  <si>
    <t>nn-Bell NB Length</t>
  </si>
  <si>
    <t>ms1893</t>
  </si>
  <si>
    <t>nn-Bell SB Length</t>
  </si>
  <si>
    <t>ms1894</t>
  </si>
  <si>
    <t>ms1895</t>
  </si>
  <si>
    <t>ms1896</t>
  </si>
  <si>
    <t>Tu</t>
  </si>
  <si>
    <t>k-Bell NB</t>
  </si>
  <si>
    <t>ms1897</t>
  </si>
  <si>
    <t>k-Bell SB</t>
  </si>
  <si>
    <t>ms1898</t>
  </si>
  <si>
    <t>k-Bell NB Length</t>
  </si>
  <si>
    <t>ms1899</t>
  </si>
  <si>
    <t>k-Bell SB Length</t>
  </si>
  <si>
    <t>ms1900</t>
  </si>
  <si>
    <t>ms1901</t>
  </si>
  <si>
    <t>acr601</t>
  </si>
  <si>
    <t>acr602</t>
  </si>
  <si>
    <t>pcr601</t>
  </si>
  <si>
    <t>pcr602</t>
  </si>
  <si>
    <t>lcr601</t>
  </si>
  <si>
    <t>lcr602</t>
  </si>
  <si>
    <t>@corr6</t>
  </si>
  <si>
    <t>acr701</t>
  </si>
  <si>
    <t>acr702</t>
  </si>
  <si>
    <t>pcr701</t>
  </si>
  <si>
    <t>pcr702</t>
  </si>
  <si>
    <t>lcr701</t>
  </si>
  <si>
    <t>lcr702</t>
  </si>
  <si>
    <t>@corr7</t>
  </si>
  <si>
    <t>ms1902</t>
  </si>
  <si>
    <t>nt-Aub NB</t>
  </si>
  <si>
    <t>ms1903</t>
  </si>
  <si>
    <t>nt-Aub SB</t>
  </si>
  <si>
    <t>ms1904</t>
  </si>
  <si>
    <t>nt-Aub NB Length</t>
  </si>
  <si>
    <t>ms1905</t>
  </si>
  <si>
    <t>nt-Aub SB Length</t>
  </si>
  <si>
    <t>ms1906</t>
  </si>
  <si>
    <t>ms1907</t>
  </si>
  <si>
    <t>ms1908</t>
  </si>
  <si>
    <t>d-Sea NB</t>
  </si>
  <si>
    <t>ms1909</t>
  </si>
  <si>
    <t>d-Sea SB</t>
  </si>
  <si>
    <t>ms1910</t>
  </si>
  <si>
    <t>d-Sea NB Length</t>
  </si>
  <si>
    <t>ms1911</t>
  </si>
  <si>
    <t>d-Sea SB Length</t>
  </si>
  <si>
    <t>ms1912</t>
  </si>
  <si>
    <t>ms1913</t>
  </si>
  <si>
    <t>acr801</t>
  </si>
  <si>
    <t>acr802</t>
  </si>
  <si>
    <t>pcr801</t>
  </si>
  <si>
    <t>pcr802</t>
  </si>
  <si>
    <t>lcr801</t>
  </si>
  <si>
    <t>lcr802</t>
  </si>
  <si>
    <t>@corr8</t>
  </si>
  <si>
    <t>acr901</t>
  </si>
  <si>
    <t>acr902</t>
  </si>
  <si>
    <t>pcr901</t>
  </si>
  <si>
    <t>pcr902</t>
  </si>
  <si>
    <t>lcr901</t>
  </si>
  <si>
    <t>lcr902</t>
  </si>
  <si>
    <t>@corr9</t>
  </si>
  <si>
    <t>ms1914</t>
  </si>
  <si>
    <t>d-Bell NB</t>
  </si>
  <si>
    <t>ms1915</t>
  </si>
  <si>
    <t>d-Bell SB</t>
  </si>
  <si>
    <t>ms1916</t>
  </si>
  <si>
    <t>d-Bell NB Length</t>
  </si>
  <si>
    <t>ms1917</t>
  </si>
  <si>
    <t>d-Bell SB Length</t>
  </si>
  <si>
    <t>ms1918</t>
  </si>
  <si>
    <t>ms1919</t>
  </si>
  <si>
    <t>ms1920</t>
  </si>
  <si>
    <t>Is</t>
  </si>
  <si>
    <t>s-Bell NB</t>
  </si>
  <si>
    <t>ms1921</t>
  </si>
  <si>
    <t>s-Bell SB</t>
  </si>
  <si>
    <t>ms1922</t>
  </si>
  <si>
    <t>s-Bell NB Length</t>
  </si>
  <si>
    <t>ms1923</t>
  </si>
  <si>
    <t>s-Bell SB Length</t>
  </si>
  <si>
    <t>ms1924</t>
  </si>
  <si>
    <t>ms1925</t>
  </si>
  <si>
    <t>acr101</t>
  </si>
  <si>
    <t>acr102</t>
  </si>
  <si>
    <t>pcr101</t>
  </si>
  <si>
    <t>pcr102</t>
  </si>
  <si>
    <t>lcr101</t>
  </si>
  <si>
    <t>lcr102</t>
  </si>
  <si>
    <t>acr111</t>
  </si>
  <si>
    <t>acr112</t>
  </si>
  <si>
    <t>pcr111</t>
  </si>
  <si>
    <t>pcr112</t>
  </si>
  <si>
    <t>lcr111</t>
  </si>
  <si>
    <t>lcr112</t>
  </si>
  <si>
    <t>@cor10</t>
  </si>
  <si>
    <t>@cor11</t>
  </si>
  <si>
    <t>acr121</t>
  </si>
  <si>
    <t>acr122</t>
  </si>
  <si>
    <t>pcr121</t>
  </si>
  <si>
    <t>pcr122</t>
  </si>
  <si>
    <t>lcr121</t>
  </si>
  <si>
    <t>lcr122</t>
  </si>
  <si>
    <t>@cor12</t>
  </si>
  <si>
    <t>ms1926</t>
  </si>
  <si>
    <t>Be</t>
  </si>
  <si>
    <t>ll-Sea NB</t>
  </si>
  <si>
    <t>ms1927</t>
  </si>
  <si>
    <t>ll-Sea SB</t>
  </si>
  <si>
    <t>ms1928</t>
  </si>
  <si>
    <t>ll-Sea NB Length</t>
  </si>
  <si>
    <t>ms1929</t>
  </si>
  <si>
    <t>ll-Sea SB Length</t>
  </si>
  <si>
    <t>ms1930</t>
  </si>
  <si>
    <t>ms1931</t>
  </si>
  <si>
    <t>ms1932</t>
  </si>
  <si>
    <t>ms1933</t>
  </si>
  <si>
    <t>ms1934</t>
  </si>
  <si>
    <t>ms1935</t>
  </si>
  <si>
    <t>ms1936</t>
  </si>
  <si>
    <t>ms1937</t>
  </si>
  <si>
    <t>Everett to Seattle via I-5</t>
  </si>
  <si>
    <t>Federal Way to Seattle via I-5</t>
  </si>
  <si>
    <t>Lynnwood to Bellevue via I-405</t>
  </si>
  <si>
    <t>Tukwila to Bellevue via I-405</t>
  </si>
  <si>
    <t>Renton to Auburn via SR 167</t>
  </si>
  <si>
    <t>Seattle to Redmond via SR 520</t>
  </si>
  <si>
    <t>Bellevue to Redmond via SR 520</t>
  </si>
  <si>
    <t>Bellevue to Issaquah via I-90</t>
  </si>
  <si>
    <t>Bellevue to Seattle via SR 520</t>
  </si>
  <si>
    <t>Bellevue to Seattle via I-90</t>
  </si>
  <si>
    <t>Issaquah to Seattle via I-90</t>
  </si>
  <si>
    <t>ms1938</t>
  </si>
  <si>
    <t>s-Sea NB</t>
  </si>
  <si>
    <t>ms1939</t>
  </si>
  <si>
    <t>s-Sea SB</t>
  </si>
  <si>
    <t>ms1940</t>
  </si>
  <si>
    <t>s-Sea NB Length</t>
  </si>
  <si>
    <t>ms1941</t>
  </si>
  <si>
    <t>s-Sea SB Length</t>
  </si>
  <si>
    <t>ms1942</t>
  </si>
  <si>
    <t>ms1943</t>
  </si>
  <si>
    <t>AM Peak Period Speed (mph)</t>
  </si>
  <si>
    <t>PM Peak Period Speed (mph)</t>
  </si>
  <si>
    <t>AM Peak Period Speed</t>
  </si>
  <si>
    <t>PM Peak Period Speed</t>
  </si>
  <si>
    <t>ms1944</t>
  </si>
  <si>
    <t>apdo</t>
  </si>
  <si>
    <t>Propery Damage Collisions</t>
  </si>
  <si>
    <t>ms1945</t>
  </si>
  <si>
    <t>apdoc</t>
  </si>
  <si>
    <t>Cost of Propery Damage Collisions</t>
  </si>
  <si>
    <t>ms1946</t>
  </si>
  <si>
    <t>ainj</t>
  </si>
  <si>
    <t>Injury Collisions</t>
  </si>
  <si>
    <t>ms1947</t>
  </si>
  <si>
    <t>ainjc</t>
  </si>
  <si>
    <t>Cost of Injury Collisions</t>
  </si>
  <si>
    <t>ms1948</t>
  </si>
  <si>
    <t>aftl</t>
  </si>
  <si>
    <t>Fatal Collisions</t>
  </si>
  <si>
    <t>ms1949</t>
  </si>
  <si>
    <t>aftlc</t>
  </si>
  <si>
    <t>Cost of Fatal Collisions</t>
  </si>
  <si>
    <t>ms1950</t>
  </si>
  <si>
    <t>mpdo</t>
  </si>
  <si>
    <t>ms1951</t>
  </si>
  <si>
    <t>mpdoc</t>
  </si>
  <si>
    <t>ms1952</t>
  </si>
  <si>
    <t>minj</t>
  </si>
  <si>
    <t>ms1953</t>
  </si>
  <si>
    <t>minjc</t>
  </si>
  <si>
    <t>ms1954</t>
  </si>
  <si>
    <t>mftl</t>
  </si>
  <si>
    <t>ms1955</t>
  </si>
  <si>
    <t>mftlc</t>
  </si>
  <si>
    <t>ms1956</t>
  </si>
  <si>
    <t>ppdo</t>
  </si>
  <si>
    <t>ms1957</t>
  </si>
  <si>
    <t>ppdoc</t>
  </si>
  <si>
    <t>ms1958</t>
  </si>
  <si>
    <t>pinj</t>
  </si>
  <si>
    <t>ms1959</t>
  </si>
  <si>
    <t>pinjc</t>
  </si>
  <si>
    <t>ms1960</t>
  </si>
  <si>
    <t>pftl</t>
  </si>
  <si>
    <t>ms1961</t>
  </si>
  <si>
    <t>pftlc</t>
  </si>
  <si>
    <t>ms1962</t>
  </si>
  <si>
    <t>epdo</t>
  </si>
  <si>
    <t>ms1963</t>
  </si>
  <si>
    <t>epdoc</t>
  </si>
  <si>
    <t>ms1964</t>
  </si>
  <si>
    <t>einj</t>
  </si>
  <si>
    <t>ms1965</t>
  </si>
  <si>
    <t>einjc</t>
  </si>
  <si>
    <t>ms1966</t>
  </si>
  <si>
    <t>eftl</t>
  </si>
  <si>
    <t>ms1967</t>
  </si>
  <si>
    <t>eftlc</t>
  </si>
  <si>
    <t>ms1968</t>
  </si>
  <si>
    <t>npdo</t>
  </si>
  <si>
    <t>ms1969</t>
  </si>
  <si>
    <t>npdoc</t>
  </si>
  <si>
    <t>ms1970</t>
  </si>
  <si>
    <t>ninj</t>
  </si>
  <si>
    <t>ms1971</t>
  </si>
  <si>
    <t>ninjc</t>
  </si>
  <si>
    <t>ms1972</t>
  </si>
  <si>
    <t>nftl</t>
  </si>
  <si>
    <t>ms1973</t>
  </si>
  <si>
    <t>nftlc</t>
  </si>
  <si>
    <t>AM Peak</t>
  </si>
  <si>
    <t>Midday</t>
  </si>
  <si>
    <t>PM Peak</t>
  </si>
  <si>
    <t>Late Evening</t>
  </si>
  <si>
    <t>Overnight</t>
  </si>
  <si>
    <t>All Day</t>
  </si>
  <si>
    <t>PDO</t>
  </si>
  <si>
    <t>Injury</t>
  </si>
  <si>
    <t>Fatality</t>
  </si>
  <si>
    <t>Annual Cost of Collisions</t>
  </si>
  <si>
    <t>Total Collisions</t>
  </si>
  <si>
    <t>Cost of Collisions</t>
  </si>
  <si>
    <t>CO2</t>
  </si>
  <si>
    <t>CO</t>
  </si>
  <si>
    <t>NOX</t>
  </si>
  <si>
    <t>Tons of Pollutant</t>
  </si>
  <si>
    <t>VOC</t>
  </si>
  <si>
    <t>PM2.5</t>
  </si>
  <si>
    <t>aco2</t>
  </si>
  <si>
    <t>aco</t>
  </si>
  <si>
    <t>anox</t>
  </si>
  <si>
    <t>avoc</t>
  </si>
  <si>
    <t>aco2c</t>
  </si>
  <si>
    <t>acoc</t>
  </si>
  <si>
    <t>anoxc</t>
  </si>
  <si>
    <t>avocc</t>
  </si>
  <si>
    <t>mco2</t>
  </si>
  <si>
    <t>mco</t>
  </si>
  <si>
    <t>mnox</t>
  </si>
  <si>
    <t>mvoc</t>
  </si>
  <si>
    <t>mco2c</t>
  </si>
  <si>
    <t>mcoc</t>
  </si>
  <si>
    <t>mnoxc</t>
  </si>
  <si>
    <t>mvocc</t>
  </si>
  <si>
    <t>pco2</t>
  </si>
  <si>
    <t>pco</t>
  </si>
  <si>
    <t>pnox</t>
  </si>
  <si>
    <t>pvoc</t>
  </si>
  <si>
    <t>pco2c</t>
  </si>
  <si>
    <t>pcoc</t>
  </si>
  <si>
    <t>pnoxc</t>
  </si>
  <si>
    <t>pvocc</t>
  </si>
  <si>
    <t>eco2</t>
  </si>
  <si>
    <t>eco</t>
  </si>
  <si>
    <t>enox</t>
  </si>
  <si>
    <t>evoc</t>
  </si>
  <si>
    <t>eco2c</t>
  </si>
  <si>
    <t>ecoc</t>
  </si>
  <si>
    <t>enoxc</t>
  </si>
  <si>
    <t>evocc</t>
  </si>
  <si>
    <t>nco2</t>
  </si>
  <si>
    <t>nco</t>
  </si>
  <si>
    <t>nnox</t>
  </si>
  <si>
    <t>nvoc</t>
  </si>
  <si>
    <t>nco2c</t>
  </si>
  <si>
    <t>ncoc</t>
  </si>
  <si>
    <t>nnoxc</t>
  </si>
  <si>
    <t>nvocc</t>
  </si>
  <si>
    <t>Annualization Factor</t>
  </si>
  <si>
    <t>Annual Cost of Emissions</t>
  </si>
  <si>
    <t>ms1974</t>
  </si>
  <si>
    <t>ms1975</t>
  </si>
  <si>
    <t>Cost of CO2</t>
  </si>
  <si>
    <t>Cost of Pollutants</t>
  </si>
  <si>
    <t>ms1976</t>
  </si>
  <si>
    <t>ms1977</t>
  </si>
  <si>
    <t>Cost of CO</t>
  </si>
  <si>
    <t>ms1978</t>
  </si>
  <si>
    <t>ms1979</t>
  </si>
  <si>
    <t>Cost of NOX</t>
  </si>
  <si>
    <t>apam</t>
  </si>
  <si>
    <t>mpam</t>
  </si>
  <si>
    <t>ppam</t>
  </si>
  <si>
    <t>epam</t>
  </si>
  <si>
    <t>npam</t>
  </si>
  <si>
    <t>apamc</t>
  </si>
  <si>
    <t>mpamc</t>
  </si>
  <si>
    <t>ppamc</t>
  </si>
  <si>
    <t>epamc</t>
  </si>
  <si>
    <t>npamc</t>
  </si>
  <si>
    <t>ms1980</t>
  </si>
  <si>
    <t>ms1981</t>
  </si>
  <si>
    <t>Cost of VOC</t>
  </si>
  <si>
    <t>ms1982</t>
  </si>
  <si>
    <t>PM 2.5</t>
  </si>
  <si>
    <t>ms1983</t>
  </si>
  <si>
    <t>Cost of PM 2.5</t>
  </si>
  <si>
    <t>ms1984</t>
  </si>
  <si>
    <t>ms1985</t>
  </si>
  <si>
    <t>ms1986</t>
  </si>
  <si>
    <t>ms1987</t>
  </si>
  <si>
    <t>ms1988</t>
  </si>
  <si>
    <t>ms1989</t>
  </si>
  <si>
    <t>ms1990</t>
  </si>
  <si>
    <t>ms1991</t>
  </si>
  <si>
    <t>ms1992</t>
  </si>
  <si>
    <t>ms1993</t>
  </si>
  <si>
    <t>ms1994</t>
  </si>
  <si>
    <t>ms1995</t>
  </si>
  <si>
    <t>ms1996</t>
  </si>
  <si>
    <t>ms1997</t>
  </si>
  <si>
    <t>ms1998</t>
  </si>
  <si>
    <t>ms1999</t>
  </si>
  <si>
    <t>ms2000</t>
  </si>
  <si>
    <t>ms2001</t>
  </si>
  <si>
    <t>ms2002</t>
  </si>
  <si>
    <t>ms2003</t>
  </si>
  <si>
    <t>Cars</t>
  </si>
  <si>
    <t>Trucks</t>
  </si>
  <si>
    <t>Total VMT</t>
  </si>
  <si>
    <t>Cost of Noise</t>
  </si>
  <si>
    <t>atrks</t>
  </si>
  <si>
    <t>mtrks</t>
  </si>
  <si>
    <t>ptrks</t>
  </si>
  <si>
    <t>etrks</t>
  </si>
  <si>
    <t>ntrks</t>
  </si>
  <si>
    <t>atrksc</t>
  </si>
  <si>
    <t>mtrksc</t>
  </si>
  <si>
    <t>ptrksc</t>
  </si>
  <si>
    <t>etrksc</t>
  </si>
  <si>
    <t>ntrksc</t>
  </si>
  <si>
    <t>acars</t>
  </si>
  <si>
    <t>mcars</t>
  </si>
  <si>
    <t>pcars</t>
  </si>
  <si>
    <t>ecars</t>
  </si>
  <si>
    <t>ncars</t>
  </si>
  <si>
    <t>acarsc</t>
  </si>
  <si>
    <t>mcarsc</t>
  </si>
  <si>
    <t>pcarsc</t>
  </si>
  <si>
    <t>ecarsc</t>
  </si>
  <si>
    <t>ncarsc</t>
  </si>
  <si>
    <t>ms2004</t>
  </si>
  <si>
    <t>ms2005</t>
  </si>
  <si>
    <t>ms2006</t>
  </si>
  <si>
    <t>ms2007</t>
  </si>
  <si>
    <t>ms2008</t>
  </si>
  <si>
    <t>ms2009</t>
  </si>
  <si>
    <t>ms2010</t>
  </si>
  <si>
    <t>ms2011</t>
  </si>
  <si>
    <t>ms2012</t>
  </si>
  <si>
    <t>ms2013</t>
  </si>
  <si>
    <t>ms2014</t>
  </si>
  <si>
    <t>ms2015</t>
  </si>
  <si>
    <t>ms2016</t>
  </si>
  <si>
    <t>ms2017</t>
  </si>
  <si>
    <t>ms2018</t>
  </si>
  <si>
    <t>ms2019</t>
  </si>
  <si>
    <t>ms2020</t>
  </si>
  <si>
    <t>ms2021</t>
  </si>
  <si>
    <t>ms2022</t>
  </si>
  <si>
    <t>ms2023</t>
  </si>
  <si>
    <t>ms2024</t>
  </si>
  <si>
    <t>Car VMT</t>
  </si>
  <si>
    <t>ms2025</t>
  </si>
  <si>
    <t>Truck VMT</t>
  </si>
  <si>
    <t>ms2026</t>
  </si>
  <si>
    <t>Car Noise Cost</t>
  </si>
  <si>
    <t>ms2027</t>
  </si>
  <si>
    <t>ms2028</t>
  </si>
  <si>
    <t>ms2029</t>
  </si>
  <si>
    <t>ms2030</t>
  </si>
  <si>
    <t>ms2031</t>
  </si>
  <si>
    <t>ms2032</t>
  </si>
  <si>
    <t>ms2033</t>
  </si>
  <si>
    <t>ms2034</t>
  </si>
  <si>
    <t>ms2035</t>
  </si>
  <si>
    <t>ms2036</t>
  </si>
  <si>
    <t>ms2037</t>
  </si>
  <si>
    <t>ms2038</t>
  </si>
  <si>
    <t>ms2039</t>
  </si>
  <si>
    <t>ms2040</t>
  </si>
  <si>
    <t>ms2041</t>
  </si>
  <si>
    <t>ms2042</t>
  </si>
  <si>
    <t>ms2043</t>
  </si>
  <si>
    <t>Annual Cost of Noise</t>
  </si>
  <si>
    <t>Predicted Daily Collisions by Severity and Time of Day</t>
  </si>
  <si>
    <t>Predicted Daily Emissions by Pollutant and Time of Day</t>
  </si>
  <si>
    <t>Predicted Daily Cost of Noise Pollution</t>
  </si>
  <si>
    <t>Regional Vehicle Miles Traveled by Facility Type and Time of Day</t>
  </si>
  <si>
    <t>Regional Vehicle Hours Traveled by Facility Type and Time of Day</t>
  </si>
  <si>
    <t>Regional Vehicle Hours of Delay by Facility Type and Time of Day</t>
  </si>
  <si>
    <t>Average Regional Speeds by Facility Type and Time of Day</t>
  </si>
  <si>
    <t>AM and PM Peak Period Arterial Travel Times</t>
  </si>
  <si>
    <t>AM and PM Peak Period Arterial Speeds</t>
  </si>
  <si>
    <t>AM and PM Peak Period Freeway Travel Times</t>
  </si>
  <si>
    <t>AM and PM Peak Period Freeway Travel Speeds</t>
  </si>
  <si>
    <t>Truck Noise Cost</t>
  </si>
  <si>
    <t>Screenline Vehicle Volumes by Time of Day - All Facilities</t>
  </si>
  <si>
    <r>
      <t xml:space="preserve">Screenline Vehicle Volumes - </t>
    </r>
    <r>
      <rPr>
        <b/>
        <sz val="12"/>
        <color rgb="FFFF0000"/>
        <rFont val="Arial Narrow"/>
        <family val="2"/>
      </rPr>
      <t>FREEWAY</t>
    </r>
    <r>
      <rPr>
        <b/>
        <sz val="12"/>
        <color theme="1"/>
        <rFont val="Arial Narrow"/>
        <family val="2"/>
      </rPr>
      <t xml:space="preserve"> - by Time of Day</t>
    </r>
  </si>
  <si>
    <r>
      <t xml:space="preserve">Screenline Vehicle Volumes - </t>
    </r>
    <r>
      <rPr>
        <b/>
        <sz val="12"/>
        <color rgb="FFFF0000"/>
        <rFont val="Arial Narrow"/>
        <family val="2"/>
      </rPr>
      <t>ARTERIAL</t>
    </r>
    <r>
      <rPr>
        <b/>
        <sz val="12"/>
        <color theme="1"/>
        <rFont val="Arial Narrow"/>
        <family val="2"/>
      </rPr>
      <t xml:space="preserve"> - by Time of Day</t>
    </r>
  </si>
  <si>
    <t>Screenline Transit Volumes by Time of Day</t>
  </si>
  <si>
    <t>e: 15-08-28</t>
  </si>
  <si>
    <t>5:34       User: E270/PSRC......mug</t>
  </si>
  <si>
    <t>15-08-28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</si>
</sst>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#,##0.0"/>
    <numFmt numFmtId="167" formatCode="&quot;$&quot;#,##0"/>
    <numFmt numFmtId="168" formatCode="&quot;$&quot;0.0,,&quot;M&quot;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 Narrow"/>
      <family val="2"/>
    </font>
    <font>
      <sz val="12"/>
      <color theme="5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3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3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9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9" fontId="2" fillId="2" borderId="6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3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/>
    <xf numFmtId="3" fontId="3" fillId="0" borderId="9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9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9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9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center" wrapText="1"/>
    </xf>
    <xf numFmtId="0" fontId="3" fillId="0" borderId="9" xfId="0" applyFont="1" applyBorder="1"/>
    <xf numFmtId="0" fontId="3" fillId="0" borderId="9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9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5" fillId="0" borderId="0" xfId="0" applyFont="1"/>
    <xf numFmtId="0" fontId="0" fillId="0" borderId="17" xfId="0" applyBorder="1"/>
    <xf numFmtId="0" fontId="0" fillId="0" borderId="19" xfId="0" applyBorder="1" applyAlignment="1">
      <alignment horizontal="center" wrapText="1" shrinkToFit="1"/>
    </xf>
    <xf numFmtId="3" fontId="0" fillId="0" borderId="13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23" xfId="0" applyBorder="1" applyAlignment="1">
      <alignment horizontal="center" wrapText="1" shrinkToFit="1"/>
    </xf>
    <xf numFmtId="0" fontId="0" fillId="0" borderId="24" xfId="0" applyBorder="1" applyAlignment="1">
      <alignment horizontal="center" wrapText="1" shrinkToFit="1"/>
    </xf>
    <xf numFmtId="3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2" borderId="27" xfId="0" applyNumberFormat="1" applyFill="1" applyBorder="1" applyAlignment="1">
      <alignment horizontal="center"/>
    </xf>
    <xf numFmtId="3" fontId="0" fillId="2" borderId="28" xfId="0" applyNumberFormat="1" applyFill="1" applyBorder="1" applyAlignment="1">
      <alignment horizontal="center"/>
    </xf>
    <xf numFmtId="3" fontId="0" fillId="2" borderId="29" xfId="0" applyNumberFormat="1" applyFill="1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0" fillId="2" borderId="33" xfId="0" applyFill="1" applyBorder="1"/>
    <xf numFmtId="9" fontId="0" fillId="0" borderId="32" xfId="0" applyNumberFormat="1" applyBorder="1" applyAlignment="1">
      <alignment horizontal="center"/>
    </xf>
    <xf numFmtId="9" fontId="0" fillId="0" borderId="31" xfId="0" applyNumberFormat="1" applyBorder="1" applyAlignment="1">
      <alignment horizontal="center"/>
    </xf>
    <xf numFmtId="9" fontId="0" fillId="2" borderId="33" xfId="0" applyNumberFormat="1" applyFill="1" applyBorder="1" applyAlignment="1">
      <alignment horizontal="center"/>
    </xf>
    <xf numFmtId="0" fontId="0" fillId="0" borderId="35" xfId="0" applyBorder="1" applyAlignment="1">
      <alignment horizontal="center" wrapText="1" shrinkToFit="1"/>
    </xf>
    <xf numFmtId="3" fontId="0" fillId="0" borderId="36" xfId="0" applyNumberFormat="1" applyBorder="1" applyAlignment="1">
      <alignment horizontal="center"/>
    </xf>
    <xf numFmtId="0" fontId="0" fillId="0" borderId="34" xfId="0" applyBorder="1"/>
    <xf numFmtId="3" fontId="0" fillId="0" borderId="37" xfId="0" applyNumberFormat="1" applyBorder="1" applyAlignment="1">
      <alignment horizontal="center"/>
    </xf>
    <xf numFmtId="0" fontId="0" fillId="2" borderId="38" xfId="0" applyFill="1" applyBorder="1"/>
    <xf numFmtId="3" fontId="0" fillId="2" borderId="39" xfId="0" applyNumberFormat="1" applyFill="1" applyBorder="1" applyAlignment="1">
      <alignment horizontal="center"/>
    </xf>
    <xf numFmtId="0" fontId="0" fillId="0" borderId="40" xfId="0" applyBorder="1" applyAlignment="1">
      <alignment horizontal="center" wrapText="1" shrinkToFit="1"/>
    </xf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wrapText="1" shrinkToFit="1"/>
    </xf>
    <xf numFmtId="3" fontId="0" fillId="0" borderId="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2" borderId="33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5" fillId="0" borderId="0" xfId="0" applyFont="1" applyBorder="1" applyAlignment="1"/>
    <xf numFmtId="0" fontId="0" fillId="0" borderId="0" xfId="0" applyAlignment="1">
      <alignment horizontal="right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3" fontId="7" fillId="2" borderId="0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4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164" fontId="3" fillId="2" borderId="43" xfId="0" applyNumberFormat="1" applyFont="1" applyFill="1" applyBorder="1" applyAlignment="1">
      <alignment horizontal="center"/>
    </xf>
    <xf numFmtId="9" fontId="3" fillId="2" borderId="43" xfId="0" applyNumberFormat="1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12" xfId="0" applyFont="1" applyBorder="1" applyAlignment="1">
      <alignment horizontal="center"/>
    </xf>
    <xf numFmtId="0" fontId="3" fillId="0" borderId="5" xfId="0" applyFont="1" applyBorder="1"/>
    <xf numFmtId="0" fontId="4" fillId="2" borderId="44" xfId="0" applyFont="1" applyFill="1" applyBorder="1" applyAlignment="1">
      <alignment horizontal="left"/>
    </xf>
    <xf numFmtId="164" fontId="3" fillId="2" borderId="21" xfId="0" applyNumberFormat="1" applyFont="1" applyFill="1" applyBorder="1" applyAlignment="1">
      <alignment horizontal="center"/>
    </xf>
    <xf numFmtId="9" fontId="3" fillId="2" borderId="21" xfId="0" applyNumberFormat="1" applyFont="1" applyFill="1" applyBorder="1" applyAlignment="1">
      <alignment horizontal="center"/>
    </xf>
    <xf numFmtId="9" fontId="3" fillId="2" borderId="4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0" fillId="0" borderId="0" xfId="0" applyNumberFormat="1"/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9" fontId="2" fillId="0" borderId="10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62956255468066491"/>
                  <c:y val="-0.155968066491688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('Arterial Travel Time'!$N$5:$N$44,'Arterial Travel Time'!$O$5:$O$44)</c:f>
              <c:numCache>
                <c:formatCode>0.0</c:formatCode>
                <c:ptCount val="80"/>
                <c:pt idx="0">
                  <c:v>26.5</c:v>
                </c:pt>
                <c:pt idx="1">
                  <c:v>19.5</c:v>
                </c:pt>
                <c:pt idx="2">
                  <c:v>3.4</c:v>
                </c:pt>
                <c:pt idx="3">
                  <c:v>15.6</c:v>
                </c:pt>
                <c:pt idx="4">
                  <c:v>11.7</c:v>
                </c:pt>
                <c:pt idx="5">
                  <c:v>29.9</c:v>
                </c:pt>
                <c:pt idx="6">
                  <c:v>31.1</c:v>
                </c:pt>
                <c:pt idx="7">
                  <c:v>12.1</c:v>
                </c:pt>
                <c:pt idx="8">
                  <c:v>12</c:v>
                </c:pt>
                <c:pt idx="9">
                  <c:v>11.7</c:v>
                </c:pt>
                <c:pt idx="10">
                  <c:v>16.600000000000001</c:v>
                </c:pt>
                <c:pt idx="11">
                  <c:v>21.8</c:v>
                </c:pt>
                <c:pt idx="12">
                  <c:v>28.3</c:v>
                </c:pt>
                <c:pt idx="13">
                  <c:v>23</c:v>
                </c:pt>
                <c:pt idx="14">
                  <c:v>32.5</c:v>
                </c:pt>
                <c:pt idx="15">
                  <c:v>6.1</c:v>
                </c:pt>
                <c:pt idx="16">
                  <c:v>6.5</c:v>
                </c:pt>
                <c:pt idx="17">
                  <c:v>8.9</c:v>
                </c:pt>
                <c:pt idx="18">
                  <c:v>15.5</c:v>
                </c:pt>
                <c:pt idx="19">
                  <c:v>24.7</c:v>
                </c:pt>
                <c:pt idx="20">
                  <c:v>14.3</c:v>
                </c:pt>
                <c:pt idx="21">
                  <c:v>13.4</c:v>
                </c:pt>
                <c:pt idx="22">
                  <c:v>27.9</c:v>
                </c:pt>
                <c:pt idx="23">
                  <c:v>15.1</c:v>
                </c:pt>
                <c:pt idx="24">
                  <c:v>20.000000000000004</c:v>
                </c:pt>
                <c:pt idx="25">
                  <c:v>13.1</c:v>
                </c:pt>
                <c:pt idx="26">
                  <c:v>40.6</c:v>
                </c:pt>
                <c:pt idx="27">
                  <c:v>31.5</c:v>
                </c:pt>
                <c:pt idx="28">
                  <c:v>7.6</c:v>
                </c:pt>
                <c:pt idx="29">
                  <c:v>13.1</c:v>
                </c:pt>
                <c:pt idx="30">
                  <c:v>11.5</c:v>
                </c:pt>
                <c:pt idx="31">
                  <c:v>50.8</c:v>
                </c:pt>
                <c:pt idx="32">
                  <c:v>66</c:v>
                </c:pt>
                <c:pt idx="33">
                  <c:v>8.5</c:v>
                </c:pt>
                <c:pt idx="34">
                  <c:v>12.7</c:v>
                </c:pt>
                <c:pt idx="35">
                  <c:v>44.5</c:v>
                </c:pt>
                <c:pt idx="36">
                  <c:v>27.1</c:v>
                </c:pt>
                <c:pt idx="37">
                  <c:v>22.8</c:v>
                </c:pt>
                <c:pt idx="38">
                  <c:v>6.3</c:v>
                </c:pt>
                <c:pt idx="39">
                  <c:v>5.5</c:v>
                </c:pt>
                <c:pt idx="40">
                  <c:v>25.7</c:v>
                </c:pt>
                <c:pt idx="41">
                  <c:v>20.399999999999999</c:v>
                </c:pt>
                <c:pt idx="42">
                  <c:v>3.2</c:v>
                </c:pt>
                <c:pt idx="43">
                  <c:v>17.399999999999999</c:v>
                </c:pt>
                <c:pt idx="44">
                  <c:v>15.3</c:v>
                </c:pt>
                <c:pt idx="45">
                  <c:v>25.9</c:v>
                </c:pt>
                <c:pt idx="46">
                  <c:v>29.8</c:v>
                </c:pt>
                <c:pt idx="47">
                  <c:v>12</c:v>
                </c:pt>
                <c:pt idx="48">
                  <c:v>16.3</c:v>
                </c:pt>
                <c:pt idx="49">
                  <c:v>11.2</c:v>
                </c:pt>
                <c:pt idx="50">
                  <c:v>15.3</c:v>
                </c:pt>
                <c:pt idx="51">
                  <c:v>21.1</c:v>
                </c:pt>
                <c:pt idx="52">
                  <c:v>27.6</c:v>
                </c:pt>
                <c:pt idx="53">
                  <c:v>21.1</c:v>
                </c:pt>
                <c:pt idx="54">
                  <c:v>31.9</c:v>
                </c:pt>
                <c:pt idx="55">
                  <c:v>5.5</c:v>
                </c:pt>
                <c:pt idx="56">
                  <c:v>7.3</c:v>
                </c:pt>
                <c:pt idx="57">
                  <c:v>6.1</c:v>
                </c:pt>
                <c:pt idx="58">
                  <c:v>22.3</c:v>
                </c:pt>
                <c:pt idx="59">
                  <c:v>26.3</c:v>
                </c:pt>
                <c:pt idx="60">
                  <c:v>14.5</c:v>
                </c:pt>
                <c:pt idx="61">
                  <c:v>14.4</c:v>
                </c:pt>
                <c:pt idx="62">
                  <c:v>28.4</c:v>
                </c:pt>
                <c:pt idx="63">
                  <c:v>13.2</c:v>
                </c:pt>
                <c:pt idx="64">
                  <c:v>18.271604938271604</c:v>
                </c:pt>
                <c:pt idx="65">
                  <c:v>13.1</c:v>
                </c:pt>
                <c:pt idx="66">
                  <c:v>39.5</c:v>
                </c:pt>
                <c:pt idx="67">
                  <c:v>29.3</c:v>
                </c:pt>
                <c:pt idx="68">
                  <c:v>8.3000000000000007</c:v>
                </c:pt>
                <c:pt idx="69">
                  <c:v>7.5</c:v>
                </c:pt>
                <c:pt idx="70">
                  <c:v>9.6</c:v>
                </c:pt>
                <c:pt idx="71">
                  <c:v>43.2</c:v>
                </c:pt>
                <c:pt idx="72">
                  <c:v>69.2</c:v>
                </c:pt>
                <c:pt idx="73">
                  <c:v>2.9</c:v>
                </c:pt>
                <c:pt idx="74">
                  <c:v>11.9</c:v>
                </c:pt>
                <c:pt idx="75">
                  <c:v>43.6</c:v>
                </c:pt>
                <c:pt idx="76">
                  <c:v>24.9</c:v>
                </c:pt>
                <c:pt idx="77">
                  <c:v>22.8</c:v>
                </c:pt>
                <c:pt idx="78">
                  <c:v>6.8</c:v>
                </c:pt>
                <c:pt idx="79">
                  <c:v>6.8</c:v>
                </c:pt>
              </c:numCache>
            </c:numRef>
          </c:xVal>
          <c:yVal>
            <c:numRef>
              <c:f>('Arterial Travel Time'!$P$5:$P$44,'Arterial Travel Time'!$Q$5:$Q$44)</c:f>
              <c:numCache>
                <c:formatCode>0.0</c:formatCode>
                <c:ptCount val="80"/>
                <c:pt idx="0">
                  <c:v>18.512025000000001</c:v>
                </c:pt>
                <c:pt idx="1">
                  <c:v>12.055056</c:v>
                </c:pt>
                <c:pt idx="2">
                  <c:v>4.8122680000000004</c:v>
                </c:pt>
                <c:pt idx="3">
                  <c:v>11.52331</c:v>
                </c:pt>
                <c:pt idx="4">
                  <c:v>13.151439</c:v>
                </c:pt>
                <c:pt idx="5">
                  <c:v>24.173352999999999</c:v>
                </c:pt>
                <c:pt idx="6">
                  <c:v>23.387435</c:v>
                </c:pt>
                <c:pt idx="7">
                  <c:v>10.118485</c:v>
                </c:pt>
                <c:pt idx="8">
                  <c:v>12.036009</c:v>
                </c:pt>
                <c:pt idx="9">
                  <c:v>9.4910409999999992</c:v>
                </c:pt>
                <c:pt idx="10">
                  <c:v>14.215565</c:v>
                </c:pt>
                <c:pt idx="11">
                  <c:v>12.496274</c:v>
                </c:pt>
                <c:pt idx="12">
                  <c:v>23.498218000000001</c:v>
                </c:pt>
                <c:pt idx="13">
                  <c:v>19.478300000000001</c:v>
                </c:pt>
                <c:pt idx="14">
                  <c:v>26.792228000000001</c:v>
                </c:pt>
                <c:pt idx="15">
                  <c:v>4.8999759999999997</c:v>
                </c:pt>
                <c:pt idx="16">
                  <c:v>4.6132609999999996</c:v>
                </c:pt>
                <c:pt idx="17">
                  <c:v>3.627478</c:v>
                </c:pt>
                <c:pt idx="18">
                  <c:v>12.582413000000001</c:v>
                </c:pt>
                <c:pt idx="19">
                  <c:v>18.275665</c:v>
                </c:pt>
                <c:pt idx="20">
                  <c:v>9.2749939999999995</c:v>
                </c:pt>
                <c:pt idx="21">
                  <c:v>12.264049999999999</c:v>
                </c:pt>
                <c:pt idx="22">
                  <c:v>22.759388999999999</c:v>
                </c:pt>
                <c:pt idx="23">
                  <c:v>10.187632000000001</c:v>
                </c:pt>
                <c:pt idx="24">
                  <c:v>14.110582000000001</c:v>
                </c:pt>
                <c:pt idx="25">
                  <c:v>6.2460880000000003</c:v>
                </c:pt>
                <c:pt idx="26">
                  <c:v>46.760691999999999</c:v>
                </c:pt>
                <c:pt idx="27">
                  <c:v>34.354362000000002</c:v>
                </c:pt>
                <c:pt idx="28">
                  <c:v>8.6137589999999999</c:v>
                </c:pt>
                <c:pt idx="29">
                  <c:v>6.3254450000000002</c:v>
                </c:pt>
                <c:pt idx="30">
                  <c:v>9.3759619999999995</c:v>
                </c:pt>
                <c:pt idx="31">
                  <c:v>44.209555999999999</c:v>
                </c:pt>
                <c:pt idx="32">
                  <c:v>41.132648000000003</c:v>
                </c:pt>
                <c:pt idx="33">
                  <c:v>3.7852190000000001</c:v>
                </c:pt>
                <c:pt idx="34">
                  <c:v>11.385464000000001</c:v>
                </c:pt>
                <c:pt idx="35">
                  <c:v>33.270308999999997</c:v>
                </c:pt>
                <c:pt idx="36">
                  <c:v>17.762767</c:v>
                </c:pt>
                <c:pt idx="37">
                  <c:v>18.618559999999999</c:v>
                </c:pt>
                <c:pt idx="38">
                  <c:v>7.0321480000000003</c:v>
                </c:pt>
                <c:pt idx="39">
                  <c:v>5.6924330000000003</c:v>
                </c:pt>
                <c:pt idx="40">
                  <c:v>17.664795999999999</c:v>
                </c:pt>
                <c:pt idx="41">
                  <c:v>12.702033</c:v>
                </c:pt>
                <c:pt idx="42">
                  <c:v>3.4044189999999999</c:v>
                </c:pt>
                <c:pt idx="43">
                  <c:v>12.727452</c:v>
                </c:pt>
                <c:pt idx="44">
                  <c:v>14.046595999999999</c:v>
                </c:pt>
                <c:pt idx="45">
                  <c:v>20.031428999999999</c:v>
                </c:pt>
                <c:pt idx="46">
                  <c:v>23.518262</c:v>
                </c:pt>
                <c:pt idx="47">
                  <c:v>8.5050039999999996</c:v>
                </c:pt>
                <c:pt idx="48">
                  <c:v>13.082651</c:v>
                </c:pt>
                <c:pt idx="49">
                  <c:v>7.4712019999999999</c:v>
                </c:pt>
                <c:pt idx="50">
                  <c:v>13.555524</c:v>
                </c:pt>
                <c:pt idx="51">
                  <c:v>12.369781</c:v>
                </c:pt>
                <c:pt idx="52">
                  <c:v>21.519203000000001</c:v>
                </c:pt>
                <c:pt idx="53">
                  <c:v>18.071141999999998</c:v>
                </c:pt>
                <c:pt idx="54">
                  <c:v>24.215032000000001</c:v>
                </c:pt>
                <c:pt idx="55">
                  <c:v>4.9351479999999999</c:v>
                </c:pt>
                <c:pt idx="56">
                  <c:v>4.789269</c:v>
                </c:pt>
                <c:pt idx="57">
                  <c:v>3.4623159999999999</c:v>
                </c:pt>
                <c:pt idx="58">
                  <c:v>16.117505999999999</c:v>
                </c:pt>
                <c:pt idx="59">
                  <c:v>19.356449000000001</c:v>
                </c:pt>
                <c:pt idx="60">
                  <c:v>9.4079479999999993</c:v>
                </c:pt>
                <c:pt idx="61">
                  <c:v>12.656122</c:v>
                </c:pt>
                <c:pt idx="62">
                  <c:v>29.992746</c:v>
                </c:pt>
                <c:pt idx="63">
                  <c:v>10.072912000000001</c:v>
                </c:pt>
                <c:pt idx="64">
                  <c:v>13.416544999999999</c:v>
                </c:pt>
                <c:pt idx="65">
                  <c:v>7.146306</c:v>
                </c:pt>
                <c:pt idx="66">
                  <c:v>33.870204000000001</c:v>
                </c:pt>
                <c:pt idx="67">
                  <c:v>26.509902</c:v>
                </c:pt>
                <c:pt idx="68">
                  <c:v>11.433522</c:v>
                </c:pt>
                <c:pt idx="69">
                  <c:v>6.3256949999999996</c:v>
                </c:pt>
                <c:pt idx="70">
                  <c:v>9.5193200000000004</c:v>
                </c:pt>
                <c:pt idx="71">
                  <c:v>33.042521999999998</c:v>
                </c:pt>
                <c:pt idx="72">
                  <c:v>56.039344</c:v>
                </c:pt>
                <c:pt idx="73">
                  <c:v>3.3253240000000002</c:v>
                </c:pt>
                <c:pt idx="74">
                  <c:v>11.74104</c:v>
                </c:pt>
                <c:pt idx="75">
                  <c:v>28.114474999999999</c:v>
                </c:pt>
                <c:pt idx="76">
                  <c:v>16.124148999999999</c:v>
                </c:pt>
                <c:pt idx="77">
                  <c:v>17.820184000000001</c:v>
                </c:pt>
                <c:pt idx="78">
                  <c:v>8.1340500000000002</c:v>
                </c:pt>
                <c:pt idx="79">
                  <c:v>7.0549739999999996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61760"/>
        <c:axId val="187523072"/>
      </c:scatterChart>
      <c:valAx>
        <c:axId val="364661760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23072"/>
        <c:crosses val="autoZero"/>
        <c:crossBetween val="midCat"/>
        <c:majorUnit val="10"/>
      </c:valAx>
      <c:valAx>
        <c:axId val="187523072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36466176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Frequency'!$K$35:$K$60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Frequency'!$M$35:$M$60</c:f>
              <c:numCache>
                <c:formatCode>0.0%</c:formatCode>
                <c:ptCount val="26"/>
                <c:pt idx="0">
                  <c:v>9.7086500180962723E-2</c:v>
                </c:pt>
                <c:pt idx="1">
                  <c:v>0.15865001809627216</c:v>
                </c:pt>
                <c:pt idx="2">
                  <c:v>0.1405175533840029</c:v>
                </c:pt>
                <c:pt idx="3">
                  <c:v>0.11726384364820847</c:v>
                </c:pt>
                <c:pt idx="4">
                  <c:v>9.1838581252262033E-2</c:v>
                </c:pt>
                <c:pt idx="5">
                  <c:v>7.3615635179153094E-2</c:v>
                </c:pt>
                <c:pt idx="6">
                  <c:v>5.9699601882012308E-2</c:v>
                </c:pt>
                <c:pt idx="7">
                  <c:v>4.8081795150199058E-2</c:v>
                </c:pt>
                <c:pt idx="8">
                  <c:v>3.8997466521896493E-2</c:v>
                </c:pt>
                <c:pt idx="9">
                  <c:v>3.0799855229822655E-2</c:v>
                </c:pt>
                <c:pt idx="10">
                  <c:v>2.5841476655808902E-2</c:v>
                </c:pt>
                <c:pt idx="11">
                  <c:v>2.1444082519001085E-2</c:v>
                </c:pt>
                <c:pt idx="12">
                  <c:v>1.7553384002895404E-2</c:v>
                </c:pt>
                <c:pt idx="13">
                  <c:v>1.4259862468331524E-2</c:v>
                </c:pt>
                <c:pt idx="14">
                  <c:v>1.1509229098805645E-2</c:v>
                </c:pt>
                <c:pt idx="15">
                  <c:v>9.3738689829895045E-3</c:v>
                </c:pt>
                <c:pt idx="16">
                  <c:v>7.4737604053564969E-3</c:v>
                </c:pt>
                <c:pt idx="17">
                  <c:v>6.3698878031125585E-3</c:v>
                </c:pt>
                <c:pt idx="18">
                  <c:v>5.1393412956930876E-3</c:v>
                </c:pt>
                <c:pt idx="19">
                  <c:v>4.4335866811436846E-3</c:v>
                </c:pt>
                <c:pt idx="20">
                  <c:v>3.4744842562432141E-3</c:v>
                </c:pt>
                <c:pt idx="21">
                  <c:v>2.8773072747014113E-3</c:v>
                </c:pt>
                <c:pt idx="22">
                  <c:v>2.8049221860296778E-3</c:v>
                </c:pt>
                <c:pt idx="23">
                  <c:v>1.9182048498009409E-3</c:v>
                </c:pt>
                <c:pt idx="24">
                  <c:v>1.5562794064422729E-3</c:v>
                </c:pt>
                <c:pt idx="25">
                  <c:v>7.4194715888526962E-3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715648"/>
        <c:axId val="304717184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Frequency'!$N$35:$N$60</c:f>
              <c:numCache>
                <c:formatCode>0.0%</c:formatCode>
                <c:ptCount val="26"/>
                <c:pt idx="0">
                  <c:v>0.10699167008056808</c:v>
                </c:pt>
                <c:pt idx="1">
                  <c:v>0.18612590468387272</c:v>
                </c:pt>
                <c:pt idx="2">
                  <c:v>0.13635122217670353</c:v>
                </c:pt>
                <c:pt idx="3">
                  <c:v>0.116209203878192</c:v>
                </c:pt>
                <c:pt idx="4">
                  <c:v>8.3504028403659697E-2</c:v>
                </c:pt>
                <c:pt idx="5">
                  <c:v>6.6571077427283895E-2</c:v>
                </c:pt>
                <c:pt idx="6">
                  <c:v>6.1108835176840091E-2</c:v>
                </c:pt>
                <c:pt idx="7">
                  <c:v>3.7348081387409533E-2</c:v>
                </c:pt>
                <c:pt idx="8">
                  <c:v>2.806226956165506E-2</c:v>
                </c:pt>
                <c:pt idx="9">
                  <c:v>2.3282807592516729E-2</c:v>
                </c:pt>
                <c:pt idx="10">
                  <c:v>2.0893076607947564E-2</c:v>
                </c:pt>
                <c:pt idx="11">
                  <c:v>1.7206063088897994E-2</c:v>
                </c:pt>
                <c:pt idx="12">
                  <c:v>1.5499112385634303E-2</c:v>
                </c:pt>
                <c:pt idx="13">
                  <c:v>1.4065273794892804E-2</c:v>
                </c:pt>
                <c:pt idx="14">
                  <c:v>1.3177659429195685E-2</c:v>
                </c:pt>
                <c:pt idx="15">
                  <c:v>6.759524784924211E-3</c:v>
                </c:pt>
                <c:pt idx="16">
                  <c:v>8.4664754881879009E-3</c:v>
                </c:pt>
                <c:pt idx="17">
                  <c:v>5.8036323910965453E-3</c:v>
                </c:pt>
                <c:pt idx="18">
                  <c:v>4.5063498566161406E-3</c:v>
                </c:pt>
                <c:pt idx="19">
                  <c:v>5.3939642223132592E-3</c:v>
                </c:pt>
                <c:pt idx="20">
                  <c:v>3.0725112658746417E-3</c:v>
                </c:pt>
                <c:pt idx="21">
                  <c:v>2.8676771814829987E-3</c:v>
                </c:pt>
                <c:pt idx="22">
                  <c:v>3.2090673221357368E-3</c:v>
                </c:pt>
                <c:pt idx="23">
                  <c:v>1.7069507032636897E-3</c:v>
                </c:pt>
                <c:pt idx="24">
                  <c:v>1.0241704219582138E-3</c:v>
                </c:pt>
                <c:pt idx="25">
                  <c:v>3.0793390686876962E-2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28704"/>
        <c:axId val="304727168"/>
      </c:lineChart>
      <c:catAx>
        <c:axId val="304715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17184"/>
        <c:crosses val="autoZero"/>
        <c:auto val="1"/>
        <c:lblAlgn val="ctr"/>
        <c:lblOffset val="100"/>
        <c:noMultiLvlLbl val="0"/>
      </c:catAx>
      <c:valAx>
        <c:axId val="304717184"/>
        <c:scaling>
          <c:orientation val="minMax"/>
          <c:max val="0.2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15648"/>
        <c:crosses val="autoZero"/>
        <c:crossBetween val="between"/>
        <c:majorUnit val="5.000000000000001E-2"/>
      </c:valAx>
      <c:valAx>
        <c:axId val="304727168"/>
        <c:scaling>
          <c:orientation val="minMax"/>
          <c:max val="0.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28704"/>
        <c:crosses val="max"/>
        <c:crossBetween val="between"/>
        <c:majorUnit val="5.000000000000001E-2"/>
      </c:valAx>
      <c:catAx>
        <c:axId val="30472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047271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Frequency'!$K$66:$K$91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Frequency'!$M$66:$M$91</c:f>
              <c:numCache>
                <c:formatCode>0.0%</c:formatCode>
                <c:ptCount val="26"/>
                <c:pt idx="0">
                  <c:v>0.12006091207822393</c:v>
                </c:pt>
                <c:pt idx="1">
                  <c:v>0.16798909994389677</c:v>
                </c:pt>
                <c:pt idx="2">
                  <c:v>0.13376612967860865</c:v>
                </c:pt>
                <c:pt idx="3">
                  <c:v>0.10515348240763003</c:v>
                </c:pt>
                <c:pt idx="4">
                  <c:v>7.9746733990542593E-2</c:v>
                </c:pt>
                <c:pt idx="5">
                  <c:v>6.5640779033421498E-2</c:v>
                </c:pt>
                <c:pt idx="6">
                  <c:v>5.1214234190911277E-2</c:v>
                </c:pt>
                <c:pt idx="7">
                  <c:v>4.1836980043279633E-2</c:v>
                </c:pt>
                <c:pt idx="8">
                  <c:v>3.5345034864150034E-2</c:v>
                </c:pt>
                <c:pt idx="9">
                  <c:v>2.7650877614811251E-2</c:v>
                </c:pt>
                <c:pt idx="10">
                  <c:v>2.460527370361465E-2</c:v>
                </c:pt>
                <c:pt idx="11">
                  <c:v>1.9475835537388797E-2</c:v>
                </c:pt>
                <c:pt idx="12">
                  <c:v>1.7872886110443215E-2</c:v>
                </c:pt>
                <c:pt idx="13">
                  <c:v>1.5067724613288451E-2</c:v>
                </c:pt>
                <c:pt idx="14">
                  <c:v>1.2823595415564638E-2</c:v>
                </c:pt>
                <c:pt idx="15">
                  <c:v>1.0819908631882664E-2</c:v>
                </c:pt>
                <c:pt idx="16">
                  <c:v>8.6559269055061314E-3</c:v>
                </c:pt>
                <c:pt idx="17">
                  <c:v>7.93459966338062E-3</c:v>
                </c:pt>
                <c:pt idx="18">
                  <c:v>6.5720926504768771E-3</c:v>
                </c:pt>
                <c:pt idx="19">
                  <c:v>6.0110603510459245E-3</c:v>
                </c:pt>
                <c:pt idx="20">
                  <c:v>5.1294381662258552E-3</c:v>
                </c:pt>
                <c:pt idx="21">
                  <c:v>4.6485533381421815E-3</c:v>
                </c:pt>
                <c:pt idx="22">
                  <c:v>4.4882583954476236E-3</c:v>
                </c:pt>
                <c:pt idx="23">
                  <c:v>4.0875210387112289E-3</c:v>
                </c:pt>
                <c:pt idx="24">
                  <c:v>3.2058988538911596E-3</c:v>
                </c:pt>
                <c:pt idx="25">
                  <c:v>2.0197162779514305E-2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742784"/>
        <c:axId val="304744320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Frequency'!$N$66:$N$91</c:f>
              <c:numCache>
                <c:formatCode>0.0%</c:formatCode>
                <c:ptCount val="26"/>
                <c:pt idx="0">
                  <c:v>0.13574660633484162</c:v>
                </c:pt>
                <c:pt idx="1">
                  <c:v>0.19937782805429866</c:v>
                </c:pt>
                <c:pt idx="2">
                  <c:v>0.15526018099547512</c:v>
                </c:pt>
                <c:pt idx="3">
                  <c:v>0.12641402714932126</c:v>
                </c:pt>
                <c:pt idx="4">
                  <c:v>7.7488687782805432E-2</c:v>
                </c:pt>
                <c:pt idx="5">
                  <c:v>7.1549773755656104E-2</c:v>
                </c:pt>
                <c:pt idx="6">
                  <c:v>5.1470588235294115E-2</c:v>
                </c:pt>
                <c:pt idx="7">
                  <c:v>3.223981900452489E-2</c:v>
                </c:pt>
                <c:pt idx="8">
                  <c:v>1.9513574660633484E-2</c:v>
                </c:pt>
                <c:pt idx="9">
                  <c:v>1.6402714932126698E-2</c:v>
                </c:pt>
                <c:pt idx="10">
                  <c:v>1.5837104072398189E-2</c:v>
                </c:pt>
                <c:pt idx="11">
                  <c:v>1.6402714932126698E-2</c:v>
                </c:pt>
                <c:pt idx="12">
                  <c:v>1.3857466063348416E-2</c:v>
                </c:pt>
                <c:pt idx="13">
                  <c:v>1.3009049773755657E-2</c:v>
                </c:pt>
                <c:pt idx="14">
                  <c:v>8.4841628959276012E-3</c:v>
                </c:pt>
                <c:pt idx="15">
                  <c:v>9.0497737556561094E-3</c:v>
                </c:pt>
                <c:pt idx="16">
                  <c:v>5.3733031674208145E-3</c:v>
                </c:pt>
                <c:pt idx="17">
                  <c:v>3.9592760180995473E-3</c:v>
                </c:pt>
                <c:pt idx="18">
                  <c:v>8.484162895927602E-4</c:v>
                </c:pt>
                <c:pt idx="19">
                  <c:v>2.2624434389140274E-3</c:v>
                </c:pt>
                <c:pt idx="20">
                  <c:v>3.9592760180995473E-3</c:v>
                </c:pt>
                <c:pt idx="21">
                  <c:v>2.8280542986425339E-3</c:v>
                </c:pt>
                <c:pt idx="22">
                  <c:v>3.1108597285067871E-3</c:v>
                </c:pt>
                <c:pt idx="23">
                  <c:v>1.9796380090497737E-3</c:v>
                </c:pt>
                <c:pt idx="24">
                  <c:v>1.4140271493212669E-3</c:v>
                </c:pt>
                <c:pt idx="25">
                  <c:v>1.2160633484162896E-2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47648"/>
        <c:axId val="304745856"/>
      </c:lineChart>
      <c:catAx>
        <c:axId val="304742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44320"/>
        <c:crosses val="autoZero"/>
        <c:auto val="1"/>
        <c:lblAlgn val="ctr"/>
        <c:lblOffset val="100"/>
        <c:noMultiLvlLbl val="0"/>
      </c:catAx>
      <c:valAx>
        <c:axId val="304744320"/>
        <c:scaling>
          <c:orientation val="minMax"/>
          <c:max val="0.25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42784"/>
        <c:crosses val="autoZero"/>
        <c:crossBetween val="between"/>
        <c:majorUnit val="5.000000000000001E-2"/>
      </c:valAx>
      <c:valAx>
        <c:axId val="304745856"/>
        <c:scaling>
          <c:orientation val="minMax"/>
          <c:max val="0.25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47648"/>
        <c:crosses val="max"/>
        <c:crossBetween val="between"/>
        <c:majorUnit val="5.000000000000001E-2"/>
      </c:valAx>
      <c:catAx>
        <c:axId val="3047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304745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Frequency'!$K$97:$K$122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Frequency'!$M$97:$M$122</c:f>
              <c:numCache>
                <c:formatCode>0.0%</c:formatCode>
                <c:ptCount val="26"/>
                <c:pt idx="0">
                  <c:v>0.12606087677876332</c:v>
                </c:pt>
                <c:pt idx="1">
                  <c:v>0.17529194052708824</c:v>
                </c:pt>
                <c:pt idx="2">
                  <c:v>0.14817178227298833</c:v>
                </c:pt>
                <c:pt idx="3">
                  <c:v>0.12146640290983345</c:v>
                </c:pt>
                <c:pt idx="4">
                  <c:v>9.4633399272541635E-2</c:v>
                </c:pt>
                <c:pt idx="5">
                  <c:v>7.4724012507178861E-2</c:v>
                </c:pt>
                <c:pt idx="6">
                  <c:v>5.7303299087486437E-2</c:v>
                </c:pt>
                <c:pt idx="7">
                  <c:v>4.5051368770340119E-2</c:v>
                </c:pt>
                <c:pt idx="8">
                  <c:v>3.5160487524727203E-2</c:v>
                </c:pt>
                <c:pt idx="9">
                  <c:v>2.6992533979962988E-2</c:v>
                </c:pt>
                <c:pt idx="10">
                  <c:v>2.1759938740348414E-2</c:v>
                </c:pt>
                <c:pt idx="11">
                  <c:v>1.6686873843405017E-2</c:v>
                </c:pt>
                <c:pt idx="12">
                  <c:v>1.3081488099036438E-2</c:v>
                </c:pt>
                <c:pt idx="13">
                  <c:v>1.0209941930955268E-2</c:v>
                </c:pt>
                <c:pt idx="14">
                  <c:v>7.8169867908876277E-3</c:v>
                </c:pt>
                <c:pt idx="15">
                  <c:v>5.934528747367749E-3</c:v>
                </c:pt>
                <c:pt idx="16">
                  <c:v>4.4668495947929295E-3</c:v>
                </c:pt>
                <c:pt idx="17">
                  <c:v>3.5096675387658732E-3</c:v>
                </c:pt>
                <c:pt idx="18">
                  <c:v>2.552485482738817E-3</c:v>
                </c:pt>
                <c:pt idx="19">
                  <c:v>2.137706591793759E-3</c:v>
                </c:pt>
                <c:pt idx="20">
                  <c:v>1.4676791525748197E-3</c:v>
                </c:pt>
                <c:pt idx="21">
                  <c:v>1.3081488099036436E-3</c:v>
                </c:pt>
                <c:pt idx="22">
                  <c:v>1.1805245357667028E-3</c:v>
                </c:pt>
                <c:pt idx="23">
                  <c:v>6.3812137068470424E-4</c:v>
                </c:pt>
                <c:pt idx="24">
                  <c:v>4.7859102801352818E-4</c:v>
                </c:pt>
                <c:pt idx="25">
                  <c:v>1.9143641120541127E-3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781952"/>
        <c:axId val="304796032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Frequency'!$N$97:$N$122</c:f>
              <c:numCache>
                <c:formatCode>0.0%</c:formatCode>
                <c:ptCount val="26"/>
                <c:pt idx="0">
                  <c:v>0.16116995666827155</c:v>
                </c:pt>
                <c:pt idx="1">
                  <c:v>0.21280693307655271</c:v>
                </c:pt>
                <c:pt idx="2">
                  <c:v>0.13962445835339432</c:v>
                </c:pt>
                <c:pt idx="3">
                  <c:v>0.10748675974963891</c:v>
                </c:pt>
                <c:pt idx="4">
                  <c:v>7.751564756860857E-2</c:v>
                </c:pt>
                <c:pt idx="5">
                  <c:v>4.8627828598940777E-2</c:v>
                </c:pt>
                <c:pt idx="6">
                  <c:v>4.513721714010592E-2</c:v>
                </c:pt>
                <c:pt idx="7">
                  <c:v>3.0693307655272027E-2</c:v>
                </c:pt>
                <c:pt idx="8">
                  <c:v>2.2026961964371691E-2</c:v>
                </c:pt>
                <c:pt idx="9">
                  <c:v>1.8295618680789601E-2</c:v>
                </c:pt>
                <c:pt idx="10">
                  <c:v>1.7332691381800675E-2</c:v>
                </c:pt>
                <c:pt idx="11">
                  <c:v>1.1916225324987963E-2</c:v>
                </c:pt>
                <c:pt idx="12">
                  <c:v>1.2156957149735194E-2</c:v>
                </c:pt>
                <c:pt idx="13">
                  <c:v>1.0351468464130958E-2</c:v>
                </c:pt>
                <c:pt idx="14">
                  <c:v>6.8608570052961001E-3</c:v>
                </c:pt>
                <c:pt idx="15">
                  <c:v>7.2219547424169474E-3</c:v>
                </c:pt>
                <c:pt idx="16">
                  <c:v>5.6571978815599423E-3</c:v>
                </c:pt>
                <c:pt idx="17">
                  <c:v>3.4906114588348579E-3</c:v>
                </c:pt>
                <c:pt idx="18">
                  <c:v>4.212806933076553E-3</c:v>
                </c:pt>
                <c:pt idx="19">
                  <c:v>3.2498796340876264E-3</c:v>
                </c:pt>
                <c:pt idx="20">
                  <c:v>1.8054886856042369E-3</c:v>
                </c:pt>
                <c:pt idx="21">
                  <c:v>1.5647568608570053E-3</c:v>
                </c:pt>
                <c:pt idx="22">
                  <c:v>1.5647568608570053E-3</c:v>
                </c:pt>
                <c:pt idx="23">
                  <c:v>3.1295137217140106E-3</c:v>
                </c:pt>
                <c:pt idx="24">
                  <c:v>1.5647568608570053E-3</c:v>
                </c:pt>
                <c:pt idx="25">
                  <c:v>4.4535387578237842E-2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99104"/>
        <c:axId val="304797568"/>
      </c:lineChart>
      <c:catAx>
        <c:axId val="304781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96032"/>
        <c:crosses val="autoZero"/>
        <c:auto val="1"/>
        <c:lblAlgn val="ctr"/>
        <c:lblOffset val="100"/>
        <c:noMultiLvlLbl val="0"/>
      </c:catAx>
      <c:valAx>
        <c:axId val="304796032"/>
        <c:scaling>
          <c:orientation val="minMax"/>
          <c:max val="0.25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81952"/>
        <c:crosses val="autoZero"/>
        <c:crossBetween val="between"/>
        <c:majorUnit val="5.000000000000001E-2"/>
      </c:valAx>
      <c:valAx>
        <c:axId val="304797568"/>
        <c:scaling>
          <c:orientation val="minMax"/>
          <c:max val="0.25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799104"/>
        <c:crosses val="max"/>
        <c:crossBetween val="between"/>
        <c:majorUnit val="5.000000000000001E-2"/>
      </c:valAx>
      <c:catAx>
        <c:axId val="30479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3047975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Frequency'!$K$128:$K$153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Frequency'!$M$128:$M$153</c:f>
              <c:numCache>
                <c:formatCode>0.0%</c:formatCode>
                <c:ptCount val="26"/>
                <c:pt idx="0">
                  <c:v>0.10378310214375788</c:v>
                </c:pt>
                <c:pt idx="1">
                  <c:v>0.1244640605296343</c:v>
                </c:pt>
                <c:pt idx="2">
                  <c:v>9.6595208070617902E-2</c:v>
                </c:pt>
                <c:pt idx="3">
                  <c:v>8.865069356872636E-2</c:v>
                </c:pt>
                <c:pt idx="4">
                  <c:v>8.1778058007566198E-2</c:v>
                </c:pt>
                <c:pt idx="5">
                  <c:v>7.3139974779319036E-2</c:v>
                </c:pt>
                <c:pt idx="6">
                  <c:v>5.7313997477931901E-2</c:v>
                </c:pt>
                <c:pt idx="7">
                  <c:v>5.0693568726355609E-2</c:v>
                </c:pt>
                <c:pt idx="8">
                  <c:v>4.4451450189155105E-2</c:v>
                </c:pt>
                <c:pt idx="9">
                  <c:v>4.0163934426229508E-2</c:v>
                </c:pt>
                <c:pt idx="10">
                  <c:v>3.7011349306431275E-2</c:v>
                </c:pt>
                <c:pt idx="11">
                  <c:v>3.1084489281210593E-2</c:v>
                </c:pt>
                <c:pt idx="12">
                  <c:v>2.742749054224464E-2</c:v>
                </c:pt>
                <c:pt idx="13">
                  <c:v>2.4022698612862547E-2</c:v>
                </c:pt>
                <c:pt idx="14">
                  <c:v>2.0554854981084489E-2</c:v>
                </c:pt>
                <c:pt idx="15">
                  <c:v>1.7402269861286256E-2</c:v>
                </c:pt>
                <c:pt idx="16">
                  <c:v>1.4186633039092055E-2</c:v>
                </c:pt>
                <c:pt idx="17">
                  <c:v>1.1664564943253467E-2</c:v>
                </c:pt>
                <c:pt idx="18">
                  <c:v>9.4577553593947032E-3</c:v>
                </c:pt>
                <c:pt idx="19">
                  <c:v>7.9445145018915506E-3</c:v>
                </c:pt>
                <c:pt idx="20">
                  <c:v>6.368221941992434E-3</c:v>
                </c:pt>
                <c:pt idx="21">
                  <c:v>5.6116015132408577E-3</c:v>
                </c:pt>
                <c:pt idx="22">
                  <c:v>4.8549810844892814E-3</c:v>
                </c:pt>
                <c:pt idx="23">
                  <c:v>3.8461538461538464E-3</c:v>
                </c:pt>
                <c:pt idx="24">
                  <c:v>3.2156368221941995E-3</c:v>
                </c:pt>
                <c:pt idx="25">
                  <c:v>1.4312736443883985E-2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1664128"/>
        <c:axId val="321665664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Frequency'!$N$128:$N$153</c:f>
              <c:numCache>
                <c:formatCode>0.0%</c:formatCode>
                <c:ptCount val="26"/>
                <c:pt idx="0">
                  <c:v>0.18119374703931787</c:v>
                </c:pt>
                <c:pt idx="1">
                  <c:v>0.14684983420180009</c:v>
                </c:pt>
                <c:pt idx="2">
                  <c:v>0.11203221222169588</c:v>
                </c:pt>
                <c:pt idx="3">
                  <c:v>8.0530554239696822E-2</c:v>
                </c:pt>
                <c:pt idx="4">
                  <c:v>6.3003315963998108E-2</c:v>
                </c:pt>
                <c:pt idx="5">
                  <c:v>4.0738986262434863E-2</c:v>
                </c:pt>
                <c:pt idx="6">
                  <c:v>4.4765513974419704E-2</c:v>
                </c:pt>
                <c:pt idx="7">
                  <c:v>2.8422548555187114E-2</c:v>
                </c:pt>
                <c:pt idx="8">
                  <c:v>3.0080530554239697E-2</c:v>
                </c:pt>
                <c:pt idx="9">
                  <c:v>2.6527711984841308E-2</c:v>
                </c:pt>
                <c:pt idx="10">
                  <c:v>2.2501184272856467E-2</c:v>
                </c:pt>
                <c:pt idx="11">
                  <c:v>2.0132638559924206E-2</c:v>
                </c:pt>
                <c:pt idx="12">
                  <c:v>1.8474656560871626E-2</c:v>
                </c:pt>
                <c:pt idx="13">
                  <c:v>2.2264329701563241E-2</c:v>
                </c:pt>
                <c:pt idx="14">
                  <c:v>1.6106110847939364E-2</c:v>
                </c:pt>
                <c:pt idx="15">
                  <c:v>1.3263855992420654E-2</c:v>
                </c:pt>
                <c:pt idx="16">
                  <c:v>1.0421601136901942E-2</c:v>
                </c:pt>
                <c:pt idx="17">
                  <c:v>1.0184746565608716E-2</c:v>
                </c:pt>
                <c:pt idx="18">
                  <c:v>9.0004737091425868E-3</c:v>
                </c:pt>
                <c:pt idx="19">
                  <c:v>6.8687825675035532E-3</c:v>
                </c:pt>
                <c:pt idx="20">
                  <c:v>4.5002368545712934E-3</c:v>
                </c:pt>
                <c:pt idx="21">
                  <c:v>5.9213642823306486E-3</c:v>
                </c:pt>
                <c:pt idx="22">
                  <c:v>3.3159639981051635E-3</c:v>
                </c:pt>
                <c:pt idx="23">
                  <c:v>4.9739459971577448E-3</c:v>
                </c:pt>
                <c:pt idx="24">
                  <c:v>3.0791094268119374E-3</c:v>
                </c:pt>
                <c:pt idx="25">
                  <c:v>7.4846044528659408E-2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73088"/>
        <c:axId val="321671552"/>
      </c:lineChart>
      <c:catAx>
        <c:axId val="321664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21665664"/>
        <c:crosses val="autoZero"/>
        <c:auto val="1"/>
        <c:lblAlgn val="ctr"/>
        <c:lblOffset val="100"/>
        <c:noMultiLvlLbl val="0"/>
      </c:catAx>
      <c:valAx>
        <c:axId val="321665664"/>
        <c:scaling>
          <c:orientation val="minMax"/>
          <c:max val="0.25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21664128"/>
        <c:crosses val="autoZero"/>
        <c:crossBetween val="between"/>
        <c:majorUnit val="5.000000000000001E-2"/>
      </c:valAx>
      <c:valAx>
        <c:axId val="321671552"/>
        <c:scaling>
          <c:orientation val="minMax"/>
          <c:max val="0.25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321673088"/>
        <c:crosses val="max"/>
        <c:crossBetween val="between"/>
        <c:majorUnit val="5.000000000000001E-2"/>
      </c:valAx>
      <c:catAx>
        <c:axId val="3216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216715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Frequency'!$K$159:$K$184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Frequency'!$M$159:$M$184</c:f>
              <c:numCache>
                <c:formatCode>0.0%</c:formatCode>
                <c:ptCount val="26"/>
                <c:pt idx="0">
                  <c:v>0.11270788141720897</c:v>
                </c:pt>
                <c:pt idx="1">
                  <c:v>0.18718365871294287</c:v>
                </c:pt>
                <c:pt idx="2">
                  <c:v>0.15573029645697758</c:v>
                </c:pt>
                <c:pt idx="3">
                  <c:v>0.12933839479392625</c:v>
                </c:pt>
                <c:pt idx="4">
                  <c:v>9.6258134490238609E-2</c:v>
                </c:pt>
                <c:pt idx="5">
                  <c:v>7.5921908893709325E-2</c:v>
                </c:pt>
                <c:pt idx="6">
                  <c:v>5.7935647143890094E-2</c:v>
                </c:pt>
                <c:pt idx="7">
                  <c:v>4.2932031814895154E-2</c:v>
                </c:pt>
                <c:pt idx="8">
                  <c:v>3.3351409978308023E-2</c:v>
                </c:pt>
                <c:pt idx="9">
                  <c:v>2.5578452639190168E-2</c:v>
                </c:pt>
                <c:pt idx="10">
                  <c:v>1.9974692697035432E-2</c:v>
                </c:pt>
                <c:pt idx="11">
                  <c:v>1.5636297903109182E-2</c:v>
                </c:pt>
                <c:pt idx="12">
                  <c:v>1.1297903109182935E-2</c:v>
                </c:pt>
                <c:pt idx="13">
                  <c:v>8.496023138105567E-3</c:v>
                </c:pt>
                <c:pt idx="14">
                  <c:v>6.5979754157628346E-3</c:v>
                </c:pt>
                <c:pt idx="15">
                  <c:v>5.0614605929139552E-3</c:v>
                </c:pt>
                <c:pt idx="16">
                  <c:v>3.6153289949385392E-3</c:v>
                </c:pt>
                <c:pt idx="17">
                  <c:v>2.9826464208242949E-3</c:v>
                </c:pt>
                <c:pt idx="18">
                  <c:v>1.9884309472161968E-3</c:v>
                </c:pt>
                <c:pt idx="19">
                  <c:v>1.8980477223427331E-3</c:v>
                </c:pt>
                <c:pt idx="20">
                  <c:v>1.0845986984815619E-3</c:v>
                </c:pt>
                <c:pt idx="21">
                  <c:v>9.9421547360809838E-4</c:v>
                </c:pt>
                <c:pt idx="22">
                  <c:v>9.0383224873463481E-4</c:v>
                </c:pt>
                <c:pt idx="23">
                  <c:v>4.519161243673174E-4</c:v>
                </c:pt>
                <c:pt idx="24">
                  <c:v>3.6153289949385393E-4</c:v>
                </c:pt>
                <c:pt idx="25">
                  <c:v>1.7172812725958061E-3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1054464"/>
        <c:axId val="331056256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Frequency'!$N$159:$N$184</c:f>
              <c:numCache>
                <c:formatCode>0.0%</c:formatCode>
                <c:ptCount val="26"/>
                <c:pt idx="0">
                  <c:v>9.4763092269326679E-2</c:v>
                </c:pt>
                <c:pt idx="1">
                  <c:v>0.2237263982899893</c:v>
                </c:pt>
                <c:pt idx="2">
                  <c:v>0.15532597078731741</c:v>
                </c:pt>
                <c:pt idx="3">
                  <c:v>0.13858211613822585</c:v>
                </c:pt>
                <c:pt idx="4">
                  <c:v>0.11221945137157108</c:v>
                </c:pt>
                <c:pt idx="5">
                  <c:v>6.4125400783754893E-2</c:v>
                </c:pt>
                <c:pt idx="6">
                  <c:v>4.4175276095475599E-2</c:v>
                </c:pt>
                <c:pt idx="7">
                  <c:v>3.5981474884218025E-2</c:v>
                </c:pt>
                <c:pt idx="8">
                  <c:v>2.8500178126113287E-2</c:v>
                </c:pt>
                <c:pt idx="9">
                  <c:v>2.3868899180619879E-2</c:v>
                </c:pt>
                <c:pt idx="10">
                  <c:v>1.6743854649091557E-2</c:v>
                </c:pt>
                <c:pt idx="11">
                  <c:v>1.2112575703598147E-2</c:v>
                </c:pt>
                <c:pt idx="12">
                  <c:v>6.4125400783754897E-3</c:v>
                </c:pt>
                <c:pt idx="13">
                  <c:v>8.9063056644104032E-3</c:v>
                </c:pt>
                <c:pt idx="14">
                  <c:v>7.8375489846811541E-3</c:v>
                </c:pt>
                <c:pt idx="15">
                  <c:v>8.5500534378339862E-3</c:v>
                </c:pt>
                <c:pt idx="16">
                  <c:v>2.8500178126113287E-3</c:v>
                </c:pt>
                <c:pt idx="17">
                  <c:v>2.8500178126113287E-3</c:v>
                </c:pt>
                <c:pt idx="18">
                  <c:v>2.4937655860349127E-3</c:v>
                </c:pt>
                <c:pt idx="19">
                  <c:v>7.1250445315283219E-4</c:v>
                </c:pt>
                <c:pt idx="20">
                  <c:v>1.4250089063056644E-3</c:v>
                </c:pt>
                <c:pt idx="21">
                  <c:v>1.4250089063056644E-3</c:v>
                </c:pt>
                <c:pt idx="22">
                  <c:v>7.1250445315283219E-4</c:v>
                </c:pt>
                <c:pt idx="23">
                  <c:v>3.5625222657641609E-4</c:v>
                </c:pt>
                <c:pt idx="24">
                  <c:v>7.1250445315283219E-4</c:v>
                </c:pt>
                <c:pt idx="25">
                  <c:v>4.6312789454934092E-3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059584"/>
        <c:axId val="331057792"/>
      </c:lineChart>
      <c:catAx>
        <c:axId val="331054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31056256"/>
        <c:crosses val="autoZero"/>
        <c:auto val="1"/>
        <c:lblAlgn val="ctr"/>
        <c:lblOffset val="100"/>
        <c:noMultiLvlLbl val="0"/>
      </c:catAx>
      <c:valAx>
        <c:axId val="331056256"/>
        <c:scaling>
          <c:orientation val="minMax"/>
          <c:max val="0.25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31054464"/>
        <c:crosses val="autoZero"/>
        <c:crossBetween val="between"/>
        <c:majorUnit val="5.000000000000001E-2"/>
      </c:valAx>
      <c:valAx>
        <c:axId val="331057792"/>
        <c:scaling>
          <c:orientation val="minMax"/>
          <c:max val="0.25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31059584"/>
        <c:crosses val="max"/>
        <c:crossBetween val="between"/>
        <c:majorUnit val="5.000000000000001E-2"/>
      </c:valAx>
      <c:catAx>
        <c:axId val="33105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3310577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Based Work #1 Trip Length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Home Based Work #1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Frequency'!$K$190:$K$215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Frequency'!$M$190:$M$215</c:f>
              <c:numCache>
                <c:formatCode>0.0%</c:formatCode>
                <c:ptCount val="26"/>
                <c:pt idx="0">
                  <c:v>5.7404021937842782E-2</c:v>
                </c:pt>
                <c:pt idx="1">
                  <c:v>9.3235831809872036E-2</c:v>
                </c:pt>
                <c:pt idx="2">
                  <c:v>8.5191956124314447E-2</c:v>
                </c:pt>
                <c:pt idx="3">
                  <c:v>7.7879341864716636E-2</c:v>
                </c:pt>
                <c:pt idx="4">
                  <c:v>7.2760511882998175E-2</c:v>
                </c:pt>
                <c:pt idx="5">
                  <c:v>6.5082266910420475E-2</c:v>
                </c:pt>
                <c:pt idx="6">
                  <c:v>5.5575868372943329E-2</c:v>
                </c:pt>
                <c:pt idx="7">
                  <c:v>5.082266910420475E-2</c:v>
                </c:pt>
                <c:pt idx="8">
                  <c:v>4.5338208409506399E-2</c:v>
                </c:pt>
                <c:pt idx="9">
                  <c:v>4.1316270566727605E-2</c:v>
                </c:pt>
                <c:pt idx="10">
                  <c:v>3.8391224862888484E-2</c:v>
                </c:pt>
                <c:pt idx="11">
                  <c:v>3.3272394881170016E-2</c:v>
                </c:pt>
                <c:pt idx="12">
                  <c:v>2.8884826325411336E-2</c:v>
                </c:pt>
                <c:pt idx="13">
                  <c:v>2.6325411334552101E-2</c:v>
                </c:pt>
                <c:pt idx="14">
                  <c:v>2.3400365630712981E-2</c:v>
                </c:pt>
                <c:pt idx="15">
                  <c:v>2.0475319926873858E-2</c:v>
                </c:pt>
                <c:pt idx="16">
                  <c:v>1.8281535648994516E-2</c:v>
                </c:pt>
                <c:pt idx="17">
                  <c:v>1.6453382084095063E-2</c:v>
                </c:pt>
                <c:pt idx="18">
                  <c:v>1.4990859232175503E-2</c:v>
                </c:pt>
                <c:pt idx="19">
                  <c:v>1.3162705667276051E-2</c:v>
                </c:pt>
                <c:pt idx="20">
                  <c:v>1.1700182815356491E-2</c:v>
                </c:pt>
                <c:pt idx="21">
                  <c:v>1.0968921389396709E-2</c:v>
                </c:pt>
                <c:pt idx="22">
                  <c:v>1.0237659963436929E-2</c:v>
                </c:pt>
                <c:pt idx="23">
                  <c:v>9.140767824497258E-3</c:v>
                </c:pt>
                <c:pt idx="24">
                  <c:v>8.0438756855575871E-3</c:v>
                </c:pt>
                <c:pt idx="25">
                  <c:v>7.1663619744058507E-2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1071488"/>
        <c:axId val="331073024"/>
      </c:barChart>
      <c:catAx>
        <c:axId val="3310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073024"/>
        <c:crosses val="autoZero"/>
        <c:auto val="1"/>
        <c:lblAlgn val="ctr"/>
        <c:lblOffset val="100"/>
        <c:noMultiLvlLbl val="0"/>
      </c:catAx>
      <c:valAx>
        <c:axId val="331073024"/>
        <c:scaling>
          <c:orientation val="minMax"/>
          <c:max val="0.25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3107148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Based Work #2 Trip Length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Home Based Work #2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Frequency'!$K$221:$K$246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Frequency'!$M$221:$M$246</c:f>
              <c:numCache>
                <c:formatCode>0.0%</c:formatCode>
                <c:ptCount val="26"/>
                <c:pt idx="0">
                  <c:v>3.1390912244190078E-2</c:v>
                </c:pt>
                <c:pt idx="1">
                  <c:v>6.6423864030523763E-2</c:v>
                </c:pt>
                <c:pt idx="2">
                  <c:v>7.1453347207769691E-2</c:v>
                </c:pt>
                <c:pt idx="3">
                  <c:v>7.093305584460631E-2</c:v>
                </c:pt>
                <c:pt idx="4">
                  <c:v>6.7811307665626083E-2</c:v>
                </c:pt>
                <c:pt idx="5">
                  <c:v>6.4516129032258063E-2</c:v>
                </c:pt>
                <c:pt idx="6">
                  <c:v>5.7578910856746442E-2</c:v>
                </c:pt>
                <c:pt idx="7">
                  <c:v>5.3936871314602841E-2</c:v>
                </c:pt>
                <c:pt idx="8">
                  <c:v>4.8560527228581341E-2</c:v>
                </c:pt>
                <c:pt idx="9">
                  <c:v>4.491848768643774E-2</c:v>
                </c:pt>
                <c:pt idx="10">
                  <c:v>4.1276448144294139E-2</c:v>
                </c:pt>
                <c:pt idx="11">
                  <c:v>3.7460978147762745E-2</c:v>
                </c:pt>
                <c:pt idx="12">
                  <c:v>3.4339229968782518E-2</c:v>
                </c:pt>
                <c:pt idx="13">
                  <c:v>3.1911203607353451E-2</c:v>
                </c:pt>
                <c:pt idx="14">
                  <c:v>2.8962885882761014E-2</c:v>
                </c:pt>
                <c:pt idx="15">
                  <c:v>2.5841137703780784E-2</c:v>
                </c:pt>
                <c:pt idx="16">
                  <c:v>2.3066250433576137E-2</c:v>
                </c:pt>
                <c:pt idx="17">
                  <c:v>2.081165452653486E-2</c:v>
                </c:pt>
                <c:pt idx="18">
                  <c:v>1.8557058619493583E-2</c:v>
                </c:pt>
                <c:pt idx="19">
                  <c:v>1.6475893166840096E-2</c:v>
                </c:pt>
                <c:pt idx="20">
                  <c:v>1.4915019077349982E-2</c:v>
                </c:pt>
                <c:pt idx="21">
                  <c:v>1.404786680541103E-2</c:v>
                </c:pt>
                <c:pt idx="22">
                  <c:v>1.2660423170308707E-2</c:v>
                </c:pt>
                <c:pt idx="23">
                  <c:v>1.1272979535206382E-2</c:v>
                </c:pt>
                <c:pt idx="24">
                  <c:v>9.8855359001040581E-3</c:v>
                </c:pt>
                <c:pt idx="25">
                  <c:v>8.0992022199098165E-2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0534400"/>
        <c:axId val="340535936"/>
      </c:barChart>
      <c:catAx>
        <c:axId val="3405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535936"/>
        <c:crosses val="autoZero"/>
        <c:auto val="1"/>
        <c:lblAlgn val="ctr"/>
        <c:lblOffset val="100"/>
        <c:noMultiLvlLbl val="0"/>
      </c:catAx>
      <c:valAx>
        <c:axId val="340535936"/>
        <c:scaling>
          <c:orientation val="minMax"/>
          <c:max val="0.25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40534400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Based Work #3 Trip Length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Home Based Work #3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Frequency'!$K$252:$K$277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Frequency'!$M$252:$M$277</c:f>
              <c:numCache>
                <c:formatCode>0.0%</c:formatCode>
                <c:ptCount val="26"/>
                <c:pt idx="0">
                  <c:v>2.0543293718166385E-2</c:v>
                </c:pt>
                <c:pt idx="1">
                  <c:v>4.7538200339558571E-2</c:v>
                </c:pt>
                <c:pt idx="2">
                  <c:v>5.4668930390492358E-2</c:v>
                </c:pt>
                <c:pt idx="3">
                  <c:v>5.8743633276740238E-2</c:v>
                </c:pt>
                <c:pt idx="4">
                  <c:v>5.9083191850594227E-2</c:v>
                </c:pt>
                <c:pt idx="5">
                  <c:v>5.857385398981324E-2</c:v>
                </c:pt>
                <c:pt idx="6">
                  <c:v>5.4838709677419356E-2</c:v>
                </c:pt>
                <c:pt idx="7">
                  <c:v>5.2461799660441427E-2</c:v>
                </c:pt>
                <c:pt idx="8">
                  <c:v>4.8047538200339558E-2</c:v>
                </c:pt>
                <c:pt idx="9">
                  <c:v>4.5670628183361629E-2</c:v>
                </c:pt>
                <c:pt idx="10">
                  <c:v>4.3123938879456709E-2</c:v>
                </c:pt>
                <c:pt idx="11">
                  <c:v>3.9898132427843805E-2</c:v>
                </c:pt>
                <c:pt idx="12">
                  <c:v>3.7691001697792867E-2</c:v>
                </c:pt>
                <c:pt idx="13">
                  <c:v>3.6332767402376911E-2</c:v>
                </c:pt>
                <c:pt idx="14">
                  <c:v>3.2937181663837009E-2</c:v>
                </c:pt>
                <c:pt idx="15">
                  <c:v>3.0560271646859084E-2</c:v>
                </c:pt>
                <c:pt idx="16">
                  <c:v>2.7843803056027166E-2</c:v>
                </c:pt>
                <c:pt idx="17">
                  <c:v>2.5297113752122243E-2</c:v>
                </c:pt>
                <c:pt idx="18">
                  <c:v>2.2410865874363327E-2</c:v>
                </c:pt>
                <c:pt idx="19">
                  <c:v>2.0203735144312392E-2</c:v>
                </c:pt>
                <c:pt idx="20">
                  <c:v>1.8675721561969439E-2</c:v>
                </c:pt>
                <c:pt idx="21">
                  <c:v>1.731748726655348E-2</c:v>
                </c:pt>
                <c:pt idx="22">
                  <c:v>1.5959252971137521E-2</c:v>
                </c:pt>
                <c:pt idx="23">
                  <c:v>1.4431239388794566E-2</c:v>
                </c:pt>
                <c:pt idx="24">
                  <c:v>1.2563667232597622E-2</c:v>
                </c:pt>
                <c:pt idx="25">
                  <c:v>0.10458404074702886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0560128"/>
        <c:axId val="340570112"/>
      </c:barChart>
      <c:catAx>
        <c:axId val="34056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0570112"/>
        <c:crosses val="autoZero"/>
        <c:auto val="1"/>
        <c:lblAlgn val="ctr"/>
        <c:lblOffset val="100"/>
        <c:noMultiLvlLbl val="0"/>
      </c:catAx>
      <c:valAx>
        <c:axId val="340570112"/>
        <c:scaling>
          <c:orientation val="minMax"/>
          <c:max val="0.25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4056012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Based Work #4 Trip Length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Home Based Work #4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Frequency'!$K$283:$K$308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Frequency'!$M$283:$M$308</c:f>
              <c:numCache>
                <c:formatCode>0.0%</c:formatCode>
                <c:ptCount val="26"/>
                <c:pt idx="0">
                  <c:v>1.3737836290784202E-2</c:v>
                </c:pt>
                <c:pt idx="1">
                  <c:v>3.3772180881511162E-2</c:v>
                </c:pt>
                <c:pt idx="2">
                  <c:v>4.350314825414997E-2</c:v>
                </c:pt>
                <c:pt idx="3">
                  <c:v>4.9112764739553519E-2</c:v>
                </c:pt>
                <c:pt idx="4">
                  <c:v>5.1860331997710361E-2</c:v>
                </c:pt>
                <c:pt idx="5">
                  <c:v>5.4264453348597592E-2</c:v>
                </c:pt>
                <c:pt idx="6">
                  <c:v>5.1631368059530627E-2</c:v>
                </c:pt>
                <c:pt idx="7">
                  <c:v>4.9227246708643389E-2</c:v>
                </c:pt>
                <c:pt idx="8">
                  <c:v>4.6136233543216942E-2</c:v>
                </c:pt>
                <c:pt idx="9">
                  <c:v>4.5449341728677733E-2</c:v>
                </c:pt>
                <c:pt idx="10">
                  <c:v>4.3961076130509445E-2</c:v>
                </c:pt>
                <c:pt idx="11">
                  <c:v>4.2129364625071553E-2</c:v>
                </c:pt>
                <c:pt idx="12">
                  <c:v>4.1213508872352603E-2</c:v>
                </c:pt>
                <c:pt idx="13">
                  <c:v>4.0068689181453919E-2</c:v>
                </c:pt>
                <c:pt idx="14">
                  <c:v>3.6519748139668004E-2</c:v>
                </c:pt>
                <c:pt idx="15">
                  <c:v>3.4001144819690896E-2</c:v>
                </c:pt>
                <c:pt idx="16">
                  <c:v>3.125357756153406E-2</c:v>
                </c:pt>
                <c:pt idx="17">
                  <c:v>2.827704636519748E-2</c:v>
                </c:pt>
                <c:pt idx="18">
                  <c:v>2.6101888952489983E-2</c:v>
                </c:pt>
                <c:pt idx="19">
                  <c:v>2.4384659416141957E-2</c:v>
                </c:pt>
                <c:pt idx="20">
                  <c:v>2.2781911848883802E-2</c:v>
                </c:pt>
                <c:pt idx="21">
                  <c:v>2.1064682312535776E-2</c:v>
                </c:pt>
                <c:pt idx="22">
                  <c:v>1.8775042930738409E-2</c:v>
                </c:pt>
                <c:pt idx="23">
                  <c:v>1.7057813394390383E-2</c:v>
                </c:pt>
                <c:pt idx="24">
                  <c:v>1.4882655981682884E-2</c:v>
                </c:pt>
                <c:pt idx="25">
                  <c:v>0.11883228391528335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0585856"/>
        <c:axId val="350225536"/>
      </c:barChart>
      <c:catAx>
        <c:axId val="3405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225536"/>
        <c:crosses val="autoZero"/>
        <c:auto val="1"/>
        <c:lblAlgn val="ctr"/>
        <c:lblOffset val="100"/>
        <c:noMultiLvlLbl val="0"/>
      </c:catAx>
      <c:valAx>
        <c:axId val="350225536"/>
        <c:scaling>
          <c:orientation val="minMax"/>
          <c:max val="0.25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4058585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Frequency'!$K$314:$K$339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Frequency'!$M$314:$M$339</c:f>
              <c:numCache>
                <c:formatCode>0.0%</c:formatCode>
                <c:ptCount val="26"/>
                <c:pt idx="0">
                  <c:v>2.5036755167344115E-2</c:v>
                </c:pt>
                <c:pt idx="1">
                  <c:v>5.2451785868719188E-2</c:v>
                </c:pt>
                <c:pt idx="2">
                  <c:v>5.8246129897085532E-2</c:v>
                </c:pt>
                <c:pt idx="3">
                  <c:v>6.0408198564386402E-2</c:v>
                </c:pt>
                <c:pt idx="4">
                  <c:v>6.0148750324310302E-2</c:v>
                </c:pt>
                <c:pt idx="5">
                  <c:v>5.9197440110697913E-2</c:v>
                </c:pt>
                <c:pt idx="6">
                  <c:v>5.4397647669289978E-2</c:v>
                </c:pt>
                <c:pt idx="7">
                  <c:v>5.1413992908414773E-2</c:v>
                </c:pt>
                <c:pt idx="8">
                  <c:v>4.7133096947159045E-2</c:v>
                </c:pt>
                <c:pt idx="9">
                  <c:v>4.4884545533166134E-2</c:v>
                </c:pt>
                <c:pt idx="10">
                  <c:v>4.2419787252443136E-2</c:v>
                </c:pt>
                <c:pt idx="11">
                  <c:v>3.9349649744875898E-2</c:v>
                </c:pt>
                <c:pt idx="12">
                  <c:v>3.7144339704229007E-2</c:v>
                </c:pt>
                <c:pt idx="13">
                  <c:v>3.5457926143734324E-2</c:v>
                </c:pt>
                <c:pt idx="14">
                  <c:v>3.2171581769436998E-2</c:v>
                </c:pt>
                <c:pt idx="15">
                  <c:v>2.9490616621983913E-2</c:v>
                </c:pt>
                <c:pt idx="16">
                  <c:v>2.6809651474530832E-2</c:v>
                </c:pt>
                <c:pt idx="17">
                  <c:v>2.42584104471158E-2</c:v>
                </c:pt>
                <c:pt idx="18">
                  <c:v>2.1966617659776873E-2</c:v>
                </c:pt>
                <c:pt idx="19">
                  <c:v>2.0020755859206089E-2</c:v>
                </c:pt>
                <c:pt idx="20">
                  <c:v>1.846406641874946E-2</c:v>
                </c:pt>
                <c:pt idx="21">
                  <c:v>1.7166825218368934E-2</c:v>
                </c:pt>
                <c:pt idx="22">
                  <c:v>1.5523653031220271E-2</c:v>
                </c:pt>
                <c:pt idx="23">
                  <c:v>1.401020496410966E-2</c:v>
                </c:pt>
                <c:pt idx="24">
                  <c:v>1.2237308656922944E-2</c:v>
                </c:pt>
                <c:pt idx="25">
                  <c:v>0.10019026204272248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0243456"/>
        <c:axId val="350269824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Frequency'!$N$314:$N$339</c:f>
              <c:numCache>
                <c:formatCode>0.0%</c:formatCode>
                <c:ptCount val="26"/>
                <c:pt idx="0">
                  <c:v>2.5295614428977698E-2</c:v>
                </c:pt>
                <c:pt idx="1">
                  <c:v>5.9571920371201917E-2</c:v>
                </c:pt>
                <c:pt idx="2">
                  <c:v>6.9750037419547967E-2</c:v>
                </c:pt>
                <c:pt idx="3">
                  <c:v>6.8253255500673557E-2</c:v>
                </c:pt>
                <c:pt idx="4">
                  <c:v>6.1966771441400989E-2</c:v>
                </c:pt>
                <c:pt idx="5">
                  <c:v>6.8253255500673557E-2</c:v>
                </c:pt>
                <c:pt idx="6">
                  <c:v>5.8374494836102381E-2</c:v>
                </c:pt>
                <c:pt idx="7">
                  <c:v>5.0890585241730277E-2</c:v>
                </c:pt>
                <c:pt idx="8">
                  <c:v>3.8916329890734923E-2</c:v>
                </c:pt>
                <c:pt idx="9">
                  <c:v>4.1311180960933995E-2</c:v>
                </c:pt>
                <c:pt idx="10">
                  <c:v>3.2330489447687474E-2</c:v>
                </c:pt>
                <c:pt idx="11">
                  <c:v>3.3677593174674447E-2</c:v>
                </c:pt>
                <c:pt idx="12">
                  <c:v>3.6072444244873519E-2</c:v>
                </c:pt>
                <c:pt idx="13">
                  <c:v>3.5473731477323751E-2</c:v>
                </c:pt>
                <c:pt idx="14">
                  <c:v>3.1881454872025143E-2</c:v>
                </c:pt>
                <c:pt idx="15">
                  <c:v>3.3976949558449335E-2</c:v>
                </c:pt>
                <c:pt idx="16">
                  <c:v>2.3798832510103278E-2</c:v>
                </c:pt>
                <c:pt idx="17">
                  <c:v>1.8111061218380482E-2</c:v>
                </c:pt>
                <c:pt idx="18">
                  <c:v>1.870977398593025E-2</c:v>
                </c:pt>
                <c:pt idx="19">
                  <c:v>1.9458164945367461E-2</c:v>
                </c:pt>
                <c:pt idx="20">
                  <c:v>1.7512348450830714E-2</c:v>
                </c:pt>
                <c:pt idx="21">
                  <c:v>1.4069750037419547E-2</c:v>
                </c:pt>
                <c:pt idx="22">
                  <c:v>1.3920071845532105E-2</c:v>
                </c:pt>
                <c:pt idx="23">
                  <c:v>9.1303697051339627E-3</c:v>
                </c:pt>
                <c:pt idx="24">
                  <c:v>1.0178117048346057E-2</c:v>
                </c:pt>
                <c:pt idx="25">
                  <c:v>0.10911540188594522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72896"/>
        <c:axId val="350271360"/>
      </c:lineChart>
      <c:catAx>
        <c:axId val="350243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50269824"/>
        <c:crosses val="autoZero"/>
        <c:auto val="1"/>
        <c:lblAlgn val="ctr"/>
        <c:lblOffset val="100"/>
        <c:noMultiLvlLbl val="0"/>
      </c:catAx>
      <c:valAx>
        <c:axId val="350269824"/>
        <c:scaling>
          <c:orientation val="minMax"/>
          <c:max val="0.15000000000000002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50243456"/>
        <c:crosses val="autoZero"/>
        <c:crossBetween val="between"/>
        <c:majorUnit val="5.000000000000001E-2"/>
      </c:valAx>
      <c:valAx>
        <c:axId val="350271360"/>
        <c:scaling>
          <c:orientation val="minMax"/>
          <c:max val="0.1500000000000000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50272896"/>
        <c:crosses val="max"/>
        <c:crossBetween val="between"/>
        <c:majorUnit val="5.000000000000001E-2"/>
      </c:valAx>
      <c:catAx>
        <c:axId val="3502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02713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53240966754155727"/>
                  <c:y val="-0.249566929133858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('Arterial Travel Time'!$H$5:$H$44,'Arterial Travel Time'!$I$5:$I$44)</c:f>
              <c:numCache>
                <c:formatCode>0.0</c:formatCode>
                <c:ptCount val="80"/>
                <c:pt idx="0">
                  <c:v>25.2</c:v>
                </c:pt>
                <c:pt idx="1">
                  <c:v>18.8</c:v>
                </c:pt>
                <c:pt idx="2">
                  <c:v>3.6</c:v>
                </c:pt>
                <c:pt idx="3">
                  <c:v>14.4</c:v>
                </c:pt>
                <c:pt idx="4">
                  <c:v>14.5</c:v>
                </c:pt>
                <c:pt idx="5">
                  <c:v>28.9</c:v>
                </c:pt>
                <c:pt idx="6">
                  <c:v>28.4</c:v>
                </c:pt>
                <c:pt idx="7">
                  <c:v>10.6</c:v>
                </c:pt>
                <c:pt idx="8">
                  <c:v>13.4</c:v>
                </c:pt>
                <c:pt idx="9">
                  <c:v>10.199999999999999</c:v>
                </c:pt>
                <c:pt idx="10">
                  <c:v>17.100000000000001</c:v>
                </c:pt>
                <c:pt idx="11">
                  <c:v>19.399999999999999</c:v>
                </c:pt>
                <c:pt idx="12">
                  <c:v>26.5</c:v>
                </c:pt>
                <c:pt idx="13">
                  <c:v>21.7</c:v>
                </c:pt>
                <c:pt idx="14">
                  <c:v>29.2</c:v>
                </c:pt>
                <c:pt idx="15">
                  <c:v>6.8</c:v>
                </c:pt>
                <c:pt idx="16">
                  <c:v>6.7</c:v>
                </c:pt>
                <c:pt idx="17">
                  <c:v>7.8</c:v>
                </c:pt>
                <c:pt idx="18">
                  <c:v>20.7</c:v>
                </c:pt>
                <c:pt idx="19">
                  <c:v>23.4</c:v>
                </c:pt>
                <c:pt idx="20">
                  <c:v>15.1</c:v>
                </c:pt>
                <c:pt idx="21">
                  <c:v>14.2</c:v>
                </c:pt>
                <c:pt idx="22">
                  <c:v>25.3</c:v>
                </c:pt>
                <c:pt idx="23">
                  <c:v>13.9</c:v>
                </c:pt>
                <c:pt idx="24">
                  <c:v>17.34375</c:v>
                </c:pt>
                <c:pt idx="25">
                  <c:v>12</c:v>
                </c:pt>
                <c:pt idx="26">
                  <c:v>38.6</c:v>
                </c:pt>
                <c:pt idx="27">
                  <c:v>28</c:v>
                </c:pt>
                <c:pt idx="28">
                  <c:v>8.1999999999999993</c:v>
                </c:pt>
                <c:pt idx="29">
                  <c:v>7.3</c:v>
                </c:pt>
                <c:pt idx="30">
                  <c:v>12</c:v>
                </c:pt>
                <c:pt idx="31">
                  <c:v>46.4</c:v>
                </c:pt>
                <c:pt idx="32">
                  <c:v>61.2</c:v>
                </c:pt>
                <c:pt idx="33">
                  <c:v>6.9</c:v>
                </c:pt>
                <c:pt idx="34">
                  <c:v>11.6</c:v>
                </c:pt>
                <c:pt idx="35">
                  <c:v>40.1</c:v>
                </c:pt>
                <c:pt idx="36">
                  <c:v>23.8</c:v>
                </c:pt>
                <c:pt idx="37">
                  <c:v>22.7</c:v>
                </c:pt>
                <c:pt idx="38">
                  <c:v>6.4</c:v>
                </c:pt>
                <c:pt idx="39">
                  <c:v>5.6</c:v>
                </c:pt>
                <c:pt idx="40">
                  <c:v>23.3</c:v>
                </c:pt>
                <c:pt idx="41">
                  <c:v>17.399999999999999</c:v>
                </c:pt>
                <c:pt idx="42">
                  <c:v>4</c:v>
                </c:pt>
                <c:pt idx="43">
                  <c:v>16.2</c:v>
                </c:pt>
                <c:pt idx="44">
                  <c:v>9.9</c:v>
                </c:pt>
                <c:pt idx="45">
                  <c:v>29.6</c:v>
                </c:pt>
                <c:pt idx="46">
                  <c:v>28.9</c:v>
                </c:pt>
                <c:pt idx="47">
                  <c:v>10.6</c:v>
                </c:pt>
                <c:pt idx="48">
                  <c:v>10.7</c:v>
                </c:pt>
                <c:pt idx="49">
                  <c:v>10.5</c:v>
                </c:pt>
                <c:pt idx="50">
                  <c:v>16.100000000000001</c:v>
                </c:pt>
                <c:pt idx="51">
                  <c:v>20</c:v>
                </c:pt>
                <c:pt idx="52">
                  <c:v>28.4</c:v>
                </c:pt>
                <c:pt idx="53">
                  <c:v>19.600000000000001</c:v>
                </c:pt>
                <c:pt idx="54">
                  <c:v>30.2</c:v>
                </c:pt>
                <c:pt idx="55">
                  <c:v>6.3</c:v>
                </c:pt>
                <c:pt idx="56">
                  <c:v>7</c:v>
                </c:pt>
                <c:pt idx="57">
                  <c:v>5.8</c:v>
                </c:pt>
                <c:pt idx="58">
                  <c:v>14.1</c:v>
                </c:pt>
                <c:pt idx="59">
                  <c:v>23.3</c:v>
                </c:pt>
                <c:pt idx="60">
                  <c:v>12.8</c:v>
                </c:pt>
                <c:pt idx="61">
                  <c:v>13.4</c:v>
                </c:pt>
                <c:pt idx="62">
                  <c:v>23.4</c:v>
                </c:pt>
                <c:pt idx="63">
                  <c:v>14.1</c:v>
                </c:pt>
                <c:pt idx="64">
                  <c:v>17.689243027888448</c:v>
                </c:pt>
                <c:pt idx="65">
                  <c:v>11.5</c:v>
                </c:pt>
                <c:pt idx="66">
                  <c:v>41.5</c:v>
                </c:pt>
                <c:pt idx="67">
                  <c:v>29.9</c:v>
                </c:pt>
                <c:pt idx="68">
                  <c:v>8</c:v>
                </c:pt>
                <c:pt idx="69">
                  <c:v>7.5</c:v>
                </c:pt>
                <c:pt idx="70">
                  <c:v>11.5</c:v>
                </c:pt>
                <c:pt idx="71">
                  <c:v>43.4</c:v>
                </c:pt>
                <c:pt idx="72">
                  <c:v>59.1</c:v>
                </c:pt>
                <c:pt idx="73">
                  <c:v>3.3</c:v>
                </c:pt>
                <c:pt idx="74">
                  <c:v>10.9</c:v>
                </c:pt>
                <c:pt idx="75">
                  <c:v>37.9</c:v>
                </c:pt>
                <c:pt idx="76">
                  <c:v>23.9</c:v>
                </c:pt>
                <c:pt idx="77">
                  <c:v>22.7</c:v>
                </c:pt>
                <c:pt idx="78">
                  <c:v>6.2</c:v>
                </c:pt>
                <c:pt idx="79">
                  <c:v>6.4</c:v>
                </c:pt>
              </c:numCache>
            </c:numRef>
          </c:xVal>
          <c:yVal>
            <c:numRef>
              <c:f>('Arterial Travel Time'!$J$5:$J$44,'Arterial Travel Time'!$K$5:$K$44)</c:f>
              <c:numCache>
                <c:formatCode>0.0</c:formatCode>
                <c:ptCount val="80"/>
                <c:pt idx="0">
                  <c:v>15.840548999999999</c:v>
                </c:pt>
                <c:pt idx="1">
                  <c:v>12.052106999999999</c:v>
                </c:pt>
                <c:pt idx="2">
                  <c:v>3.401106</c:v>
                </c:pt>
                <c:pt idx="3">
                  <c:v>11.023903000000001</c:v>
                </c:pt>
                <c:pt idx="4">
                  <c:v>12.789778</c:v>
                </c:pt>
                <c:pt idx="5">
                  <c:v>19.030937000000002</c:v>
                </c:pt>
                <c:pt idx="6">
                  <c:v>22.616554000000001</c:v>
                </c:pt>
                <c:pt idx="7">
                  <c:v>8.5969200000000008</c:v>
                </c:pt>
                <c:pt idx="8">
                  <c:v>11.863318</c:v>
                </c:pt>
                <c:pt idx="9">
                  <c:v>6.9960940000000003</c:v>
                </c:pt>
                <c:pt idx="10">
                  <c:v>13.078124000000001</c:v>
                </c:pt>
                <c:pt idx="11">
                  <c:v>11.41705</c:v>
                </c:pt>
                <c:pt idx="12">
                  <c:v>19.756008000000001</c:v>
                </c:pt>
                <c:pt idx="13">
                  <c:v>17.247641999999999</c:v>
                </c:pt>
                <c:pt idx="14">
                  <c:v>21.175350000000002</c:v>
                </c:pt>
                <c:pt idx="15">
                  <c:v>4.9007160000000001</c:v>
                </c:pt>
                <c:pt idx="16">
                  <c:v>4.5345170000000001</c:v>
                </c:pt>
                <c:pt idx="17">
                  <c:v>3.4950489999999999</c:v>
                </c:pt>
                <c:pt idx="18">
                  <c:v>14.286459000000001</c:v>
                </c:pt>
                <c:pt idx="19">
                  <c:v>18.233136999999999</c:v>
                </c:pt>
                <c:pt idx="20">
                  <c:v>9.4462709999999994</c:v>
                </c:pt>
                <c:pt idx="21">
                  <c:v>12.192204</c:v>
                </c:pt>
                <c:pt idx="22">
                  <c:v>26.737064</c:v>
                </c:pt>
                <c:pt idx="23">
                  <c:v>9.6342510000000008</c:v>
                </c:pt>
                <c:pt idx="24">
                  <c:v>13.212482</c:v>
                </c:pt>
                <c:pt idx="25">
                  <c:v>6.2220839999999997</c:v>
                </c:pt>
                <c:pt idx="26">
                  <c:v>33.105659000000003</c:v>
                </c:pt>
                <c:pt idx="27">
                  <c:v>23.267551000000001</c:v>
                </c:pt>
                <c:pt idx="28">
                  <c:v>9.8867560000000001</c:v>
                </c:pt>
                <c:pt idx="29">
                  <c:v>6.3036599999999998</c:v>
                </c:pt>
                <c:pt idx="30">
                  <c:v>9.3361199999999993</c:v>
                </c:pt>
                <c:pt idx="31">
                  <c:v>32.471080000000001</c:v>
                </c:pt>
                <c:pt idx="32">
                  <c:v>46.630915999999999</c:v>
                </c:pt>
                <c:pt idx="33">
                  <c:v>4.1802580000000003</c:v>
                </c:pt>
                <c:pt idx="34">
                  <c:v>11.097329</c:v>
                </c:pt>
                <c:pt idx="35">
                  <c:v>25.443152999999999</c:v>
                </c:pt>
                <c:pt idx="36">
                  <c:v>16.312833000000001</c:v>
                </c:pt>
                <c:pt idx="37">
                  <c:v>17.760126</c:v>
                </c:pt>
                <c:pt idx="38">
                  <c:v>7.7002350000000002</c:v>
                </c:pt>
                <c:pt idx="39">
                  <c:v>6.6235460000000002</c:v>
                </c:pt>
                <c:pt idx="40">
                  <c:v>16.148567</c:v>
                </c:pt>
                <c:pt idx="41">
                  <c:v>11.888484</c:v>
                </c:pt>
                <c:pt idx="42">
                  <c:v>3.496801</c:v>
                </c:pt>
                <c:pt idx="43">
                  <c:v>11.25437</c:v>
                </c:pt>
                <c:pt idx="44">
                  <c:v>12.600096000000001</c:v>
                </c:pt>
                <c:pt idx="45">
                  <c:v>20.604969000000001</c:v>
                </c:pt>
                <c:pt idx="46">
                  <c:v>22.684502999999999</c:v>
                </c:pt>
                <c:pt idx="47">
                  <c:v>8.5668159999999993</c:v>
                </c:pt>
                <c:pt idx="48">
                  <c:v>10.769335999999999</c:v>
                </c:pt>
                <c:pt idx="49">
                  <c:v>7.364401</c:v>
                </c:pt>
                <c:pt idx="50">
                  <c:v>12.785157</c:v>
                </c:pt>
                <c:pt idx="51">
                  <c:v>11.704945</c:v>
                </c:pt>
                <c:pt idx="52">
                  <c:v>22.087461000000001</c:v>
                </c:pt>
                <c:pt idx="53">
                  <c:v>17.244517999999999</c:v>
                </c:pt>
                <c:pt idx="54">
                  <c:v>24.263576</c:v>
                </c:pt>
                <c:pt idx="55">
                  <c:v>4.9310179999999999</c:v>
                </c:pt>
                <c:pt idx="56">
                  <c:v>4.7757430000000003</c:v>
                </c:pt>
                <c:pt idx="57">
                  <c:v>3.4946009999999998</c:v>
                </c:pt>
                <c:pt idx="58">
                  <c:v>12.006622999999999</c:v>
                </c:pt>
                <c:pt idx="59">
                  <c:v>17.527104999999999</c:v>
                </c:pt>
                <c:pt idx="60">
                  <c:v>9.0790000000000006</c:v>
                </c:pt>
                <c:pt idx="61">
                  <c:v>11.262036</c:v>
                </c:pt>
                <c:pt idx="62">
                  <c:v>21.900312</c:v>
                </c:pt>
                <c:pt idx="63">
                  <c:v>10.022847000000001</c:v>
                </c:pt>
                <c:pt idx="64">
                  <c:v>13.409962999999999</c:v>
                </c:pt>
                <c:pt idx="65">
                  <c:v>6.419441</c:v>
                </c:pt>
                <c:pt idx="66">
                  <c:v>38.338557999999999</c:v>
                </c:pt>
                <c:pt idx="67">
                  <c:v>27.70289</c:v>
                </c:pt>
                <c:pt idx="68">
                  <c:v>8.7550369999999997</c:v>
                </c:pt>
                <c:pt idx="69">
                  <c:v>6.3000870000000004</c:v>
                </c:pt>
                <c:pt idx="70">
                  <c:v>9.5371020000000009</c:v>
                </c:pt>
                <c:pt idx="71">
                  <c:v>37.719279999999998</c:v>
                </c:pt>
                <c:pt idx="72">
                  <c:v>38.521456999999998</c:v>
                </c:pt>
                <c:pt idx="73">
                  <c:v>3.1368450000000001</c:v>
                </c:pt>
                <c:pt idx="74">
                  <c:v>11.449037000000001</c:v>
                </c:pt>
                <c:pt idx="75">
                  <c:v>29.273002000000002</c:v>
                </c:pt>
                <c:pt idx="76">
                  <c:v>16.281563999999999</c:v>
                </c:pt>
                <c:pt idx="77">
                  <c:v>18.128177000000001</c:v>
                </c:pt>
                <c:pt idx="78">
                  <c:v>7.222391</c:v>
                </c:pt>
                <c:pt idx="79">
                  <c:v>5.2094550000000002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6608"/>
        <c:axId val="187558528"/>
      </c:scatterChart>
      <c:valAx>
        <c:axId val="187556608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58528"/>
        <c:crosses val="autoZero"/>
        <c:crossBetween val="midCat"/>
        <c:majorUnit val="10"/>
      </c:valAx>
      <c:valAx>
        <c:axId val="187558528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56608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Speed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59030577427821518"/>
                  <c:y val="-3.362401574803149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('Arterial Travel Time'!$H$75:$H$114,'Arterial Travel Time'!$I$75:$I$114)</c:f>
              <c:numCache>
                <c:formatCode>0.0</c:formatCode>
                <c:ptCount val="80"/>
                <c:pt idx="0">
                  <c:v>14.15952380952381</c:v>
                </c:pt>
                <c:pt idx="1">
                  <c:v>14.776595744680851</c:v>
                </c:pt>
                <c:pt idx="2">
                  <c:v>26.8</c:v>
                </c:pt>
                <c:pt idx="3">
                  <c:v>17.383333333333333</c:v>
                </c:pt>
                <c:pt idx="4">
                  <c:v>20.851034482758621</c:v>
                </c:pt>
                <c:pt idx="5">
                  <c:v>17.31280069204152</c:v>
                </c:pt>
                <c:pt idx="6">
                  <c:v>21.616903521126762</c:v>
                </c:pt>
                <c:pt idx="7">
                  <c:v>18.107541509433965</c:v>
                </c:pt>
                <c:pt idx="8">
                  <c:v>19.01641791044776</c:v>
                </c:pt>
                <c:pt idx="9">
                  <c:v>19.341176470588238</c:v>
                </c:pt>
                <c:pt idx="10">
                  <c:v>25.814035087719297</c:v>
                </c:pt>
                <c:pt idx="11">
                  <c:v>14.455670103092787</c:v>
                </c:pt>
                <c:pt idx="12">
                  <c:v>23.941132075471696</c:v>
                </c:pt>
                <c:pt idx="13">
                  <c:v>19.556682027649771</c:v>
                </c:pt>
                <c:pt idx="14">
                  <c:v>23.704113698630138</c:v>
                </c:pt>
                <c:pt idx="15">
                  <c:v>31.155882352941177</c:v>
                </c:pt>
                <c:pt idx="16">
                  <c:v>18.635820895522386</c:v>
                </c:pt>
                <c:pt idx="17">
                  <c:v>14.907692307692308</c:v>
                </c:pt>
                <c:pt idx="18">
                  <c:v>19.124634782608695</c:v>
                </c:pt>
                <c:pt idx="19">
                  <c:v>19.994871794871795</c:v>
                </c:pt>
                <c:pt idx="20">
                  <c:v>13.052980132450333</c:v>
                </c:pt>
                <c:pt idx="21">
                  <c:v>26.961971830985917</c:v>
                </c:pt>
                <c:pt idx="22">
                  <c:v>24.576284584980236</c:v>
                </c:pt>
                <c:pt idx="23">
                  <c:v>17.572666187050359</c:v>
                </c:pt>
                <c:pt idx="24">
                  <c:v>25.437405405405407</c:v>
                </c:pt>
                <c:pt idx="25">
                  <c:v>12.84</c:v>
                </c:pt>
                <c:pt idx="26">
                  <c:v>34.992744559585489</c:v>
                </c:pt>
                <c:pt idx="27">
                  <c:v>22.032855000000001</c:v>
                </c:pt>
                <c:pt idx="28">
                  <c:v>54.746341463414645</c:v>
                </c:pt>
                <c:pt idx="29">
                  <c:v>51.31232876712329</c:v>
                </c:pt>
                <c:pt idx="30">
                  <c:v>46.39</c:v>
                </c:pt>
                <c:pt idx="31">
                  <c:v>33.5469775862069</c:v>
                </c:pt>
                <c:pt idx="32">
                  <c:v>21.559802941176468</c:v>
                </c:pt>
                <c:pt idx="33">
                  <c:v>16.617391304347827</c:v>
                </c:pt>
                <c:pt idx="34">
                  <c:v>33.563787931034483</c:v>
                </c:pt>
                <c:pt idx="35">
                  <c:v>20.144138154613465</c:v>
                </c:pt>
                <c:pt idx="36">
                  <c:v>19.89075882352941</c:v>
                </c:pt>
                <c:pt idx="37">
                  <c:v>31.45903348017621</c:v>
                </c:pt>
                <c:pt idx="38">
                  <c:v>39.628125000000004</c:v>
                </c:pt>
                <c:pt idx="39">
                  <c:v>30.31071428571429</c:v>
                </c:pt>
                <c:pt idx="40">
                  <c:v>15.478969957081544</c:v>
                </c:pt>
                <c:pt idx="41">
                  <c:v>15.965517241379311</c:v>
                </c:pt>
                <c:pt idx="42">
                  <c:v>24.12</c:v>
                </c:pt>
                <c:pt idx="43">
                  <c:v>15.451851851851851</c:v>
                </c:pt>
                <c:pt idx="44">
                  <c:v>30.539393939393939</c:v>
                </c:pt>
                <c:pt idx="45">
                  <c:v>16.903378378378381</c:v>
                </c:pt>
                <c:pt idx="46">
                  <c:v>21.242910726643597</c:v>
                </c:pt>
                <c:pt idx="47">
                  <c:v>18.107541509433965</c:v>
                </c:pt>
                <c:pt idx="48">
                  <c:v>23.809340186915893</c:v>
                </c:pt>
                <c:pt idx="49">
                  <c:v>18.788571428571426</c:v>
                </c:pt>
                <c:pt idx="50">
                  <c:v>27.417391304347827</c:v>
                </c:pt>
                <c:pt idx="51">
                  <c:v>14.022000000000002</c:v>
                </c:pt>
                <c:pt idx="52">
                  <c:v>22.339436619718313</c:v>
                </c:pt>
                <c:pt idx="53">
                  <c:v>21.652043877551019</c:v>
                </c:pt>
                <c:pt idx="54">
                  <c:v>22.919209271523179</c:v>
                </c:pt>
                <c:pt idx="55">
                  <c:v>33.628571428571426</c:v>
                </c:pt>
                <c:pt idx="56">
                  <c:v>17.837142857142855</c:v>
                </c:pt>
                <c:pt idx="57">
                  <c:v>20.048275862068966</c:v>
                </c:pt>
                <c:pt idx="58">
                  <c:v>28.076591489361704</c:v>
                </c:pt>
                <c:pt idx="59">
                  <c:v>20.080684120171671</c:v>
                </c:pt>
                <c:pt idx="60">
                  <c:v>15.365625000000001</c:v>
                </c:pt>
                <c:pt idx="61">
                  <c:v>28.571641791044776</c:v>
                </c:pt>
                <c:pt idx="62">
                  <c:v>26.571794871794872</c:v>
                </c:pt>
                <c:pt idx="63">
                  <c:v>17.323404255319147</c:v>
                </c:pt>
                <c:pt idx="64">
                  <c:v>24.940581081081078</c:v>
                </c:pt>
                <c:pt idx="65">
                  <c:v>13.398260869565219</c:v>
                </c:pt>
                <c:pt idx="66">
                  <c:v>32.547465542168673</c:v>
                </c:pt>
                <c:pt idx="67">
                  <c:v>20.498327759197327</c:v>
                </c:pt>
                <c:pt idx="68">
                  <c:v>56.167499999999997</c:v>
                </c:pt>
                <c:pt idx="69">
                  <c:v>49.832000000000001</c:v>
                </c:pt>
                <c:pt idx="70">
                  <c:v>49.314777391304354</c:v>
                </c:pt>
                <c:pt idx="71">
                  <c:v>35.865893087557609</c:v>
                </c:pt>
                <c:pt idx="72">
                  <c:v>22.224365482233502</c:v>
                </c:pt>
                <c:pt idx="73">
                  <c:v>29.890909090909091</c:v>
                </c:pt>
                <c:pt idx="74">
                  <c:v>35.719266055045871</c:v>
                </c:pt>
                <c:pt idx="75">
                  <c:v>21.313456464379946</c:v>
                </c:pt>
                <c:pt idx="76">
                  <c:v>19.845190794979082</c:v>
                </c:pt>
                <c:pt idx="77">
                  <c:v>31.459036123348017</c:v>
                </c:pt>
                <c:pt idx="78">
                  <c:v>40.906451612903226</c:v>
                </c:pt>
                <c:pt idx="79">
                  <c:v>24.890624999999996</c:v>
                </c:pt>
              </c:numCache>
            </c:numRef>
          </c:xVal>
          <c:yVal>
            <c:numRef>
              <c:f>('Arterial Travel Time'!$J$75:$J$114,'Arterial Travel Time'!$K$75:$K$114)</c:f>
              <c:numCache>
                <c:formatCode>0.0</c:formatCode>
                <c:ptCount val="80"/>
                <c:pt idx="0">
                  <c:v>22.525734430037751</c:v>
                </c:pt>
                <c:pt idx="1">
                  <c:v>23.04991152169492</c:v>
                </c:pt>
                <c:pt idx="2">
                  <c:v>28.36724289098899</c:v>
                </c:pt>
                <c:pt idx="3">
                  <c:v>22.707021279124096</c:v>
                </c:pt>
                <c:pt idx="4">
                  <c:v>23.639190609876103</c:v>
                </c:pt>
                <c:pt idx="5">
                  <c:v>26.290872593398838</c:v>
                </c:pt>
                <c:pt idx="6">
                  <c:v>27.144721516814631</c:v>
                </c:pt>
                <c:pt idx="7">
                  <c:v>22.326593710305552</c:v>
                </c:pt>
                <c:pt idx="8">
                  <c:v>21.479656871711608</c:v>
                </c:pt>
                <c:pt idx="9">
                  <c:v>28.198591957169242</c:v>
                </c:pt>
                <c:pt idx="10">
                  <c:v>33.752547383707331</c:v>
                </c:pt>
                <c:pt idx="11">
                  <c:v>24.563262839349921</c:v>
                </c:pt>
                <c:pt idx="12">
                  <c:v>32.113775212077257</c:v>
                </c:pt>
                <c:pt idx="13">
                  <c:v>24.60510254097343</c:v>
                </c:pt>
                <c:pt idx="14">
                  <c:v>32.68706869071822</c:v>
                </c:pt>
                <c:pt idx="15">
                  <c:v>43.230417759364144</c:v>
                </c:pt>
                <c:pt idx="16">
                  <c:v>27.535457469891501</c:v>
                </c:pt>
                <c:pt idx="17">
                  <c:v>33.269919820866598</c:v>
                </c:pt>
                <c:pt idx="18">
                  <c:v>27.7101512698143</c:v>
                </c:pt>
                <c:pt idx="19">
                  <c:v>25.660971011186941</c:v>
                </c:pt>
                <c:pt idx="20">
                  <c:v>20.865376400909948</c:v>
                </c:pt>
                <c:pt idx="21">
                  <c:v>31.40203362739009</c:v>
                </c:pt>
                <c:pt idx="22">
                  <c:v>23.255358179940774</c:v>
                </c:pt>
                <c:pt idx="23">
                  <c:v>25.353300427817377</c:v>
                </c:pt>
                <c:pt idx="24">
                  <c:v>33.391152396650376</c:v>
                </c:pt>
                <c:pt idx="25">
                  <c:v>24.763407244260929</c:v>
                </c:pt>
                <c:pt idx="26">
                  <c:v>40.800273451738263</c:v>
                </c:pt>
                <c:pt idx="27">
                  <c:v>26.514175901021986</c:v>
                </c:pt>
                <c:pt idx="28">
                  <c:v>45.406197948042816</c:v>
                </c:pt>
                <c:pt idx="29">
                  <c:v>59.422621143906881</c:v>
                </c:pt>
                <c:pt idx="30">
                  <c:v>59.626482950090619</c:v>
                </c:pt>
                <c:pt idx="31">
                  <c:v>47.937418773875095</c:v>
                </c:pt>
                <c:pt idx="32">
                  <c:v>28.29581859382732</c:v>
                </c:pt>
                <c:pt idx="33">
                  <c:v>27.428929027825554</c:v>
                </c:pt>
                <c:pt idx="34">
                  <c:v>35.084112582406092</c:v>
                </c:pt>
                <c:pt idx="35">
                  <c:v>31.748421274674566</c:v>
                </c:pt>
                <c:pt idx="36">
                  <c:v>29.020100922997248</c:v>
                </c:pt>
                <c:pt idx="37">
                  <c:v>40.209177570023996</c:v>
                </c:pt>
                <c:pt idx="38">
                  <c:v>32.936657127996746</c:v>
                </c:pt>
                <c:pt idx="39">
                  <c:v>25.626756423221035</c:v>
                </c:pt>
                <c:pt idx="40">
                  <c:v>22.333870243718838</c:v>
                </c:pt>
                <c:pt idx="41">
                  <c:v>23.367150933626188</c:v>
                </c:pt>
                <c:pt idx="42">
                  <c:v>27.59093239792599</c:v>
                </c:pt>
                <c:pt idx="43">
                  <c:v>22.242026874893927</c:v>
                </c:pt>
                <c:pt idx="44">
                  <c:v>23.995055275769325</c:v>
                </c:pt>
                <c:pt idx="45">
                  <c:v>24.282492247379746</c:v>
                </c:pt>
                <c:pt idx="46">
                  <c:v>27.063415054762277</c:v>
                </c:pt>
                <c:pt idx="47">
                  <c:v>22.405049904188441</c:v>
                </c:pt>
                <c:pt idx="48">
                  <c:v>23.656048989464164</c:v>
                </c:pt>
                <c:pt idx="49">
                  <c:v>26.788329424212503</c:v>
                </c:pt>
                <c:pt idx="50">
                  <c:v>34.525974143297574</c:v>
                </c:pt>
                <c:pt idx="51">
                  <c:v>23.959104463968007</c:v>
                </c:pt>
                <c:pt idx="52">
                  <c:v>28.723989597536811</c:v>
                </c:pt>
                <c:pt idx="53">
                  <c:v>24.609563456630102</c:v>
                </c:pt>
                <c:pt idx="54">
                  <c:v>28.526715105803035</c:v>
                </c:pt>
                <c:pt idx="55">
                  <c:v>42.964759001082534</c:v>
                </c:pt>
                <c:pt idx="56">
                  <c:v>26.144622941393621</c:v>
                </c:pt>
                <c:pt idx="57">
                  <c:v>33.274184949869813</c:v>
                </c:pt>
                <c:pt idx="58">
                  <c:v>32.971797315531603</c:v>
                </c:pt>
                <c:pt idx="59">
                  <c:v>26.694650371524563</c:v>
                </c:pt>
                <c:pt idx="60">
                  <c:v>21.663178764181076</c:v>
                </c:pt>
                <c:pt idx="61">
                  <c:v>33.9956292094964</c:v>
                </c:pt>
                <c:pt idx="62">
                  <c:v>28.391376342035677</c:v>
                </c:pt>
                <c:pt idx="63">
                  <c:v>24.370321127320409</c:v>
                </c:pt>
                <c:pt idx="64">
                  <c:v>32.899419632999738</c:v>
                </c:pt>
                <c:pt idx="65">
                  <c:v>24.002089901597351</c:v>
                </c:pt>
                <c:pt idx="66">
                  <c:v>35.23136733520338</c:v>
                </c:pt>
                <c:pt idx="67">
                  <c:v>22.124045541818919</c:v>
                </c:pt>
                <c:pt idx="68">
                  <c:v>51.323598061321732</c:v>
                </c:pt>
                <c:pt idx="69">
                  <c:v>59.322990301562498</c:v>
                </c:pt>
                <c:pt idx="70">
                  <c:v>59.464598365415405</c:v>
                </c:pt>
                <c:pt idx="71">
                  <c:v>41.267483366596608</c:v>
                </c:pt>
                <c:pt idx="72">
                  <c:v>34.096841144923459</c:v>
                </c:pt>
                <c:pt idx="73">
                  <c:v>31.445608565294105</c:v>
                </c:pt>
                <c:pt idx="74">
                  <c:v>34.006353547464293</c:v>
                </c:pt>
                <c:pt idx="75">
                  <c:v>27.594709965175419</c:v>
                </c:pt>
                <c:pt idx="76">
                  <c:v>29.131111728578411</c:v>
                </c:pt>
                <c:pt idx="77">
                  <c:v>39.392825875431377</c:v>
                </c:pt>
                <c:pt idx="78">
                  <c:v>35.115794755504105</c:v>
                </c:pt>
                <c:pt idx="79">
                  <c:v>30.579014503436536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7104"/>
        <c:axId val="187581568"/>
      </c:scatterChart>
      <c:valAx>
        <c:axId val="187567104"/>
        <c:scaling>
          <c:orientation val="minMax"/>
          <c:max val="6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Speed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81568"/>
        <c:crosses val="autoZero"/>
        <c:crossBetween val="midCat"/>
        <c:majorUnit val="10"/>
      </c:valAx>
      <c:valAx>
        <c:axId val="187581568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Speed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6710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PM Speed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62081058617672791"/>
                  <c:y val="-4.814545056867891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('Arterial Travel Time'!$N$75:$N$114,'Arterial Travel Time'!$O$75:$O$114)</c:f>
              <c:numCache>
                <c:formatCode>0.0</c:formatCode>
                <c:ptCount val="80"/>
                <c:pt idx="0">
                  <c:v>13.464905660377358</c:v>
                </c:pt>
                <c:pt idx="1">
                  <c:v>14.246153846153845</c:v>
                </c:pt>
                <c:pt idx="2">
                  <c:v>28.376470588235296</c:v>
                </c:pt>
                <c:pt idx="3">
                  <c:v>16.046153846153846</c:v>
                </c:pt>
                <c:pt idx="4">
                  <c:v>25.841025641025642</c:v>
                </c:pt>
                <c:pt idx="5">
                  <c:v>16.733777257525084</c:v>
                </c:pt>
                <c:pt idx="6">
                  <c:v>19.740194855305464</c:v>
                </c:pt>
                <c:pt idx="7">
                  <c:v>15.862804958677689</c:v>
                </c:pt>
                <c:pt idx="8">
                  <c:v>21.234999999999999</c:v>
                </c:pt>
                <c:pt idx="9">
                  <c:v>16.861538461538462</c:v>
                </c:pt>
                <c:pt idx="10">
                  <c:v>26.591566265060237</c:v>
                </c:pt>
                <c:pt idx="11">
                  <c:v>12.864220183486239</c:v>
                </c:pt>
                <c:pt idx="12">
                  <c:v>22.418374558303885</c:v>
                </c:pt>
                <c:pt idx="13">
                  <c:v>18.451304347826088</c:v>
                </c:pt>
                <c:pt idx="14">
                  <c:v>21.297234461538459</c:v>
                </c:pt>
                <c:pt idx="15">
                  <c:v>34.731147540983606</c:v>
                </c:pt>
                <c:pt idx="16">
                  <c:v>19.209230769230768</c:v>
                </c:pt>
                <c:pt idx="17">
                  <c:v>13.065168539325843</c:v>
                </c:pt>
                <c:pt idx="18">
                  <c:v>25.540641290322579</c:v>
                </c:pt>
                <c:pt idx="19">
                  <c:v>18.942510121457492</c:v>
                </c:pt>
                <c:pt idx="20">
                  <c:v>13.783216783216783</c:v>
                </c:pt>
                <c:pt idx="21">
                  <c:v>28.571641791044776</c:v>
                </c:pt>
                <c:pt idx="22">
                  <c:v>22.286021505376343</c:v>
                </c:pt>
                <c:pt idx="23">
                  <c:v>16.176162913907284</c:v>
                </c:pt>
                <c:pt idx="24">
                  <c:v>22.058999999999994</c:v>
                </c:pt>
                <c:pt idx="25">
                  <c:v>11.761832061068702</c:v>
                </c:pt>
                <c:pt idx="26">
                  <c:v>33.268964039408871</c:v>
                </c:pt>
                <c:pt idx="27">
                  <c:v>19.584760000000003</c:v>
                </c:pt>
                <c:pt idx="28">
                  <c:v>59.068421052631585</c:v>
                </c:pt>
                <c:pt idx="29">
                  <c:v>28.593893129770997</c:v>
                </c:pt>
                <c:pt idx="30">
                  <c:v>48.406956521739133</c:v>
                </c:pt>
                <c:pt idx="31">
                  <c:v>30.641333858267721</c:v>
                </c:pt>
                <c:pt idx="32">
                  <c:v>19.991817272727271</c:v>
                </c:pt>
                <c:pt idx="33">
                  <c:v>13.489411764705881</c:v>
                </c:pt>
                <c:pt idx="34">
                  <c:v>30.656688188976378</c:v>
                </c:pt>
                <c:pt idx="35">
                  <c:v>18.152358202247189</c:v>
                </c:pt>
                <c:pt idx="36">
                  <c:v>17.468636900369003</c:v>
                </c:pt>
                <c:pt idx="37">
                  <c:v>31.321055263157898</c:v>
                </c:pt>
                <c:pt idx="38">
                  <c:v>40.25714285714286</c:v>
                </c:pt>
                <c:pt idx="39">
                  <c:v>30.86181818181818</c:v>
                </c:pt>
                <c:pt idx="40">
                  <c:v>14.033463035019457</c:v>
                </c:pt>
                <c:pt idx="41">
                  <c:v>13.617647058823529</c:v>
                </c:pt>
                <c:pt idx="42">
                  <c:v>30.15</c:v>
                </c:pt>
                <c:pt idx="43">
                  <c:v>14.386206896551723</c:v>
                </c:pt>
                <c:pt idx="44">
                  <c:v>19.760784313725487</c:v>
                </c:pt>
                <c:pt idx="45">
                  <c:v>19.318146718146718</c:v>
                </c:pt>
                <c:pt idx="46">
                  <c:v>20.601346308724828</c:v>
                </c:pt>
                <c:pt idx="47">
                  <c:v>15.994994999999999</c:v>
                </c:pt>
                <c:pt idx="48">
                  <c:v>15.629444171779141</c:v>
                </c:pt>
                <c:pt idx="49">
                  <c:v>17.614285714285714</c:v>
                </c:pt>
                <c:pt idx="50">
                  <c:v>28.85098039215686</c:v>
                </c:pt>
                <c:pt idx="51">
                  <c:v>13.290995260663507</c:v>
                </c:pt>
                <c:pt idx="52">
                  <c:v>22.986956521739128</c:v>
                </c:pt>
                <c:pt idx="53">
                  <c:v>20.112799052132701</c:v>
                </c:pt>
                <c:pt idx="54">
                  <c:v>21.697809404388714</c:v>
                </c:pt>
                <c:pt idx="55">
                  <c:v>38.520000000000003</c:v>
                </c:pt>
                <c:pt idx="56">
                  <c:v>17.104109589041098</c:v>
                </c:pt>
                <c:pt idx="57">
                  <c:v>19.062295081967214</c:v>
                </c:pt>
                <c:pt idx="58">
                  <c:v>17.752463677130045</c:v>
                </c:pt>
                <c:pt idx="59">
                  <c:v>17.790111787072242</c:v>
                </c:pt>
                <c:pt idx="60">
                  <c:v>13.564137931034482</c:v>
                </c:pt>
                <c:pt idx="61">
                  <c:v>26.587499999999999</c:v>
                </c:pt>
                <c:pt idx="62">
                  <c:v>21.893661971830984</c:v>
                </c:pt>
                <c:pt idx="63">
                  <c:v>18.504545454545454</c:v>
                </c:pt>
                <c:pt idx="64">
                  <c:v>24.145662162162164</c:v>
                </c:pt>
                <c:pt idx="65">
                  <c:v>11.761832061068702</c:v>
                </c:pt>
                <c:pt idx="66">
                  <c:v>34.195438481012658</c:v>
                </c:pt>
                <c:pt idx="67">
                  <c:v>20.918088737201366</c:v>
                </c:pt>
                <c:pt idx="68">
                  <c:v>54.137349397590356</c:v>
                </c:pt>
                <c:pt idx="69">
                  <c:v>49.832000000000001</c:v>
                </c:pt>
                <c:pt idx="70">
                  <c:v>59.074993750000004</c:v>
                </c:pt>
                <c:pt idx="71">
                  <c:v>36.031938888888888</c:v>
                </c:pt>
                <c:pt idx="72">
                  <c:v>18.980635838150285</c:v>
                </c:pt>
                <c:pt idx="73">
                  <c:v>34.013793103448272</c:v>
                </c:pt>
                <c:pt idx="74">
                  <c:v>32.71764705882353</c:v>
                </c:pt>
                <c:pt idx="75">
                  <c:v>18.527064220183487</c:v>
                </c:pt>
                <c:pt idx="76">
                  <c:v>19.048195180722896</c:v>
                </c:pt>
                <c:pt idx="77">
                  <c:v>31.321057894736839</c:v>
                </c:pt>
                <c:pt idx="78">
                  <c:v>37.297058823529419</c:v>
                </c:pt>
                <c:pt idx="79">
                  <c:v>23.426470588235293</c:v>
                </c:pt>
              </c:numCache>
            </c:numRef>
          </c:xVal>
          <c:yVal>
            <c:numRef>
              <c:f>('Arterial Travel Time'!$P$75:$P$114,'Arterial Travel Time'!$Q$75:$Q$114)</c:f>
              <c:numCache>
                <c:formatCode>0.0</c:formatCode>
                <c:ptCount val="80"/>
                <c:pt idx="0">
                  <c:v>19.275038792352536</c:v>
                </c:pt>
                <c:pt idx="1">
                  <c:v>23.044272876044708</c:v>
                </c:pt>
                <c:pt idx="2">
                  <c:v>20.048758714186324</c:v>
                </c:pt>
                <c:pt idx="3">
                  <c:v>21.722925097042427</c:v>
                </c:pt>
                <c:pt idx="4">
                  <c:v>22.98911928953174</c:v>
                </c:pt>
                <c:pt idx="5">
                  <c:v>20.697995019557275</c:v>
                </c:pt>
                <c:pt idx="6">
                  <c:v>26.249995350067248</c:v>
                </c:pt>
                <c:pt idx="7">
                  <c:v>18.969236995459305</c:v>
                </c:pt>
                <c:pt idx="8">
                  <c:v>21.171469712260933</c:v>
                </c:pt>
                <c:pt idx="9">
                  <c:v>20.78591800414728</c:v>
                </c:pt>
                <c:pt idx="10">
                  <c:v>31.05187869775137</c:v>
                </c:pt>
                <c:pt idx="11">
                  <c:v>22.441889478415728</c:v>
                </c:pt>
                <c:pt idx="12">
                  <c:v>26.999494174409307</c:v>
                </c:pt>
                <c:pt idx="13">
                  <c:v>21.787322302254303</c:v>
                </c:pt>
                <c:pt idx="14">
                  <c:v>25.834362114266867</c:v>
                </c:pt>
                <c:pt idx="15">
                  <c:v>43.236946466676571</c:v>
                </c:pt>
                <c:pt idx="16">
                  <c:v>27.06545326613864</c:v>
                </c:pt>
                <c:pt idx="17">
                  <c:v>32.055328798686034</c:v>
                </c:pt>
                <c:pt idx="18">
                  <c:v>31.462958655068782</c:v>
                </c:pt>
                <c:pt idx="19">
                  <c:v>25.601257190914804</c:v>
                </c:pt>
                <c:pt idx="20">
                  <c:v>21.250687601522976</c:v>
                </c:pt>
                <c:pt idx="21">
                  <c:v>31.218072333364589</c:v>
                </c:pt>
                <c:pt idx="22">
                  <c:v>27.319714074925297</c:v>
                </c:pt>
                <c:pt idx="23">
                  <c:v>23.976136947231698</c:v>
                </c:pt>
                <c:pt idx="24">
                  <c:v>31.265896757483137</c:v>
                </c:pt>
                <c:pt idx="25">
                  <c:v>24.66824034499674</c:v>
                </c:pt>
                <c:pt idx="26">
                  <c:v>28.885798781592026</c:v>
                </c:pt>
                <c:pt idx="27">
                  <c:v>17.957543208050261</c:v>
                </c:pt>
                <c:pt idx="28">
                  <c:v>52.116619468921762</c:v>
                </c:pt>
                <c:pt idx="29">
                  <c:v>59.217968063906966</c:v>
                </c:pt>
                <c:pt idx="30">
                  <c:v>59.373107527526244</c:v>
                </c:pt>
                <c:pt idx="31">
                  <c:v>35.209124470736597</c:v>
                </c:pt>
                <c:pt idx="32">
                  <c:v>32.078166715646404</c:v>
                </c:pt>
                <c:pt idx="33">
                  <c:v>30.291510213807971</c:v>
                </c:pt>
                <c:pt idx="34">
                  <c:v>34.19622950808153</c:v>
                </c:pt>
                <c:pt idx="35">
                  <c:v>24.279303808089068</c:v>
                </c:pt>
                <c:pt idx="36">
                  <c:v>26.651256530021477</c:v>
                </c:pt>
                <c:pt idx="37">
                  <c:v>38.355278818555249</c:v>
                </c:pt>
                <c:pt idx="38">
                  <c:v>36.065793837103541</c:v>
                </c:pt>
                <c:pt idx="39">
                  <c:v>29.818532778514914</c:v>
                </c:pt>
                <c:pt idx="40">
                  <c:v>20.416878858946347</c:v>
                </c:pt>
                <c:pt idx="41">
                  <c:v>21.870514743584746</c:v>
                </c:pt>
                <c:pt idx="42">
                  <c:v>28.339637394809511</c:v>
                </c:pt>
                <c:pt idx="43">
                  <c:v>19.667722966073651</c:v>
                </c:pt>
                <c:pt idx="44">
                  <c:v>21.524076011013626</c:v>
                </c:pt>
                <c:pt idx="45">
                  <c:v>24.977748716779018</c:v>
                </c:pt>
                <c:pt idx="46">
                  <c:v>26.103974860047057</c:v>
                </c:pt>
                <c:pt idx="47">
                  <c:v>22.567883565957171</c:v>
                </c:pt>
                <c:pt idx="48">
                  <c:v>19.473112903493337</c:v>
                </c:pt>
                <c:pt idx="49">
                  <c:v>26.405389654837332</c:v>
                </c:pt>
                <c:pt idx="50">
                  <c:v>32.563846296166787</c:v>
                </c:pt>
                <c:pt idx="51">
                  <c:v>22.671379549888556</c:v>
                </c:pt>
                <c:pt idx="52">
                  <c:v>29.482504533276625</c:v>
                </c:pt>
                <c:pt idx="53">
                  <c:v>23.48385398111531</c:v>
                </c:pt>
                <c:pt idx="54">
                  <c:v>28.583902759244751</c:v>
                </c:pt>
                <c:pt idx="55">
                  <c:v>42.928803756239937</c:v>
                </c:pt>
                <c:pt idx="56">
                  <c:v>26.070784497592431</c:v>
                </c:pt>
                <c:pt idx="57">
                  <c:v>33.584456184819636</c:v>
                </c:pt>
                <c:pt idx="58">
                  <c:v>24.562109050866802</c:v>
                </c:pt>
                <c:pt idx="59">
                  <c:v>24.171785847703781</c:v>
                </c:pt>
                <c:pt idx="60">
                  <c:v>20.905727795264177</c:v>
                </c:pt>
                <c:pt idx="61">
                  <c:v>30.250972612305727</c:v>
                </c:pt>
                <c:pt idx="62">
                  <c:v>20.731012758885097</c:v>
                </c:pt>
                <c:pt idx="63">
                  <c:v>24.249194274704273</c:v>
                </c:pt>
                <c:pt idx="64">
                  <c:v>32.883279562659389</c:v>
                </c:pt>
                <c:pt idx="65">
                  <c:v>21.56078958835516</c:v>
                </c:pt>
                <c:pt idx="66">
                  <c:v>39.879293906821466</c:v>
                </c:pt>
                <c:pt idx="67">
                  <c:v>23.119662984797149</c:v>
                </c:pt>
                <c:pt idx="68">
                  <c:v>39.300226124548502</c:v>
                </c:pt>
                <c:pt idx="69">
                  <c:v>59.082835957155702</c:v>
                </c:pt>
                <c:pt idx="70">
                  <c:v>59.57567767445574</c:v>
                </c:pt>
                <c:pt idx="71">
                  <c:v>47.108382344422743</c:v>
                </c:pt>
                <c:pt idx="72">
                  <c:v>23.438175864442666</c:v>
                </c:pt>
                <c:pt idx="73">
                  <c:v>29.663274916970494</c:v>
                </c:pt>
                <c:pt idx="74">
                  <c:v>33.160605874777701</c:v>
                </c:pt>
                <c:pt idx="75">
                  <c:v>28.731818751728426</c:v>
                </c:pt>
                <c:pt idx="76">
                  <c:v>29.415509618523124</c:v>
                </c:pt>
                <c:pt idx="77">
                  <c:v>40.073667028353917</c:v>
                </c:pt>
                <c:pt idx="78">
                  <c:v>31.180039463735774</c:v>
                </c:pt>
                <c:pt idx="79">
                  <c:v>22.579813901511187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8336"/>
        <c:axId val="187600256"/>
      </c:scatterChart>
      <c:valAx>
        <c:axId val="187598336"/>
        <c:scaling>
          <c:orientation val="minMax"/>
          <c:max val="6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Speed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600256"/>
        <c:crosses val="autoZero"/>
        <c:crossBetween val="midCat"/>
        <c:majorUnit val="10"/>
      </c:valAx>
      <c:valAx>
        <c:axId val="187600256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Speed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59833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6877930883639546"/>
                  <c:y val="-0.335334208223972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('Freeway Travel Time'!$F$5:$F$15,'Freeway Travel Time'!$G$5:$G$15)</c:f>
              <c:numCache>
                <c:formatCode>0.0</c:formatCode>
                <c:ptCount val="22"/>
                <c:pt idx="0">
                  <c:v>26.8</c:v>
                </c:pt>
                <c:pt idx="1">
                  <c:v>50.3</c:v>
                </c:pt>
                <c:pt idx="2">
                  <c:v>17.7</c:v>
                </c:pt>
                <c:pt idx="3">
                  <c:v>31.1</c:v>
                </c:pt>
                <c:pt idx="4">
                  <c:v>21.1</c:v>
                </c:pt>
                <c:pt idx="5">
                  <c:v>24.3</c:v>
                </c:pt>
                <c:pt idx="6">
                  <c:v>7.6</c:v>
                </c:pt>
                <c:pt idx="7">
                  <c:v>10.5</c:v>
                </c:pt>
                <c:pt idx="8">
                  <c:v>22.1</c:v>
                </c:pt>
                <c:pt idx="9">
                  <c:v>16.8</c:v>
                </c:pt>
                <c:pt idx="10">
                  <c:v>20.399999999999999</c:v>
                </c:pt>
                <c:pt idx="11">
                  <c:v>55.4</c:v>
                </c:pt>
                <c:pt idx="12">
                  <c:v>25</c:v>
                </c:pt>
                <c:pt idx="13">
                  <c:v>47.9</c:v>
                </c:pt>
                <c:pt idx="14">
                  <c:v>21.9</c:v>
                </c:pt>
                <c:pt idx="15">
                  <c:v>13.3</c:v>
                </c:pt>
                <c:pt idx="16">
                  <c:v>21.5</c:v>
                </c:pt>
                <c:pt idx="17">
                  <c:v>8.1999999999999993</c:v>
                </c:pt>
                <c:pt idx="18">
                  <c:v>15.7</c:v>
                </c:pt>
                <c:pt idx="19">
                  <c:v>21.2</c:v>
                </c:pt>
                <c:pt idx="20">
                  <c:v>15.4</c:v>
                </c:pt>
                <c:pt idx="21">
                  <c:v>24.8</c:v>
                </c:pt>
              </c:numCache>
            </c:numRef>
          </c:xVal>
          <c:yVal>
            <c:numRef>
              <c:f>('Freeway Travel Time'!$H$5:$H$15,'Freeway Travel Time'!$I$5:$I$15)</c:f>
              <c:numCache>
                <c:formatCode>0.0</c:formatCode>
                <c:ptCount val="22"/>
                <c:pt idx="0">
                  <c:v>32.108074000000002</c:v>
                </c:pt>
                <c:pt idx="1">
                  <c:v>32.140155</c:v>
                </c:pt>
                <c:pt idx="2">
                  <c:v>18.069458999999998</c:v>
                </c:pt>
                <c:pt idx="3">
                  <c:v>24.023758999999998</c:v>
                </c:pt>
                <c:pt idx="4">
                  <c:v>17.139721999999999</c:v>
                </c:pt>
                <c:pt idx="5">
                  <c:v>22.909202000000001</c:v>
                </c:pt>
                <c:pt idx="6">
                  <c:v>10.533643</c:v>
                </c:pt>
                <c:pt idx="7">
                  <c:v>12.776732000000001</c:v>
                </c:pt>
                <c:pt idx="8">
                  <c:v>17.417847999999999</c:v>
                </c:pt>
                <c:pt idx="9">
                  <c:v>15.418156</c:v>
                </c:pt>
                <c:pt idx="10">
                  <c:v>16.039252999999999</c:v>
                </c:pt>
                <c:pt idx="11">
                  <c:v>44.269855</c:v>
                </c:pt>
                <c:pt idx="12">
                  <c:v>23.964735000000001</c:v>
                </c:pt>
                <c:pt idx="13">
                  <c:v>28.352996000000001</c:v>
                </c:pt>
                <c:pt idx="14">
                  <c:v>20.862113000000001</c:v>
                </c:pt>
                <c:pt idx="15">
                  <c:v>12.940201999999999</c:v>
                </c:pt>
                <c:pt idx="16">
                  <c:v>24.869392000000001</c:v>
                </c:pt>
                <c:pt idx="17">
                  <c:v>11.588312999999999</c:v>
                </c:pt>
                <c:pt idx="18">
                  <c:v>9.4659010000000006</c:v>
                </c:pt>
                <c:pt idx="19">
                  <c:v>18.885179000000001</c:v>
                </c:pt>
                <c:pt idx="20">
                  <c:v>16.220544</c:v>
                </c:pt>
                <c:pt idx="21">
                  <c:v>20.103646999999999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5120"/>
        <c:axId val="187695488"/>
      </c:scatterChart>
      <c:valAx>
        <c:axId val="187685120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695488"/>
        <c:crosses val="autoZero"/>
        <c:crossBetween val="midCat"/>
        <c:majorUnit val="10"/>
      </c:valAx>
      <c:valAx>
        <c:axId val="187695488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68512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7760061242344709"/>
                  <c:y val="-0.267714566929133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('Freeway Travel Time'!$L$5:$L$15,'Freeway Travel Time'!$M$5:$M$15)</c:f>
              <c:numCache>
                <c:formatCode>0.0</c:formatCode>
                <c:ptCount val="22"/>
                <c:pt idx="0">
                  <c:v>51.3</c:v>
                </c:pt>
                <c:pt idx="1">
                  <c:v>38.9</c:v>
                </c:pt>
                <c:pt idx="2">
                  <c:v>38.700000000000003</c:v>
                </c:pt>
                <c:pt idx="3">
                  <c:v>28.2</c:v>
                </c:pt>
                <c:pt idx="4">
                  <c:v>17.399999999999999</c:v>
                </c:pt>
                <c:pt idx="5">
                  <c:v>31.1</c:v>
                </c:pt>
                <c:pt idx="6">
                  <c:v>11.2</c:v>
                </c:pt>
                <c:pt idx="7">
                  <c:v>19.600000000000001</c:v>
                </c:pt>
                <c:pt idx="8">
                  <c:v>29.9</c:v>
                </c:pt>
                <c:pt idx="9">
                  <c:v>21.6</c:v>
                </c:pt>
                <c:pt idx="10">
                  <c:v>25.5</c:v>
                </c:pt>
                <c:pt idx="11">
                  <c:v>55.2</c:v>
                </c:pt>
                <c:pt idx="12">
                  <c:v>39.9</c:v>
                </c:pt>
                <c:pt idx="13">
                  <c:v>27.2</c:v>
                </c:pt>
                <c:pt idx="14">
                  <c:v>37.700000000000003</c:v>
                </c:pt>
                <c:pt idx="15">
                  <c:v>28.6</c:v>
                </c:pt>
                <c:pt idx="16">
                  <c:v>45.7</c:v>
                </c:pt>
                <c:pt idx="17">
                  <c:v>23.8</c:v>
                </c:pt>
                <c:pt idx="18">
                  <c:v>14.6</c:v>
                </c:pt>
                <c:pt idx="19">
                  <c:v>36.5</c:v>
                </c:pt>
                <c:pt idx="20">
                  <c:v>30.2</c:v>
                </c:pt>
                <c:pt idx="21">
                  <c:v>34.799999999999997</c:v>
                </c:pt>
              </c:numCache>
            </c:numRef>
          </c:xVal>
          <c:yVal>
            <c:numRef>
              <c:f>('Freeway Travel Time'!$N$5:$N$15,'Freeway Travel Time'!$O$5:$O$15)</c:f>
              <c:numCache>
                <c:formatCode>0.0</c:formatCode>
                <c:ptCount val="22"/>
                <c:pt idx="0">
                  <c:v>55.422767</c:v>
                </c:pt>
                <c:pt idx="1">
                  <c:v>24.824869</c:v>
                </c:pt>
                <c:pt idx="2">
                  <c:v>34.300834000000002</c:v>
                </c:pt>
                <c:pt idx="3">
                  <c:v>22.826152</c:v>
                </c:pt>
                <c:pt idx="4">
                  <c:v>13.610811999999999</c:v>
                </c:pt>
                <c:pt idx="5">
                  <c:v>29.911109</c:v>
                </c:pt>
                <c:pt idx="6">
                  <c:v>12.939819</c:v>
                </c:pt>
                <c:pt idx="7">
                  <c:v>10.820016000000001</c:v>
                </c:pt>
                <c:pt idx="8">
                  <c:v>22.584869000000001</c:v>
                </c:pt>
                <c:pt idx="9">
                  <c:v>19.2164</c:v>
                </c:pt>
                <c:pt idx="10">
                  <c:v>22.053266000000001</c:v>
                </c:pt>
                <c:pt idx="11">
                  <c:v>38.857753000000002</c:v>
                </c:pt>
                <c:pt idx="12">
                  <c:v>41.983401999999998</c:v>
                </c:pt>
                <c:pt idx="13">
                  <c:v>20.650102</c:v>
                </c:pt>
                <c:pt idx="14">
                  <c:v>30.793610999999999</c:v>
                </c:pt>
                <c:pt idx="15">
                  <c:v>25.366002999999999</c:v>
                </c:pt>
                <c:pt idx="16">
                  <c:v>29.369363</c:v>
                </c:pt>
                <c:pt idx="17">
                  <c:v>11.732445999999999</c:v>
                </c:pt>
                <c:pt idx="18">
                  <c:v>13.961619000000001</c:v>
                </c:pt>
                <c:pt idx="19">
                  <c:v>24.247475999999999</c:v>
                </c:pt>
                <c:pt idx="20">
                  <c:v>19.213127</c:v>
                </c:pt>
                <c:pt idx="21">
                  <c:v>20.209434000000002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0064"/>
        <c:axId val="187721984"/>
      </c:scatterChart>
      <c:valAx>
        <c:axId val="187720064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721984"/>
        <c:crosses val="autoZero"/>
        <c:crossBetween val="midCat"/>
        <c:majorUnit val="10"/>
      </c:valAx>
      <c:valAx>
        <c:axId val="187721984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72006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Speed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55955796150481185"/>
                  <c:y val="-0.180606955380577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('Freeway Travel Time'!$F$46:$F$56,'Freeway Travel Time'!$G$46:$G$56)</c:f>
              <c:numCache>
                <c:formatCode>0.0</c:formatCode>
                <c:ptCount val="22"/>
                <c:pt idx="0">
                  <c:v>62.843276865671641</c:v>
                </c:pt>
                <c:pt idx="1">
                  <c:v>25.900199999999998</c:v>
                </c:pt>
                <c:pt idx="2">
                  <c:v>55.82372881355932</c:v>
                </c:pt>
                <c:pt idx="3">
                  <c:v>26.423156913183277</c:v>
                </c:pt>
                <c:pt idx="4">
                  <c:v>35.391474881516579</c:v>
                </c:pt>
                <c:pt idx="5">
                  <c:v>38.271604938271601</c:v>
                </c:pt>
                <c:pt idx="6">
                  <c:v>57.102639473684214</c:v>
                </c:pt>
                <c:pt idx="7">
                  <c:v>47.520005714285716</c:v>
                </c:pt>
                <c:pt idx="8">
                  <c:v>27.904075113122168</c:v>
                </c:pt>
                <c:pt idx="9">
                  <c:v>39.785714285714285</c:v>
                </c:pt>
                <c:pt idx="10">
                  <c:v>41.244117647058822</c:v>
                </c:pt>
                <c:pt idx="11">
                  <c:v>30.503609025270759</c:v>
                </c:pt>
                <c:pt idx="12">
                  <c:v>52.056009599999996</c:v>
                </c:pt>
                <c:pt idx="13">
                  <c:v>20.61043841336117</c:v>
                </c:pt>
                <c:pt idx="14">
                  <c:v>37.60000273972603</c:v>
                </c:pt>
                <c:pt idx="15">
                  <c:v>56.151879699248113</c:v>
                </c:pt>
                <c:pt idx="16">
                  <c:v>43.389764651162793</c:v>
                </c:pt>
                <c:pt idx="17">
                  <c:v>55.390243902439032</c:v>
                </c:pt>
                <c:pt idx="18">
                  <c:v>31.681528662420384</c:v>
                </c:pt>
                <c:pt idx="19">
                  <c:v>29.433959433962265</c:v>
                </c:pt>
                <c:pt idx="20">
                  <c:v>42.272727272727266</c:v>
                </c:pt>
                <c:pt idx="21">
                  <c:v>33.989518548387096</c:v>
                </c:pt>
              </c:numCache>
            </c:numRef>
          </c:xVal>
          <c:yVal>
            <c:numRef>
              <c:f>('Freeway Travel Time'!$H$46:$H$56,'Freeway Travel Time'!$I$46:$I$56)</c:f>
              <c:numCache>
                <c:formatCode>0.0</c:formatCode>
                <c:ptCount val="22"/>
                <c:pt idx="0">
                  <c:v>52.454090519412659</c:v>
                </c:pt>
                <c:pt idx="1">
                  <c:v>40.534342787083631</c:v>
                </c:pt>
                <c:pt idx="2">
                  <c:v>54.682323361203011</c:v>
                </c:pt>
                <c:pt idx="3">
                  <c:v>34.206144841862596</c:v>
                </c:pt>
                <c:pt idx="4">
                  <c:v>43.568975039385123</c:v>
                </c:pt>
                <c:pt idx="5">
                  <c:v>40.595041241506365</c:v>
                </c:pt>
                <c:pt idx="6">
                  <c:v>41.199427396580653</c:v>
                </c:pt>
                <c:pt idx="7">
                  <c:v>39.052244345424164</c:v>
                </c:pt>
                <c:pt idx="8">
                  <c:v>35.405066113793161</c:v>
                </c:pt>
                <c:pt idx="9">
                  <c:v>43.351487687632684</c:v>
                </c:pt>
                <c:pt idx="10">
                  <c:v>52.457555224049401</c:v>
                </c:pt>
                <c:pt idx="11">
                  <c:v>38.17270104001922</c:v>
                </c:pt>
                <c:pt idx="12">
                  <c:v>54.304804121556103</c:v>
                </c:pt>
                <c:pt idx="13">
                  <c:v>34.819600722265825</c:v>
                </c:pt>
                <c:pt idx="14">
                  <c:v>39.470597249664976</c:v>
                </c:pt>
                <c:pt idx="15">
                  <c:v>57.713163983066103</c:v>
                </c:pt>
                <c:pt idx="16">
                  <c:v>37.511167944917993</c:v>
                </c:pt>
                <c:pt idx="17">
                  <c:v>39.194661034785653</c:v>
                </c:pt>
                <c:pt idx="18">
                  <c:v>52.546503497131432</c:v>
                </c:pt>
                <c:pt idx="19">
                  <c:v>33.041780541238182</c:v>
                </c:pt>
                <c:pt idx="20">
                  <c:v>40.134288960962095</c:v>
                </c:pt>
                <c:pt idx="21">
                  <c:v>41.92970857476756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2848"/>
        <c:axId val="187745024"/>
      </c:scatterChart>
      <c:valAx>
        <c:axId val="187742848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745024"/>
        <c:crosses val="autoZero"/>
        <c:crossBetween val="midCat"/>
        <c:majorUnit val="10"/>
      </c:valAx>
      <c:valAx>
        <c:axId val="187745024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742848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PM Speed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33574496937882764"/>
                  <c:y val="-0.268415354330708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('Freeway Travel Time'!$L$46:$L$56,'Freeway Travel Time'!$M$46:$M$56)</c:f>
              <c:numCache>
                <c:formatCode>0.0</c:formatCode>
                <c:ptCount val="22"/>
                <c:pt idx="0">
                  <c:v>32.830405847953216</c:v>
                </c:pt>
                <c:pt idx="1">
                  <c:v>33.490489974293062</c:v>
                </c:pt>
                <c:pt idx="2">
                  <c:v>25.531782945736435</c:v>
                </c:pt>
                <c:pt idx="3">
                  <c:v>29.140431914893615</c:v>
                </c:pt>
                <c:pt idx="4">
                  <c:v>42.917248275862072</c:v>
                </c:pt>
                <c:pt idx="5">
                  <c:v>29.90353697749196</c:v>
                </c:pt>
                <c:pt idx="6">
                  <c:v>38.748219642857144</c:v>
                </c:pt>
                <c:pt idx="7">
                  <c:v>25.457145918367345</c:v>
                </c:pt>
                <c:pt idx="8">
                  <c:v>20.624751170568565</c:v>
                </c:pt>
                <c:pt idx="9">
                  <c:v>30.944444444444443</c:v>
                </c:pt>
                <c:pt idx="10">
                  <c:v>32.995294117647063</c:v>
                </c:pt>
                <c:pt idx="11">
                  <c:v>30.61412934782609</c:v>
                </c:pt>
                <c:pt idx="12">
                  <c:v>32.616547368421053</c:v>
                </c:pt>
                <c:pt idx="13">
                  <c:v>36.295588235294119</c:v>
                </c:pt>
                <c:pt idx="14">
                  <c:v>21.841911405835543</c:v>
                </c:pt>
                <c:pt idx="15">
                  <c:v>26.112587412587409</c:v>
                </c:pt>
                <c:pt idx="16">
                  <c:v>20.413127789934354</c:v>
                </c:pt>
                <c:pt idx="17">
                  <c:v>19.084033613445378</c:v>
                </c:pt>
                <c:pt idx="18">
                  <c:v>34.06849315068493</c:v>
                </c:pt>
                <c:pt idx="19">
                  <c:v>17.095888767123284</c:v>
                </c:pt>
                <c:pt idx="20">
                  <c:v>21.556291390728475</c:v>
                </c:pt>
                <c:pt idx="21">
                  <c:v>24.22241551724138</c:v>
                </c:pt>
              </c:numCache>
            </c:numRef>
          </c:xVal>
          <c:yVal>
            <c:numRef>
              <c:f>('Freeway Travel Time'!$N$46:$N$56,'Freeway Travel Time'!$O$46:$O$56)</c:f>
              <c:numCache>
                <c:formatCode>0.0</c:formatCode>
                <c:ptCount val="22"/>
                <c:pt idx="0">
                  <c:v>30.388230526274519</c:v>
                </c:pt>
                <c:pt idx="1">
                  <c:v>52.478829193418903</c:v>
                </c:pt>
                <c:pt idx="2">
                  <c:v>28.806296663223989</c:v>
                </c:pt>
                <c:pt idx="3">
                  <c:v>36.000819586235998</c:v>
                </c:pt>
                <c:pt idx="4">
                  <c:v>54.865214507407792</c:v>
                </c:pt>
                <c:pt idx="5">
                  <c:v>31.092127008731104</c:v>
                </c:pt>
                <c:pt idx="6">
                  <c:v>33.538340837688686</c:v>
                </c:pt>
                <c:pt idx="7">
                  <c:v>46.11453994153058</c:v>
                </c:pt>
                <c:pt idx="8">
                  <c:v>27.305009384823087</c:v>
                </c:pt>
                <c:pt idx="9">
                  <c:v>34.782789700464186</c:v>
                </c:pt>
                <c:pt idx="10">
                  <c:v>38.15217210911073</c:v>
                </c:pt>
                <c:pt idx="11">
                  <c:v>43.489389105952675</c:v>
                </c:pt>
                <c:pt idx="12">
                  <c:v>30.99797010256577</c:v>
                </c:pt>
                <c:pt idx="13">
                  <c:v>47.807996299485588</c:v>
                </c:pt>
                <c:pt idx="14">
                  <c:v>26.740613824081887</c:v>
                </c:pt>
                <c:pt idx="15">
                  <c:v>29.441768969277497</c:v>
                </c:pt>
                <c:pt idx="16">
                  <c:v>31.763710367160499</c:v>
                </c:pt>
                <c:pt idx="17">
                  <c:v>38.713154955070756</c:v>
                </c:pt>
                <c:pt idx="18">
                  <c:v>35.626240767635892</c:v>
                </c:pt>
                <c:pt idx="19">
                  <c:v>25.734634813124469</c:v>
                </c:pt>
                <c:pt idx="20">
                  <c:v>33.883084205918173</c:v>
                </c:pt>
                <c:pt idx="21">
                  <c:v>41.710226026122257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1056"/>
        <c:axId val="187902976"/>
      </c:scatterChart>
      <c:valAx>
        <c:axId val="187901056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902976"/>
        <c:crosses val="autoZero"/>
        <c:crossBetween val="midCat"/>
        <c:majorUnit val="10"/>
      </c:valAx>
      <c:valAx>
        <c:axId val="187902976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18790105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4k</c:v>
          </c:tx>
          <c:spPr>
            <a:solidFill>
              <a:schemeClr val="tx2"/>
            </a:solidFill>
          </c:spPr>
          <c:invertIfNegative val="0"/>
          <c:cat>
            <c:strRef>
              <c:f>'Vehicle Trip Length Frequency'!$K$4:$K$29</c:f>
              <c:strCache>
                <c:ptCount val="26"/>
                <c:pt idx="0">
                  <c:v>&lt; 1mi</c:v>
                </c:pt>
                <c:pt idx="1">
                  <c:v>1-2mi</c:v>
                </c:pt>
                <c:pt idx="2">
                  <c:v>2-3mi</c:v>
                </c:pt>
                <c:pt idx="3">
                  <c:v>3-4mi</c:v>
                </c:pt>
                <c:pt idx="4">
                  <c:v>4-5mi</c:v>
                </c:pt>
                <c:pt idx="5">
                  <c:v>5-6mi</c:v>
                </c:pt>
                <c:pt idx="6">
                  <c:v>6-7mi</c:v>
                </c:pt>
                <c:pt idx="7">
                  <c:v>7-8mi</c:v>
                </c:pt>
                <c:pt idx="8">
                  <c:v>8-9mi</c:v>
                </c:pt>
                <c:pt idx="9">
                  <c:v>9-10mi</c:v>
                </c:pt>
                <c:pt idx="10">
                  <c:v>10-11mi</c:v>
                </c:pt>
                <c:pt idx="11">
                  <c:v>11-12mi</c:v>
                </c:pt>
                <c:pt idx="12">
                  <c:v>12-13mi</c:v>
                </c:pt>
                <c:pt idx="13">
                  <c:v>13-14mi</c:v>
                </c:pt>
                <c:pt idx="14">
                  <c:v>14-15mi</c:v>
                </c:pt>
                <c:pt idx="15">
                  <c:v>15-16mi</c:v>
                </c:pt>
                <c:pt idx="16">
                  <c:v>16-17mi</c:v>
                </c:pt>
                <c:pt idx="17">
                  <c:v>17-18mi</c:v>
                </c:pt>
                <c:pt idx="18">
                  <c:v>18-19mi</c:v>
                </c:pt>
                <c:pt idx="19">
                  <c:v>19-20mi</c:v>
                </c:pt>
                <c:pt idx="20">
                  <c:v>20-21mi</c:v>
                </c:pt>
                <c:pt idx="21">
                  <c:v>21-22mi</c:v>
                </c:pt>
                <c:pt idx="22">
                  <c:v>22-23mi</c:v>
                </c:pt>
                <c:pt idx="23">
                  <c:v>23-24mi</c:v>
                </c:pt>
                <c:pt idx="24">
                  <c:v>24-25mi</c:v>
                </c:pt>
                <c:pt idx="25">
                  <c:v>&gt; 25 miles</c:v>
                </c:pt>
              </c:strCache>
            </c:strRef>
          </c:cat>
          <c:val>
            <c:numRef>
              <c:f>'Vehicle Trip Length Frequency'!$M$4:$M$29</c:f>
              <c:numCache>
                <c:formatCode>0.0%</c:formatCode>
                <c:ptCount val="26"/>
                <c:pt idx="0">
                  <c:v>9.5490716180371346E-2</c:v>
                </c:pt>
                <c:pt idx="1">
                  <c:v>7.5596816976127315E-2</c:v>
                </c:pt>
                <c:pt idx="2">
                  <c:v>8.2228116710875335E-2</c:v>
                </c:pt>
                <c:pt idx="3">
                  <c:v>9.0848806366047752E-2</c:v>
                </c:pt>
                <c:pt idx="4">
                  <c:v>8.952254641909814E-2</c:v>
                </c:pt>
                <c:pt idx="5">
                  <c:v>6.830238726790451E-2</c:v>
                </c:pt>
                <c:pt idx="6">
                  <c:v>5.0397877984084884E-2</c:v>
                </c:pt>
                <c:pt idx="7">
                  <c:v>4.7082228116710874E-2</c:v>
                </c:pt>
                <c:pt idx="8">
                  <c:v>4.7082228116710874E-2</c:v>
                </c:pt>
                <c:pt idx="9">
                  <c:v>3.9787798408488062E-2</c:v>
                </c:pt>
                <c:pt idx="10">
                  <c:v>3.8461538461538464E-2</c:v>
                </c:pt>
                <c:pt idx="11">
                  <c:v>3.6472148541114059E-2</c:v>
                </c:pt>
                <c:pt idx="12">
                  <c:v>2.7188328912466843E-2</c:v>
                </c:pt>
                <c:pt idx="13">
                  <c:v>2.4535809018567639E-2</c:v>
                </c:pt>
                <c:pt idx="14">
                  <c:v>2.3209549071618037E-2</c:v>
                </c:pt>
                <c:pt idx="15">
                  <c:v>1.9893899204244031E-2</c:v>
                </c:pt>
                <c:pt idx="16">
                  <c:v>1.790450928381963E-2</c:v>
                </c:pt>
                <c:pt idx="17">
                  <c:v>1.6578249336870028E-2</c:v>
                </c:pt>
                <c:pt idx="18">
                  <c:v>1.5915119363395226E-2</c:v>
                </c:pt>
                <c:pt idx="19">
                  <c:v>1.2599469496021221E-2</c:v>
                </c:pt>
                <c:pt idx="20">
                  <c:v>1.1273209549071617E-2</c:v>
                </c:pt>
                <c:pt idx="21">
                  <c:v>9.2838196286472146E-3</c:v>
                </c:pt>
                <c:pt idx="22">
                  <c:v>9.2838196286472146E-3</c:v>
                </c:pt>
                <c:pt idx="23">
                  <c:v>7.9575596816976128E-3</c:v>
                </c:pt>
                <c:pt idx="24">
                  <c:v>6.6312997347480109E-3</c:v>
                </c:pt>
                <c:pt idx="25">
                  <c:v>3.6472148541114059E-2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668032"/>
        <c:axId val="304673920"/>
      </c:barChart>
      <c:lineChart>
        <c:grouping val="standard"/>
        <c:varyColors val="0"/>
        <c:ser>
          <c:idx val="0"/>
          <c:order val="1"/>
          <c:tx>
            <c:v>2006 Survey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'Vehicle Trip Length Frequency'!$N$4:$N$29</c:f>
              <c:numCache>
                <c:formatCode>0.0%</c:formatCode>
                <c:ptCount val="26"/>
                <c:pt idx="0">
                  <c:v>7.1874999999999994E-2</c:v>
                </c:pt>
                <c:pt idx="1">
                  <c:v>5.3124999999999999E-2</c:v>
                </c:pt>
                <c:pt idx="2">
                  <c:v>6.25E-2</c:v>
                </c:pt>
                <c:pt idx="3">
                  <c:v>9.6875000000000003E-2</c:v>
                </c:pt>
                <c:pt idx="4">
                  <c:v>0.10312499999999999</c:v>
                </c:pt>
                <c:pt idx="5">
                  <c:v>7.8125E-2</c:v>
                </c:pt>
                <c:pt idx="6">
                  <c:v>7.4999999999999997E-2</c:v>
                </c:pt>
                <c:pt idx="7">
                  <c:v>3.7499999999999999E-2</c:v>
                </c:pt>
                <c:pt idx="8">
                  <c:v>4.3749999999999997E-2</c:v>
                </c:pt>
                <c:pt idx="9">
                  <c:v>2.1874999999999999E-2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3.4375000000000003E-2</c:v>
                </c:pt>
                <c:pt idx="13">
                  <c:v>1.8749999999999999E-2</c:v>
                </c:pt>
                <c:pt idx="14">
                  <c:v>6.2500000000000003E-3</c:v>
                </c:pt>
                <c:pt idx="15">
                  <c:v>6.2500000000000003E-3</c:v>
                </c:pt>
                <c:pt idx="16">
                  <c:v>2.5000000000000001E-2</c:v>
                </c:pt>
                <c:pt idx="17">
                  <c:v>1.2500000000000001E-2</c:v>
                </c:pt>
                <c:pt idx="18">
                  <c:v>6.2500000000000003E-3</c:v>
                </c:pt>
                <c:pt idx="19">
                  <c:v>1.8749999999999999E-2</c:v>
                </c:pt>
                <c:pt idx="20">
                  <c:v>6.2500000000000003E-3</c:v>
                </c:pt>
                <c:pt idx="21">
                  <c:v>6.2500000000000003E-3</c:v>
                </c:pt>
                <c:pt idx="22">
                  <c:v>3.1250000000000002E-3</c:v>
                </c:pt>
                <c:pt idx="23">
                  <c:v>1.2500000000000001E-2</c:v>
                </c:pt>
                <c:pt idx="24">
                  <c:v>9.3749999999999997E-3</c:v>
                </c:pt>
                <c:pt idx="25">
                  <c:v>8.4375000000000006E-2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81344"/>
        <c:axId val="304675456"/>
      </c:lineChart>
      <c:catAx>
        <c:axId val="304668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673920"/>
        <c:crosses val="autoZero"/>
        <c:auto val="1"/>
        <c:lblAlgn val="ctr"/>
        <c:lblOffset val="100"/>
        <c:noMultiLvlLbl val="0"/>
      </c:catAx>
      <c:valAx>
        <c:axId val="304673920"/>
        <c:scaling>
          <c:orientation val="minMax"/>
          <c:max val="0.15000000000000002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668032"/>
        <c:crosses val="autoZero"/>
        <c:crossBetween val="between"/>
        <c:majorUnit val="5.000000000000001E-2"/>
      </c:valAx>
      <c:valAx>
        <c:axId val="304675456"/>
        <c:scaling>
          <c:orientation val="minMax"/>
          <c:max val="0.15000000000000002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Book Antiqua" panose="02040602050305030304" pitchFamily="18" charset="0"/>
              </a:defRPr>
            </a:pPr>
            <a:endParaRPr lang="en-US"/>
          </a:p>
        </c:txPr>
        <c:crossAx val="304681344"/>
        <c:crosses val="max"/>
        <c:crossBetween val="between"/>
        <c:majorUnit val="5.000000000000001E-2"/>
      </c:valAx>
      <c:catAx>
        <c:axId val="3046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046754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>
              <a:latin typeface="Book Antiqua" panose="0204060205030503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47</xdr:row>
      <xdr:rowOff>0</xdr:rowOff>
    </xdr:from>
    <xdr:to>
      <xdr:col>18</xdr:col>
      <xdr:colOff>466725</xdr:colOff>
      <xdr:row>68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47</xdr:row>
      <xdr:rowOff>61912</xdr:rowOff>
    </xdr:from>
    <xdr:to>
      <xdr:col>3</xdr:col>
      <xdr:colOff>180975</xdr:colOff>
      <xdr:row>69</xdr:row>
      <xdr:rowOff>23812</xdr:rowOff>
    </xdr:to>
    <xdr:grpSp>
      <xdr:nvGrpSpPr>
        <xdr:cNvPr id="7" name="Group 6"/>
        <xdr:cNvGrpSpPr/>
      </xdr:nvGrpSpPr>
      <xdr:grpSpPr>
        <a:xfrm>
          <a:off x="66675" y="10110787"/>
          <a:ext cx="4572000" cy="4572000"/>
          <a:chOff x="76200" y="10034587"/>
          <a:chExt cx="4572000" cy="4572000"/>
        </a:xfrm>
      </xdr:grpSpPr>
      <xdr:graphicFrame macro="">
        <xdr:nvGraphicFramePr>
          <xdr:cNvPr id="3" name="Chart 2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57150</xdr:colOff>
      <xdr:row>117</xdr:row>
      <xdr:rowOff>47625</xdr:rowOff>
    </xdr:from>
    <xdr:to>
      <xdr:col>3</xdr:col>
      <xdr:colOff>171450</xdr:colOff>
      <xdr:row>139</xdr:row>
      <xdr:rowOff>9525</xdr:rowOff>
    </xdr:to>
    <xdr:grpSp>
      <xdr:nvGrpSpPr>
        <xdr:cNvPr id="8" name="Group 7"/>
        <xdr:cNvGrpSpPr/>
      </xdr:nvGrpSpPr>
      <xdr:grpSpPr>
        <a:xfrm>
          <a:off x="57150" y="24965025"/>
          <a:ext cx="4572000" cy="4572000"/>
          <a:chOff x="76200" y="10034587"/>
          <a:chExt cx="4572000" cy="4572000"/>
        </a:xfrm>
      </xdr:grpSpPr>
      <xdr:graphicFrame macro="">
        <xdr:nvGraphicFramePr>
          <xdr:cNvPr id="9" name="Chart 8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0" name="Straight Connector 9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117</xdr:row>
      <xdr:rowOff>0</xdr:rowOff>
    </xdr:from>
    <xdr:to>
      <xdr:col>18</xdr:col>
      <xdr:colOff>523875</xdr:colOff>
      <xdr:row>138</xdr:row>
      <xdr:rowOff>171450</xdr:rowOff>
    </xdr:to>
    <xdr:grpSp>
      <xdr:nvGrpSpPr>
        <xdr:cNvPr id="11" name="Group 10"/>
        <xdr:cNvGrpSpPr/>
      </xdr:nvGrpSpPr>
      <xdr:grpSpPr>
        <a:xfrm>
          <a:off x="9124950" y="24917400"/>
          <a:ext cx="4572000" cy="4572000"/>
          <a:chOff x="76200" y="10034587"/>
          <a:chExt cx="4572000" cy="4572000"/>
        </a:xfrm>
      </xdr:grpSpPr>
      <xdr:graphicFrame macro="">
        <xdr:nvGraphicFramePr>
          <xdr:cNvPr id="12" name="Chart 11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0.14236</cdr:x>
      <cdr:y>0.03194</cdr:y>
    </cdr:from>
    <cdr:to>
      <cdr:x>0.94236</cdr:x>
      <cdr:y>0.87153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50875" y="146050"/>
          <a:ext cx="3657600" cy="38385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38100</xdr:rowOff>
    </xdr:from>
    <xdr:to>
      <xdr:col>5</xdr:col>
      <xdr:colOff>95250</xdr:colOff>
      <xdr:row>40</xdr:row>
      <xdr:rowOff>0</xdr:rowOff>
    </xdr:to>
    <xdr:grpSp>
      <xdr:nvGrpSpPr>
        <xdr:cNvPr id="2" name="Group 1"/>
        <xdr:cNvGrpSpPr/>
      </xdr:nvGrpSpPr>
      <xdr:grpSpPr>
        <a:xfrm>
          <a:off x="66675" y="4000500"/>
          <a:ext cx="4572000" cy="4572000"/>
          <a:chOff x="76200" y="10034587"/>
          <a:chExt cx="4572000" cy="4572000"/>
        </a:xfrm>
      </xdr:grpSpPr>
      <xdr:graphicFrame macro="">
        <xdr:nvGraphicFramePr>
          <xdr:cNvPr id="3" name="Chart 2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38100</xdr:colOff>
      <xdr:row>18</xdr:row>
      <xdr:rowOff>47625</xdr:rowOff>
    </xdr:from>
    <xdr:to>
      <xdr:col>16</xdr:col>
      <xdr:colOff>542925</xdr:colOff>
      <xdr:row>40</xdr:row>
      <xdr:rowOff>9525</xdr:rowOff>
    </xdr:to>
    <xdr:grpSp>
      <xdr:nvGrpSpPr>
        <xdr:cNvPr id="5" name="Group 4"/>
        <xdr:cNvGrpSpPr/>
      </xdr:nvGrpSpPr>
      <xdr:grpSpPr>
        <a:xfrm>
          <a:off x="6905625" y="4010025"/>
          <a:ext cx="4572000" cy="4572000"/>
          <a:chOff x="76200" y="10034587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66675</xdr:colOff>
      <xdr:row>59</xdr:row>
      <xdr:rowOff>38100</xdr:rowOff>
    </xdr:from>
    <xdr:to>
      <xdr:col>5</xdr:col>
      <xdr:colOff>95250</xdr:colOff>
      <xdr:row>81</xdr:row>
      <xdr:rowOff>0</xdr:rowOff>
    </xdr:to>
    <xdr:grpSp>
      <xdr:nvGrpSpPr>
        <xdr:cNvPr id="8" name="Group 7"/>
        <xdr:cNvGrpSpPr/>
      </xdr:nvGrpSpPr>
      <xdr:grpSpPr>
        <a:xfrm>
          <a:off x="66675" y="12782550"/>
          <a:ext cx="4572000" cy="4572000"/>
          <a:chOff x="76200" y="10034587"/>
          <a:chExt cx="4572000" cy="4572000"/>
        </a:xfrm>
      </xdr:grpSpPr>
      <xdr:graphicFrame macro="">
        <xdr:nvGraphicFramePr>
          <xdr:cNvPr id="9" name="Chart 8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0" name="Straight Connector 9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38100</xdr:colOff>
      <xdr:row>59</xdr:row>
      <xdr:rowOff>47625</xdr:rowOff>
    </xdr:from>
    <xdr:to>
      <xdr:col>16</xdr:col>
      <xdr:colOff>542925</xdr:colOff>
      <xdr:row>81</xdr:row>
      <xdr:rowOff>9525</xdr:rowOff>
    </xdr:to>
    <xdr:grpSp>
      <xdr:nvGrpSpPr>
        <xdr:cNvPr id="11" name="Group 10"/>
        <xdr:cNvGrpSpPr/>
      </xdr:nvGrpSpPr>
      <xdr:grpSpPr>
        <a:xfrm>
          <a:off x="6905625" y="12792075"/>
          <a:ext cx="4572000" cy="4572000"/>
          <a:chOff x="76200" y="10034587"/>
          <a:chExt cx="4572000" cy="4572000"/>
        </a:xfrm>
      </xdr:grpSpPr>
      <xdr:graphicFrame macro="">
        <xdr:nvGraphicFramePr>
          <xdr:cNvPr id="12" name="Chart 11"/>
          <xdr:cNvGraphicFramePr/>
        </xdr:nvGraphicFramePr>
        <xdr:xfrm>
          <a:off x="76200" y="10034587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733425" y="10182225"/>
            <a:ext cx="3657600" cy="3838575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71437</xdr:rowOff>
    </xdr:from>
    <xdr:to>
      <xdr:col>8</xdr:col>
      <xdr:colOff>790574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31</xdr:row>
      <xdr:rowOff>80962</xdr:rowOff>
    </xdr:from>
    <xdr:to>
      <xdr:col>8</xdr:col>
      <xdr:colOff>761999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62</xdr:row>
      <xdr:rowOff>42862</xdr:rowOff>
    </xdr:from>
    <xdr:to>
      <xdr:col>8</xdr:col>
      <xdr:colOff>771524</xdr:colOff>
      <xdr:row>92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93</xdr:row>
      <xdr:rowOff>80962</xdr:rowOff>
    </xdr:from>
    <xdr:to>
      <xdr:col>8</xdr:col>
      <xdr:colOff>781049</xdr:colOff>
      <xdr:row>123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</xdr:colOff>
      <xdr:row>124</xdr:row>
      <xdr:rowOff>61912</xdr:rowOff>
    </xdr:from>
    <xdr:to>
      <xdr:col>8</xdr:col>
      <xdr:colOff>790574</xdr:colOff>
      <xdr:row>154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57149</xdr:colOff>
      <xdr:row>155</xdr:row>
      <xdr:rowOff>42862</xdr:rowOff>
    </xdr:from>
    <xdr:to>
      <xdr:col>8</xdr:col>
      <xdr:colOff>790574</xdr:colOff>
      <xdr:row>185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186</xdr:row>
      <xdr:rowOff>61912</xdr:rowOff>
    </xdr:from>
    <xdr:to>
      <xdr:col>8</xdr:col>
      <xdr:colOff>790574</xdr:colOff>
      <xdr:row>216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57149</xdr:colOff>
      <xdr:row>217</xdr:row>
      <xdr:rowOff>61912</xdr:rowOff>
    </xdr:from>
    <xdr:to>
      <xdr:col>8</xdr:col>
      <xdr:colOff>790574</xdr:colOff>
      <xdr:row>247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47624</xdr:colOff>
      <xdr:row>248</xdr:row>
      <xdr:rowOff>52387</xdr:rowOff>
    </xdr:from>
    <xdr:to>
      <xdr:col>8</xdr:col>
      <xdr:colOff>781049</xdr:colOff>
      <xdr:row>278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</xdr:colOff>
      <xdr:row>279</xdr:row>
      <xdr:rowOff>61912</xdr:rowOff>
    </xdr:from>
    <xdr:to>
      <xdr:col>8</xdr:col>
      <xdr:colOff>771524</xdr:colOff>
      <xdr:row>309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310</xdr:row>
      <xdr:rowOff>76200</xdr:rowOff>
    </xdr:from>
    <xdr:to>
      <xdr:col>8</xdr:col>
      <xdr:colOff>781050</xdr:colOff>
      <xdr:row>340</xdr:row>
      <xdr:rowOff>157163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M31"/>
  <sheetViews>
    <sheetView tabSelected="1" workbookViewId="0"/>
  </sheetViews>
  <sheetFormatPr defaultRowHeight="15.75" x14ac:dyDescent="0.25"/>
  <cols>
    <col min="1" max="1" width="20.7109375" style="4" customWidth="1"/>
    <col min="2" max="7" width="12.7109375" style="3" customWidth="1"/>
    <col min="8" max="8" width="9.140625" style="4"/>
    <col min="9" max="13" width="0" style="4" hidden="1" customWidth="1"/>
    <col min="14" max="16384" width="9.140625" style="4"/>
  </cols>
  <sheetData>
    <row r="1" spans="1:13" x14ac:dyDescent="0.25">
      <c r="A1" s="2" t="s">
        <v>5774</v>
      </c>
    </row>
    <row r="2" spans="1:13" x14ac:dyDescent="0.25">
      <c r="A2" s="227" t="s">
        <v>58</v>
      </c>
      <c r="B2" s="227" t="s">
        <v>66</v>
      </c>
      <c r="C2" s="227"/>
      <c r="D2" s="227"/>
      <c r="E2" s="227"/>
      <c r="F2" s="227"/>
      <c r="G2" s="227"/>
      <c r="I2" s="5" t="s">
        <v>68</v>
      </c>
    </row>
    <row r="3" spans="1:13" x14ac:dyDescent="0.25">
      <c r="A3" s="228"/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</row>
    <row r="4" spans="1:13" x14ac:dyDescent="0.25">
      <c r="A4" s="4" t="s">
        <v>59</v>
      </c>
      <c r="B4" s="7">
        <f>ROUND(SUMIF(Model_Output!$B$11:$B$5000,I4,Model_Output!$G$11:$G$5000),-2)</f>
        <v>6902900</v>
      </c>
      <c r="C4" s="7">
        <f>ROUND(SUMIF(Model_Output!$B$11:$B$5000,J4,Model_Output!$G$11:$G$5000),-2)</f>
        <v>12942300</v>
      </c>
      <c r="D4" s="7">
        <f>ROUND(SUMIF(Model_Output!$B$11:$B$5000,K4,Model_Output!$G$11:$G$5000),-2)</f>
        <v>8267700</v>
      </c>
      <c r="E4" s="7">
        <f>ROUND(SUMIF(Model_Output!$B$11:$B$5000,L4,Model_Output!$G$11:$G$5000),-2)</f>
        <v>6744800</v>
      </c>
      <c r="F4" s="7">
        <f>ROUND(SUMIF(Model_Output!$B$11:$B$5000,M4,Model_Output!$G$11:$G$5000),-2)</f>
        <v>3923700</v>
      </c>
      <c r="G4" s="7">
        <f>SUM(B4:F4)</f>
        <v>38781400</v>
      </c>
      <c r="I4" t="s">
        <v>19</v>
      </c>
      <c r="J4" t="s">
        <v>27</v>
      </c>
      <c r="K4" t="s">
        <v>35</v>
      </c>
      <c r="L4" t="s">
        <v>43</v>
      </c>
      <c r="M4" t="s">
        <v>51</v>
      </c>
    </row>
    <row r="5" spans="1:13" x14ac:dyDescent="0.25">
      <c r="A5" s="4" t="s">
        <v>604</v>
      </c>
      <c r="B5" s="7">
        <f>ROUND(SUMIF(Model_Output!$B$11:$B$5000,I5,Model_Output!$G$11:$G$5000),-2)</f>
        <v>5798700</v>
      </c>
      <c r="C5" s="7">
        <f>ROUND(SUMIF(Model_Output!$B$11:$B$5000,J5,Model_Output!$G$11:$G$5000),-2)</f>
        <v>12753300</v>
      </c>
      <c r="D5" s="7">
        <f>ROUND(SUMIF(Model_Output!$B$11:$B$5000,K5,Model_Output!$G$11:$G$5000),-2)</f>
        <v>8479200</v>
      </c>
      <c r="E5" s="7">
        <f>ROUND(SUMIF(Model_Output!$B$11:$B$5000,L5,Model_Output!$G$11:$G$5000),-2)</f>
        <v>6683700</v>
      </c>
      <c r="F5" s="7">
        <f>ROUND(SUMIF(Model_Output!$B$11:$B$5000,M5,Model_Output!$G$11:$G$5000),-2)</f>
        <v>2153100</v>
      </c>
      <c r="G5" s="7">
        <f t="shared" ref="G5:G7" si="0">SUM(B5:F5)</f>
        <v>35868000</v>
      </c>
      <c r="I5" t="s">
        <v>152</v>
      </c>
      <c r="J5" t="s">
        <v>162</v>
      </c>
      <c r="K5" t="s">
        <v>172</v>
      </c>
      <c r="L5" t="s">
        <v>182</v>
      </c>
      <c r="M5" t="s">
        <v>192</v>
      </c>
    </row>
    <row r="6" spans="1:13" x14ac:dyDescent="0.25">
      <c r="A6" s="8" t="s">
        <v>69</v>
      </c>
      <c r="B6" s="9">
        <f>ROUND(SUMIF(Model_Output!$B$11:$B$5000,I6,Model_Output!$G$11:$G$5000),-2)</f>
        <v>789700</v>
      </c>
      <c r="C6" s="9">
        <f>ROUND(SUMIF(Model_Output!$B$11:$B$5000,J6,Model_Output!$G$11:$G$5000),-2)</f>
        <v>2096200</v>
      </c>
      <c r="D6" s="9">
        <f>ROUND(SUMIF(Model_Output!$B$11:$B$5000,K6,Model_Output!$G$11:$G$5000),-2)</f>
        <v>1198700</v>
      </c>
      <c r="E6" s="9">
        <f>ROUND(SUMIF(Model_Output!$B$11:$B$5000,L6,Model_Output!$G$11:$G$5000),-2)</f>
        <v>1082300</v>
      </c>
      <c r="F6" s="9">
        <f>ROUND(SUMIF(Model_Output!$B$11:$B$5000,M6,Model_Output!$G$11:$G$5000),-2)</f>
        <v>293300</v>
      </c>
      <c r="G6" s="9">
        <f t="shared" si="0"/>
        <v>5460200</v>
      </c>
      <c r="I6" t="s">
        <v>24</v>
      </c>
      <c r="J6" t="s">
        <v>32</v>
      </c>
      <c r="K6" t="s">
        <v>40</v>
      </c>
      <c r="L6" t="s">
        <v>48</v>
      </c>
      <c r="M6" t="s">
        <v>56</v>
      </c>
    </row>
    <row r="7" spans="1:13" x14ac:dyDescent="0.25">
      <c r="A7" s="4" t="s">
        <v>67</v>
      </c>
      <c r="B7" s="7">
        <f>ROUND(SUMIF(Model_Output!$B$11:$B$5000,I7,Model_Output!$G$11:$G$5000),-2)</f>
        <v>13491200</v>
      </c>
      <c r="C7" s="7">
        <f>ROUND(SUMIF(Model_Output!$B$11:$B$5000,J7,Model_Output!$G$11:$G$5000),-2)</f>
        <v>27791900</v>
      </c>
      <c r="D7" s="7">
        <f>ROUND(SUMIF(Model_Output!$B$11:$B$5000,K7,Model_Output!$G$11:$G$5000),-2)</f>
        <v>17945600</v>
      </c>
      <c r="E7" s="7">
        <f>ROUND(SUMIF(Model_Output!$B$11:$B$5000,L7,Model_Output!$G$11:$G$5000),-2)</f>
        <v>14510800</v>
      </c>
      <c r="F7" s="7">
        <f>ROUND(SUMIF(Model_Output!$B$11:$B$5000,M7,Model_Output!$G$11:$G$5000),-2)</f>
        <v>6370000</v>
      </c>
      <c r="G7" s="7">
        <f t="shared" si="0"/>
        <v>80109500</v>
      </c>
      <c r="I7" t="s">
        <v>153</v>
      </c>
      <c r="J7" t="s">
        <v>163</v>
      </c>
      <c r="K7" t="s">
        <v>173</v>
      </c>
      <c r="L7" t="s">
        <v>183</v>
      </c>
      <c r="M7" t="s">
        <v>193</v>
      </c>
    </row>
    <row r="9" spans="1:13" x14ac:dyDescent="0.25">
      <c r="A9" s="2" t="s">
        <v>5775</v>
      </c>
    </row>
    <row r="10" spans="1:13" x14ac:dyDescent="0.25">
      <c r="A10" s="227" t="s">
        <v>58</v>
      </c>
      <c r="B10" s="227" t="s">
        <v>66</v>
      </c>
      <c r="C10" s="227"/>
      <c r="D10" s="227"/>
      <c r="E10" s="227"/>
      <c r="F10" s="227"/>
      <c r="G10" s="227"/>
      <c r="I10" s="5" t="s">
        <v>68</v>
      </c>
    </row>
    <row r="11" spans="1:13" x14ac:dyDescent="0.25">
      <c r="A11" s="228"/>
      <c r="B11" s="6" t="s">
        <v>60</v>
      </c>
      <c r="C11" s="6" t="s">
        <v>61</v>
      </c>
      <c r="D11" s="6" t="s">
        <v>62</v>
      </c>
      <c r="E11" s="6" t="s">
        <v>63</v>
      </c>
      <c r="F11" s="6" t="s">
        <v>64</v>
      </c>
      <c r="G11" s="6" t="s">
        <v>65</v>
      </c>
      <c r="I11" s="6" t="s">
        <v>60</v>
      </c>
      <c r="J11" s="6" t="s">
        <v>61</v>
      </c>
      <c r="K11" s="6" t="s">
        <v>62</v>
      </c>
      <c r="L11" s="6" t="s">
        <v>63</v>
      </c>
      <c r="M11" s="6" t="s">
        <v>64</v>
      </c>
    </row>
    <row r="12" spans="1:13" x14ac:dyDescent="0.25">
      <c r="A12" s="4" t="s">
        <v>59</v>
      </c>
      <c r="B12" s="7">
        <f>ROUND(SUMIF(Model_Output!$B$11:$B$5000,I12,Model_Output!$G$11:$G$5000),-2)</f>
        <v>158700</v>
      </c>
      <c r="C12" s="7">
        <f>ROUND(SUMIF(Model_Output!$B$11:$B$5000,J12,Model_Output!$G$11:$G$5000),-2)</f>
        <v>278400</v>
      </c>
      <c r="D12" s="7">
        <f>ROUND(SUMIF(Model_Output!$B$11:$B$5000,K12,Model_Output!$G$11:$G$5000),-2)</f>
        <v>222500</v>
      </c>
      <c r="E12" s="7">
        <f>ROUND(SUMIF(Model_Output!$B$11:$B$5000,L12,Model_Output!$G$11:$G$5000),-2)</f>
        <v>146700</v>
      </c>
      <c r="F12" s="7">
        <f>ROUND(SUMIF(Model_Output!$B$11:$B$5000,M12,Model_Output!$G$11:$G$5000),-2)</f>
        <v>72000</v>
      </c>
      <c r="G12" s="7">
        <f>SUM(B12:F12)</f>
        <v>878300</v>
      </c>
      <c r="I12" t="s">
        <v>71</v>
      </c>
      <c r="J12" t="s">
        <v>75</v>
      </c>
      <c r="K12" t="s">
        <v>91</v>
      </c>
      <c r="L12" t="s">
        <v>113</v>
      </c>
      <c r="M12" t="s">
        <v>135</v>
      </c>
    </row>
    <row r="13" spans="1:13" x14ac:dyDescent="0.25">
      <c r="A13" s="4" t="s">
        <v>604</v>
      </c>
      <c r="B13" s="7">
        <f>ROUND(SUMIF(Model_Output!$B$11:$B$5000,I13,Model_Output!$G$11:$G$5000),-2)</f>
        <v>216400</v>
      </c>
      <c r="C13" s="7">
        <f>ROUND(SUMIF(Model_Output!$B$11:$B$5000,J13,Model_Output!$G$11:$G$5000),-2)</f>
        <v>479700</v>
      </c>
      <c r="D13" s="7">
        <f>ROUND(SUMIF(Model_Output!$B$11:$B$5000,K13,Model_Output!$G$11:$G$5000),-2)</f>
        <v>349800</v>
      </c>
      <c r="E13" s="7">
        <f>ROUND(SUMIF(Model_Output!$B$11:$B$5000,L13,Model_Output!$G$11:$G$5000),-2)</f>
        <v>251800</v>
      </c>
      <c r="F13" s="7">
        <f>ROUND(SUMIF(Model_Output!$B$11:$B$5000,M13,Model_Output!$G$11:$G$5000),-2)</f>
        <v>70800</v>
      </c>
      <c r="G13" s="7">
        <f t="shared" ref="G13:G15" si="1">SUM(B13:F13)</f>
        <v>1368500</v>
      </c>
      <c r="I13" t="s">
        <v>154</v>
      </c>
      <c r="J13" t="s">
        <v>164</v>
      </c>
      <c r="K13" t="s">
        <v>174</v>
      </c>
      <c r="L13" t="s">
        <v>184</v>
      </c>
      <c r="M13" t="s">
        <v>194</v>
      </c>
    </row>
    <row r="14" spans="1:13" x14ac:dyDescent="0.25">
      <c r="A14" s="8" t="s">
        <v>69</v>
      </c>
      <c r="B14" s="9">
        <f>ROUND(SUMIF(Model_Output!$B$11:$B$5000,I14,Model_Output!$G$11:$G$5000),-2)</f>
        <v>50100</v>
      </c>
      <c r="C14" s="9">
        <f>ROUND(SUMIF(Model_Output!$B$11:$B$5000,J14,Model_Output!$G$11:$G$5000),-2)</f>
        <v>134300</v>
      </c>
      <c r="D14" s="9">
        <f>ROUND(SUMIF(Model_Output!$B$11:$B$5000,K14,Model_Output!$G$11:$G$5000),-2)</f>
        <v>76700</v>
      </c>
      <c r="E14" s="9">
        <f>ROUND(SUMIF(Model_Output!$B$11:$B$5000,L14,Model_Output!$G$11:$G$5000),-2)</f>
        <v>69400</v>
      </c>
      <c r="F14" s="9">
        <f>ROUND(SUMIF(Model_Output!$B$11:$B$5000,M14,Model_Output!$G$11:$G$5000),-2)</f>
        <v>18600</v>
      </c>
      <c r="G14" s="9">
        <f t="shared" si="1"/>
        <v>349100</v>
      </c>
      <c r="I14" t="s">
        <v>72</v>
      </c>
      <c r="J14" t="s">
        <v>76</v>
      </c>
      <c r="K14" t="s">
        <v>96</v>
      </c>
      <c r="L14" t="s">
        <v>118</v>
      </c>
      <c r="M14" t="s">
        <v>140</v>
      </c>
    </row>
    <row r="15" spans="1:13" x14ac:dyDescent="0.25">
      <c r="A15" s="4" t="s">
        <v>67</v>
      </c>
      <c r="B15" s="7">
        <f>ROUND(SUMIF(Model_Output!$B$11:$B$5000,I15,Model_Output!$G$11:$G$5000),-2)</f>
        <v>425200</v>
      </c>
      <c r="C15" s="7">
        <f>ROUND(SUMIF(Model_Output!$B$11:$B$5000,J15,Model_Output!$G$11:$G$5000),-2)</f>
        <v>892400</v>
      </c>
      <c r="D15" s="7">
        <f>ROUND(SUMIF(Model_Output!$B$11:$B$5000,K15,Model_Output!$G$11:$G$5000),-2)</f>
        <v>649000</v>
      </c>
      <c r="E15" s="7">
        <f>ROUND(SUMIF(Model_Output!$B$11:$B$5000,L15,Model_Output!$G$11:$G$5000),-2)</f>
        <v>467900</v>
      </c>
      <c r="F15" s="7">
        <f>ROUND(SUMIF(Model_Output!$B$11:$B$5000,M15,Model_Output!$G$11:$G$5000),-2)</f>
        <v>161400</v>
      </c>
      <c r="G15" s="7">
        <f t="shared" si="1"/>
        <v>2595900</v>
      </c>
      <c r="I15" t="s">
        <v>155</v>
      </c>
      <c r="J15" t="s">
        <v>165</v>
      </c>
      <c r="K15" t="s">
        <v>175</v>
      </c>
      <c r="L15" t="s">
        <v>185</v>
      </c>
      <c r="M15" t="s">
        <v>195</v>
      </c>
    </row>
    <row r="17" spans="1:13" x14ac:dyDescent="0.25">
      <c r="A17" s="2" t="s">
        <v>5776</v>
      </c>
    </row>
    <row r="18" spans="1:13" x14ac:dyDescent="0.25">
      <c r="A18" s="227" t="s">
        <v>58</v>
      </c>
      <c r="B18" s="227" t="s">
        <v>66</v>
      </c>
      <c r="C18" s="227"/>
      <c r="D18" s="227"/>
      <c r="E18" s="227"/>
      <c r="F18" s="227"/>
      <c r="G18" s="227"/>
      <c r="I18" s="5" t="s">
        <v>68</v>
      </c>
    </row>
    <row r="19" spans="1:13" x14ac:dyDescent="0.25">
      <c r="A19" s="228"/>
      <c r="B19" s="6" t="s">
        <v>60</v>
      </c>
      <c r="C19" s="6" t="s">
        <v>61</v>
      </c>
      <c r="D19" s="6" t="s">
        <v>62</v>
      </c>
      <c r="E19" s="6" t="s">
        <v>63</v>
      </c>
      <c r="F19" s="6" t="s">
        <v>64</v>
      </c>
      <c r="G19" s="6" t="s">
        <v>65</v>
      </c>
      <c r="I19" s="6" t="s">
        <v>60</v>
      </c>
      <c r="J19" s="6" t="s">
        <v>61</v>
      </c>
      <c r="K19" s="6" t="s">
        <v>62</v>
      </c>
      <c r="L19" s="6" t="s">
        <v>63</v>
      </c>
      <c r="M19" s="6" t="s">
        <v>64</v>
      </c>
    </row>
    <row r="20" spans="1:13" x14ac:dyDescent="0.25">
      <c r="A20" s="4" t="s">
        <v>59</v>
      </c>
      <c r="B20" s="7">
        <f>ROUND(SUMIF(Model_Output!$B$11:$B$5000,I20,Model_Output!$G$11:$G$5000),-2)</f>
        <v>36000</v>
      </c>
      <c r="C20" s="7">
        <f>ROUND(SUMIF(Model_Output!$B$11:$B$5000,J20,Model_Output!$G$11:$G$5000),-2)</f>
        <v>46900</v>
      </c>
      <c r="D20" s="7">
        <f>ROUND(SUMIF(Model_Output!$B$11:$B$5000,K20,Model_Output!$G$11:$G$5000),-2)</f>
        <v>75100</v>
      </c>
      <c r="E20" s="7">
        <f>ROUND(SUMIF(Model_Output!$B$11:$B$5000,L20,Model_Output!$G$11:$G$5000),-2)</f>
        <v>26200</v>
      </c>
      <c r="F20" s="7">
        <f>ROUND(SUMIF(Model_Output!$B$11:$B$5000,M20,Model_Output!$G$11:$G$5000),-2)</f>
        <v>2800</v>
      </c>
      <c r="G20" s="7">
        <f>SUM(B20:F20)</f>
        <v>187000</v>
      </c>
      <c r="I20" t="s">
        <v>73</v>
      </c>
      <c r="J20" t="s">
        <v>78</v>
      </c>
      <c r="K20" t="s">
        <v>99</v>
      </c>
      <c r="L20" t="s">
        <v>121</v>
      </c>
      <c r="M20" t="s">
        <v>143</v>
      </c>
    </row>
    <row r="21" spans="1:13" x14ac:dyDescent="0.25">
      <c r="A21" s="4" t="s">
        <v>604</v>
      </c>
      <c r="B21" s="7">
        <f>ROUND(SUMIF(Model_Output!$B$11:$B$5000,I21,Model_Output!$G$11:$G$5000),-2)</f>
        <v>58000</v>
      </c>
      <c r="C21" s="7">
        <f>ROUND(SUMIF(Model_Output!$B$11:$B$5000,J21,Model_Output!$G$11:$G$5000),-2)</f>
        <v>126500</v>
      </c>
      <c r="D21" s="7">
        <f>ROUND(SUMIF(Model_Output!$B$11:$B$5000,K21,Model_Output!$G$11:$G$5000),-2)</f>
        <v>115600</v>
      </c>
      <c r="E21" s="7">
        <f>ROUND(SUMIF(Model_Output!$B$11:$B$5000,L21,Model_Output!$G$11:$G$5000),-2)</f>
        <v>67100</v>
      </c>
      <c r="F21" s="7">
        <f>ROUND(SUMIF(Model_Output!$B$11:$B$5000,M21,Model_Output!$G$11:$G$5000),-2)</f>
        <v>12900</v>
      </c>
      <c r="G21" s="7">
        <f t="shared" ref="G21:G23" si="2">SUM(B21:F21)</f>
        <v>380100</v>
      </c>
      <c r="I21" t="s">
        <v>156</v>
      </c>
      <c r="J21" t="s">
        <v>166</v>
      </c>
      <c r="K21" t="s">
        <v>176</v>
      </c>
      <c r="L21" t="s">
        <v>186</v>
      </c>
      <c r="M21" t="s">
        <v>196</v>
      </c>
    </row>
    <row r="22" spans="1:13" x14ac:dyDescent="0.25">
      <c r="A22" s="8" t="s">
        <v>69</v>
      </c>
      <c r="B22" s="9">
        <f>ROUND(SUMIF(Model_Output!$B$11:$B$5000,I22,Model_Output!$G$11:$G$5000),-2)</f>
        <v>0</v>
      </c>
      <c r="C22" s="9">
        <f>ROUND(SUMIF(Model_Output!$B$11:$B$5000,J22,Model_Output!$G$11:$G$5000),-2)</f>
        <v>0</v>
      </c>
      <c r="D22" s="9">
        <f>ROUND(SUMIF(Model_Output!$B$11:$B$5000,K22,Model_Output!$G$11:$G$5000),-2)</f>
        <v>0</v>
      </c>
      <c r="E22" s="9">
        <f>ROUND(SUMIF(Model_Output!$B$11:$B$5000,L22,Model_Output!$G$11:$G$5000),-2)</f>
        <v>0</v>
      </c>
      <c r="F22" s="9">
        <f>ROUND(SUMIF(Model_Output!$B$11:$B$5000,M22,Model_Output!$G$11:$G$5000),-2)</f>
        <v>0</v>
      </c>
      <c r="G22" s="9">
        <f t="shared" si="2"/>
        <v>0</v>
      </c>
      <c r="I22" t="s">
        <v>74</v>
      </c>
      <c r="J22" t="s">
        <v>83</v>
      </c>
      <c r="K22" t="s">
        <v>104</v>
      </c>
      <c r="L22" t="s">
        <v>126</v>
      </c>
      <c r="M22" t="s">
        <v>148</v>
      </c>
    </row>
    <row r="23" spans="1:13" x14ac:dyDescent="0.25">
      <c r="A23" s="4" t="s">
        <v>67</v>
      </c>
      <c r="B23" s="7">
        <f>ROUND(SUMIF(Model_Output!$B$11:$B$5000,I23,Model_Output!$G$11:$G$5000),-2)</f>
        <v>94000</v>
      </c>
      <c r="C23" s="7">
        <f>ROUND(SUMIF(Model_Output!$B$11:$B$5000,J23,Model_Output!$G$11:$G$5000),-2)</f>
        <v>173400</v>
      </c>
      <c r="D23" s="7">
        <f>ROUND(SUMIF(Model_Output!$B$11:$B$5000,K23,Model_Output!$G$11:$G$5000),-2)</f>
        <v>190700</v>
      </c>
      <c r="E23" s="7">
        <f>ROUND(SUMIF(Model_Output!$B$11:$B$5000,L23,Model_Output!$G$11:$G$5000),-2)</f>
        <v>93300</v>
      </c>
      <c r="F23" s="7">
        <f>ROUND(SUMIF(Model_Output!$B$11:$B$5000,M23,Model_Output!$G$11:$G$5000),-2)</f>
        <v>15700</v>
      </c>
      <c r="G23" s="7">
        <f t="shared" si="2"/>
        <v>567100</v>
      </c>
      <c r="I23" t="s">
        <v>157</v>
      </c>
      <c r="J23" t="s">
        <v>167</v>
      </c>
      <c r="K23" t="s">
        <v>177</v>
      </c>
      <c r="L23" t="s">
        <v>187</v>
      </c>
      <c r="M23" t="s">
        <v>197</v>
      </c>
    </row>
    <row r="25" spans="1:13" x14ac:dyDescent="0.25">
      <c r="A25" s="2" t="s">
        <v>5777</v>
      </c>
    </row>
    <row r="26" spans="1:13" x14ac:dyDescent="0.25">
      <c r="A26" s="227" t="s">
        <v>58</v>
      </c>
      <c r="B26" s="227" t="s">
        <v>66</v>
      </c>
      <c r="C26" s="227"/>
      <c r="D26" s="227"/>
      <c r="E26" s="227"/>
      <c r="F26" s="227"/>
      <c r="G26" s="227"/>
    </row>
    <row r="27" spans="1:13" x14ac:dyDescent="0.25">
      <c r="A27" s="228"/>
      <c r="B27" s="6" t="s">
        <v>60</v>
      </c>
      <c r="C27" s="6" t="s">
        <v>61</v>
      </c>
      <c r="D27" s="6" t="s">
        <v>62</v>
      </c>
      <c r="E27" s="6" t="s">
        <v>63</v>
      </c>
      <c r="F27" s="6" t="s">
        <v>64</v>
      </c>
      <c r="G27" s="6" t="s">
        <v>65</v>
      </c>
    </row>
    <row r="28" spans="1:13" x14ac:dyDescent="0.25">
      <c r="A28" s="4" t="s">
        <v>59</v>
      </c>
      <c r="B28" s="10">
        <f t="shared" ref="B28:G31" si="3">B4/B12</f>
        <v>43.496534341524892</v>
      </c>
      <c r="C28" s="10">
        <f t="shared" si="3"/>
        <v>46.488146551724135</v>
      </c>
      <c r="D28" s="10">
        <f t="shared" si="3"/>
        <v>37.158202247191014</v>
      </c>
      <c r="E28" s="10">
        <f t="shared" si="3"/>
        <v>45.976823449216084</v>
      </c>
      <c r="F28" s="10">
        <f t="shared" si="3"/>
        <v>54.49583333333333</v>
      </c>
      <c r="G28" s="10">
        <f t="shared" si="3"/>
        <v>44.155072298758967</v>
      </c>
    </row>
    <row r="29" spans="1:13" x14ac:dyDescent="0.25">
      <c r="A29" s="4" t="s">
        <v>604</v>
      </c>
      <c r="B29" s="10">
        <f t="shared" si="3"/>
        <v>26.796210720887245</v>
      </c>
      <c r="C29" s="10">
        <f t="shared" si="3"/>
        <v>26.585991244527829</v>
      </c>
      <c r="D29" s="10">
        <f t="shared" si="3"/>
        <v>24.240137221269297</v>
      </c>
      <c r="E29" s="10">
        <f t="shared" si="3"/>
        <v>26.543685464654487</v>
      </c>
      <c r="F29" s="10">
        <f t="shared" si="3"/>
        <v>30.411016949152543</v>
      </c>
      <c r="G29" s="10">
        <f t="shared" si="3"/>
        <v>26.209718670076725</v>
      </c>
    </row>
    <row r="30" spans="1:13" x14ac:dyDescent="0.25">
      <c r="A30" s="8" t="s">
        <v>69</v>
      </c>
      <c r="B30" s="11">
        <f t="shared" si="3"/>
        <v>15.7624750499002</v>
      </c>
      <c r="C30" s="11">
        <f t="shared" si="3"/>
        <v>15.608339538346984</v>
      </c>
      <c r="D30" s="11">
        <f t="shared" si="3"/>
        <v>15.628422425032594</v>
      </c>
      <c r="E30" s="11">
        <f t="shared" si="3"/>
        <v>15.595100864553315</v>
      </c>
      <c r="F30" s="11">
        <f t="shared" si="3"/>
        <v>15.768817204301076</v>
      </c>
      <c r="G30" s="11">
        <f t="shared" si="3"/>
        <v>15.640790604411343</v>
      </c>
    </row>
    <row r="31" spans="1:13" x14ac:dyDescent="0.25">
      <c r="A31" s="4" t="s">
        <v>67</v>
      </c>
      <c r="B31" s="10">
        <f t="shared" si="3"/>
        <v>31.729068673565379</v>
      </c>
      <c r="C31" s="10">
        <f t="shared" si="3"/>
        <v>31.14287315105334</v>
      </c>
      <c r="D31" s="10">
        <f t="shared" si="3"/>
        <v>27.651155624036981</v>
      </c>
      <c r="E31" s="10">
        <f t="shared" si="3"/>
        <v>31.01260953195127</v>
      </c>
      <c r="F31" s="10">
        <f t="shared" si="3"/>
        <v>39.46716232961586</v>
      </c>
      <c r="G31" s="10">
        <f t="shared" si="3"/>
        <v>30.860010015794138</v>
      </c>
    </row>
  </sheetData>
  <mergeCells count="8">
    <mergeCell ref="B18:G18"/>
    <mergeCell ref="A26:A27"/>
    <mergeCell ref="B26:G26"/>
    <mergeCell ref="A2:A3"/>
    <mergeCell ref="B2:G2"/>
    <mergeCell ref="A10:A11"/>
    <mergeCell ref="B10:G10"/>
    <mergeCell ref="A18:A19"/>
  </mergeCells>
  <pageMargins left="0.7" right="0.7" top="0.75" bottom="0.75" header="0.3" footer="0.3"/>
  <pageSetup orientation="landscape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M34"/>
  <sheetViews>
    <sheetView zoomScaleNormal="100" workbookViewId="0">
      <selection activeCell="C4" sqref="C4"/>
    </sheetView>
  </sheetViews>
  <sheetFormatPr defaultRowHeight="16.5" x14ac:dyDescent="0.3"/>
  <cols>
    <col min="1" max="1" width="25.42578125" style="64" customWidth="1"/>
    <col min="2" max="2" width="12.7109375" style="84" customWidth="1"/>
    <col min="3" max="6" width="12.7109375" style="64" customWidth="1"/>
    <col min="7" max="7" width="13.140625" style="64" bestFit="1" customWidth="1"/>
    <col min="8" max="8" width="4.7109375" style="64" customWidth="1"/>
    <col min="9" max="9" width="10.140625" style="64" bestFit="1" customWidth="1"/>
    <col min="10" max="16384" width="9.140625" style="64"/>
  </cols>
  <sheetData>
    <row r="1" spans="1:13" x14ac:dyDescent="0.3">
      <c r="A1" s="65" t="s">
        <v>2012</v>
      </c>
    </row>
    <row r="2" spans="1:13" x14ac:dyDescent="0.3">
      <c r="A2" s="234" t="s">
        <v>1009</v>
      </c>
      <c r="B2" s="234" t="s">
        <v>1028</v>
      </c>
      <c r="C2" s="233" t="s">
        <v>1647</v>
      </c>
      <c r="D2" s="233"/>
      <c r="E2" s="230"/>
      <c r="F2" s="54"/>
    </row>
    <row r="3" spans="1:13" ht="33.75" thickBot="1" x14ac:dyDescent="0.35">
      <c r="A3" s="235"/>
      <c r="B3" s="235"/>
      <c r="C3" s="83" t="s">
        <v>1645</v>
      </c>
      <c r="D3" s="83" t="s">
        <v>1646</v>
      </c>
      <c r="E3" s="230"/>
      <c r="F3" s="85"/>
      <c r="I3" s="71" t="s">
        <v>68</v>
      </c>
      <c r="J3" s="70"/>
      <c r="K3" s="70"/>
      <c r="L3" s="70"/>
      <c r="M3" s="70"/>
    </row>
    <row r="4" spans="1:13" x14ac:dyDescent="0.3">
      <c r="A4" s="54" t="s">
        <v>927</v>
      </c>
      <c r="B4" s="55">
        <f>ROUND(SUMIF(Model_Output!$B$11:$B$5000,I4,Model_Output!$G$11:$G$5000),-2)</f>
        <v>317200</v>
      </c>
      <c r="C4" s="63">
        <f>(ROUND(SUMIF(Model_Output!$B$11:$B$5000,J4,Model_Output!$G$11:$G$5000),-2)+ROUND(SUMIF(Model_Output!$B$11:$B$5000,K4,Model_Output!$G$11:$G$5000),-2))/F16</f>
        <v>15.872595395774203</v>
      </c>
      <c r="D4" s="63">
        <f>(ROUND(SUMIF(Model_Output!$B$11:$B$5000,L4,Model_Output!$G$11:$G$5000),-2)+ROUND(SUMIF(Model_Output!$B$11:$B$5000,M4,Model_Output!$G$11:$G$5000),-2))/F16</f>
        <v>26.966887417218544</v>
      </c>
      <c r="E4" s="63"/>
      <c r="F4" s="63"/>
      <c r="I4" t="s">
        <v>966</v>
      </c>
      <c r="J4" s="64" t="s">
        <v>1747</v>
      </c>
      <c r="K4" s="64" t="s">
        <v>1749</v>
      </c>
      <c r="L4" s="64" t="s">
        <v>1743</v>
      </c>
      <c r="M4" s="64" t="s">
        <v>1745</v>
      </c>
    </row>
    <row r="5" spans="1:13" x14ac:dyDescent="0.3">
      <c r="A5" s="54" t="s">
        <v>928</v>
      </c>
      <c r="B5" s="55">
        <f>ROUND(SUMIF(Model_Output!$B$11:$B$5000,I5,Model_Output!$G$11:$G$5000),-2)</f>
        <v>57000</v>
      </c>
      <c r="C5" s="63">
        <f>(ROUND(SUMIF(Model_Output!$B$11:$B$5000,J5,Model_Output!$G$11:$G$5000),-2)+ROUND(SUMIF(Model_Output!$B$11:$B$5000,K5,Model_Output!$G$11:$G$5000),-2))/F25</f>
        <v>28.618213660245186</v>
      </c>
      <c r="D5" s="63">
        <f>(ROUND(SUMIF(Model_Output!$B$11:$B$5000,L5,Model_Output!$G$11:$G$5000),-2)+ROUND(SUMIF(Model_Output!$B$11:$B$5000,M5,Model_Output!$G$11:$G$5000),-2))/F25</f>
        <v>44.774080560420316</v>
      </c>
      <c r="E5" s="63"/>
      <c r="F5" s="63"/>
      <c r="I5" t="s">
        <v>969</v>
      </c>
      <c r="J5" s="64" t="s">
        <v>1792</v>
      </c>
      <c r="K5" s="64" t="s">
        <v>1795</v>
      </c>
      <c r="L5" s="64" t="s">
        <v>1786</v>
      </c>
      <c r="M5" s="64" t="s">
        <v>1789</v>
      </c>
    </row>
    <row r="6" spans="1:13" x14ac:dyDescent="0.3">
      <c r="A6" s="68" t="s">
        <v>929</v>
      </c>
      <c r="B6" s="87">
        <f>ROUND(SUMIF(Model_Output!$B$11:$B$5000,I6,Model_Output!$G$11:$G$5000),-2)</f>
        <v>34000</v>
      </c>
      <c r="C6" s="88">
        <f>(ROUND(SUMIF(Model_Output!$B$11:$B$5000,J6,Model_Output!$G$11:$G$5000),-2)+ROUND(SUMIF(Model_Output!$B$11:$B$5000,K6,Model_Output!$G$11:$G$5000),-2))/F34</f>
        <v>30.542772861356934</v>
      </c>
      <c r="D6" s="88">
        <f>(ROUND(SUMIF(Model_Output!$B$11:$B$5000,L6,Model_Output!$G$11:$G$5000),-2)+ROUND(SUMIF(Model_Output!$B$11:$B$5000,M6,Model_Output!$G$11:$G$5000),-2))/F34</f>
        <v>46.920353982300888</v>
      </c>
      <c r="E6" s="63"/>
      <c r="F6" s="63"/>
      <c r="I6" t="s">
        <v>972</v>
      </c>
      <c r="J6" s="64" t="s">
        <v>1852</v>
      </c>
      <c r="K6" s="64" t="s">
        <v>1855</v>
      </c>
      <c r="L6" s="64" t="s">
        <v>1846</v>
      </c>
      <c r="M6" s="64" t="s">
        <v>1849</v>
      </c>
    </row>
    <row r="7" spans="1:13" x14ac:dyDescent="0.3">
      <c r="A7" s="54" t="s">
        <v>1991</v>
      </c>
      <c r="B7" s="55">
        <f>SUM(B4:B6)</f>
        <v>408200</v>
      </c>
      <c r="C7" s="89">
        <f>(((ROUND(SUMIF(Model_Output!$B$11:$B$5000,J4,Model_Output!$G$11:$G$5000),-2)+ROUND(SUMIF(Model_Output!$B$11:$B$5000,K4,Model_Output!$G$11:$G$5000),-2)))+((ROUND(SUMIF(Model_Output!$B$11:$B$5000,J5,Model_Output!$G$11:$G$5000),-2)+ROUND(SUMIF(Model_Output!$B$11:$B$5000,K5,Model_Output!$G$11:$G$5000),-2)))+(ROUND(SUMIF(Model_Output!$B$11:$B$5000,J6,Model_Output!$G$11:$G$5000),-2)+ROUND(SUMIF(Model_Output!$B$11:$B$5000,K6,Model_Output!$G$11:$G$5000),-2)))/(SUM(F16,F25,F34))</f>
        <v>18.874540553785838</v>
      </c>
      <c r="D7" s="89">
        <f>((ROUND(SUMIF(Model_Output!$B$11:$B$5000,L4,Model_Output!$G$11:$G$5000),-2)+ROUND(SUMIF(Model_Output!$B$11:$B$5000,M4,Model_Output!$G$11:$G$5000),-2))+(ROUND(SUMIF(Model_Output!$B$11:$B$5000,L5,Model_Output!$G$11:$G$5000),-2)+ROUND(SUMIF(Model_Output!$B$11:$B$5000,M5,Model_Output!$G$11:$G$5000),-2))+(ROUND(SUMIF(Model_Output!$B$11:$B$5000,L6,Model_Output!$G$11:$G$5000),-2)+ROUND(SUMIF(Model_Output!$B$11:$B$5000,M6,Model_Output!$G$11:$G$5000),-2)))/SUM(F16,F25,F34)</f>
        <v>31.11590296495957</v>
      </c>
      <c r="E7" s="81"/>
      <c r="F7" s="81"/>
    </row>
    <row r="9" spans="1:13" x14ac:dyDescent="0.3">
      <c r="A9" s="65" t="s">
        <v>2013</v>
      </c>
    </row>
    <row r="10" spans="1:13" x14ac:dyDescent="0.3">
      <c r="A10" s="234" t="s">
        <v>1019</v>
      </c>
      <c r="B10" s="237" t="s">
        <v>1020</v>
      </c>
      <c r="C10" s="234"/>
      <c r="D10" s="234"/>
      <c r="E10" s="234"/>
      <c r="F10" s="234"/>
      <c r="G10" s="67"/>
      <c r="H10" s="67"/>
      <c r="I10" s="81"/>
    </row>
    <row r="11" spans="1:13" ht="17.25" thickBot="1" x14ac:dyDescent="0.35">
      <c r="A11" s="235"/>
      <c r="B11" s="60" t="s">
        <v>1021</v>
      </c>
      <c r="C11" s="82" t="s">
        <v>1022</v>
      </c>
      <c r="D11" s="82" t="s">
        <v>1029</v>
      </c>
      <c r="E11" s="82" t="s">
        <v>1030</v>
      </c>
      <c r="F11" s="82" t="s">
        <v>1017</v>
      </c>
      <c r="G11" s="67"/>
      <c r="H11" s="67"/>
      <c r="I11" s="68" t="s">
        <v>68</v>
      </c>
      <c r="J11" s="68"/>
      <c r="K11" s="68"/>
      <c r="L11" s="68"/>
    </row>
    <row r="12" spans="1:13" x14ac:dyDescent="0.3">
      <c r="A12" s="54" t="s">
        <v>1031</v>
      </c>
      <c r="B12" s="61">
        <f>ROUND(SUMIF(Model_Output!$B$11:$B$5000,I12,Model_Output!$G$11:$G$5000),-2)</f>
        <v>150400</v>
      </c>
      <c r="C12" s="55">
        <f>ROUND(SUMIF(Model_Output!$B$11:$B$5000,J12,Model_Output!$G$11:$G$5000),-2)</f>
        <v>1500</v>
      </c>
      <c r="D12" s="55">
        <f>ROUND(SUMIF(Model_Output!$B$11:$B$5000,K12,Model_Output!$G$11:$G$5000),-2)</f>
        <v>20100</v>
      </c>
      <c r="E12" s="55">
        <f>ROUND(SUMIF(Model_Output!$B$11:$B$5000,L12,Model_Output!$G$11:$G$5000),-2)</f>
        <v>21100</v>
      </c>
      <c r="F12" s="55">
        <f>SUM(B12:E12)</f>
        <v>193100</v>
      </c>
      <c r="I12" s="64" t="s">
        <v>1751</v>
      </c>
      <c r="J12" s="64" t="s">
        <v>1759</v>
      </c>
      <c r="K12" t="s">
        <v>1767</v>
      </c>
      <c r="L12" t="s">
        <v>1775</v>
      </c>
    </row>
    <row r="13" spans="1:13" x14ac:dyDescent="0.3">
      <c r="A13" s="54" t="s">
        <v>1032</v>
      </c>
      <c r="B13" s="61">
        <f>ROUND(SUMIF(Model_Output!$B$11:$B$5000,I13,Model_Output!$G$11:$G$5000),-2)</f>
        <v>17200</v>
      </c>
      <c r="C13" s="55">
        <f>ROUND(SUMIF(Model_Output!$B$11:$B$5000,J13,Model_Output!$G$11:$G$5000),-2)</f>
        <v>200</v>
      </c>
      <c r="D13" s="55">
        <f>ROUND(SUMIF(Model_Output!$B$11:$B$5000,K13,Model_Output!$G$11:$G$5000),-2)</f>
        <v>600</v>
      </c>
      <c r="E13" s="55">
        <f>ROUND(SUMIF(Model_Output!$B$11:$B$5000,L13,Model_Output!$G$11:$G$5000),-2)</f>
        <v>33200</v>
      </c>
      <c r="F13" s="55">
        <f t="shared" ref="F13:F15" si="0">SUM(B13:E13)</f>
        <v>51200</v>
      </c>
      <c r="I13" s="64" t="s">
        <v>1753</v>
      </c>
      <c r="J13" s="64" t="s">
        <v>1761</v>
      </c>
      <c r="K13" t="s">
        <v>1769</v>
      </c>
      <c r="L13" t="s">
        <v>1777</v>
      </c>
    </row>
    <row r="14" spans="1:13" x14ac:dyDescent="0.3">
      <c r="A14" s="54" t="s">
        <v>1033</v>
      </c>
      <c r="B14" s="61">
        <f>ROUND(SUMIF(Model_Output!$B$11:$B$5000,I14,Model_Output!$G$11:$G$5000),-2)</f>
        <v>14700</v>
      </c>
      <c r="C14" s="55">
        <f>ROUND(SUMIF(Model_Output!$B$11:$B$5000,J14,Model_Output!$G$11:$G$5000),-2)</f>
        <v>2900</v>
      </c>
      <c r="D14" s="55">
        <f>ROUND(SUMIF(Model_Output!$B$11:$B$5000,K14,Model_Output!$G$11:$G$5000),-2)</f>
        <v>37400</v>
      </c>
      <c r="E14" s="55">
        <f>ROUND(SUMIF(Model_Output!$B$11:$B$5000,L14,Model_Output!$G$11:$G$5000),-2)</f>
        <v>500</v>
      </c>
      <c r="F14" s="55">
        <f t="shared" si="0"/>
        <v>55500</v>
      </c>
      <c r="I14" s="64" t="s">
        <v>1755</v>
      </c>
      <c r="J14" s="64" t="s">
        <v>1763</v>
      </c>
      <c r="K14" t="s">
        <v>1771</v>
      </c>
      <c r="L14" t="s">
        <v>1780</v>
      </c>
    </row>
    <row r="15" spans="1:13" ht="17.25" thickBot="1" x14ac:dyDescent="0.35">
      <c r="A15" s="56" t="s">
        <v>1034</v>
      </c>
      <c r="B15" s="62">
        <f>ROUND(SUMIF(Model_Output!$B$11:$B$5000,I15,Model_Output!$G$11:$G$5000),-2)</f>
        <v>1900</v>
      </c>
      <c r="C15" s="57">
        <f>ROUND(SUMIF(Model_Output!$B$11:$B$5000,J15,Model_Output!$G$11:$G$5000),-2)</f>
        <v>12200</v>
      </c>
      <c r="D15" s="57">
        <f>ROUND(SUMIF(Model_Output!$B$11:$B$5000,K15,Model_Output!$G$11:$G$5000),-2)</f>
        <v>2900</v>
      </c>
      <c r="E15" s="57">
        <f>ROUND(SUMIF(Model_Output!$B$11:$B$5000,L15,Model_Output!$G$11:$G$5000),-2)</f>
        <v>300</v>
      </c>
      <c r="F15" s="57">
        <f t="shared" si="0"/>
        <v>17300</v>
      </c>
      <c r="I15" s="64" t="s">
        <v>1757</v>
      </c>
      <c r="J15" s="64" t="s">
        <v>1765</v>
      </c>
      <c r="K15" t="s">
        <v>1773</v>
      </c>
      <c r="L15" t="s">
        <v>1783</v>
      </c>
    </row>
    <row r="16" spans="1:13" x14ac:dyDescent="0.3">
      <c r="A16" s="54" t="s">
        <v>1017</v>
      </c>
      <c r="B16" s="61">
        <f>SUM(B12:B15)</f>
        <v>184200</v>
      </c>
      <c r="C16" s="55">
        <f>SUM(C12:C15)</f>
        <v>16800</v>
      </c>
      <c r="D16" s="55">
        <f t="shared" ref="D16" si="1">SUM(D12:D15)</f>
        <v>61000</v>
      </c>
      <c r="E16" s="55">
        <f>SUM(E12:E15)</f>
        <v>55100</v>
      </c>
      <c r="F16" s="55">
        <f>SUM(F12:F15)</f>
        <v>317100</v>
      </c>
      <c r="G16" s="64" t="s">
        <v>1274</v>
      </c>
    </row>
    <row r="18" spans="1:12" x14ac:dyDescent="0.3">
      <c r="A18" s="65" t="s">
        <v>2014</v>
      </c>
    </row>
    <row r="19" spans="1:12" x14ac:dyDescent="0.3">
      <c r="A19" s="234" t="s">
        <v>1019</v>
      </c>
      <c r="B19" s="237" t="s">
        <v>1020</v>
      </c>
      <c r="C19" s="234"/>
      <c r="D19" s="234"/>
      <c r="E19" s="234"/>
      <c r="F19" s="234"/>
      <c r="G19" s="67"/>
      <c r="H19" s="67"/>
      <c r="I19" s="81"/>
    </row>
    <row r="20" spans="1:12" ht="17.25" thickBot="1" x14ac:dyDescent="0.35">
      <c r="A20" s="235"/>
      <c r="B20" s="60" t="s">
        <v>1021</v>
      </c>
      <c r="C20" s="82" t="s">
        <v>1022</v>
      </c>
      <c r="D20" s="82" t="s">
        <v>1029</v>
      </c>
      <c r="E20" s="82" t="s">
        <v>1030</v>
      </c>
      <c r="F20" s="82" t="s">
        <v>1017</v>
      </c>
      <c r="G20" s="67"/>
      <c r="H20" s="67"/>
      <c r="I20" s="68" t="s">
        <v>68</v>
      </c>
      <c r="J20" s="68"/>
      <c r="K20" s="68"/>
      <c r="L20" s="68"/>
    </row>
    <row r="21" spans="1:12" x14ac:dyDescent="0.3">
      <c r="A21" s="54" t="s">
        <v>1031</v>
      </c>
      <c r="B21" s="61">
        <f>ROUND(SUMIF(Model_Output!$B$11:$B$5000,I21,Model_Output!$G$11:$G$5000),-2)</f>
        <v>21000</v>
      </c>
      <c r="C21" s="55">
        <f>ROUND(SUMIF(Model_Output!$B$11:$B$5000,J21,Model_Output!$G$11:$G$5000),-2)</f>
        <v>1500</v>
      </c>
      <c r="D21" s="55">
        <f>ROUND(SUMIF(Model_Output!$B$11:$B$5000,K21,Model_Output!$G$11:$G$5000),-2)</f>
        <v>6200</v>
      </c>
      <c r="E21" s="55">
        <f>ROUND(SUMIF(Model_Output!$B$11:$B$5000,L21,Model_Output!$G$11:$G$5000),-2)</f>
        <v>5900</v>
      </c>
      <c r="F21" s="55">
        <f>SUM(B21:E21)</f>
        <v>34600</v>
      </c>
      <c r="I21" s="64" t="s">
        <v>1798</v>
      </c>
      <c r="J21" s="64" t="s">
        <v>1810</v>
      </c>
      <c r="K21" t="s">
        <v>1822</v>
      </c>
      <c r="L21" t="s">
        <v>1834</v>
      </c>
    </row>
    <row r="22" spans="1:12" x14ac:dyDescent="0.3">
      <c r="A22" s="54" t="s">
        <v>1032</v>
      </c>
      <c r="B22" s="61">
        <f>ROUND(SUMIF(Model_Output!$B$11:$B$5000,I22,Model_Output!$G$11:$G$5000),-2)</f>
        <v>5200</v>
      </c>
      <c r="C22" s="55">
        <f>ROUND(SUMIF(Model_Output!$B$11:$B$5000,J22,Model_Output!$G$11:$G$5000),-2)</f>
        <v>400</v>
      </c>
      <c r="D22" s="55">
        <f>ROUND(SUMIF(Model_Output!$B$11:$B$5000,K22,Model_Output!$G$11:$G$5000),-2)</f>
        <v>1300</v>
      </c>
      <c r="E22" s="55">
        <f>ROUND(SUMIF(Model_Output!$B$11:$B$5000,L22,Model_Output!$G$11:$G$5000),-2)</f>
        <v>2500</v>
      </c>
      <c r="F22" s="55">
        <f t="shared" ref="F22:F24" si="2">SUM(B22:E22)</f>
        <v>9400</v>
      </c>
      <c r="I22" s="64" t="s">
        <v>1801</v>
      </c>
      <c r="J22" s="64" t="s">
        <v>1813</v>
      </c>
      <c r="K22" t="s">
        <v>1825</v>
      </c>
      <c r="L22" t="s">
        <v>1837</v>
      </c>
    </row>
    <row r="23" spans="1:12" x14ac:dyDescent="0.3">
      <c r="A23" s="54" t="s">
        <v>1033</v>
      </c>
      <c r="B23" s="61">
        <f>ROUND(SUMIF(Model_Output!$B$11:$B$5000,I23,Model_Output!$G$11:$G$5000),-2)</f>
        <v>5200</v>
      </c>
      <c r="C23" s="55">
        <f>ROUND(SUMIF(Model_Output!$B$11:$B$5000,J23,Model_Output!$G$11:$G$5000),-2)</f>
        <v>700</v>
      </c>
      <c r="D23" s="55">
        <f>ROUND(SUMIF(Model_Output!$B$11:$B$5000,K23,Model_Output!$G$11:$G$5000),-2)</f>
        <v>2900</v>
      </c>
      <c r="E23" s="55">
        <f>ROUND(SUMIF(Model_Output!$B$11:$B$5000,L23,Model_Output!$G$11:$G$5000),-2)</f>
        <v>1200</v>
      </c>
      <c r="F23" s="55">
        <f t="shared" si="2"/>
        <v>10000</v>
      </c>
      <c r="I23" s="64" t="s">
        <v>1804</v>
      </c>
      <c r="J23" s="64" t="s">
        <v>1816</v>
      </c>
      <c r="K23" t="s">
        <v>1828</v>
      </c>
      <c r="L23" t="s">
        <v>1840</v>
      </c>
    </row>
    <row r="24" spans="1:12" ht="17.25" thickBot="1" x14ac:dyDescent="0.35">
      <c r="A24" s="56" t="s">
        <v>1034</v>
      </c>
      <c r="B24" s="62">
        <f>ROUND(SUMIF(Model_Output!$B$11:$B$5000,I24,Model_Output!$G$11:$G$5000),-2)</f>
        <v>1500</v>
      </c>
      <c r="C24" s="57">
        <f>ROUND(SUMIF(Model_Output!$B$11:$B$5000,J24,Model_Output!$G$11:$G$5000),-2)</f>
        <v>400</v>
      </c>
      <c r="D24" s="57">
        <f>ROUND(SUMIF(Model_Output!$B$11:$B$5000,K24,Model_Output!$G$11:$G$5000),-2)</f>
        <v>800</v>
      </c>
      <c r="E24" s="57">
        <f>ROUND(SUMIF(Model_Output!$B$11:$B$5000,L24,Model_Output!$G$11:$G$5000),-2)</f>
        <v>400</v>
      </c>
      <c r="F24" s="57">
        <f t="shared" si="2"/>
        <v>3100</v>
      </c>
      <c r="I24" s="64" t="s">
        <v>1807</v>
      </c>
      <c r="J24" s="64" t="s">
        <v>1819</v>
      </c>
      <c r="K24" t="s">
        <v>1831</v>
      </c>
      <c r="L24" t="s">
        <v>1843</v>
      </c>
    </row>
    <row r="25" spans="1:12" x14ac:dyDescent="0.3">
      <c r="A25" s="54" t="s">
        <v>1017</v>
      </c>
      <c r="B25" s="61">
        <f>SUM(B21:B24)</f>
        <v>32900</v>
      </c>
      <c r="C25" s="55">
        <f>SUM(C21:C24)</f>
        <v>3000</v>
      </c>
      <c r="D25" s="55">
        <f t="shared" ref="D25" si="3">SUM(D21:D24)</f>
        <v>11200</v>
      </c>
      <c r="E25" s="55">
        <f>SUM(E21:E24)</f>
        <v>10000</v>
      </c>
      <c r="F25" s="55">
        <f>SUM(F21:F24)</f>
        <v>57100</v>
      </c>
      <c r="G25" s="64" t="s">
        <v>1274</v>
      </c>
    </row>
    <row r="27" spans="1:12" x14ac:dyDescent="0.3">
      <c r="A27" s="65" t="s">
        <v>2015</v>
      </c>
    </row>
    <row r="28" spans="1:12" x14ac:dyDescent="0.3">
      <c r="A28" s="234" t="s">
        <v>1019</v>
      </c>
      <c r="B28" s="237" t="s">
        <v>1020</v>
      </c>
      <c r="C28" s="234"/>
      <c r="D28" s="234"/>
      <c r="E28" s="234"/>
      <c r="F28" s="234"/>
      <c r="G28" s="67"/>
      <c r="H28" s="67"/>
      <c r="I28" s="81"/>
    </row>
    <row r="29" spans="1:12" ht="17.25" thickBot="1" x14ac:dyDescent="0.35">
      <c r="A29" s="235"/>
      <c r="B29" s="60" t="s">
        <v>1021</v>
      </c>
      <c r="C29" s="82" t="s">
        <v>1022</v>
      </c>
      <c r="D29" s="82" t="s">
        <v>1029</v>
      </c>
      <c r="E29" s="82" t="s">
        <v>1030</v>
      </c>
      <c r="F29" s="82" t="s">
        <v>1017</v>
      </c>
      <c r="G29" s="67"/>
      <c r="H29" s="67"/>
      <c r="I29" s="68" t="s">
        <v>68</v>
      </c>
      <c r="J29" s="68"/>
      <c r="K29" s="68"/>
      <c r="L29" s="68"/>
    </row>
    <row r="30" spans="1:12" x14ac:dyDescent="0.3">
      <c r="A30" s="54" t="s">
        <v>1031</v>
      </c>
      <c r="B30" s="61">
        <f>ROUND(SUMIF(Model_Output!$B$11:$B$5000,I30,Model_Output!$G$11:$G$5000),-2)</f>
        <v>12900</v>
      </c>
      <c r="C30" s="55">
        <f>ROUND(SUMIF(Model_Output!$B$11:$B$5000,J30,Model_Output!$G$11:$G$5000),-2)</f>
        <v>900</v>
      </c>
      <c r="D30" s="55">
        <f>ROUND(SUMIF(Model_Output!$B$11:$B$5000,K30,Model_Output!$G$11:$G$5000),-2)</f>
        <v>4300</v>
      </c>
      <c r="E30" s="55">
        <f>ROUND(SUMIF(Model_Output!$B$11:$B$5000,L30,Model_Output!$G$11:$G$5000),-2)</f>
        <v>3200</v>
      </c>
      <c r="F30" s="55">
        <f>SUM(B30:E30)</f>
        <v>21300</v>
      </c>
      <c r="I30" s="64" t="s">
        <v>1858</v>
      </c>
      <c r="J30" s="64" t="s">
        <v>1870</v>
      </c>
      <c r="K30" t="s">
        <v>1882</v>
      </c>
      <c r="L30" t="s">
        <v>1894</v>
      </c>
    </row>
    <row r="31" spans="1:12" x14ac:dyDescent="0.3">
      <c r="A31" s="54" t="s">
        <v>1032</v>
      </c>
      <c r="B31" s="61">
        <f>ROUND(SUMIF(Model_Output!$B$11:$B$5000,I31,Model_Output!$G$11:$G$5000),-2)</f>
        <v>3400</v>
      </c>
      <c r="C31" s="55">
        <f>ROUND(SUMIF(Model_Output!$B$11:$B$5000,J31,Model_Output!$G$11:$G$5000),-2)</f>
        <v>200</v>
      </c>
      <c r="D31" s="55">
        <f>ROUND(SUMIF(Model_Output!$B$11:$B$5000,K31,Model_Output!$G$11:$G$5000),-2)</f>
        <v>1200</v>
      </c>
      <c r="E31" s="55">
        <f>ROUND(SUMIF(Model_Output!$B$11:$B$5000,L31,Model_Output!$G$11:$G$5000),-2)</f>
        <v>800</v>
      </c>
      <c r="F31" s="55">
        <f t="shared" ref="F31:F33" si="4">SUM(B31:E31)</f>
        <v>5600</v>
      </c>
      <c r="I31" s="64" t="s">
        <v>1861</v>
      </c>
      <c r="J31" s="64" t="s">
        <v>1873</v>
      </c>
      <c r="K31" t="s">
        <v>1885</v>
      </c>
      <c r="L31" t="s">
        <v>1897</v>
      </c>
    </row>
    <row r="32" spans="1:12" x14ac:dyDescent="0.3">
      <c r="A32" s="54" t="s">
        <v>1033</v>
      </c>
      <c r="B32" s="61">
        <f>ROUND(SUMIF(Model_Output!$B$11:$B$5000,I32,Model_Output!$G$11:$G$5000),-2)</f>
        <v>3400</v>
      </c>
      <c r="C32" s="55">
        <f>ROUND(SUMIF(Model_Output!$B$11:$B$5000,J32,Model_Output!$G$11:$G$5000),-2)</f>
        <v>200</v>
      </c>
      <c r="D32" s="55">
        <f>ROUND(SUMIF(Model_Output!$B$11:$B$5000,K32,Model_Output!$G$11:$G$5000),-2)</f>
        <v>1100</v>
      </c>
      <c r="E32" s="55">
        <f>ROUND(SUMIF(Model_Output!$B$11:$B$5000,L32,Model_Output!$G$11:$G$5000),-2)</f>
        <v>800</v>
      </c>
      <c r="F32" s="55">
        <f t="shared" si="4"/>
        <v>5500</v>
      </c>
      <c r="I32" s="64" t="s">
        <v>1864</v>
      </c>
      <c r="J32" s="64" t="s">
        <v>1876</v>
      </c>
      <c r="K32" t="s">
        <v>1888</v>
      </c>
      <c r="L32" t="s">
        <v>1900</v>
      </c>
    </row>
    <row r="33" spans="1:12" ht="17.25" thickBot="1" x14ac:dyDescent="0.35">
      <c r="A33" s="56" t="s">
        <v>1034</v>
      </c>
      <c r="B33" s="62">
        <f>ROUND(SUMIF(Model_Output!$B$11:$B$5000,I33,Model_Output!$G$11:$G$5000),-2)</f>
        <v>900</v>
      </c>
      <c r="C33" s="57">
        <f>ROUND(SUMIF(Model_Output!$B$11:$B$5000,J33,Model_Output!$G$11:$G$5000),-2)</f>
        <v>100</v>
      </c>
      <c r="D33" s="57">
        <f>ROUND(SUMIF(Model_Output!$B$11:$B$5000,K33,Model_Output!$G$11:$G$5000),-2)</f>
        <v>300</v>
      </c>
      <c r="E33" s="57">
        <f>ROUND(SUMIF(Model_Output!$B$11:$B$5000,L33,Model_Output!$G$11:$G$5000),-2)</f>
        <v>200</v>
      </c>
      <c r="F33" s="57">
        <f t="shared" si="4"/>
        <v>1500</v>
      </c>
      <c r="I33" s="64" t="s">
        <v>1867</v>
      </c>
      <c r="J33" s="64" t="s">
        <v>1879</v>
      </c>
      <c r="K33" t="s">
        <v>1891</v>
      </c>
      <c r="L33" t="s">
        <v>1903</v>
      </c>
    </row>
    <row r="34" spans="1:12" x14ac:dyDescent="0.3">
      <c r="A34" s="54" t="s">
        <v>1017</v>
      </c>
      <c r="B34" s="61">
        <f>SUM(B30:B33)</f>
        <v>20600</v>
      </c>
      <c r="C34" s="55">
        <f>SUM(C30:C33)</f>
        <v>1400</v>
      </c>
      <c r="D34" s="55">
        <f t="shared" ref="D34" si="5">SUM(D30:D33)</f>
        <v>6900</v>
      </c>
      <c r="E34" s="55">
        <f>SUM(E30:E33)</f>
        <v>5000</v>
      </c>
      <c r="F34" s="55">
        <f>SUM(F30:F33)</f>
        <v>33900</v>
      </c>
      <c r="G34" s="64" t="s">
        <v>1274</v>
      </c>
    </row>
  </sheetData>
  <mergeCells count="10">
    <mergeCell ref="A19:A20"/>
    <mergeCell ref="B19:F19"/>
    <mergeCell ref="A28:A29"/>
    <mergeCell ref="B28:F28"/>
    <mergeCell ref="A2:A3"/>
    <mergeCell ref="B2:B3"/>
    <mergeCell ref="C2:D2"/>
    <mergeCell ref="E2:E3"/>
    <mergeCell ref="A10:A11"/>
    <mergeCell ref="B10:F10"/>
  </mergeCells>
  <pageMargins left="0.7" right="0.7" top="0.75" bottom="0.75" header="0.3" footer="0.3"/>
  <pageSetup orientation="landscape" verticalDpi="0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rowBreaks count="1" manualBreakCount="1">
    <brk id="2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  <pageSetUpPr fitToPage="1"/>
  </sheetPr>
  <dimension ref="A1:V105"/>
  <sheetViews>
    <sheetView workbookViewId="0">
      <selection activeCell="J14" sqref="J14"/>
    </sheetView>
  </sheetViews>
  <sheetFormatPr defaultRowHeight="16.5" x14ac:dyDescent="0.3"/>
  <cols>
    <col min="1" max="1" width="25.42578125" style="64" customWidth="1"/>
    <col min="2" max="2" width="10.7109375" style="76" customWidth="1"/>
    <col min="3" max="3" width="12.7109375" style="64" customWidth="1"/>
    <col min="4" max="11" width="10.7109375" style="64" customWidth="1"/>
    <col min="12" max="16384" width="9.140625" style="64"/>
  </cols>
  <sheetData>
    <row r="1" spans="1:21" x14ac:dyDescent="0.3">
      <c r="A1" s="65" t="s">
        <v>2016</v>
      </c>
    </row>
    <row r="2" spans="1:21" ht="16.5" customHeight="1" x14ac:dyDescent="0.3">
      <c r="A2" s="234" t="s">
        <v>1009</v>
      </c>
      <c r="B2" s="230" t="s">
        <v>1740</v>
      </c>
      <c r="C2" s="233" t="s">
        <v>1702</v>
      </c>
      <c r="D2" s="233"/>
      <c r="E2" s="233"/>
      <c r="F2" s="233"/>
      <c r="G2" s="233"/>
      <c r="H2" s="233"/>
      <c r="I2" s="233"/>
      <c r="J2" s="54"/>
    </row>
    <row r="3" spans="1:21" ht="16.5" customHeight="1" x14ac:dyDescent="0.3">
      <c r="A3" s="234"/>
      <c r="B3" s="230"/>
      <c r="C3" s="230" t="s">
        <v>1703</v>
      </c>
      <c r="D3" s="230" t="s">
        <v>920</v>
      </c>
      <c r="E3" s="230" t="s">
        <v>921</v>
      </c>
      <c r="F3" s="233" t="s">
        <v>936</v>
      </c>
      <c r="G3" s="233"/>
      <c r="H3" s="230" t="s">
        <v>934</v>
      </c>
      <c r="I3" s="230" t="s">
        <v>935</v>
      </c>
      <c r="J3" s="54"/>
    </row>
    <row r="4" spans="1:21" ht="17.25" thickBot="1" x14ac:dyDescent="0.35">
      <c r="A4" s="235"/>
      <c r="B4" s="273"/>
      <c r="C4" s="273"/>
      <c r="D4" s="273"/>
      <c r="E4" s="273"/>
      <c r="F4" s="75" t="s">
        <v>934</v>
      </c>
      <c r="G4" s="79" t="s">
        <v>1705</v>
      </c>
      <c r="H4" s="273"/>
      <c r="I4" s="273"/>
      <c r="J4" s="73"/>
      <c r="M4" s="71" t="s">
        <v>68</v>
      </c>
      <c r="N4" s="71"/>
      <c r="O4" s="70"/>
      <c r="P4" s="70"/>
      <c r="Q4" s="70"/>
      <c r="R4" s="70"/>
      <c r="S4" s="70"/>
      <c r="T4" s="70"/>
      <c r="U4" s="70"/>
    </row>
    <row r="5" spans="1:21" x14ac:dyDescent="0.3">
      <c r="A5" s="54" t="s">
        <v>1462</v>
      </c>
      <c r="B5" s="55">
        <f>'Vehicle Trip Distribution'!F23</f>
        <v>151000</v>
      </c>
      <c r="C5" s="77">
        <f>SUMIF(Model_Output!$B$11:$B$5000,O5,Model_Output!$G$11:$G$5000)/$B5</f>
        <v>0.58455127218543046</v>
      </c>
      <c r="D5" s="77">
        <f>SUMIF(Model_Output!$B$11:$B$5000,P5,Model_Output!$G$11:$G$5000)/$B5</f>
        <v>7.2738048344370851E-2</v>
      </c>
      <c r="E5" s="77">
        <f>SUMIF(Model_Output!$B$11:$B$5000,Q5,Model_Output!$G$11:$G$5000)/$B5</f>
        <v>3.8372050860927154E-2</v>
      </c>
      <c r="F5" s="77">
        <f>SUMIF(Model_Output!$B$11:$B$5000,R5,Model_Output!$G$11:$G$5000)/$B5</f>
        <v>0.18731559072847684</v>
      </c>
      <c r="G5" s="77">
        <f>SUMIF(Model_Output!$B$11:$B$5000,S5,Model_Output!$G$11:$G$5000)/$B5</f>
        <v>0</v>
      </c>
      <c r="H5" s="77">
        <f>SUMIF(Model_Output!$B$11:$B$5000,T5,Model_Output!$G$11:$G$5000)/$B5</f>
        <v>8.1513166887417221E-2</v>
      </c>
      <c r="I5" s="77">
        <f>SUMIF(Model_Output!$B$11:$B$5000,U5,Model_Output!$G$11:$G$5000)/$B5</f>
        <v>3.5405218410596025E-2</v>
      </c>
      <c r="J5" s="78"/>
      <c r="M5" s="64" t="s">
        <v>942</v>
      </c>
      <c r="O5" s="64" t="s">
        <v>1649</v>
      </c>
      <c r="P5" s="64" t="s">
        <v>1652</v>
      </c>
      <c r="Q5" s="64" t="s">
        <v>1655</v>
      </c>
      <c r="R5" s="64" t="s">
        <v>1658</v>
      </c>
      <c r="T5" s="64" t="s">
        <v>1661</v>
      </c>
      <c r="U5" s="64" t="s">
        <v>1664</v>
      </c>
    </row>
    <row r="6" spans="1:21" x14ac:dyDescent="0.3">
      <c r="A6" s="54" t="s">
        <v>1010</v>
      </c>
      <c r="B6" s="55">
        <f>'Vehicle Trip Distribution'!F33+'Vehicle Trip Distribution'!F43</f>
        <v>6780900</v>
      </c>
      <c r="C6" s="77">
        <f>SUMIF(Model_Output!$B$11:$B$5000,O6,Model_Output!$G$11:$G$5000)/$B6</f>
        <v>0.36864995797018096</v>
      </c>
      <c r="D6" s="77">
        <f>SUMIF(Model_Output!$B$11:$B$5000,P6,Model_Output!$G$11:$G$5000)/$B6</f>
        <v>0.27179194502204723</v>
      </c>
      <c r="E6" s="77">
        <f>SUMIF(Model_Output!$B$11:$B$5000,Q6,Model_Output!$G$11:$G$5000)/$B6</f>
        <v>0.24814257694406347</v>
      </c>
      <c r="F6" s="77">
        <f>SUMIF(Model_Output!$B$11:$B$5000,R6,Model_Output!$G$11:$G$5000)/$B6</f>
        <v>1.6112463979707708E-2</v>
      </c>
      <c r="G6" s="77">
        <f>SUMIF(Model_Output!$B$11:$B$5000,S6,Model_Output!$G$11:$G$5000)/$B6</f>
        <v>0</v>
      </c>
      <c r="H6" s="77">
        <f>SUMIF(Model_Output!$B$11:$B$5000,T6,Model_Output!$G$11:$G$5000)/$B6</f>
        <v>8.8369998820215609E-2</v>
      </c>
      <c r="I6" s="77">
        <f>SUMIF(Model_Output!$B$11:$B$5000,U6,Model_Output!$G$11:$G$5000)/$B6</f>
        <v>6.9537529089058973E-3</v>
      </c>
      <c r="J6" s="63"/>
      <c r="M6" s="64" t="s">
        <v>945</v>
      </c>
      <c r="N6" s="64" t="s">
        <v>951</v>
      </c>
      <c r="O6" s="64" t="s">
        <v>1667</v>
      </c>
      <c r="P6" s="64" t="s">
        <v>1670</v>
      </c>
      <c r="Q6" s="64" t="s">
        <v>1673</v>
      </c>
      <c r="R6" s="64" t="s">
        <v>1676</v>
      </c>
      <c r="T6" s="64" t="s">
        <v>1679</v>
      </c>
      <c r="U6" s="64" t="s">
        <v>1682</v>
      </c>
    </row>
    <row r="7" spans="1:21" x14ac:dyDescent="0.3">
      <c r="A7" s="54" t="s">
        <v>1011</v>
      </c>
      <c r="B7" s="55">
        <f>'Vehicle Trip Distribution'!F53</f>
        <v>1107400</v>
      </c>
      <c r="C7" s="77">
        <f>SUMIF(Model_Output!$B$11:$B$5000,O7,Model_Output!$G$11:$G$5000)/$B7</f>
        <v>8.6963678977785799E-2</v>
      </c>
      <c r="D7" s="77">
        <f>SUMIF(Model_Output!$B$11:$B$5000,P7,Model_Output!$G$11:$G$5000)/$B7</f>
        <v>0.29373191078201194</v>
      </c>
      <c r="E7" s="77">
        <f>SUMIF(Model_Output!$B$11:$B$5000,Q7,Model_Output!$G$11:$G$5000)/$B7</f>
        <v>0.433445796460177</v>
      </c>
      <c r="F7" s="77">
        <f>SUMIF(Model_Output!$B$11:$B$5000,R7,Model_Output!$G$11:$G$5000)/$B7</f>
        <v>2.3334513816145926E-2</v>
      </c>
      <c r="G7" s="77">
        <f>SUMIF(Model_Output!$B$11:$B$5000,S7,Model_Output!$G$11:$G$5000)/$B7</f>
        <v>0</v>
      </c>
      <c r="H7" s="77">
        <f>SUMIF(Model_Output!$B$11:$B$5000,T7,Model_Output!$G$11:$G$5000)/$B7</f>
        <v>0.14123900848835111</v>
      </c>
      <c r="I7" s="77">
        <f>SUMIF(Model_Output!$B$11:$B$5000,U7,Model_Output!$G$11:$G$5000)/$B7</f>
        <v>2.1229539190897598E-2</v>
      </c>
      <c r="J7" s="63"/>
      <c r="M7" s="64" t="s">
        <v>948</v>
      </c>
      <c r="O7" s="64" t="s">
        <v>1706</v>
      </c>
      <c r="P7" s="64" t="s">
        <v>1707</v>
      </c>
      <c r="Q7" s="64" t="s">
        <v>1708</v>
      </c>
      <c r="R7" s="64" t="s">
        <v>1709</v>
      </c>
      <c r="T7" s="64" t="s">
        <v>1710</v>
      </c>
      <c r="U7" s="64" t="s">
        <v>1711</v>
      </c>
    </row>
    <row r="8" spans="1:21" x14ac:dyDescent="0.3">
      <c r="A8" s="54" t="s">
        <v>1704</v>
      </c>
      <c r="B8" s="55">
        <f>'Vehicle Trip Distribution'!F63+'Vehicle Trip Distribution'!F73</f>
        <v>4724900</v>
      </c>
      <c r="C8" s="77">
        <f>SUMIF(Model_Output!$B$11:$B$5000,O8,Model_Output!$G$11:$G$5000)/$B8</f>
        <v>0.44905310165294504</v>
      </c>
      <c r="D8" s="77">
        <f>SUMIF(Model_Output!$B$11:$B$5000,P8,Model_Output!$G$11:$G$5000)/$B8</f>
        <v>0.23734859362102903</v>
      </c>
      <c r="E8" s="77">
        <f>SUMIF(Model_Output!$B$11:$B$5000,Q8,Model_Output!$G$11:$G$5000)/$B8</f>
        <v>0.19994247222163433</v>
      </c>
      <c r="F8" s="77">
        <f>SUMIF(Model_Output!$B$11:$B$5000,R8,Model_Output!$G$11:$G$5000)/$B8</f>
        <v>1.4562975195242227E-2</v>
      </c>
      <c r="G8" s="77">
        <f>SUMIF(Model_Output!$B$11:$B$5000,S8,Model_Output!$G$11:$G$5000)/$B8</f>
        <v>0</v>
      </c>
      <c r="H8" s="77">
        <f>SUMIF(Model_Output!$B$11:$B$5000,T8,Model_Output!$G$11:$G$5000)/$B8</f>
        <v>9.3962934241994533E-2</v>
      </c>
      <c r="I8" s="77">
        <f>SUMIF(Model_Output!$B$11:$B$5000,U8,Model_Output!$G$11:$G$5000)/$B8</f>
        <v>5.1174073948654997E-3</v>
      </c>
      <c r="J8" s="63"/>
      <c r="M8" s="64" t="s">
        <v>1024</v>
      </c>
      <c r="N8" s="64" t="s">
        <v>1018</v>
      </c>
      <c r="O8" s="64" t="s">
        <v>1685</v>
      </c>
      <c r="P8" s="64" t="s">
        <v>1688</v>
      </c>
      <c r="Q8" s="64" t="s">
        <v>1691</v>
      </c>
      <c r="R8" s="64" t="s">
        <v>1694</v>
      </c>
      <c r="T8" s="64" t="s">
        <v>1697</v>
      </c>
      <c r="U8" s="64" t="s">
        <v>1700</v>
      </c>
    </row>
    <row r="9" spans="1:21" x14ac:dyDescent="0.3">
      <c r="A9" s="54" t="s">
        <v>1013</v>
      </c>
      <c r="B9" s="55">
        <f>'Vehicle Trip Distribution'!F83</f>
        <v>273500</v>
      </c>
      <c r="C9" s="77">
        <f>SUMIF(Model_Output!$B$11:$B$5000,O9,Model_Output!$G$11:$G$5000)/$B9</f>
        <v>0.60779844606946987</v>
      </c>
      <c r="D9" s="77">
        <f>SUMIF(Model_Output!$B$11:$B$5000,P9,Model_Output!$G$11:$G$5000)/$B9</f>
        <v>0.11072559817184643</v>
      </c>
      <c r="E9" s="77">
        <f>SUMIF(Model_Output!$B$11:$B$5000,Q9,Model_Output!$G$11:$G$5000)/$B9</f>
        <v>1.8250310639853749E-2</v>
      </c>
      <c r="F9" s="77">
        <f>SUMIF(Model_Output!$B$11:$B$5000,R9,Model_Output!$G$11:$G$5000)/$B9</f>
        <v>0.15525625557586836</v>
      </c>
      <c r="G9" s="77">
        <f>SUMIF(Model_Output!$B$11:$B$5000,S9,Model_Output!$G$11:$G$5000)/$B9</f>
        <v>1.8794329140767826E-2</v>
      </c>
      <c r="H9" s="77">
        <f>SUMIF(Model_Output!$B$11:$B$5000,T9,Model_Output!$G$11:$G$5000)/$B9</f>
        <v>8.0659534917733089E-2</v>
      </c>
      <c r="I9" s="77">
        <f>SUMIF(Model_Output!$B$11:$B$5000,U9,Model_Output!$G$11:$G$5000)/$B9</f>
        <v>9.1168964899451567E-3</v>
      </c>
      <c r="J9" s="63"/>
      <c r="M9" s="64" t="s">
        <v>954</v>
      </c>
      <c r="O9" s="64" t="s">
        <v>1712</v>
      </c>
      <c r="P9" s="64" t="s">
        <v>1713</v>
      </c>
      <c r="Q9" s="64" t="s">
        <v>1714</v>
      </c>
      <c r="R9" s="64" t="s">
        <v>1715</v>
      </c>
      <c r="S9" s="64" t="s">
        <v>1718</v>
      </c>
      <c r="T9" s="64" t="s">
        <v>1716</v>
      </c>
      <c r="U9" s="64" t="s">
        <v>1717</v>
      </c>
    </row>
    <row r="10" spans="1:21" x14ac:dyDescent="0.3">
      <c r="A10" s="54" t="s">
        <v>1014</v>
      </c>
      <c r="B10" s="55">
        <f>'Vehicle Trip Distribution'!F93</f>
        <v>577200</v>
      </c>
      <c r="C10" s="77">
        <f>SUMIF(Model_Output!$B$11:$B$5000,O10,Model_Output!$G$11:$G$5000)/$B10</f>
        <v>0.73596884615384617</v>
      </c>
      <c r="D10" s="77">
        <f>SUMIF(Model_Output!$B$11:$B$5000,P10,Model_Output!$G$11:$G$5000)/$B10</f>
        <v>7.1612857588357601E-2</v>
      </c>
      <c r="E10" s="77">
        <f>SUMIF(Model_Output!$B$11:$B$5000,Q10,Model_Output!$G$11:$G$5000)/$B10</f>
        <v>1.4853796465696466E-2</v>
      </c>
      <c r="F10" s="77">
        <f>SUMIF(Model_Output!$B$11:$B$5000,R10,Model_Output!$G$11:$G$5000)/$B10</f>
        <v>8.861262474012474E-2</v>
      </c>
      <c r="G10" s="77">
        <f>SUMIF(Model_Output!$B$11:$B$5000,S10,Model_Output!$G$11:$G$5000)/$B10</f>
        <v>2.5673345807345805E-2</v>
      </c>
      <c r="H10" s="77">
        <f>SUMIF(Model_Output!$B$11:$B$5000,T10,Model_Output!$G$11:$G$5000)/$B10</f>
        <v>3.4647814795564801E-2</v>
      </c>
      <c r="I10" s="77">
        <f>SUMIF(Model_Output!$B$11:$B$5000,U10,Model_Output!$G$11:$G$5000)/$B10</f>
        <v>2.8496726437976436E-2</v>
      </c>
      <c r="J10" s="63"/>
      <c r="M10" s="64" t="s">
        <v>957</v>
      </c>
      <c r="O10" s="64" t="s">
        <v>1719</v>
      </c>
      <c r="P10" s="64" t="s">
        <v>1720</v>
      </c>
      <c r="Q10" s="64" t="s">
        <v>1721</v>
      </c>
      <c r="R10" s="64" t="s">
        <v>1722</v>
      </c>
      <c r="S10" s="64" t="s">
        <v>1723</v>
      </c>
      <c r="T10" s="64" t="s">
        <v>1724</v>
      </c>
      <c r="U10" s="64" t="s">
        <v>1725</v>
      </c>
    </row>
    <row r="11" spans="1:21" x14ac:dyDescent="0.3">
      <c r="A11" s="54" t="s">
        <v>1015</v>
      </c>
      <c r="B11" s="55">
        <f>'Vehicle Trip Distribution'!F103</f>
        <v>589900</v>
      </c>
      <c r="C11" s="77">
        <f>SUMIF(Model_Output!$B$11:$B$5000,O11,Model_Output!$G$11:$G$5000)/$B11</f>
        <v>0.80379481607052039</v>
      </c>
      <c r="D11" s="77">
        <f>SUMIF(Model_Output!$B$11:$B$5000,P11,Model_Output!$G$11:$G$5000)/$B11</f>
        <v>6.0521254788947279E-2</v>
      </c>
      <c r="E11" s="77">
        <f>SUMIF(Model_Output!$B$11:$B$5000,Q11,Model_Output!$G$11:$G$5000)/$B11</f>
        <v>1.5225819511781657E-2</v>
      </c>
      <c r="F11" s="77">
        <f>SUMIF(Model_Output!$B$11:$B$5000,R11,Model_Output!$G$11:$G$5000)/$B11</f>
        <v>5.4561561620613666E-2</v>
      </c>
      <c r="G11" s="77">
        <f>SUMIF(Model_Output!$B$11:$B$5000,S11,Model_Output!$G$11:$G$5000)/$B11</f>
        <v>2.7525158162400407E-2</v>
      </c>
      <c r="H11" s="77">
        <f>SUMIF(Model_Output!$B$11:$B$5000,T11,Model_Output!$G$11:$G$5000)/$B11</f>
        <v>1.7525055433124256E-2</v>
      </c>
      <c r="I11" s="77">
        <f>SUMIF(Model_Output!$B$11:$B$5000,U11,Model_Output!$G$11:$G$5000)/$B11</f>
        <v>2.0853787760637395E-2</v>
      </c>
      <c r="J11" s="63"/>
      <c r="M11" s="64" t="s">
        <v>960</v>
      </c>
      <c r="O11" s="64" t="s">
        <v>1726</v>
      </c>
      <c r="P11" s="64" t="s">
        <v>1727</v>
      </c>
      <c r="Q11" s="64" t="s">
        <v>1728</v>
      </c>
      <c r="R11" s="64" t="s">
        <v>1729</v>
      </c>
      <c r="S11" s="64" t="s">
        <v>1730</v>
      </c>
      <c r="T11" s="64" t="s">
        <v>1731</v>
      </c>
      <c r="U11" s="64" t="s">
        <v>1732</v>
      </c>
    </row>
    <row r="12" spans="1:21" ht="17.25" thickBot="1" x14ac:dyDescent="0.35">
      <c r="A12" s="56" t="s">
        <v>1016</v>
      </c>
      <c r="B12" s="57">
        <f>'Vehicle Trip Distribution'!F113</f>
        <v>874400</v>
      </c>
      <c r="C12" s="86">
        <f>SUMIF(Model_Output!$B$11:$B$5000,O12,Model_Output!$G$11:$G$5000)/$B12</f>
        <v>0.82301442360475763</v>
      </c>
      <c r="D12" s="86">
        <f>SUMIF(Model_Output!$B$11:$B$5000,P12,Model_Output!$G$11:$G$5000)/$B12</f>
        <v>5.8862653133577317E-2</v>
      </c>
      <c r="E12" s="86">
        <f>SUMIF(Model_Output!$B$11:$B$5000,Q12,Model_Output!$G$11:$G$5000)/$B12</f>
        <v>1.2266345265324795E-2</v>
      </c>
      <c r="F12" s="86">
        <f>SUMIF(Model_Output!$B$11:$B$5000,R12,Model_Output!$G$11:$G$5000)/$B12</f>
        <v>4.4511540027447394E-2</v>
      </c>
      <c r="G12" s="86">
        <f>SUMIF(Model_Output!$B$11:$B$5000,S12,Model_Output!$G$11:$G$5000)/$B12</f>
        <v>2.822138300548948E-2</v>
      </c>
      <c r="H12" s="86">
        <f>SUMIF(Model_Output!$B$11:$B$5000,T12,Model_Output!$G$11:$G$5000)/$B12</f>
        <v>1.5430617795059469E-2</v>
      </c>
      <c r="I12" s="86">
        <f>SUMIF(Model_Output!$B$11:$B$5000,U12,Model_Output!$G$11:$G$5000)/$B12</f>
        <v>1.7654909766697164E-2</v>
      </c>
      <c r="J12" s="63"/>
      <c r="M12" s="64" t="s">
        <v>963</v>
      </c>
      <c r="O12" s="64" t="s">
        <v>1733</v>
      </c>
      <c r="P12" s="64" t="s">
        <v>1734</v>
      </c>
      <c r="Q12" s="64" t="s">
        <v>1735</v>
      </c>
      <c r="R12" s="64" t="s">
        <v>1736</v>
      </c>
      <c r="S12" s="64" t="s">
        <v>1737</v>
      </c>
      <c r="T12" s="64" t="s">
        <v>1738</v>
      </c>
      <c r="U12" s="64" t="s">
        <v>1739</v>
      </c>
    </row>
    <row r="13" spans="1:21" x14ac:dyDescent="0.3">
      <c r="A13" s="54" t="s">
        <v>1741</v>
      </c>
      <c r="B13" s="55">
        <f>SUM(B5:B12)</f>
        <v>15079200</v>
      </c>
      <c r="C13" s="92">
        <f>(SUMIF(Model_Output!$B$11:$B$5000,O5,Model_Output!$G$11:$G$5000)+SUMIF(Model_Output!$B$11:$B$5000,O6,Model_Output!$G$11:$G$5000)+SUMIF(Model_Output!$B$11:$B$5000,O7,Model_Output!$G$11:$G$5000)+SUMIF(Model_Output!$B$11:$B$5000,O8,Model_Output!$G$11:$G$5000)+SUMIF(Model_Output!$B$11:$B$5000,O9,Model_Output!$G$11:$G$5000)+SUMIF(Model_Output!$B$11:$B$5000,O10,Model_Output!$G$11:$G$5000)+SUMIF(Model_Output!$B$11:$B$5000,O11,Model_Output!$G$11:$G$5000)+SUMIF(Model_Output!$B$11:$B$5000,O12,Model_Output!$G$11:$G$5000))/$B13</f>
        <v>0.43708663504695211</v>
      </c>
      <c r="D13" s="92">
        <f>(SUMIF(Model_Output!$B$11:$B$5000,P5,Model_Output!$G$11:$G$5000)+SUMIF(Model_Output!$B$11:$B$5000,P6,Model_Output!$G$11:$G$5000)+SUMIF(Model_Output!$B$11:$B$5000,P7,Model_Output!$G$11:$G$5000)+SUMIF(Model_Output!$B$11:$B$5000,P8,Model_Output!$G$11:$G$5000)+SUMIF(Model_Output!$B$11:$B$5000,P9,Model_Output!$G$11:$G$5000)+SUMIF(Model_Output!$B$11:$B$5000,P10,Model_Output!$G$11:$G$5000)+SUMIF(Model_Output!$B$11:$B$5000,P11,Model_Output!$G$11:$G$5000)+SUMIF(Model_Output!$B$11:$B$5000,P12,Model_Output!$G$11:$G$5000))/$B13</f>
        <v>0.22942158190752826</v>
      </c>
      <c r="E13" s="92">
        <f>(SUMIF(Model_Output!$B$11:$B$5000,Q5,Model_Output!$G$11:$G$5000)+SUMIF(Model_Output!$B$11:$B$5000,Q6,Model_Output!$G$11:$G$5000)+SUMIF(Model_Output!$B$11:$B$5000,Q7,Model_Output!$G$11:$G$5000)+SUMIF(Model_Output!$B$11:$B$5000,Q8,Model_Output!$G$11:$G$5000)+SUMIF(Model_Output!$B$11:$B$5000,Q9,Model_Output!$G$11:$G$5000)+SUMIF(Model_Output!$B$11:$B$5000,Q10,Model_Output!$G$11:$G$5000)+SUMIF(Model_Output!$B$11:$B$5000,Q11,Model_Output!$G$11:$G$5000)+SUMIF(Model_Output!$B$11:$B$5000,Q12,Model_Output!$G$11:$G$5000))/$B13</f>
        <v>0.20865846438736807</v>
      </c>
      <c r="F13" s="92">
        <f>(SUMIF(Model_Output!$B$11:$B$5000,R5,Model_Output!$G$11:$G$5000)+SUMIF(Model_Output!$B$11:$B$5000,R6,Model_Output!$G$11:$G$5000)+SUMIF(Model_Output!$B$11:$B$5000,R7,Model_Output!$G$11:$G$5000)+SUMIF(Model_Output!$B$11:$B$5000,R8,Model_Output!$G$11:$G$5000)+SUMIF(Model_Output!$B$11:$B$5000,R9,Model_Output!$G$11:$G$5000)+SUMIF(Model_Output!$B$11:$B$5000,R10,Model_Output!$G$11:$G$5000)+SUMIF(Model_Output!$B$11:$B$5000,R11,Model_Output!$G$11:$G$5000)+SUMIF(Model_Output!$B$11:$B$5000,R12,Model_Output!$G$11:$G$5000))/$B13</f>
        <v>2.632151917873627E-2</v>
      </c>
      <c r="G13" s="92">
        <f>(SUMIF(Model_Output!$B$11:$B$5000,S5,Model_Output!$G$11:$G$5000)+SUMIF(Model_Output!$B$11:$B$5000,S6,Model_Output!$G$11:$G$5000)+SUMIF(Model_Output!$B$11:$B$5000,S7,Model_Output!$G$11:$G$5000)+SUMIF(Model_Output!$B$11:$B$5000,S8,Model_Output!$G$11:$G$5000)+SUMIF(Model_Output!$B$11:$B$5000,S9,Model_Output!$G$11:$G$5000)+SUMIF(Model_Output!$B$11:$B$5000,S10,Model_Output!$G$11:$G$5000)+SUMIF(Model_Output!$B$11:$B$5000,S11,Model_Output!$G$11:$G$5000)+SUMIF(Model_Output!$B$11:$B$5000,S12,Model_Output!$G$11:$G$5000))/$B13</f>
        <v>4.0368701469573982E-3</v>
      </c>
      <c r="H13" s="92">
        <f>(SUMIF(Model_Output!$B$11:$B$5000,T5,Model_Output!$G$11:$G$5000)+SUMIF(Model_Output!$B$11:$B$5000,T6,Model_Output!$G$11:$G$5000)+SUMIF(Model_Output!$B$11:$B$5000,T7,Model_Output!$G$11:$G$5000)+SUMIF(Model_Output!$B$11:$B$5000,T8,Model_Output!$G$11:$G$5000)+SUMIF(Model_Output!$B$11:$B$5000,T9,Model_Output!$G$11:$G$5000)+SUMIF(Model_Output!$B$11:$B$5000,T10,Model_Output!$G$11:$G$5000)+SUMIF(Model_Output!$B$11:$B$5000,T11,Model_Output!$G$11:$G$5000)+SUMIF(Model_Output!$B$11:$B$5000,T12,Model_Output!$G$11:$G$5000))/$B13</f>
        <v>8.4739231729799996E-2</v>
      </c>
      <c r="I13" s="92">
        <f>(SUMIF(Model_Output!$B$11:$B$5000,U5,Model_Output!$G$11:$G$5000)+SUMIF(Model_Output!$B$11:$B$5000,U6,Model_Output!$G$11:$G$5000)+SUMIF(Model_Output!$B$11:$B$5000,U7,Model_Output!$G$11:$G$5000)+SUMIF(Model_Output!$B$11:$B$5000,U8,Model_Output!$G$11:$G$5000)+SUMIF(Model_Output!$B$11:$B$5000,U9,Model_Output!$G$11:$G$5000)+SUMIF(Model_Output!$B$11:$B$5000,U10,Model_Output!$G$11:$G$5000)+SUMIF(Model_Output!$B$11:$B$5000,U11,Model_Output!$G$11:$G$5000)+SUMIF(Model_Output!$B$11:$B$5000,U12,Model_Output!$G$11:$G$5000))/$B13</f>
        <v>9.7398141260809611E-3</v>
      </c>
      <c r="J13" s="74"/>
    </row>
    <row r="14" spans="1:21" x14ac:dyDescent="0.3">
      <c r="A14" s="64" t="s">
        <v>2017</v>
      </c>
      <c r="C14" s="91">
        <v>0.42362025696111832</v>
      </c>
      <c r="D14" s="91">
        <v>0.21594649913211686</v>
      </c>
      <c r="E14" s="91">
        <v>0.20091830487744602</v>
      </c>
      <c r="F14" s="91">
        <v>2.7686915359965147E-2</v>
      </c>
      <c r="G14" s="91">
        <v>7.6954431050573636E-3</v>
      </c>
      <c r="H14" s="91">
        <v>8.6364222436831395E-2</v>
      </c>
      <c r="I14" s="91">
        <v>8.6322448786588339E-3</v>
      </c>
      <c r="J14" s="91">
        <v>2.9000000000000001E-2</v>
      </c>
      <c r="K14" s="64" t="s">
        <v>2018</v>
      </c>
    </row>
    <row r="16" spans="1:21" x14ac:dyDescent="0.3">
      <c r="A16" s="64" t="s">
        <v>2164</v>
      </c>
      <c r="B16" s="93" t="s">
        <v>937</v>
      </c>
      <c r="C16" s="93" t="s">
        <v>2019</v>
      </c>
      <c r="D16" s="93" t="s">
        <v>936</v>
      </c>
      <c r="E16" s="93" t="s">
        <v>2020</v>
      </c>
    </row>
    <row r="17" spans="1:22" x14ac:dyDescent="0.3">
      <c r="A17" s="64" t="s">
        <v>2165</v>
      </c>
      <c r="B17" s="91">
        <f>C13</f>
        <v>0.43708663504695211</v>
      </c>
      <c r="C17" s="91">
        <f>D13+E13</f>
        <v>0.43808004629489633</v>
      </c>
      <c r="D17" s="91">
        <f>F13+G13</f>
        <v>3.0358389325693669E-2</v>
      </c>
      <c r="E17" s="91">
        <f>H13+I13</f>
        <v>9.4479045855880961E-2</v>
      </c>
    </row>
    <row r="19" spans="1:22" x14ac:dyDescent="0.3">
      <c r="A19" s="65" t="s">
        <v>3452</v>
      </c>
    </row>
    <row r="20" spans="1:22" s="106" customFormat="1" ht="50.25" thickBot="1" x14ac:dyDescent="0.35">
      <c r="A20" s="109" t="s">
        <v>2991</v>
      </c>
      <c r="B20" s="113" t="s">
        <v>2983</v>
      </c>
      <c r="C20" s="113" t="s">
        <v>2984</v>
      </c>
      <c r="D20" s="113" t="s">
        <v>2985</v>
      </c>
      <c r="E20" s="113" t="s">
        <v>3449</v>
      </c>
      <c r="F20" s="113" t="s">
        <v>2986</v>
      </c>
      <c r="G20" s="113" t="s">
        <v>3450</v>
      </c>
      <c r="H20" s="113" t="s">
        <v>3451</v>
      </c>
      <c r="I20" s="113" t="s">
        <v>2988</v>
      </c>
      <c r="J20" s="113" t="s">
        <v>3453</v>
      </c>
      <c r="K20" s="113" t="s">
        <v>3160</v>
      </c>
      <c r="M20" s="121"/>
      <c r="N20" s="121"/>
      <c r="O20" s="67"/>
      <c r="P20" s="67"/>
      <c r="Q20" s="67"/>
      <c r="R20" s="67"/>
      <c r="S20" s="67"/>
      <c r="T20" s="67"/>
      <c r="U20" s="67"/>
      <c r="V20" s="122"/>
    </row>
    <row r="21" spans="1:22" x14ac:dyDescent="0.3">
      <c r="A21" s="64" t="s">
        <v>937</v>
      </c>
      <c r="B21" s="123">
        <f>D37/D$41</f>
        <v>0.48665338645418327</v>
      </c>
      <c r="C21" s="123">
        <f>I37/I$41</f>
        <v>0.67503586800573889</v>
      </c>
      <c r="D21" s="123">
        <f>H44/H$48</f>
        <v>0.81453634085213034</v>
      </c>
      <c r="E21" s="123">
        <f>G51/G$55</f>
        <v>0.82816048448145341</v>
      </c>
      <c r="F21" s="123">
        <f>C58/C$62</f>
        <v>0.26274018379281538</v>
      </c>
      <c r="G21" s="123">
        <f>D58/D$62</f>
        <v>0.54875787912495366</v>
      </c>
      <c r="H21" s="123">
        <f>G58/G$62</f>
        <v>0.52586445366528356</v>
      </c>
      <c r="I21" s="123">
        <f>B65/B$69</f>
        <v>0.70191049463491229</v>
      </c>
      <c r="J21" s="123">
        <f>SUM(B37:I37,B44:I44,B51:I51,B58:I58,B65:D65)/SUM(B$41:I$41,B$48:I$48,B$55:I$55,B$62:I$62,B$69:D$69)</f>
        <v>0.62514315803330478</v>
      </c>
      <c r="K21" s="123">
        <f>J37/J$41</f>
        <v>0.83134997109269604</v>
      </c>
      <c r="M21" s="67"/>
      <c r="N21" s="67"/>
      <c r="O21" s="67"/>
      <c r="P21" s="67"/>
      <c r="Q21" s="67"/>
      <c r="R21" s="67"/>
      <c r="S21" s="67"/>
      <c r="T21" s="67"/>
      <c r="U21" s="67"/>
      <c r="V21" s="67"/>
    </row>
    <row r="22" spans="1:22" x14ac:dyDescent="0.3">
      <c r="A22" s="64" t="s">
        <v>2989</v>
      </c>
      <c r="B22" s="123">
        <f>D38/D$41</f>
        <v>0.14043824701195218</v>
      </c>
      <c r="C22" s="123">
        <f t="shared" ref="C22:C24" si="0">I38/I$41</f>
        <v>8.6800573888091828E-2</v>
      </c>
      <c r="D22" s="123">
        <f>H45/H$48</f>
        <v>7.0175438596491224E-2</v>
      </c>
      <c r="E22" s="123">
        <f t="shared" ref="E22:E24" si="1">G52/G$55</f>
        <v>8.6298258894776686E-2</v>
      </c>
      <c r="F22" s="123">
        <f t="shared" ref="F22:F24" si="2">C59/C$62</f>
        <v>8.646616541353383E-2</v>
      </c>
      <c r="G22" s="123">
        <f t="shared" ref="G22:G24" si="3">D59/D$62</f>
        <v>9.2139414163885797E-2</v>
      </c>
      <c r="H22" s="123">
        <f t="shared" ref="H22:H24" si="4">G59/G$62</f>
        <v>8.7966804979253119E-2</v>
      </c>
      <c r="I22" s="123">
        <f t="shared" ref="I22:I24" si="5">B66/B$69</f>
        <v>8.872023030620256E-2</v>
      </c>
      <c r="J22" s="123">
        <f t="shared" ref="J22:J24" si="6">SUM(B38:I38,B45:I45,B52:I52,B59:I59,B66:D66)/SUM(B$41:I$41,B$48:I$48,B$55:I$55,B$62:I$62,B$69:D$69)</f>
        <v>8.7224379648522352E-2</v>
      </c>
      <c r="K22" s="123">
        <f>J38/J$41</f>
        <v>7.9101625232864389E-2</v>
      </c>
      <c r="M22" s="67"/>
      <c r="N22" s="67"/>
      <c r="O22" s="67"/>
      <c r="P22" s="67"/>
      <c r="Q22" s="67"/>
      <c r="R22" s="67"/>
      <c r="S22" s="67"/>
      <c r="T22" s="67"/>
      <c r="U22" s="67"/>
      <c r="V22" s="67"/>
    </row>
    <row r="23" spans="1:22" x14ac:dyDescent="0.3">
      <c r="A23" s="64" t="s">
        <v>936</v>
      </c>
      <c r="B23" s="123">
        <f>D39/D$41</f>
        <v>0.29561752988047807</v>
      </c>
      <c r="C23" s="123">
        <f t="shared" si="0"/>
        <v>0.13271162123385941</v>
      </c>
      <c r="D23" s="123">
        <f>H46/H$48</f>
        <v>7.0802005012531324E-2</v>
      </c>
      <c r="E23" s="123">
        <f t="shared" si="1"/>
        <v>5.3747161241483724E-2</v>
      </c>
      <c r="F23" s="123">
        <f t="shared" si="2"/>
        <v>0.46455424274973145</v>
      </c>
      <c r="G23" s="123">
        <f t="shared" si="3"/>
        <v>0.21746384872080088</v>
      </c>
      <c r="H23" s="123">
        <f t="shared" si="4"/>
        <v>0.25975103734439836</v>
      </c>
      <c r="I23" s="123">
        <f t="shared" si="5"/>
        <v>0.12614498822297829</v>
      </c>
      <c r="J23" s="123">
        <f t="shared" si="6"/>
        <v>0.19549792667675903</v>
      </c>
      <c r="K23" s="123">
        <f>J39/J$41</f>
        <v>4.7560544742082614E-2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</row>
    <row r="24" spans="1:22" ht="17.25" thickBot="1" x14ac:dyDescent="0.35">
      <c r="A24" s="108" t="s">
        <v>2990</v>
      </c>
      <c r="B24" s="86">
        <f>D40/D$41</f>
        <v>7.7290836653386458E-2</v>
      </c>
      <c r="C24" s="86">
        <f t="shared" si="0"/>
        <v>0.1054519368723099</v>
      </c>
      <c r="D24" s="86">
        <f>H47/H$48</f>
        <v>4.4486215538847115E-2</v>
      </c>
      <c r="E24" s="86">
        <f t="shared" si="1"/>
        <v>3.1794095382286149E-2</v>
      </c>
      <c r="F24" s="86">
        <f t="shared" si="2"/>
        <v>0.18623940804391934</v>
      </c>
      <c r="G24" s="86">
        <f t="shared" si="3"/>
        <v>0.14163885799035966</v>
      </c>
      <c r="H24" s="86">
        <f t="shared" si="4"/>
        <v>0.126417704011065</v>
      </c>
      <c r="I24" s="86">
        <f t="shared" si="5"/>
        <v>8.3224286835906824E-2</v>
      </c>
      <c r="J24" s="86">
        <f t="shared" si="6"/>
        <v>9.2134535641413814E-2</v>
      </c>
      <c r="K24" s="86">
        <f>J40/J$41</f>
        <v>4.198785893235691E-2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spans="1:22" x14ac:dyDescent="0.3">
      <c r="A25" s="64" t="s">
        <v>151</v>
      </c>
      <c r="B25" s="123">
        <f t="shared" ref="B25:I25" si="7">SUM(B21:B24)</f>
        <v>0.99999999999999989</v>
      </c>
      <c r="C25" s="123">
        <f t="shared" si="7"/>
        <v>1</v>
      </c>
      <c r="D25" s="123">
        <f t="shared" si="7"/>
        <v>1</v>
      </c>
      <c r="E25" s="123">
        <f t="shared" si="7"/>
        <v>1</v>
      </c>
      <c r="F25" s="123">
        <f t="shared" si="7"/>
        <v>1</v>
      </c>
      <c r="G25" s="123">
        <f t="shared" si="7"/>
        <v>1</v>
      </c>
      <c r="H25" s="123">
        <f t="shared" si="7"/>
        <v>1</v>
      </c>
      <c r="I25" s="123">
        <f t="shared" si="7"/>
        <v>1</v>
      </c>
      <c r="J25" s="123">
        <f>SUM(J21:J24)</f>
        <v>1</v>
      </c>
      <c r="K25" s="123">
        <f>SUM(K21:K24)</f>
        <v>0.99999999999999989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r="26" spans="1:22" x14ac:dyDescent="0.3">
      <c r="B26" s="69"/>
      <c r="C26" s="69"/>
      <c r="D26" s="69"/>
      <c r="E26" s="69"/>
      <c r="F26" s="69"/>
      <c r="G26" s="69"/>
      <c r="H26" s="69"/>
      <c r="I26" s="69"/>
      <c r="J26" s="69"/>
    </row>
    <row r="27" spans="1:22" x14ac:dyDescent="0.3">
      <c r="A27" s="65" t="s">
        <v>3888</v>
      </c>
      <c r="B27" s="114"/>
    </row>
    <row r="28" spans="1:22" s="106" customFormat="1" ht="50.25" thickBot="1" x14ac:dyDescent="0.35">
      <c r="A28" s="109" t="s">
        <v>2991</v>
      </c>
      <c r="B28" s="113" t="s">
        <v>2983</v>
      </c>
      <c r="C28" s="113" t="s">
        <v>2984</v>
      </c>
      <c r="D28" s="113" t="s">
        <v>2985</v>
      </c>
      <c r="E28" s="113" t="s">
        <v>3449</v>
      </c>
      <c r="F28" s="113" t="s">
        <v>2986</v>
      </c>
      <c r="G28" s="113" t="s">
        <v>3450</v>
      </c>
      <c r="H28" s="113" t="s">
        <v>3451</v>
      </c>
      <c r="I28" s="113" t="s">
        <v>2988</v>
      </c>
      <c r="J28" s="113" t="s">
        <v>3453</v>
      </c>
      <c r="K28" s="113" t="s">
        <v>3160</v>
      </c>
      <c r="M28" s="121"/>
      <c r="N28" s="121"/>
      <c r="O28" s="67"/>
      <c r="P28" s="67"/>
      <c r="Q28" s="67"/>
      <c r="R28" s="67"/>
      <c r="S28" s="67"/>
      <c r="T28" s="67"/>
      <c r="U28" s="67"/>
      <c r="V28" s="122"/>
    </row>
    <row r="29" spans="1:22" x14ac:dyDescent="0.3">
      <c r="A29" s="64" t="s">
        <v>937</v>
      </c>
      <c r="B29" s="123">
        <f>D73/D$77</f>
        <v>0.26026584381675766</v>
      </c>
      <c r="C29" s="123">
        <f>I73/I$77</f>
        <v>0.33601354210749046</v>
      </c>
      <c r="D29" s="123">
        <f>H80/H$84</f>
        <v>0.4101445058675201</v>
      </c>
      <c r="E29" s="123">
        <f>G87/G$91</f>
        <v>0.40003163555836763</v>
      </c>
      <c r="F29" s="123">
        <f>C94/C$98</f>
        <v>0.245240788428678</v>
      </c>
      <c r="G29" s="123">
        <f>D94/D$98</f>
        <v>0.34715707334180879</v>
      </c>
      <c r="H29" s="123">
        <f>G94/G$98</f>
        <v>0.3362715158245419</v>
      </c>
      <c r="I29" s="123">
        <f>B101/B$105</f>
        <v>0.3499898846854137</v>
      </c>
      <c r="J29" s="123">
        <f>SUM(B73:I73,B80:I80,B87:I87,B94:I94,B101:D101)/SUM(B$77:I$77,B$84:I$84,B$91:I$91,B$98:I$98,B$105:D$105)</f>
        <v>0.3548962014472134</v>
      </c>
      <c r="K29" s="123">
        <f>J73/J$77</f>
        <v>0.38209894606372485</v>
      </c>
      <c r="M29" s="67"/>
      <c r="N29" s="67"/>
      <c r="O29" s="67"/>
      <c r="P29" s="67"/>
      <c r="Q29" s="67"/>
      <c r="R29" s="67"/>
      <c r="S29" s="67"/>
      <c r="T29" s="67"/>
      <c r="U29" s="67"/>
      <c r="V29" s="67"/>
    </row>
    <row r="30" spans="1:22" x14ac:dyDescent="0.3">
      <c r="A30" s="64" t="s">
        <v>2989</v>
      </c>
      <c r="B30" s="123">
        <f t="shared" ref="B30:B32" si="8">D74/D$77</f>
        <v>0.50047472110135294</v>
      </c>
      <c r="C30" s="123">
        <f t="shared" ref="C30:C32" si="9">I74/I$77</f>
        <v>0.47820567075751164</v>
      </c>
      <c r="D30" s="123">
        <f t="shared" ref="D30:D32" si="10">H81/H$84</f>
        <v>0.48860440306468822</v>
      </c>
      <c r="E30" s="123">
        <f t="shared" ref="E30:E32" si="11">G88/G$91</f>
        <v>0.47532426447326798</v>
      </c>
      <c r="F30" s="123">
        <f t="shared" ref="F30:G30" si="12">C95/C$98</f>
        <v>0.49185338499675096</v>
      </c>
      <c r="G30" s="123">
        <f t="shared" si="12"/>
        <v>0.43031870588751042</v>
      </c>
      <c r="H30" s="123">
        <f t="shared" ref="H30:H32" si="13">G95/G$98</f>
        <v>0.37958078845086063</v>
      </c>
      <c r="I30" s="123">
        <f t="shared" ref="I30:I32" si="14">B102/B$105</f>
        <v>0.46004450738417962</v>
      </c>
      <c r="J30" s="123">
        <f t="shared" ref="J30:J32" si="15">SUM(B74:I74,B81:I81,B88:I88,B95:I95,B102:D102)/SUM(B$77:I$77,B$84:I$84,B$91:I$91,B$98:I$98,B$105:D$105)</f>
        <v>0.48069744672388209</v>
      </c>
      <c r="K30" s="123">
        <f t="shared" ref="K30:K32" si="16">J74/J$77</f>
        <v>0.50809837264041724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</row>
    <row r="31" spans="1:22" x14ac:dyDescent="0.3">
      <c r="A31" s="64" t="s">
        <v>936</v>
      </c>
      <c r="B31" s="123">
        <f t="shared" si="8"/>
        <v>2.3914075480655116E-2</v>
      </c>
      <c r="C31" s="123">
        <f t="shared" si="9"/>
        <v>2.031316123571731E-2</v>
      </c>
      <c r="D31" s="123">
        <f t="shared" si="10"/>
        <v>1.8038987489089321E-2</v>
      </c>
      <c r="E31" s="123">
        <f t="shared" si="11"/>
        <v>1.2812401138880101E-2</v>
      </c>
      <c r="F31" s="123">
        <f t="shared" ref="F31:G31" si="17">C96/C$98</f>
        <v>3.5955813337825805E-2</v>
      </c>
      <c r="G31" s="123">
        <f t="shared" si="17"/>
        <v>2.9985533295339966E-2</v>
      </c>
      <c r="H31" s="123">
        <f t="shared" si="13"/>
        <v>0.1115352581898945</v>
      </c>
      <c r="I31" s="123">
        <f t="shared" si="14"/>
        <v>3.3683997572324501E-2</v>
      </c>
      <c r="J31" s="123">
        <f t="shared" si="15"/>
        <v>2.7345602521149814E-2</v>
      </c>
      <c r="K31" s="123">
        <f t="shared" si="16"/>
        <v>1.5833183080662529E-2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</row>
    <row r="32" spans="1:22" ht="17.25" thickBot="1" x14ac:dyDescent="0.35">
      <c r="A32" s="108" t="s">
        <v>2990</v>
      </c>
      <c r="B32" s="86">
        <f t="shared" si="8"/>
        <v>0.21534535960123427</v>
      </c>
      <c r="C32" s="86">
        <f t="shared" si="9"/>
        <v>0.16546762589928057</v>
      </c>
      <c r="D32" s="86">
        <f t="shared" si="10"/>
        <v>8.3212103578702359E-2</v>
      </c>
      <c r="E32" s="86">
        <f t="shared" si="11"/>
        <v>0.11183169882948434</v>
      </c>
      <c r="F32" s="86">
        <f t="shared" ref="F32:G32" si="18">C97/C$98</f>
        <v>0.22695001323674521</v>
      </c>
      <c r="G32" s="86">
        <f t="shared" si="18"/>
        <v>0.19253868747534084</v>
      </c>
      <c r="H32" s="86">
        <f t="shared" si="13"/>
        <v>0.17261243753470296</v>
      </c>
      <c r="I32" s="86">
        <f t="shared" si="14"/>
        <v>0.15628161035808213</v>
      </c>
      <c r="J32" s="86">
        <f t="shared" si="15"/>
        <v>0.13706074930775466</v>
      </c>
      <c r="K32" s="86">
        <f t="shared" si="16"/>
        <v>9.3969498215195318E-2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r="33" spans="1:22" x14ac:dyDescent="0.3">
      <c r="A33" s="64" t="s">
        <v>151</v>
      </c>
      <c r="B33" s="123">
        <f t="shared" ref="B33:I33" si="19">SUM(B29:B32)</f>
        <v>1</v>
      </c>
      <c r="C33" s="123">
        <f t="shared" si="19"/>
        <v>1</v>
      </c>
      <c r="D33" s="123">
        <f t="shared" si="19"/>
        <v>0.99999999999999989</v>
      </c>
      <c r="E33" s="123">
        <f t="shared" si="19"/>
        <v>0.99999999999999989</v>
      </c>
      <c r="F33" s="123">
        <f t="shared" si="19"/>
        <v>1</v>
      </c>
      <c r="G33" s="123">
        <f t="shared" si="19"/>
        <v>1</v>
      </c>
      <c r="H33" s="123">
        <f t="shared" si="19"/>
        <v>1</v>
      </c>
      <c r="I33" s="123">
        <f t="shared" si="19"/>
        <v>1</v>
      </c>
      <c r="J33" s="123">
        <f>SUM(J29:J32)</f>
        <v>1</v>
      </c>
      <c r="K33" s="123">
        <f>SUM(K29:K32)</f>
        <v>0.99999999999999989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r="34" spans="1:22" x14ac:dyDescent="0.3">
      <c r="B34" s="69"/>
      <c r="C34" s="69"/>
      <c r="D34" s="69"/>
      <c r="E34" s="69"/>
      <c r="F34" s="69"/>
      <c r="G34" s="69"/>
      <c r="H34" s="69"/>
      <c r="I34" s="69"/>
      <c r="J34" s="69"/>
    </row>
    <row r="35" spans="1:22" x14ac:dyDescent="0.3">
      <c r="A35" s="65" t="s">
        <v>3886</v>
      </c>
      <c r="B35" s="114"/>
    </row>
    <row r="36" spans="1:22" s="106" customFormat="1" ht="50.25" thickBot="1" x14ac:dyDescent="0.35">
      <c r="A36" s="109" t="s">
        <v>2991</v>
      </c>
      <c r="B36" s="107" t="s">
        <v>612</v>
      </c>
      <c r="C36" s="107" t="s">
        <v>3136</v>
      </c>
      <c r="D36" s="107" t="s">
        <v>2983</v>
      </c>
      <c r="E36" s="107" t="s">
        <v>3150</v>
      </c>
      <c r="F36" s="107" t="s">
        <v>3158</v>
      </c>
      <c r="G36" s="107" t="s">
        <v>3143</v>
      </c>
      <c r="H36" s="107" t="s">
        <v>3141</v>
      </c>
      <c r="I36" s="107" t="s">
        <v>2984</v>
      </c>
      <c r="J36" s="107" t="s">
        <v>3160</v>
      </c>
      <c r="K36" s="104"/>
      <c r="M36" s="71" t="s">
        <v>68</v>
      </c>
      <c r="N36" s="71"/>
      <c r="O36" s="70"/>
      <c r="P36" s="70"/>
      <c r="Q36" s="70"/>
      <c r="R36" s="70"/>
      <c r="S36" s="70"/>
      <c r="T36" s="70"/>
      <c r="U36" s="70"/>
    </row>
    <row r="37" spans="1:22" x14ac:dyDescent="0.3">
      <c r="A37" s="64" t="s">
        <v>937</v>
      </c>
      <c r="B37" s="69">
        <f>ROUND(SUMIF(Model_Output!$B$11:$B$5000,M37,Model_Output!$G$11:$G$5000),-1)</f>
        <v>3830</v>
      </c>
      <c r="C37" s="69">
        <f>ROUND(SUMIF(Model_Output!$B$11:$B$5000,N37,Model_Output!$G$11:$G$5000),-1)</f>
        <v>13840</v>
      </c>
      <c r="D37" s="69">
        <f>ROUND(SUMIF(Model_Output!$B$11:$B$5000,O37,Model_Output!$G$11:$G$5000),-1)</f>
        <v>24430</v>
      </c>
      <c r="E37" s="69">
        <f>ROUND(SUMIF(Model_Output!$B$11:$B$5000,P37,Model_Output!$G$11:$G$5000),-1)</f>
        <v>7660</v>
      </c>
      <c r="F37" s="69">
        <f>ROUND(SUMIF(Model_Output!$B$11:$B$5000,Q37,Model_Output!$G$11:$G$5000),-1)</f>
        <v>1780</v>
      </c>
      <c r="G37" s="69">
        <f>ROUND(SUMIF(Model_Output!$B$11:$B$5000,R37,Model_Output!$G$11:$G$5000),-1)</f>
        <v>5010</v>
      </c>
      <c r="H37" s="69">
        <f>ROUND(SUMIF(Model_Output!$B$11:$B$5000,S37,Model_Output!$G$11:$G$5000),-1)</f>
        <v>39180</v>
      </c>
      <c r="I37" s="69">
        <f>ROUND(SUMIF(Model_Output!$B$11:$B$5000,T37,Model_Output!$G$11:$G$5000),-1)</f>
        <v>9410</v>
      </c>
      <c r="J37" s="69">
        <f>ROUND(SUMIF(Model_Output!$B$11:$B$5000,U37,Model_Output!$G$11:$G$5000),-1)</f>
        <v>1035330</v>
      </c>
      <c r="M37" s="64" t="s">
        <v>3161</v>
      </c>
      <c r="N37" s="64" t="s">
        <v>3165</v>
      </c>
      <c r="O37" s="64" t="s">
        <v>3169</v>
      </c>
      <c r="P37" s="64" t="s">
        <v>3173</v>
      </c>
      <c r="Q37" s="64" t="s">
        <v>3177</v>
      </c>
      <c r="R37" s="64" t="s">
        <v>3181</v>
      </c>
      <c r="S37" s="64" t="s">
        <v>3185</v>
      </c>
      <c r="T37" s="64" t="s">
        <v>3189</v>
      </c>
      <c r="U37" s="64" t="s">
        <v>3193</v>
      </c>
    </row>
    <row r="38" spans="1:22" x14ac:dyDescent="0.3">
      <c r="A38" s="64" t="s">
        <v>2989</v>
      </c>
      <c r="B38" s="69">
        <f>ROUND(SUMIF(Model_Output!$B$11:$B$5000,M38,Model_Output!$G$11:$G$5000),-1)</f>
        <v>360</v>
      </c>
      <c r="C38" s="69">
        <f>ROUND(SUMIF(Model_Output!$B$11:$B$5000,N38,Model_Output!$G$11:$G$5000),-1)</f>
        <v>1350</v>
      </c>
      <c r="D38" s="69">
        <f>ROUND(SUMIF(Model_Output!$B$11:$B$5000,O38,Model_Output!$G$11:$G$5000),-1)</f>
        <v>7050</v>
      </c>
      <c r="E38" s="69">
        <f>ROUND(SUMIF(Model_Output!$B$11:$B$5000,P38,Model_Output!$G$11:$G$5000),-1)</f>
        <v>690</v>
      </c>
      <c r="F38" s="69">
        <f>ROUND(SUMIF(Model_Output!$B$11:$B$5000,Q38,Model_Output!$G$11:$G$5000),-1)</f>
        <v>210</v>
      </c>
      <c r="G38" s="69">
        <f>ROUND(SUMIF(Model_Output!$B$11:$B$5000,R38,Model_Output!$G$11:$G$5000),-1)</f>
        <v>500</v>
      </c>
      <c r="H38" s="69">
        <f>ROUND(SUMIF(Model_Output!$B$11:$B$5000,S38,Model_Output!$G$11:$G$5000),-1)</f>
        <v>3910</v>
      </c>
      <c r="I38" s="69">
        <f>ROUND(SUMIF(Model_Output!$B$11:$B$5000,T38,Model_Output!$G$11:$G$5000),-1)</f>
        <v>1210</v>
      </c>
      <c r="J38" s="69">
        <f>ROUND(SUMIF(Model_Output!$B$11:$B$5000,U38,Model_Output!$G$11:$G$5000),-1)</f>
        <v>98510</v>
      </c>
      <c r="M38" s="64" t="s">
        <v>3162</v>
      </c>
      <c r="N38" s="64" t="s">
        <v>3166</v>
      </c>
      <c r="O38" s="64" t="s">
        <v>3170</v>
      </c>
      <c r="P38" s="64" t="s">
        <v>3174</v>
      </c>
      <c r="Q38" s="64" t="s">
        <v>3178</v>
      </c>
      <c r="R38" s="64" t="s">
        <v>3182</v>
      </c>
      <c r="S38" s="64" t="s">
        <v>3186</v>
      </c>
      <c r="T38" s="64" t="s">
        <v>3190</v>
      </c>
      <c r="U38" s="64" t="s">
        <v>3194</v>
      </c>
    </row>
    <row r="39" spans="1:22" x14ac:dyDescent="0.3">
      <c r="A39" s="64" t="s">
        <v>936</v>
      </c>
      <c r="B39" s="69">
        <f>ROUND(SUMIF(Model_Output!$B$11:$B$5000,M39,Model_Output!$G$11:$G$5000),-1)</f>
        <v>170</v>
      </c>
      <c r="C39" s="69">
        <f>ROUND(SUMIF(Model_Output!$B$11:$B$5000,N39,Model_Output!$G$11:$G$5000),-1)</f>
        <v>1550</v>
      </c>
      <c r="D39" s="69">
        <f>ROUND(SUMIF(Model_Output!$B$11:$B$5000,O39,Model_Output!$G$11:$G$5000),-1)</f>
        <v>14840</v>
      </c>
      <c r="E39" s="69">
        <f>ROUND(SUMIF(Model_Output!$B$11:$B$5000,P39,Model_Output!$G$11:$G$5000),-1)</f>
        <v>550</v>
      </c>
      <c r="F39" s="69">
        <f>ROUND(SUMIF(Model_Output!$B$11:$B$5000,Q39,Model_Output!$G$11:$G$5000),-1)</f>
        <v>250</v>
      </c>
      <c r="G39" s="69">
        <f>ROUND(SUMIF(Model_Output!$B$11:$B$5000,R39,Model_Output!$G$11:$G$5000),-1)</f>
        <v>300</v>
      </c>
      <c r="H39" s="69">
        <f>ROUND(SUMIF(Model_Output!$B$11:$B$5000,S39,Model_Output!$G$11:$G$5000),-1)</f>
        <v>3500</v>
      </c>
      <c r="I39" s="69">
        <f>ROUND(SUMIF(Model_Output!$B$11:$B$5000,T39,Model_Output!$G$11:$G$5000),-1)</f>
        <v>1850</v>
      </c>
      <c r="J39" s="69">
        <f>ROUND(SUMIF(Model_Output!$B$11:$B$5000,U39,Model_Output!$G$11:$G$5000),-1)</f>
        <v>59230</v>
      </c>
      <c r="M39" s="64" t="s">
        <v>3163</v>
      </c>
      <c r="N39" s="64" t="s">
        <v>3167</v>
      </c>
      <c r="O39" s="64" t="s">
        <v>3171</v>
      </c>
      <c r="P39" s="64" t="s">
        <v>3175</v>
      </c>
      <c r="Q39" s="64" t="s">
        <v>3179</v>
      </c>
      <c r="R39" s="64" t="s">
        <v>3183</v>
      </c>
      <c r="S39" s="64" t="s">
        <v>3187</v>
      </c>
      <c r="T39" s="64" t="s">
        <v>3191</v>
      </c>
      <c r="U39" s="64" t="s">
        <v>3195</v>
      </c>
    </row>
    <row r="40" spans="1:22" ht="17.25" thickBot="1" x14ac:dyDescent="0.35">
      <c r="A40" s="108" t="s">
        <v>2990</v>
      </c>
      <c r="B40" s="57">
        <f>ROUND(SUMIF(Model_Output!$B$11:$B$5000,M40,Model_Output!$G$11:$G$5000),-1)</f>
        <v>150</v>
      </c>
      <c r="C40" s="57">
        <f>ROUND(SUMIF(Model_Output!$B$11:$B$5000,N40,Model_Output!$G$11:$G$5000),-1)</f>
        <v>1440</v>
      </c>
      <c r="D40" s="57">
        <f>ROUND(SUMIF(Model_Output!$B$11:$B$5000,O40,Model_Output!$G$11:$G$5000),-1)</f>
        <v>3880</v>
      </c>
      <c r="E40" s="57">
        <f>ROUND(SUMIF(Model_Output!$B$11:$B$5000,P40,Model_Output!$G$11:$G$5000),-1)</f>
        <v>240</v>
      </c>
      <c r="F40" s="57">
        <f>ROUND(SUMIF(Model_Output!$B$11:$B$5000,Q40,Model_Output!$G$11:$G$5000),-1)</f>
        <v>480</v>
      </c>
      <c r="G40" s="57">
        <f>ROUND(SUMIF(Model_Output!$B$11:$B$5000,R40,Model_Output!$G$11:$G$5000),-1)</f>
        <v>260</v>
      </c>
      <c r="H40" s="57">
        <f>ROUND(SUMIF(Model_Output!$B$11:$B$5000,S40,Model_Output!$G$11:$G$5000),-1)</f>
        <v>1160</v>
      </c>
      <c r="I40" s="57">
        <f>ROUND(SUMIF(Model_Output!$B$11:$B$5000,T40,Model_Output!$G$11:$G$5000),-1)</f>
        <v>1470</v>
      </c>
      <c r="J40" s="57">
        <f>ROUND(SUMIF(Model_Output!$B$11:$B$5000,U40,Model_Output!$G$11:$G$5000),-1)</f>
        <v>52290</v>
      </c>
      <c r="M40" s="64" t="s">
        <v>3164</v>
      </c>
      <c r="N40" s="64" t="s">
        <v>3168</v>
      </c>
      <c r="O40" s="64" t="s">
        <v>3172</v>
      </c>
      <c r="P40" s="64" t="s">
        <v>3176</v>
      </c>
      <c r="Q40" s="64" t="s">
        <v>3180</v>
      </c>
      <c r="R40" s="64" t="s">
        <v>3184</v>
      </c>
      <c r="S40" s="64" t="s">
        <v>3188</v>
      </c>
      <c r="T40" s="64" t="s">
        <v>3192</v>
      </c>
      <c r="U40" s="64" t="s">
        <v>3196</v>
      </c>
    </row>
    <row r="41" spans="1:22" x14ac:dyDescent="0.3">
      <c r="A41" s="64" t="s">
        <v>151</v>
      </c>
      <c r="B41" s="69">
        <f t="shared" ref="B41:J41" si="20">SUM(B37:B40)</f>
        <v>4510</v>
      </c>
      <c r="C41" s="69">
        <f t="shared" si="20"/>
        <v>18180</v>
      </c>
      <c r="D41" s="69">
        <f t="shared" si="20"/>
        <v>50200</v>
      </c>
      <c r="E41" s="69">
        <f t="shared" si="20"/>
        <v>9140</v>
      </c>
      <c r="F41" s="69">
        <f t="shared" si="20"/>
        <v>2720</v>
      </c>
      <c r="G41" s="69">
        <f t="shared" si="20"/>
        <v>6070</v>
      </c>
      <c r="H41" s="69">
        <f t="shared" si="20"/>
        <v>47750</v>
      </c>
      <c r="I41" s="69">
        <f t="shared" si="20"/>
        <v>13940</v>
      </c>
      <c r="J41" s="69">
        <f t="shared" si="20"/>
        <v>1245360</v>
      </c>
    </row>
    <row r="43" spans="1:22" s="106" customFormat="1" ht="33.75" thickBot="1" x14ac:dyDescent="0.35">
      <c r="A43" s="109" t="s">
        <v>2991</v>
      </c>
      <c r="B43" s="111" t="s">
        <v>3145</v>
      </c>
      <c r="C43" s="111" t="s">
        <v>3156</v>
      </c>
      <c r="D43" s="111" t="s">
        <v>616</v>
      </c>
      <c r="E43" s="111" t="s">
        <v>3144</v>
      </c>
      <c r="F43" s="111" t="s">
        <v>3148</v>
      </c>
      <c r="G43" s="111" t="s">
        <v>3152</v>
      </c>
      <c r="H43" s="111" t="s">
        <v>2985</v>
      </c>
      <c r="I43" s="111" t="s">
        <v>3142</v>
      </c>
      <c r="J43" s="111" t="s">
        <v>3160</v>
      </c>
      <c r="K43" s="110"/>
      <c r="M43" s="71" t="s">
        <v>68</v>
      </c>
      <c r="N43" s="71"/>
      <c r="O43" s="70"/>
      <c r="P43" s="70"/>
      <c r="Q43" s="70"/>
      <c r="R43" s="70"/>
      <c r="S43" s="70"/>
      <c r="T43" s="70"/>
      <c r="U43" s="70"/>
    </row>
    <row r="44" spans="1:22" x14ac:dyDescent="0.3">
      <c r="A44" s="64" t="s">
        <v>937</v>
      </c>
      <c r="B44" s="69">
        <f>ROUND(SUMIF(Model_Output!$B$11:$B$5000,M44,Model_Output!$G$11:$G$5000),-1)</f>
        <v>5010</v>
      </c>
      <c r="C44" s="69">
        <f>ROUND(SUMIF(Model_Output!$B$11:$B$5000,N44,Model_Output!$G$11:$G$5000),-1)</f>
        <v>2140</v>
      </c>
      <c r="D44" s="69">
        <f>ROUND(SUMIF(Model_Output!$B$11:$B$5000,O44,Model_Output!$G$11:$G$5000),-1)</f>
        <v>4260</v>
      </c>
      <c r="E44" s="69">
        <f>ROUND(SUMIF(Model_Output!$B$11:$B$5000,P44,Model_Output!$G$11:$G$5000),-1)</f>
        <v>15400</v>
      </c>
      <c r="F44" s="69">
        <f>ROUND(SUMIF(Model_Output!$B$11:$B$5000,Q44,Model_Output!$G$11:$G$5000),-1)</f>
        <v>11610</v>
      </c>
      <c r="G44" s="69">
        <f>ROUND(SUMIF(Model_Output!$B$11:$B$5000,R44,Model_Output!$G$11:$G$5000),-1)</f>
        <v>5930</v>
      </c>
      <c r="H44" s="69">
        <f>ROUND(SUMIF(Model_Output!$B$11:$B$5000,S44,Model_Output!$G$11:$G$5000),-1)</f>
        <v>13000</v>
      </c>
      <c r="I44" s="69">
        <f>ROUND(SUMIF(Model_Output!$B$11:$B$5000,T44,Model_Output!$G$11:$G$5000),-1)</f>
        <v>10960</v>
      </c>
      <c r="J44" s="69">
        <f>ROUND(SUMIF(Model_Output!$B$11:$B$5000,U44,Model_Output!$G$11:$G$5000),-1)</f>
        <v>1035330</v>
      </c>
      <c r="M44" s="64" t="s">
        <v>3229</v>
      </c>
      <c r="N44" s="64" t="s">
        <v>3237</v>
      </c>
      <c r="O44" s="64" t="s">
        <v>3245</v>
      </c>
      <c r="P44" s="64" t="s">
        <v>3253</v>
      </c>
      <c r="Q44" s="64" t="s">
        <v>3261</v>
      </c>
      <c r="R44" s="64" t="s">
        <v>3269</v>
      </c>
      <c r="S44" s="64" t="s">
        <v>3277</v>
      </c>
      <c r="T44" s="64" t="s">
        <v>3285</v>
      </c>
      <c r="U44" s="64" t="s">
        <v>3193</v>
      </c>
    </row>
    <row r="45" spans="1:22" x14ac:dyDescent="0.3">
      <c r="A45" s="64" t="s">
        <v>2989</v>
      </c>
      <c r="B45" s="69">
        <f>ROUND(SUMIF(Model_Output!$B$11:$B$5000,M45,Model_Output!$G$11:$G$5000),-1)</f>
        <v>480</v>
      </c>
      <c r="C45" s="69">
        <f>ROUND(SUMIF(Model_Output!$B$11:$B$5000,N45,Model_Output!$G$11:$G$5000),-1)</f>
        <v>170</v>
      </c>
      <c r="D45" s="69">
        <f>ROUND(SUMIF(Model_Output!$B$11:$B$5000,O45,Model_Output!$G$11:$G$5000),-1)</f>
        <v>400</v>
      </c>
      <c r="E45" s="69">
        <f>ROUND(SUMIF(Model_Output!$B$11:$B$5000,P45,Model_Output!$G$11:$G$5000),-1)</f>
        <v>1450</v>
      </c>
      <c r="F45" s="69">
        <f>ROUND(SUMIF(Model_Output!$B$11:$B$5000,Q45,Model_Output!$G$11:$G$5000),-1)</f>
        <v>1230</v>
      </c>
      <c r="G45" s="69">
        <f>ROUND(SUMIF(Model_Output!$B$11:$B$5000,R45,Model_Output!$G$11:$G$5000),-1)</f>
        <v>500</v>
      </c>
      <c r="H45" s="69">
        <f>ROUND(SUMIF(Model_Output!$B$11:$B$5000,S45,Model_Output!$G$11:$G$5000),-1)</f>
        <v>1120</v>
      </c>
      <c r="I45" s="69">
        <f>ROUND(SUMIF(Model_Output!$B$11:$B$5000,T45,Model_Output!$G$11:$G$5000),-1)</f>
        <v>1100</v>
      </c>
      <c r="J45" s="69">
        <f>ROUND(SUMIF(Model_Output!$B$11:$B$5000,U45,Model_Output!$G$11:$G$5000),-1)</f>
        <v>98510</v>
      </c>
      <c r="M45" s="64" t="s">
        <v>3231</v>
      </c>
      <c r="N45" s="64" t="s">
        <v>3239</v>
      </c>
      <c r="O45" s="64" t="s">
        <v>3247</v>
      </c>
      <c r="P45" s="64" t="s">
        <v>3255</v>
      </c>
      <c r="Q45" s="64" t="s">
        <v>3263</v>
      </c>
      <c r="R45" s="64" t="s">
        <v>3271</v>
      </c>
      <c r="S45" s="64" t="s">
        <v>3279</v>
      </c>
      <c r="T45" s="64" t="s">
        <v>3287</v>
      </c>
      <c r="U45" s="64" t="s">
        <v>3194</v>
      </c>
    </row>
    <row r="46" spans="1:22" x14ac:dyDescent="0.3">
      <c r="A46" s="64" t="s">
        <v>936</v>
      </c>
      <c r="B46" s="69">
        <f>ROUND(SUMIF(Model_Output!$B$11:$B$5000,M46,Model_Output!$G$11:$G$5000),-1)</f>
        <v>280</v>
      </c>
      <c r="C46" s="69">
        <f>ROUND(SUMIF(Model_Output!$B$11:$B$5000,N46,Model_Output!$G$11:$G$5000),-1)</f>
        <v>60</v>
      </c>
      <c r="D46" s="69">
        <f>ROUND(SUMIF(Model_Output!$B$11:$B$5000,O46,Model_Output!$G$11:$G$5000),-1)</f>
        <v>250</v>
      </c>
      <c r="E46" s="69">
        <f>ROUND(SUMIF(Model_Output!$B$11:$B$5000,P46,Model_Output!$G$11:$G$5000),-1)</f>
        <v>630</v>
      </c>
      <c r="F46" s="69">
        <f>ROUND(SUMIF(Model_Output!$B$11:$B$5000,Q46,Model_Output!$G$11:$G$5000),-1)</f>
        <v>720</v>
      </c>
      <c r="G46" s="69">
        <f>ROUND(SUMIF(Model_Output!$B$11:$B$5000,R46,Model_Output!$G$11:$G$5000),-1)</f>
        <v>450</v>
      </c>
      <c r="H46" s="69">
        <f>ROUND(SUMIF(Model_Output!$B$11:$B$5000,S46,Model_Output!$G$11:$G$5000),-1)</f>
        <v>1130</v>
      </c>
      <c r="I46" s="69">
        <f>ROUND(SUMIF(Model_Output!$B$11:$B$5000,T46,Model_Output!$G$11:$G$5000),-1)</f>
        <v>550</v>
      </c>
      <c r="J46" s="69">
        <f>ROUND(SUMIF(Model_Output!$B$11:$B$5000,U46,Model_Output!$G$11:$G$5000),-1)</f>
        <v>59230</v>
      </c>
      <c r="M46" s="64" t="s">
        <v>3233</v>
      </c>
      <c r="N46" s="64" t="s">
        <v>3241</v>
      </c>
      <c r="O46" s="64" t="s">
        <v>3249</v>
      </c>
      <c r="P46" s="64" t="s">
        <v>3257</v>
      </c>
      <c r="Q46" s="64" t="s">
        <v>3265</v>
      </c>
      <c r="R46" s="64" t="s">
        <v>3273</v>
      </c>
      <c r="S46" s="64" t="s">
        <v>3281</v>
      </c>
      <c r="T46" s="64" t="s">
        <v>3289</v>
      </c>
      <c r="U46" s="64" t="s">
        <v>3195</v>
      </c>
    </row>
    <row r="47" spans="1:22" ht="17.25" thickBot="1" x14ac:dyDescent="0.35">
      <c r="A47" s="108" t="s">
        <v>2990</v>
      </c>
      <c r="B47" s="57">
        <f>ROUND(SUMIF(Model_Output!$B$11:$B$5000,M47,Model_Output!$G$11:$G$5000),-1)</f>
        <v>220</v>
      </c>
      <c r="C47" s="57">
        <f>ROUND(SUMIF(Model_Output!$B$11:$B$5000,N47,Model_Output!$G$11:$G$5000),-1)</f>
        <v>120</v>
      </c>
      <c r="D47" s="57">
        <f>ROUND(SUMIF(Model_Output!$B$11:$B$5000,O47,Model_Output!$G$11:$G$5000),-1)</f>
        <v>180</v>
      </c>
      <c r="E47" s="57">
        <f>ROUND(SUMIF(Model_Output!$B$11:$B$5000,P47,Model_Output!$G$11:$G$5000),-1)</f>
        <v>330</v>
      </c>
      <c r="F47" s="57">
        <f>ROUND(SUMIF(Model_Output!$B$11:$B$5000,Q47,Model_Output!$G$11:$G$5000),-1)</f>
        <v>520</v>
      </c>
      <c r="G47" s="57">
        <f>ROUND(SUMIF(Model_Output!$B$11:$B$5000,R47,Model_Output!$G$11:$G$5000),-1)</f>
        <v>380</v>
      </c>
      <c r="H47" s="57">
        <f>ROUND(SUMIF(Model_Output!$B$11:$B$5000,S47,Model_Output!$G$11:$G$5000),-1)</f>
        <v>710</v>
      </c>
      <c r="I47" s="57">
        <f>ROUND(SUMIF(Model_Output!$B$11:$B$5000,T47,Model_Output!$G$11:$G$5000),-1)</f>
        <v>260</v>
      </c>
      <c r="J47" s="57">
        <f>ROUND(SUMIF(Model_Output!$B$11:$B$5000,U47,Model_Output!$G$11:$G$5000),-1)</f>
        <v>52290</v>
      </c>
      <c r="M47" s="64" t="s">
        <v>3235</v>
      </c>
      <c r="N47" s="64" t="s">
        <v>3243</v>
      </c>
      <c r="O47" s="64" t="s">
        <v>3251</v>
      </c>
      <c r="P47" s="64" t="s">
        <v>3259</v>
      </c>
      <c r="Q47" s="64" t="s">
        <v>3267</v>
      </c>
      <c r="R47" s="64" t="s">
        <v>3275</v>
      </c>
      <c r="S47" s="64" t="s">
        <v>3283</v>
      </c>
      <c r="T47" s="64" t="s">
        <v>3291</v>
      </c>
      <c r="U47" s="64" t="s">
        <v>3196</v>
      </c>
    </row>
    <row r="48" spans="1:22" x14ac:dyDescent="0.3">
      <c r="A48" s="64" t="s">
        <v>151</v>
      </c>
      <c r="B48" s="69">
        <f t="shared" ref="B48:J48" si="21">SUM(B44:B47)</f>
        <v>5990</v>
      </c>
      <c r="C48" s="69">
        <f t="shared" si="21"/>
        <v>2490</v>
      </c>
      <c r="D48" s="69">
        <f t="shared" si="21"/>
        <v>5090</v>
      </c>
      <c r="E48" s="69">
        <f t="shared" si="21"/>
        <v>17810</v>
      </c>
      <c r="F48" s="69">
        <f t="shared" si="21"/>
        <v>14080</v>
      </c>
      <c r="G48" s="69">
        <f t="shared" si="21"/>
        <v>7260</v>
      </c>
      <c r="H48" s="69">
        <f t="shared" si="21"/>
        <v>15960</v>
      </c>
      <c r="I48" s="69">
        <f t="shared" si="21"/>
        <v>12870</v>
      </c>
      <c r="J48" s="69">
        <f t="shared" si="21"/>
        <v>1245360</v>
      </c>
    </row>
    <row r="50" spans="1:21" s="106" customFormat="1" ht="83.25" thickBot="1" x14ac:dyDescent="0.35">
      <c r="A50" s="109" t="s">
        <v>2991</v>
      </c>
      <c r="B50" s="111" t="s">
        <v>3149</v>
      </c>
      <c r="C50" s="111" t="s">
        <v>3153</v>
      </c>
      <c r="D50" s="111" t="s">
        <v>3159</v>
      </c>
      <c r="E50" s="111" t="s">
        <v>3154</v>
      </c>
      <c r="F50" s="111" t="s">
        <v>3155</v>
      </c>
      <c r="G50" s="111" t="s">
        <v>3147</v>
      </c>
      <c r="H50" s="111" t="s">
        <v>3146</v>
      </c>
      <c r="I50" s="111" t="s">
        <v>618</v>
      </c>
      <c r="J50" s="111" t="s">
        <v>3160</v>
      </c>
      <c r="K50" s="110"/>
      <c r="M50" s="71" t="s">
        <v>68</v>
      </c>
      <c r="N50" s="71"/>
      <c r="O50" s="70"/>
      <c r="P50" s="70"/>
      <c r="Q50" s="70"/>
      <c r="R50" s="70"/>
      <c r="S50" s="70"/>
      <c r="T50" s="70"/>
      <c r="U50" s="70"/>
    </row>
    <row r="51" spans="1:21" x14ac:dyDescent="0.3">
      <c r="A51" s="64" t="s">
        <v>937</v>
      </c>
      <c r="B51" s="69">
        <f>ROUND(SUMIF(Model_Output!$B$11:$B$5000,M51,Model_Output!$G$11:$G$5000),-1)</f>
        <v>22520</v>
      </c>
      <c r="C51" s="69">
        <f>ROUND(SUMIF(Model_Output!$B$11:$B$5000,N51,Model_Output!$G$11:$G$5000),-1)</f>
        <v>6870</v>
      </c>
      <c r="D51" s="69">
        <f>ROUND(SUMIF(Model_Output!$B$11:$B$5000,O51,Model_Output!$G$11:$G$5000),-1)</f>
        <v>520</v>
      </c>
      <c r="E51" s="69">
        <f>ROUND(SUMIF(Model_Output!$B$11:$B$5000,P51,Model_Output!$G$11:$G$5000),-1)</f>
        <v>2850</v>
      </c>
      <c r="F51" s="69">
        <f>ROUND(SUMIF(Model_Output!$B$11:$B$5000,Q51,Model_Output!$G$11:$G$5000),-1)</f>
        <v>7660</v>
      </c>
      <c r="G51" s="69">
        <f>ROUND(SUMIF(Model_Output!$B$11:$B$5000,R51,Model_Output!$G$11:$G$5000),-1)</f>
        <v>10940</v>
      </c>
      <c r="H51" s="69">
        <f>ROUND(SUMIF(Model_Output!$B$11:$B$5000,S51,Model_Output!$G$11:$G$5000),-1)</f>
        <v>28090</v>
      </c>
      <c r="I51" s="69">
        <f>ROUND(SUMIF(Model_Output!$B$11:$B$5000,T51,Model_Output!$G$11:$G$5000),-1)</f>
        <v>11290</v>
      </c>
      <c r="J51" s="69">
        <f>ROUND(SUMIF(Model_Output!$B$11:$B$5000,U51,Model_Output!$G$11:$G$5000),-1)</f>
        <v>1035330</v>
      </c>
      <c r="M51" s="64" t="s">
        <v>3293</v>
      </c>
      <c r="N51" s="64" t="s">
        <v>3301</v>
      </c>
      <c r="O51" s="64" t="s">
        <v>3309</v>
      </c>
      <c r="P51" s="64" t="s">
        <v>3317</v>
      </c>
      <c r="Q51" s="64" t="s">
        <v>3325</v>
      </c>
      <c r="R51" s="64" t="s">
        <v>3333</v>
      </c>
      <c r="S51" s="64" t="s">
        <v>3341</v>
      </c>
      <c r="T51" s="64" t="s">
        <v>3349</v>
      </c>
      <c r="U51" s="64" t="s">
        <v>3193</v>
      </c>
    </row>
    <row r="52" spans="1:21" x14ac:dyDescent="0.3">
      <c r="A52" s="64" t="s">
        <v>2989</v>
      </c>
      <c r="B52" s="69">
        <f>ROUND(SUMIF(Model_Output!$B$11:$B$5000,M52,Model_Output!$G$11:$G$5000),-1)</f>
        <v>1870</v>
      </c>
      <c r="C52" s="69">
        <f>ROUND(SUMIF(Model_Output!$B$11:$B$5000,N52,Model_Output!$G$11:$G$5000),-1)</f>
        <v>620</v>
      </c>
      <c r="D52" s="69">
        <f>ROUND(SUMIF(Model_Output!$B$11:$B$5000,O52,Model_Output!$G$11:$G$5000),-1)</f>
        <v>50</v>
      </c>
      <c r="E52" s="69">
        <f>ROUND(SUMIF(Model_Output!$B$11:$B$5000,P52,Model_Output!$G$11:$G$5000),-1)</f>
        <v>250</v>
      </c>
      <c r="F52" s="69">
        <f>ROUND(SUMIF(Model_Output!$B$11:$B$5000,Q52,Model_Output!$G$11:$G$5000),-1)</f>
        <v>640</v>
      </c>
      <c r="G52" s="69">
        <f>ROUND(SUMIF(Model_Output!$B$11:$B$5000,R52,Model_Output!$G$11:$G$5000),-1)</f>
        <v>1140</v>
      </c>
      <c r="H52" s="69">
        <f>ROUND(SUMIF(Model_Output!$B$11:$B$5000,S52,Model_Output!$G$11:$G$5000),-1)</f>
        <v>3010</v>
      </c>
      <c r="I52" s="69">
        <f>ROUND(SUMIF(Model_Output!$B$11:$B$5000,T52,Model_Output!$G$11:$G$5000),-1)</f>
        <v>1090</v>
      </c>
      <c r="J52" s="69">
        <f>ROUND(SUMIF(Model_Output!$B$11:$B$5000,U52,Model_Output!$G$11:$G$5000),-1)</f>
        <v>98510</v>
      </c>
      <c r="M52" s="64" t="s">
        <v>3295</v>
      </c>
      <c r="N52" s="64" t="s">
        <v>3303</v>
      </c>
      <c r="O52" s="64" t="s">
        <v>3311</v>
      </c>
      <c r="P52" s="64" t="s">
        <v>3319</v>
      </c>
      <c r="Q52" s="64" t="s">
        <v>3327</v>
      </c>
      <c r="R52" s="64" t="s">
        <v>3335</v>
      </c>
      <c r="S52" s="64" t="s">
        <v>3343</v>
      </c>
      <c r="T52" s="64" t="s">
        <v>3351</v>
      </c>
      <c r="U52" s="64" t="s">
        <v>3194</v>
      </c>
    </row>
    <row r="53" spans="1:21" x14ac:dyDescent="0.3">
      <c r="A53" s="64" t="s">
        <v>936</v>
      </c>
      <c r="B53" s="69">
        <f>ROUND(SUMIF(Model_Output!$B$11:$B$5000,M53,Model_Output!$G$11:$G$5000),-1)</f>
        <v>1350</v>
      </c>
      <c r="C53" s="69">
        <f>ROUND(SUMIF(Model_Output!$B$11:$B$5000,N53,Model_Output!$G$11:$G$5000),-1)</f>
        <v>310</v>
      </c>
      <c r="D53" s="69">
        <f>ROUND(SUMIF(Model_Output!$B$11:$B$5000,O53,Model_Output!$G$11:$G$5000),-1)</f>
        <v>0</v>
      </c>
      <c r="E53" s="69">
        <f>ROUND(SUMIF(Model_Output!$B$11:$B$5000,P53,Model_Output!$G$11:$G$5000),-1)</f>
        <v>180</v>
      </c>
      <c r="F53" s="69">
        <f>ROUND(SUMIF(Model_Output!$B$11:$B$5000,Q53,Model_Output!$G$11:$G$5000),-1)</f>
        <v>390</v>
      </c>
      <c r="G53" s="69">
        <f>ROUND(SUMIF(Model_Output!$B$11:$B$5000,R53,Model_Output!$G$11:$G$5000),-1)</f>
        <v>710</v>
      </c>
      <c r="H53" s="69">
        <f>ROUND(SUMIF(Model_Output!$B$11:$B$5000,S53,Model_Output!$G$11:$G$5000),-1)</f>
        <v>2260</v>
      </c>
      <c r="I53" s="69">
        <f>ROUND(SUMIF(Model_Output!$B$11:$B$5000,T53,Model_Output!$G$11:$G$5000),-1)</f>
        <v>640</v>
      </c>
      <c r="J53" s="69">
        <f>ROUND(SUMIF(Model_Output!$B$11:$B$5000,U53,Model_Output!$G$11:$G$5000),-1)</f>
        <v>59230</v>
      </c>
      <c r="M53" s="64" t="s">
        <v>3297</v>
      </c>
      <c r="N53" s="64" t="s">
        <v>3305</v>
      </c>
      <c r="O53" s="64" t="s">
        <v>3313</v>
      </c>
      <c r="P53" s="64" t="s">
        <v>3321</v>
      </c>
      <c r="Q53" s="64" t="s">
        <v>3329</v>
      </c>
      <c r="R53" s="64" t="s">
        <v>3337</v>
      </c>
      <c r="S53" s="64" t="s">
        <v>3345</v>
      </c>
      <c r="T53" s="64" t="s">
        <v>3353</v>
      </c>
      <c r="U53" s="64" t="s">
        <v>3195</v>
      </c>
    </row>
    <row r="54" spans="1:21" ht="17.25" thickBot="1" x14ac:dyDescent="0.35">
      <c r="A54" s="108" t="s">
        <v>2990</v>
      </c>
      <c r="B54" s="57">
        <f>ROUND(SUMIF(Model_Output!$B$11:$B$5000,M54,Model_Output!$G$11:$G$5000),-1)</f>
        <v>830</v>
      </c>
      <c r="C54" s="57">
        <f>ROUND(SUMIF(Model_Output!$B$11:$B$5000,N54,Model_Output!$G$11:$G$5000),-1)</f>
        <v>140</v>
      </c>
      <c r="D54" s="57">
        <f>ROUND(SUMIF(Model_Output!$B$11:$B$5000,O54,Model_Output!$G$11:$G$5000),-1)</f>
        <v>0</v>
      </c>
      <c r="E54" s="57">
        <f>ROUND(SUMIF(Model_Output!$B$11:$B$5000,P54,Model_Output!$G$11:$G$5000),-1)</f>
        <v>150</v>
      </c>
      <c r="F54" s="57">
        <f>ROUND(SUMIF(Model_Output!$B$11:$B$5000,Q54,Model_Output!$G$11:$G$5000),-1)</f>
        <v>420</v>
      </c>
      <c r="G54" s="57">
        <f>ROUND(SUMIF(Model_Output!$B$11:$B$5000,R54,Model_Output!$G$11:$G$5000),-1)</f>
        <v>420</v>
      </c>
      <c r="H54" s="57">
        <f>ROUND(SUMIF(Model_Output!$B$11:$B$5000,S54,Model_Output!$G$11:$G$5000),-1)</f>
        <v>1050</v>
      </c>
      <c r="I54" s="57">
        <f>ROUND(SUMIF(Model_Output!$B$11:$B$5000,T54,Model_Output!$G$11:$G$5000),-1)</f>
        <v>400</v>
      </c>
      <c r="J54" s="57">
        <f>ROUND(SUMIF(Model_Output!$B$11:$B$5000,U54,Model_Output!$G$11:$G$5000),-1)</f>
        <v>52290</v>
      </c>
      <c r="M54" s="64" t="s">
        <v>3299</v>
      </c>
      <c r="N54" s="64" t="s">
        <v>3307</v>
      </c>
      <c r="O54" s="64" t="s">
        <v>3315</v>
      </c>
      <c r="P54" s="64" t="s">
        <v>3323</v>
      </c>
      <c r="Q54" s="64" t="s">
        <v>3331</v>
      </c>
      <c r="R54" s="64" t="s">
        <v>3339</v>
      </c>
      <c r="S54" s="64" t="s">
        <v>3347</v>
      </c>
      <c r="T54" s="64" t="s">
        <v>3355</v>
      </c>
      <c r="U54" s="64" t="s">
        <v>3196</v>
      </c>
    </row>
    <row r="55" spans="1:21" x14ac:dyDescent="0.3">
      <c r="A55" s="64" t="s">
        <v>151</v>
      </c>
      <c r="B55" s="69">
        <f t="shared" ref="B55:J55" si="22">SUM(B51:B54)</f>
        <v>26570</v>
      </c>
      <c r="C55" s="69">
        <f t="shared" si="22"/>
        <v>7940</v>
      </c>
      <c r="D55" s="69">
        <f t="shared" si="22"/>
        <v>570</v>
      </c>
      <c r="E55" s="69">
        <f t="shared" si="22"/>
        <v>3430</v>
      </c>
      <c r="F55" s="69">
        <f t="shared" si="22"/>
        <v>9110</v>
      </c>
      <c r="G55" s="69">
        <f t="shared" si="22"/>
        <v>13210</v>
      </c>
      <c r="H55" s="69">
        <f t="shared" si="22"/>
        <v>34410</v>
      </c>
      <c r="I55" s="69">
        <f t="shared" si="22"/>
        <v>13420</v>
      </c>
      <c r="J55" s="69">
        <f t="shared" si="22"/>
        <v>1245360</v>
      </c>
    </row>
    <row r="57" spans="1:21" s="106" customFormat="1" ht="50.25" thickBot="1" x14ac:dyDescent="0.35">
      <c r="A57" s="109" t="s">
        <v>2991</v>
      </c>
      <c r="B57" s="113" t="s">
        <v>615</v>
      </c>
      <c r="C57" s="113" t="s">
        <v>2986</v>
      </c>
      <c r="D57" s="113" t="s">
        <v>3140</v>
      </c>
      <c r="E57" s="113" t="s">
        <v>2987</v>
      </c>
      <c r="F57" s="113" t="s">
        <v>3139</v>
      </c>
      <c r="G57" s="113" t="s">
        <v>3137</v>
      </c>
      <c r="H57" s="113" t="s">
        <v>3138</v>
      </c>
      <c r="I57" s="113" t="s">
        <v>3157</v>
      </c>
      <c r="J57" s="113" t="s">
        <v>3160</v>
      </c>
      <c r="K57" s="112"/>
      <c r="M57" s="71" t="s">
        <v>68</v>
      </c>
      <c r="N57" s="71"/>
      <c r="O57" s="70"/>
      <c r="P57" s="70"/>
      <c r="Q57" s="70"/>
      <c r="R57" s="70"/>
      <c r="S57" s="70"/>
      <c r="T57" s="70"/>
      <c r="U57" s="70"/>
    </row>
    <row r="58" spans="1:21" x14ac:dyDescent="0.3">
      <c r="A58" s="64" t="s">
        <v>937</v>
      </c>
      <c r="B58" s="69">
        <f>ROUND(SUMIF(Model_Output!$B$11:$B$5000,M58,Model_Output!$G$11:$G$5000),-1)</f>
        <v>16230</v>
      </c>
      <c r="C58" s="69">
        <f>ROUND(SUMIF(Model_Output!$B$11:$B$5000,N58,Model_Output!$G$11:$G$5000),-1)</f>
        <v>44030</v>
      </c>
      <c r="D58" s="69">
        <f>ROUND(SUMIF(Model_Output!$B$11:$B$5000,O58,Model_Output!$G$11:$G$5000),-1)</f>
        <v>29600</v>
      </c>
      <c r="E58" s="69">
        <f>ROUND(SUMIF(Model_Output!$B$11:$B$5000,P58,Model_Output!$G$11:$G$5000),-1)</f>
        <v>11670</v>
      </c>
      <c r="F58" s="69">
        <f>ROUND(SUMIF(Model_Output!$B$11:$B$5000,Q58,Model_Output!$G$11:$G$5000),-1)</f>
        <v>15960</v>
      </c>
      <c r="G58" s="69">
        <f>ROUND(SUMIF(Model_Output!$B$11:$B$5000,R58,Model_Output!$G$11:$G$5000),-1)</f>
        <v>19010</v>
      </c>
      <c r="H58" s="69">
        <f>ROUND(SUMIF(Model_Output!$B$11:$B$5000,S58,Model_Output!$G$11:$G$5000),-1)</f>
        <v>10070</v>
      </c>
      <c r="I58" s="69">
        <f>ROUND(SUMIF(Model_Output!$B$11:$B$5000,T58,Model_Output!$G$11:$G$5000),-1)</f>
        <v>11280</v>
      </c>
      <c r="J58" s="69">
        <f>ROUND(SUMIF(Model_Output!$B$11:$B$5000,U58,Model_Output!$G$11:$G$5000),-1)</f>
        <v>1035330</v>
      </c>
      <c r="M58" s="64" t="s">
        <v>3357</v>
      </c>
      <c r="N58" s="64" t="s">
        <v>3365</v>
      </c>
      <c r="O58" s="64" t="s">
        <v>3373</v>
      </c>
      <c r="P58" s="64" t="s">
        <v>3447</v>
      </c>
      <c r="Q58" s="64" t="s">
        <v>3385</v>
      </c>
      <c r="R58" s="64" t="s">
        <v>3393</v>
      </c>
      <c r="S58" s="64" t="s">
        <v>3401</v>
      </c>
      <c r="T58" s="64" t="s">
        <v>3409</v>
      </c>
      <c r="U58" s="64" t="s">
        <v>3193</v>
      </c>
    </row>
    <row r="59" spans="1:21" x14ac:dyDescent="0.3">
      <c r="A59" s="64" t="s">
        <v>2989</v>
      </c>
      <c r="B59" s="69">
        <f>ROUND(SUMIF(Model_Output!$B$11:$B$5000,M59,Model_Output!$G$11:$G$5000),-1)</f>
        <v>1620</v>
      </c>
      <c r="C59" s="69">
        <f>ROUND(SUMIF(Model_Output!$B$11:$B$5000,N59,Model_Output!$G$11:$G$5000),-1)</f>
        <v>14490</v>
      </c>
      <c r="D59" s="69">
        <f>ROUND(SUMIF(Model_Output!$B$11:$B$5000,O59,Model_Output!$G$11:$G$5000),-1)</f>
        <v>4970</v>
      </c>
      <c r="E59" s="69">
        <f>ROUND(SUMIF(Model_Output!$B$11:$B$5000,P59,Model_Output!$G$11:$G$5000),-1)</f>
        <v>1040</v>
      </c>
      <c r="F59" s="69">
        <f>ROUND(SUMIF(Model_Output!$B$11:$B$5000,Q59,Model_Output!$G$11:$G$5000),-1)</f>
        <v>2200</v>
      </c>
      <c r="G59" s="69">
        <f>ROUND(SUMIF(Model_Output!$B$11:$B$5000,R59,Model_Output!$G$11:$G$5000),-1)</f>
        <v>3180</v>
      </c>
      <c r="H59" s="69">
        <f>ROUND(SUMIF(Model_Output!$B$11:$B$5000,S59,Model_Output!$G$11:$G$5000),-1)</f>
        <v>1540</v>
      </c>
      <c r="I59" s="69">
        <f>ROUND(SUMIF(Model_Output!$B$11:$B$5000,T59,Model_Output!$G$11:$G$5000),-1)</f>
        <v>930</v>
      </c>
      <c r="J59" s="69">
        <f>ROUND(SUMIF(Model_Output!$B$11:$B$5000,U59,Model_Output!$G$11:$G$5000),-1)</f>
        <v>98510</v>
      </c>
      <c r="M59" s="64" t="s">
        <v>3359</v>
      </c>
      <c r="N59" s="64" t="s">
        <v>3367</v>
      </c>
      <c r="O59" s="64" t="s">
        <v>3375</v>
      </c>
      <c r="P59" s="64" t="s">
        <v>3379</v>
      </c>
      <c r="Q59" s="64" t="s">
        <v>3387</v>
      </c>
      <c r="R59" s="64" t="s">
        <v>3395</v>
      </c>
      <c r="S59" s="64" t="s">
        <v>3403</v>
      </c>
      <c r="T59" s="64" t="s">
        <v>3411</v>
      </c>
      <c r="U59" s="64" t="s">
        <v>3194</v>
      </c>
    </row>
    <row r="60" spans="1:21" x14ac:dyDescent="0.3">
      <c r="A60" s="64" t="s">
        <v>936</v>
      </c>
      <c r="B60" s="69">
        <f>ROUND(SUMIF(Model_Output!$B$11:$B$5000,M60,Model_Output!$G$11:$G$5000),-1)</f>
        <v>1110</v>
      </c>
      <c r="C60" s="69">
        <f>ROUND(SUMIF(Model_Output!$B$11:$B$5000,N60,Model_Output!$G$11:$G$5000),-1)</f>
        <v>77850</v>
      </c>
      <c r="D60" s="69">
        <f>ROUND(SUMIF(Model_Output!$B$11:$B$5000,O60,Model_Output!$G$11:$G$5000),-1)</f>
        <v>11730</v>
      </c>
      <c r="E60" s="69">
        <f>ROUND(SUMIF(Model_Output!$B$11:$B$5000,P60,Model_Output!$G$11:$G$5000),-1)</f>
        <v>1030</v>
      </c>
      <c r="F60" s="69">
        <f>ROUND(SUMIF(Model_Output!$B$11:$B$5000,Q60,Model_Output!$G$11:$G$5000),-1)</f>
        <v>4240</v>
      </c>
      <c r="G60" s="69">
        <f>ROUND(SUMIF(Model_Output!$B$11:$B$5000,R60,Model_Output!$G$11:$G$5000),-1)</f>
        <v>9390</v>
      </c>
      <c r="H60" s="69">
        <f>ROUND(SUMIF(Model_Output!$B$11:$B$5000,S60,Model_Output!$G$11:$G$5000),-1)</f>
        <v>3340</v>
      </c>
      <c r="I60" s="69">
        <f>ROUND(SUMIF(Model_Output!$B$11:$B$5000,T60,Model_Output!$G$11:$G$5000),-1)</f>
        <v>430</v>
      </c>
      <c r="J60" s="69">
        <f>ROUND(SUMIF(Model_Output!$B$11:$B$5000,U60,Model_Output!$G$11:$G$5000),-1)</f>
        <v>59230</v>
      </c>
      <c r="M60" s="64" t="s">
        <v>3361</v>
      </c>
      <c r="N60" s="64" t="s">
        <v>3369</v>
      </c>
      <c r="O60" s="64" t="s">
        <v>3377</v>
      </c>
      <c r="P60" s="64" t="s">
        <v>3381</v>
      </c>
      <c r="Q60" s="64" t="s">
        <v>3389</v>
      </c>
      <c r="R60" s="64" t="s">
        <v>3397</v>
      </c>
      <c r="S60" s="64" t="s">
        <v>3405</v>
      </c>
      <c r="T60" s="64" t="s">
        <v>3413</v>
      </c>
      <c r="U60" s="64" t="s">
        <v>3195</v>
      </c>
    </row>
    <row r="61" spans="1:21" ht="17.25" thickBot="1" x14ac:dyDescent="0.35">
      <c r="A61" s="108" t="s">
        <v>2990</v>
      </c>
      <c r="B61" s="57">
        <f>ROUND(SUMIF(Model_Output!$B$11:$B$5000,M61,Model_Output!$G$11:$G$5000),-1)</f>
        <v>580</v>
      </c>
      <c r="C61" s="57">
        <f>ROUND(SUMIF(Model_Output!$B$11:$B$5000,N61,Model_Output!$G$11:$G$5000),-1)</f>
        <v>31210</v>
      </c>
      <c r="D61" s="57">
        <f>ROUND(SUMIF(Model_Output!$B$11:$B$5000,O61,Model_Output!$G$11:$G$5000),-1)</f>
        <v>7640</v>
      </c>
      <c r="E61" s="57">
        <f>ROUND(SUMIF(Model_Output!$B$11:$B$5000,P61,Model_Output!$G$11:$G$5000),-1)</f>
        <v>920</v>
      </c>
      <c r="F61" s="57">
        <f>ROUND(SUMIF(Model_Output!$B$11:$B$5000,Q61,Model_Output!$G$11:$G$5000),-1)</f>
        <v>2910</v>
      </c>
      <c r="G61" s="57">
        <f>ROUND(SUMIF(Model_Output!$B$11:$B$5000,R61,Model_Output!$G$11:$G$5000),-1)</f>
        <v>4570</v>
      </c>
      <c r="H61" s="57">
        <f>ROUND(SUMIF(Model_Output!$B$11:$B$5000,S61,Model_Output!$G$11:$G$5000),-1)</f>
        <v>2280</v>
      </c>
      <c r="I61" s="57">
        <f>ROUND(SUMIF(Model_Output!$B$11:$B$5000,T61,Model_Output!$G$11:$G$5000),-1)</f>
        <v>700</v>
      </c>
      <c r="J61" s="57">
        <f>ROUND(SUMIF(Model_Output!$B$11:$B$5000,U61,Model_Output!$G$11:$G$5000),-1)</f>
        <v>52290</v>
      </c>
      <c r="M61" s="64" t="s">
        <v>3363</v>
      </c>
      <c r="N61" s="64" t="s">
        <v>3371</v>
      </c>
      <c r="O61" s="64" t="s">
        <v>3445</v>
      </c>
      <c r="P61" s="64" t="s">
        <v>3383</v>
      </c>
      <c r="Q61" s="64" t="s">
        <v>3391</v>
      </c>
      <c r="R61" s="64" t="s">
        <v>3399</v>
      </c>
      <c r="S61" s="64" t="s">
        <v>3407</v>
      </c>
      <c r="T61" s="64" t="s">
        <v>3415</v>
      </c>
      <c r="U61" s="64" t="s">
        <v>3196</v>
      </c>
    </row>
    <row r="62" spans="1:21" x14ac:dyDescent="0.3">
      <c r="A62" s="64" t="s">
        <v>151</v>
      </c>
      <c r="B62" s="69">
        <f t="shared" ref="B62:J62" si="23">SUM(B58:B61)</f>
        <v>19540</v>
      </c>
      <c r="C62" s="69">
        <f t="shared" si="23"/>
        <v>167580</v>
      </c>
      <c r="D62" s="69">
        <f t="shared" si="23"/>
        <v>53940</v>
      </c>
      <c r="E62" s="69">
        <f t="shared" si="23"/>
        <v>14660</v>
      </c>
      <c r="F62" s="69">
        <f t="shared" si="23"/>
        <v>25310</v>
      </c>
      <c r="G62" s="69">
        <f t="shared" si="23"/>
        <v>36150</v>
      </c>
      <c r="H62" s="69">
        <f t="shared" si="23"/>
        <v>17230</v>
      </c>
      <c r="I62" s="69">
        <f t="shared" si="23"/>
        <v>13340</v>
      </c>
      <c r="J62" s="69">
        <f t="shared" si="23"/>
        <v>1245360</v>
      </c>
    </row>
    <row r="64" spans="1:21" s="106" customFormat="1" ht="33.75" thickBot="1" x14ac:dyDescent="0.35">
      <c r="A64" s="109" t="s">
        <v>2991</v>
      </c>
      <c r="B64" s="113" t="s">
        <v>2988</v>
      </c>
      <c r="C64" s="113" t="s">
        <v>3151</v>
      </c>
      <c r="D64" s="113" t="s">
        <v>617</v>
      </c>
      <c r="E64" s="113" t="s">
        <v>3160</v>
      </c>
      <c r="F64" s="115"/>
      <c r="G64" s="115"/>
      <c r="H64" s="115"/>
      <c r="I64" s="115"/>
      <c r="K64" s="112"/>
      <c r="M64" s="71" t="s">
        <v>68</v>
      </c>
      <c r="N64" s="71"/>
      <c r="O64" s="70"/>
      <c r="P64" s="70"/>
    </row>
    <row r="65" spans="1:21" x14ac:dyDescent="0.3">
      <c r="A65" s="64" t="s">
        <v>937</v>
      </c>
      <c r="B65" s="69">
        <f>ROUND(SUMIF(Model_Output!$B$11:$B$5000,M65,Model_Output!$G$11:$G$5000),-1)</f>
        <v>26820</v>
      </c>
      <c r="C65" s="69">
        <f>ROUND(SUMIF(Model_Output!$B$11:$B$5000,N65,Model_Output!$G$11:$G$5000),-1)</f>
        <v>7660</v>
      </c>
      <c r="D65" s="69">
        <f>ROUND(SUMIF(Model_Output!$B$11:$B$5000,O65,Model_Output!$G$11:$G$5000),-1)</f>
        <v>18370</v>
      </c>
      <c r="E65" s="69">
        <f>ROUND(SUMIF(Model_Output!$B$11:$B$5000,P65,Model_Output!$G$11:$G$5000),-1)</f>
        <v>1035330</v>
      </c>
      <c r="F65" s="55"/>
      <c r="G65" s="55"/>
      <c r="H65" s="55"/>
      <c r="I65" s="55"/>
      <c r="M65" s="64" t="s">
        <v>3417</v>
      </c>
      <c r="N65" s="64" t="s">
        <v>3425</v>
      </c>
      <c r="O65" s="64" t="s">
        <v>3433</v>
      </c>
      <c r="P65" s="64" t="s">
        <v>3193</v>
      </c>
    </row>
    <row r="66" spans="1:21" x14ac:dyDescent="0.3">
      <c r="A66" s="64" t="s">
        <v>2989</v>
      </c>
      <c r="B66" s="69">
        <f>ROUND(SUMIF(Model_Output!$B$11:$B$5000,M66,Model_Output!$G$11:$G$5000),-1)</f>
        <v>3390</v>
      </c>
      <c r="C66" s="69">
        <f>ROUND(SUMIF(Model_Output!$B$11:$B$5000,N66,Model_Output!$G$11:$G$5000),-1)</f>
        <v>680</v>
      </c>
      <c r="D66" s="69">
        <f>ROUND(SUMIF(Model_Output!$B$11:$B$5000,O66,Model_Output!$G$11:$G$5000),-1)</f>
        <v>1820</v>
      </c>
      <c r="E66" s="69">
        <f>ROUND(SUMIF(Model_Output!$B$11:$B$5000,P66,Model_Output!$G$11:$G$5000),-1)</f>
        <v>98510</v>
      </c>
      <c r="F66" s="55"/>
      <c r="G66" s="55"/>
      <c r="H66" s="55"/>
      <c r="I66" s="55"/>
      <c r="M66" s="64" t="s">
        <v>3419</v>
      </c>
      <c r="N66" s="64" t="s">
        <v>3427</v>
      </c>
      <c r="O66" s="64" t="s">
        <v>3435</v>
      </c>
      <c r="P66" s="64" t="s">
        <v>3194</v>
      </c>
    </row>
    <row r="67" spans="1:21" x14ac:dyDescent="0.3">
      <c r="A67" s="64" t="s">
        <v>936</v>
      </c>
      <c r="B67" s="69">
        <f>ROUND(SUMIF(Model_Output!$B$11:$B$5000,M67,Model_Output!$G$11:$G$5000),-1)</f>
        <v>4820</v>
      </c>
      <c r="C67" s="69">
        <f>ROUND(SUMIF(Model_Output!$B$11:$B$5000,N67,Model_Output!$G$11:$G$5000),-1)</f>
        <v>600</v>
      </c>
      <c r="D67" s="69">
        <f>ROUND(SUMIF(Model_Output!$B$11:$B$5000,O67,Model_Output!$G$11:$G$5000),-1)</f>
        <v>1050</v>
      </c>
      <c r="E67" s="69">
        <f>ROUND(SUMIF(Model_Output!$B$11:$B$5000,P67,Model_Output!$G$11:$G$5000),-1)</f>
        <v>59230</v>
      </c>
      <c r="F67" s="55"/>
      <c r="G67" s="55"/>
      <c r="H67" s="55"/>
      <c r="I67" s="55"/>
      <c r="M67" s="64" t="s">
        <v>3421</v>
      </c>
      <c r="N67" s="64" t="s">
        <v>3429</v>
      </c>
      <c r="O67" s="64" t="s">
        <v>3437</v>
      </c>
      <c r="P67" s="64" t="s">
        <v>3195</v>
      </c>
    </row>
    <row r="68" spans="1:21" ht="17.25" thickBot="1" x14ac:dyDescent="0.35">
      <c r="A68" s="108" t="s">
        <v>2990</v>
      </c>
      <c r="B68" s="57">
        <f>ROUND(SUMIF(Model_Output!$B$11:$B$5000,M68,Model_Output!$G$11:$G$5000),-1)</f>
        <v>3180</v>
      </c>
      <c r="C68" s="57">
        <f>ROUND(SUMIF(Model_Output!$B$11:$B$5000,N68,Model_Output!$G$11:$G$5000),-1)</f>
        <v>420</v>
      </c>
      <c r="D68" s="57">
        <f>ROUND(SUMIF(Model_Output!$B$11:$B$5000,O68,Model_Output!$G$11:$G$5000),-1)</f>
        <v>370</v>
      </c>
      <c r="E68" s="57">
        <f>ROUND(SUMIF(Model_Output!$B$11:$B$5000,P68,Model_Output!$G$11:$G$5000),-1)</f>
        <v>52290</v>
      </c>
      <c r="F68" s="55"/>
      <c r="G68" s="55"/>
      <c r="H68" s="55"/>
      <c r="I68" s="55"/>
      <c r="M68" s="64" t="s">
        <v>3423</v>
      </c>
      <c r="N68" s="64" t="s">
        <v>3431</v>
      </c>
      <c r="O68" s="64" t="s">
        <v>3439</v>
      </c>
      <c r="P68" s="64" t="s">
        <v>3196</v>
      </c>
    </row>
    <row r="69" spans="1:21" x14ac:dyDescent="0.3">
      <c r="A69" s="64" t="s">
        <v>151</v>
      </c>
      <c r="B69" s="69">
        <f t="shared" ref="B69:D69" si="24">SUM(B65:B68)</f>
        <v>38210</v>
      </c>
      <c r="C69" s="69">
        <f t="shared" si="24"/>
        <v>9360</v>
      </c>
      <c r="D69" s="69">
        <f t="shared" si="24"/>
        <v>21610</v>
      </c>
      <c r="E69" s="69">
        <f>SUM(E65:E68)</f>
        <v>1245360</v>
      </c>
      <c r="F69" s="55"/>
      <c r="G69" s="55"/>
      <c r="H69" s="55"/>
      <c r="I69" s="55"/>
    </row>
    <row r="71" spans="1:21" x14ac:dyDescent="0.3">
      <c r="A71" s="65" t="s">
        <v>3887</v>
      </c>
      <c r="B71" s="114"/>
    </row>
    <row r="72" spans="1:21" s="106" customFormat="1" ht="50.25" thickBot="1" x14ac:dyDescent="0.35">
      <c r="A72" s="109" t="s">
        <v>2991</v>
      </c>
      <c r="B72" s="113" t="s">
        <v>612</v>
      </c>
      <c r="C72" s="113" t="s">
        <v>3136</v>
      </c>
      <c r="D72" s="113" t="s">
        <v>2983</v>
      </c>
      <c r="E72" s="113" t="s">
        <v>3150</v>
      </c>
      <c r="F72" s="113" t="s">
        <v>3158</v>
      </c>
      <c r="G72" s="113" t="s">
        <v>3143</v>
      </c>
      <c r="H72" s="113" t="s">
        <v>3141</v>
      </c>
      <c r="I72" s="113" t="s">
        <v>2984</v>
      </c>
      <c r="J72" s="113" t="s">
        <v>3160</v>
      </c>
      <c r="K72" s="112"/>
      <c r="M72" s="71" t="s">
        <v>68</v>
      </c>
      <c r="N72" s="71"/>
      <c r="O72" s="70"/>
      <c r="P72" s="70"/>
      <c r="Q72" s="70"/>
      <c r="R72" s="70"/>
      <c r="S72" s="70"/>
      <c r="T72" s="70"/>
      <c r="U72" s="70"/>
    </row>
    <row r="73" spans="1:21" x14ac:dyDescent="0.3">
      <c r="A73" s="64" t="s">
        <v>937</v>
      </c>
      <c r="B73" s="69">
        <f>ROUND(SUMIF(Model_Output!$B$11:$B$5000,M73,Model_Output!$G$11:$G$5000),-1)</f>
        <v>6240</v>
      </c>
      <c r="C73" s="69">
        <f>ROUND(SUMIF(Model_Output!$B$11:$B$5000,N73,Model_Output!$G$11:$G$5000),-1)</f>
        <v>23020</v>
      </c>
      <c r="D73" s="69">
        <f>ROUND(SUMIF(Model_Output!$B$11:$B$5000,O73,Model_Output!$G$11:$G$5000),-1)</f>
        <v>43860</v>
      </c>
      <c r="E73" s="69">
        <f>ROUND(SUMIF(Model_Output!$B$11:$B$5000,P73,Model_Output!$G$11:$G$5000),-1)</f>
        <v>9890</v>
      </c>
      <c r="F73" s="69">
        <f>ROUND(SUMIF(Model_Output!$B$11:$B$5000,Q73,Model_Output!$G$11:$G$5000),-1)</f>
        <v>2760</v>
      </c>
      <c r="G73" s="69">
        <f>ROUND(SUMIF(Model_Output!$B$11:$B$5000,R73,Model_Output!$G$11:$G$5000),-1)</f>
        <v>17610</v>
      </c>
      <c r="H73" s="69">
        <f>ROUND(SUMIF(Model_Output!$B$11:$B$5000,S73,Model_Output!$G$11:$G$5000),-1)</f>
        <v>36910</v>
      </c>
      <c r="I73" s="69">
        <f>ROUND(SUMIF(Model_Output!$B$11:$B$5000,T73,Model_Output!$G$11:$G$5000),-1)</f>
        <v>15880</v>
      </c>
      <c r="J73" s="69">
        <f>ROUND(SUMIF(Model_Output!$B$11:$B$5000,U73,Model_Output!$G$11:$G$5000),-1)</f>
        <v>3878140</v>
      </c>
      <c r="M73" s="64" t="s">
        <v>3457</v>
      </c>
      <c r="N73" s="64" t="s">
        <v>3469</v>
      </c>
      <c r="O73" s="64" t="s">
        <v>3481</v>
      </c>
      <c r="P73" s="64" t="s">
        <v>3493</v>
      </c>
      <c r="Q73" s="64" t="s">
        <v>3505</v>
      </c>
      <c r="R73" s="64" t="s">
        <v>3517</v>
      </c>
      <c r="S73" s="64" t="s">
        <v>3529</v>
      </c>
      <c r="T73" s="64" t="s">
        <v>3541</v>
      </c>
      <c r="U73" s="64" t="s">
        <v>3875</v>
      </c>
    </row>
    <row r="74" spans="1:21" x14ac:dyDescent="0.3">
      <c r="A74" s="64" t="s">
        <v>2989</v>
      </c>
      <c r="B74" s="69">
        <f>ROUND(SUMIF(Model_Output!$B$11:$B$5000,M74,Model_Output!$G$11:$G$5000),-1)</f>
        <v>10920</v>
      </c>
      <c r="C74" s="69">
        <f>ROUND(SUMIF(Model_Output!$B$11:$B$5000,N74,Model_Output!$G$11:$G$5000),-1)</f>
        <v>26420</v>
      </c>
      <c r="D74" s="69">
        <f>ROUND(SUMIF(Model_Output!$B$11:$B$5000,O74,Model_Output!$G$11:$G$5000),-1)</f>
        <v>84340</v>
      </c>
      <c r="E74" s="69">
        <f>ROUND(SUMIF(Model_Output!$B$11:$B$5000,P74,Model_Output!$G$11:$G$5000),-1)</f>
        <v>13770</v>
      </c>
      <c r="F74" s="69">
        <f>ROUND(SUMIF(Model_Output!$B$11:$B$5000,Q74,Model_Output!$G$11:$G$5000),-1)</f>
        <v>3960</v>
      </c>
      <c r="G74" s="69">
        <f>ROUND(SUMIF(Model_Output!$B$11:$B$5000,R74,Model_Output!$G$11:$G$5000),-1)</f>
        <v>23160</v>
      </c>
      <c r="H74" s="69">
        <f>ROUND(SUMIF(Model_Output!$B$11:$B$5000,S74,Model_Output!$G$11:$G$5000),-1)</f>
        <v>43820</v>
      </c>
      <c r="I74" s="69">
        <f>ROUND(SUMIF(Model_Output!$B$11:$B$5000,T74,Model_Output!$G$11:$G$5000),-1)</f>
        <v>22600</v>
      </c>
      <c r="J74" s="69">
        <f>ROUND(SUMIF(Model_Output!$B$11:$B$5000,U74,Model_Output!$G$11:$G$5000),-1)</f>
        <v>5156980</v>
      </c>
      <c r="M74" s="64" t="s">
        <v>3460</v>
      </c>
      <c r="N74" s="64" t="s">
        <v>3472</v>
      </c>
      <c r="O74" s="64" t="s">
        <v>3484</v>
      </c>
      <c r="P74" s="64" t="s">
        <v>3496</v>
      </c>
      <c r="Q74" s="64" t="s">
        <v>3508</v>
      </c>
      <c r="R74" s="64" t="s">
        <v>3520</v>
      </c>
      <c r="S74" s="64" t="s">
        <v>3532</v>
      </c>
      <c r="T74" s="64" t="s">
        <v>3544</v>
      </c>
      <c r="U74" s="64" t="s">
        <v>3878</v>
      </c>
    </row>
    <row r="75" spans="1:21" x14ac:dyDescent="0.3">
      <c r="A75" s="64" t="s">
        <v>936</v>
      </c>
      <c r="B75" s="69">
        <f>ROUND(SUMIF(Model_Output!$B$11:$B$5000,M75,Model_Output!$G$11:$G$5000),-1)</f>
        <v>290</v>
      </c>
      <c r="C75" s="69">
        <f>ROUND(SUMIF(Model_Output!$B$11:$B$5000,N75,Model_Output!$G$11:$G$5000),-1)</f>
        <v>1070</v>
      </c>
      <c r="D75" s="69">
        <f>ROUND(SUMIF(Model_Output!$B$11:$B$5000,O75,Model_Output!$G$11:$G$5000),-1)</f>
        <v>4030</v>
      </c>
      <c r="E75" s="69">
        <f>ROUND(SUMIF(Model_Output!$B$11:$B$5000,P75,Model_Output!$G$11:$G$5000),-1)</f>
        <v>370</v>
      </c>
      <c r="F75" s="69">
        <f>ROUND(SUMIF(Model_Output!$B$11:$B$5000,Q75,Model_Output!$G$11:$G$5000),-1)</f>
        <v>150</v>
      </c>
      <c r="G75" s="69">
        <f>ROUND(SUMIF(Model_Output!$B$11:$B$5000,R75,Model_Output!$G$11:$G$5000),-1)</f>
        <v>770</v>
      </c>
      <c r="H75" s="69">
        <f>ROUND(SUMIF(Model_Output!$B$11:$B$5000,S75,Model_Output!$G$11:$G$5000),-1)</f>
        <v>1520</v>
      </c>
      <c r="I75" s="69">
        <f>ROUND(SUMIF(Model_Output!$B$11:$B$5000,T75,Model_Output!$G$11:$G$5000),-1)</f>
        <v>960</v>
      </c>
      <c r="J75" s="69">
        <f>ROUND(SUMIF(Model_Output!$B$11:$B$5000,U75,Model_Output!$G$11:$G$5000),-1)</f>
        <v>160700</v>
      </c>
      <c r="M75" s="64" t="s">
        <v>3463</v>
      </c>
      <c r="N75" s="64" t="s">
        <v>3475</v>
      </c>
      <c r="O75" s="64" t="s">
        <v>3487</v>
      </c>
      <c r="P75" s="64" t="s">
        <v>3499</v>
      </c>
      <c r="Q75" s="64" t="s">
        <v>3511</v>
      </c>
      <c r="R75" s="64" t="s">
        <v>3523</v>
      </c>
      <c r="S75" s="64" t="s">
        <v>3535</v>
      </c>
      <c r="T75" s="64" t="s">
        <v>3547</v>
      </c>
      <c r="U75" s="64" t="s">
        <v>3881</v>
      </c>
    </row>
    <row r="76" spans="1:21" ht="17.25" thickBot="1" x14ac:dyDescent="0.35">
      <c r="A76" s="108" t="s">
        <v>2990</v>
      </c>
      <c r="B76" s="57">
        <f>ROUND(SUMIF(Model_Output!$B$11:$B$5000,M76,Model_Output!$G$11:$G$5000),-1)</f>
        <v>1980</v>
      </c>
      <c r="C76" s="57">
        <f>ROUND(SUMIF(Model_Output!$B$11:$B$5000,N76,Model_Output!$G$11:$G$5000),-1)</f>
        <v>7170</v>
      </c>
      <c r="D76" s="57">
        <f>ROUND(SUMIF(Model_Output!$B$11:$B$5000,O76,Model_Output!$G$11:$G$5000),-1)</f>
        <v>36290</v>
      </c>
      <c r="E76" s="57">
        <f>ROUND(SUMIF(Model_Output!$B$11:$B$5000,P76,Model_Output!$G$11:$G$5000),-1)</f>
        <v>1480</v>
      </c>
      <c r="F76" s="57">
        <f>ROUND(SUMIF(Model_Output!$B$11:$B$5000,Q76,Model_Output!$G$11:$G$5000),-1)</f>
        <v>1930</v>
      </c>
      <c r="G76" s="57">
        <f>ROUND(SUMIF(Model_Output!$B$11:$B$5000,R76,Model_Output!$G$11:$G$5000),-1)</f>
        <v>4880</v>
      </c>
      <c r="H76" s="57">
        <f>ROUND(SUMIF(Model_Output!$B$11:$B$5000,S76,Model_Output!$G$11:$G$5000),-1)</f>
        <v>2920</v>
      </c>
      <c r="I76" s="57">
        <f>ROUND(SUMIF(Model_Output!$B$11:$B$5000,T76,Model_Output!$G$11:$G$5000),-1)</f>
        <v>7820</v>
      </c>
      <c r="J76" s="57">
        <f>ROUND(SUMIF(Model_Output!$B$11:$B$5000,U76,Model_Output!$G$11:$G$5000),-1)</f>
        <v>953750</v>
      </c>
      <c r="M76" s="64" t="s">
        <v>3466</v>
      </c>
      <c r="N76" s="64" t="s">
        <v>3478</v>
      </c>
      <c r="O76" s="64" t="s">
        <v>3490</v>
      </c>
      <c r="P76" s="64" t="s">
        <v>3502</v>
      </c>
      <c r="Q76" s="64" t="s">
        <v>3514</v>
      </c>
      <c r="R76" s="64" t="s">
        <v>3526</v>
      </c>
      <c r="S76" s="64" t="s">
        <v>3538</v>
      </c>
      <c r="T76" s="64" t="s">
        <v>3550</v>
      </c>
      <c r="U76" s="64" t="s">
        <v>3884</v>
      </c>
    </row>
    <row r="77" spans="1:21" x14ac:dyDescent="0.3">
      <c r="A77" s="64" t="s">
        <v>151</v>
      </c>
      <c r="B77" s="69">
        <f t="shared" ref="B77:J77" si="25">SUM(B73:B76)</f>
        <v>19430</v>
      </c>
      <c r="C77" s="69">
        <f t="shared" si="25"/>
        <v>57680</v>
      </c>
      <c r="D77" s="69">
        <f t="shared" si="25"/>
        <v>168520</v>
      </c>
      <c r="E77" s="69">
        <f t="shared" si="25"/>
        <v>25510</v>
      </c>
      <c r="F77" s="69">
        <f t="shared" si="25"/>
        <v>8800</v>
      </c>
      <c r="G77" s="69">
        <f t="shared" si="25"/>
        <v>46420</v>
      </c>
      <c r="H77" s="69">
        <f t="shared" si="25"/>
        <v>85170</v>
      </c>
      <c r="I77" s="69">
        <f t="shared" si="25"/>
        <v>47260</v>
      </c>
      <c r="J77" s="69">
        <f t="shared" si="25"/>
        <v>10149570</v>
      </c>
    </row>
    <row r="78" spans="1:21" x14ac:dyDescent="0.3">
      <c r="B78" s="114"/>
    </row>
    <row r="79" spans="1:21" s="106" customFormat="1" ht="33.75" thickBot="1" x14ac:dyDescent="0.35">
      <c r="A79" s="109" t="s">
        <v>2991</v>
      </c>
      <c r="B79" s="113" t="s">
        <v>3145</v>
      </c>
      <c r="C79" s="113" t="s">
        <v>3156</v>
      </c>
      <c r="D79" s="113" t="s">
        <v>616</v>
      </c>
      <c r="E79" s="113" t="s">
        <v>3144</v>
      </c>
      <c r="F79" s="113" t="s">
        <v>3148</v>
      </c>
      <c r="G79" s="113" t="s">
        <v>3152</v>
      </c>
      <c r="H79" s="113" t="s">
        <v>2985</v>
      </c>
      <c r="I79" s="113" t="s">
        <v>3142</v>
      </c>
      <c r="J79" s="113" t="s">
        <v>3160</v>
      </c>
      <c r="K79" s="112"/>
      <c r="M79" s="71" t="s">
        <v>68</v>
      </c>
      <c r="N79" s="71"/>
      <c r="O79" s="70"/>
      <c r="P79" s="70"/>
      <c r="Q79" s="70"/>
      <c r="R79" s="70"/>
      <c r="S79" s="70"/>
      <c r="T79" s="70"/>
      <c r="U79" s="70"/>
    </row>
    <row r="80" spans="1:21" x14ac:dyDescent="0.3">
      <c r="A80" s="64" t="s">
        <v>937</v>
      </c>
      <c r="B80" s="69">
        <f>ROUND(SUMIF(Model_Output!$B$11:$B$5000,M80,Model_Output!$G$11:$G$5000),-1)</f>
        <v>16780</v>
      </c>
      <c r="C80" s="69">
        <f>ROUND(SUMIF(Model_Output!$B$11:$B$5000,N80,Model_Output!$G$11:$G$5000),-1)</f>
        <v>8660</v>
      </c>
      <c r="D80" s="69">
        <f>ROUND(SUMIF(Model_Output!$B$11:$B$5000,O80,Model_Output!$G$11:$G$5000),-1)</f>
        <v>7460</v>
      </c>
      <c r="E80" s="69">
        <f>ROUND(SUMIF(Model_Output!$B$11:$B$5000,P80,Model_Output!$G$11:$G$5000),-1)</f>
        <v>13610</v>
      </c>
      <c r="F80" s="69">
        <f>ROUND(SUMIF(Model_Output!$B$11:$B$5000,Q80,Model_Output!$G$11:$G$5000),-1)</f>
        <v>24850</v>
      </c>
      <c r="G80" s="69">
        <f>ROUND(SUMIF(Model_Output!$B$11:$B$5000,R80,Model_Output!$G$11:$G$5000),-1)</f>
        <v>16090</v>
      </c>
      <c r="H80" s="69">
        <f>ROUND(SUMIF(Model_Output!$B$11:$B$5000,S80,Model_Output!$G$11:$G$5000),-1)</f>
        <v>42290</v>
      </c>
      <c r="I80" s="69">
        <f>ROUND(SUMIF(Model_Output!$B$11:$B$5000,T80,Model_Output!$G$11:$G$5000),-1)</f>
        <v>6030</v>
      </c>
      <c r="J80" s="69">
        <f>ROUND(SUMIF(Model_Output!$B$11:$B$5000,U80,Model_Output!$G$11:$G$5000),-1)</f>
        <v>3878140</v>
      </c>
      <c r="M80" s="64" t="s">
        <v>3553</v>
      </c>
      <c r="N80" s="64" t="s">
        <v>3565</v>
      </c>
      <c r="O80" s="64" t="s">
        <v>3577</v>
      </c>
      <c r="P80" s="64" t="s">
        <v>3589</v>
      </c>
      <c r="Q80" s="64" t="s">
        <v>3601</v>
      </c>
      <c r="R80" s="64" t="s">
        <v>3613</v>
      </c>
      <c r="S80" s="64" t="s">
        <v>3625</v>
      </c>
      <c r="T80" s="64" t="s">
        <v>3637</v>
      </c>
      <c r="U80" s="64" t="s">
        <v>3875</v>
      </c>
    </row>
    <row r="81" spans="1:21" x14ac:dyDescent="0.3">
      <c r="A81" s="64" t="s">
        <v>2989</v>
      </c>
      <c r="B81" s="69">
        <f>ROUND(SUMIF(Model_Output!$B$11:$B$5000,M81,Model_Output!$G$11:$G$5000),-1)</f>
        <v>20490</v>
      </c>
      <c r="C81" s="69">
        <f>ROUND(SUMIF(Model_Output!$B$11:$B$5000,N81,Model_Output!$G$11:$G$5000),-1)</f>
        <v>10780</v>
      </c>
      <c r="D81" s="69">
        <f>ROUND(SUMIF(Model_Output!$B$11:$B$5000,O81,Model_Output!$G$11:$G$5000),-1)</f>
        <v>9830</v>
      </c>
      <c r="E81" s="69">
        <f>ROUND(SUMIF(Model_Output!$B$11:$B$5000,P81,Model_Output!$G$11:$G$5000),-1)</f>
        <v>16160</v>
      </c>
      <c r="F81" s="69">
        <f>ROUND(SUMIF(Model_Output!$B$11:$B$5000,Q81,Model_Output!$G$11:$G$5000),-1)</f>
        <v>26920</v>
      </c>
      <c r="G81" s="69">
        <f>ROUND(SUMIF(Model_Output!$B$11:$B$5000,R81,Model_Output!$G$11:$G$5000),-1)</f>
        <v>19940</v>
      </c>
      <c r="H81" s="69">
        <f>ROUND(SUMIF(Model_Output!$B$11:$B$5000,S81,Model_Output!$G$11:$G$5000),-1)</f>
        <v>50380</v>
      </c>
      <c r="I81" s="69">
        <f>ROUND(SUMIF(Model_Output!$B$11:$B$5000,T81,Model_Output!$G$11:$G$5000),-1)</f>
        <v>7110</v>
      </c>
      <c r="J81" s="69">
        <f>ROUND(SUMIF(Model_Output!$B$11:$B$5000,U81,Model_Output!$G$11:$G$5000),-1)</f>
        <v>5156980</v>
      </c>
      <c r="M81" s="64" t="s">
        <v>3556</v>
      </c>
      <c r="N81" s="64" t="s">
        <v>3568</v>
      </c>
      <c r="O81" s="64" t="s">
        <v>3580</v>
      </c>
      <c r="P81" s="64" t="s">
        <v>3592</v>
      </c>
      <c r="Q81" s="64" t="s">
        <v>3604</v>
      </c>
      <c r="R81" s="64" t="s">
        <v>3616</v>
      </c>
      <c r="S81" s="64" t="s">
        <v>3628</v>
      </c>
      <c r="T81" s="64" t="s">
        <v>3640</v>
      </c>
      <c r="U81" s="64" t="s">
        <v>3878</v>
      </c>
    </row>
    <row r="82" spans="1:21" x14ac:dyDescent="0.3">
      <c r="A82" s="64" t="s">
        <v>936</v>
      </c>
      <c r="B82" s="69">
        <f>ROUND(SUMIF(Model_Output!$B$11:$B$5000,M82,Model_Output!$G$11:$G$5000),-1)</f>
        <v>610</v>
      </c>
      <c r="C82" s="69">
        <f>ROUND(SUMIF(Model_Output!$B$11:$B$5000,N82,Model_Output!$G$11:$G$5000),-1)</f>
        <v>300</v>
      </c>
      <c r="D82" s="69">
        <f>ROUND(SUMIF(Model_Output!$B$11:$B$5000,O82,Model_Output!$G$11:$G$5000),-1)</f>
        <v>300</v>
      </c>
      <c r="E82" s="69">
        <f>ROUND(SUMIF(Model_Output!$B$11:$B$5000,P82,Model_Output!$G$11:$G$5000),-1)</f>
        <v>340</v>
      </c>
      <c r="F82" s="69">
        <f>ROUND(SUMIF(Model_Output!$B$11:$B$5000,Q82,Model_Output!$G$11:$G$5000),-1)</f>
        <v>1130</v>
      </c>
      <c r="G82" s="69">
        <f>ROUND(SUMIF(Model_Output!$B$11:$B$5000,R82,Model_Output!$G$11:$G$5000),-1)</f>
        <v>780</v>
      </c>
      <c r="H82" s="69">
        <f>ROUND(SUMIF(Model_Output!$B$11:$B$5000,S82,Model_Output!$G$11:$G$5000),-1)</f>
        <v>1860</v>
      </c>
      <c r="I82" s="69">
        <f>ROUND(SUMIF(Model_Output!$B$11:$B$5000,T82,Model_Output!$G$11:$G$5000),-1)</f>
        <v>140</v>
      </c>
      <c r="J82" s="69">
        <f>ROUND(SUMIF(Model_Output!$B$11:$B$5000,U82,Model_Output!$G$11:$G$5000),-1)</f>
        <v>160700</v>
      </c>
      <c r="M82" s="64" t="s">
        <v>3559</v>
      </c>
      <c r="N82" s="64" t="s">
        <v>3571</v>
      </c>
      <c r="O82" s="64" t="s">
        <v>3583</v>
      </c>
      <c r="P82" s="64" t="s">
        <v>3595</v>
      </c>
      <c r="Q82" s="64" t="s">
        <v>3607</v>
      </c>
      <c r="R82" s="64" t="s">
        <v>3619</v>
      </c>
      <c r="S82" s="64" t="s">
        <v>3631</v>
      </c>
      <c r="T82" s="64" t="s">
        <v>3643</v>
      </c>
      <c r="U82" s="64" t="s">
        <v>3881</v>
      </c>
    </row>
    <row r="83" spans="1:21" ht="17.25" thickBot="1" x14ac:dyDescent="0.35">
      <c r="A83" s="108" t="s">
        <v>2990</v>
      </c>
      <c r="B83" s="57">
        <f>ROUND(SUMIF(Model_Output!$B$11:$B$5000,M83,Model_Output!$G$11:$G$5000),-1)</f>
        <v>3590</v>
      </c>
      <c r="C83" s="57">
        <f>ROUND(SUMIF(Model_Output!$B$11:$B$5000,N83,Model_Output!$G$11:$G$5000),-1)</f>
        <v>1340</v>
      </c>
      <c r="D83" s="57">
        <f>ROUND(SUMIF(Model_Output!$B$11:$B$5000,O83,Model_Output!$G$11:$G$5000),-1)</f>
        <v>1610</v>
      </c>
      <c r="E83" s="57">
        <f>ROUND(SUMIF(Model_Output!$B$11:$B$5000,P83,Model_Output!$G$11:$G$5000),-1)</f>
        <v>830</v>
      </c>
      <c r="F83" s="57">
        <f>ROUND(SUMIF(Model_Output!$B$11:$B$5000,Q83,Model_Output!$G$11:$G$5000),-1)</f>
        <v>4870</v>
      </c>
      <c r="G83" s="57">
        <f>ROUND(SUMIF(Model_Output!$B$11:$B$5000,R83,Model_Output!$G$11:$G$5000),-1)</f>
        <v>4360</v>
      </c>
      <c r="H83" s="57">
        <f>ROUND(SUMIF(Model_Output!$B$11:$B$5000,S83,Model_Output!$G$11:$G$5000),-1)</f>
        <v>8580</v>
      </c>
      <c r="I83" s="57">
        <f>ROUND(SUMIF(Model_Output!$B$11:$B$5000,T83,Model_Output!$G$11:$G$5000),-1)</f>
        <v>330</v>
      </c>
      <c r="J83" s="57">
        <f>ROUND(SUMIF(Model_Output!$B$11:$B$5000,U83,Model_Output!$G$11:$G$5000),-1)</f>
        <v>953750</v>
      </c>
      <c r="M83" s="64" t="s">
        <v>3562</v>
      </c>
      <c r="N83" s="64" t="s">
        <v>3574</v>
      </c>
      <c r="O83" s="64" t="s">
        <v>3586</v>
      </c>
      <c r="P83" s="64" t="s">
        <v>3598</v>
      </c>
      <c r="Q83" s="64" t="s">
        <v>3610</v>
      </c>
      <c r="R83" s="64" t="s">
        <v>3622</v>
      </c>
      <c r="S83" s="64" t="s">
        <v>3634</v>
      </c>
      <c r="T83" s="64" t="s">
        <v>3645</v>
      </c>
      <c r="U83" s="64" t="s">
        <v>3884</v>
      </c>
    </row>
    <row r="84" spans="1:21" x14ac:dyDescent="0.3">
      <c r="A84" s="64" t="s">
        <v>151</v>
      </c>
      <c r="B84" s="69">
        <f t="shared" ref="B84:J84" si="26">SUM(B80:B83)</f>
        <v>41470</v>
      </c>
      <c r="C84" s="69">
        <f t="shared" si="26"/>
        <v>21080</v>
      </c>
      <c r="D84" s="69">
        <f t="shared" si="26"/>
        <v>19200</v>
      </c>
      <c r="E84" s="69">
        <f t="shared" si="26"/>
        <v>30940</v>
      </c>
      <c r="F84" s="69">
        <f t="shared" si="26"/>
        <v>57770</v>
      </c>
      <c r="G84" s="69">
        <f t="shared" si="26"/>
        <v>41170</v>
      </c>
      <c r="H84" s="69">
        <f t="shared" si="26"/>
        <v>103110</v>
      </c>
      <c r="I84" s="69">
        <f t="shared" si="26"/>
        <v>13610</v>
      </c>
      <c r="J84" s="69">
        <f t="shared" si="26"/>
        <v>10149570</v>
      </c>
    </row>
    <row r="85" spans="1:21" x14ac:dyDescent="0.3">
      <c r="B85" s="114"/>
    </row>
    <row r="86" spans="1:21" s="106" customFormat="1" ht="83.25" thickBot="1" x14ac:dyDescent="0.35">
      <c r="A86" s="109" t="s">
        <v>2991</v>
      </c>
      <c r="B86" s="113" t="s">
        <v>3149</v>
      </c>
      <c r="C86" s="113" t="s">
        <v>3153</v>
      </c>
      <c r="D86" s="113" t="s">
        <v>3159</v>
      </c>
      <c r="E86" s="113" t="s">
        <v>3154</v>
      </c>
      <c r="F86" s="113" t="s">
        <v>3155</v>
      </c>
      <c r="G86" s="113" t="s">
        <v>3147</v>
      </c>
      <c r="H86" s="113" t="s">
        <v>3146</v>
      </c>
      <c r="I86" s="113" t="s">
        <v>618</v>
      </c>
      <c r="J86" s="113" t="s">
        <v>3160</v>
      </c>
      <c r="K86" s="112"/>
      <c r="M86" s="71" t="s">
        <v>68</v>
      </c>
      <c r="N86" s="71"/>
      <c r="O86" s="70"/>
      <c r="P86" s="70"/>
      <c r="Q86" s="70"/>
      <c r="R86" s="70"/>
      <c r="S86" s="70"/>
      <c r="T86" s="70"/>
      <c r="U86" s="70"/>
    </row>
    <row r="87" spans="1:21" x14ac:dyDescent="0.3">
      <c r="A87" s="64" t="s">
        <v>937</v>
      </c>
      <c r="B87" s="69">
        <f>ROUND(SUMIF(Model_Output!$B$11:$B$5000,M87,Model_Output!$G$11:$G$5000),-1)</f>
        <v>9950</v>
      </c>
      <c r="C87" s="69">
        <f>ROUND(SUMIF(Model_Output!$B$11:$B$5000,N87,Model_Output!$G$11:$G$5000),-1)</f>
        <v>3330</v>
      </c>
      <c r="D87" s="69">
        <f>ROUND(SUMIF(Model_Output!$B$11:$B$5000,O87,Model_Output!$G$11:$G$5000),-1)</f>
        <v>530</v>
      </c>
      <c r="E87" s="69">
        <f>ROUND(SUMIF(Model_Output!$B$11:$B$5000,P87,Model_Output!$G$11:$G$5000),-1)</f>
        <v>7540</v>
      </c>
      <c r="F87" s="69">
        <f>ROUND(SUMIF(Model_Output!$B$11:$B$5000,Q87,Model_Output!$G$11:$G$5000),-1)</f>
        <v>30970</v>
      </c>
      <c r="G87" s="69">
        <f>ROUND(SUMIF(Model_Output!$B$11:$B$5000,R87,Model_Output!$G$11:$G$5000),-1)</f>
        <v>25290</v>
      </c>
      <c r="H87" s="69">
        <f>ROUND(SUMIF(Model_Output!$B$11:$B$5000,S87,Model_Output!$G$11:$G$5000),-1)</f>
        <v>23210</v>
      </c>
      <c r="I87" s="69">
        <f>ROUND(SUMIF(Model_Output!$B$11:$B$5000,T87,Model_Output!$G$11:$G$5000),-1)</f>
        <v>19430</v>
      </c>
      <c r="J87" s="69">
        <f>ROUND(SUMIF(Model_Output!$B$11:$B$5000,U87,Model_Output!$G$11:$G$5000),-1)</f>
        <v>3878140</v>
      </c>
      <c r="M87" s="64" t="s">
        <v>3648</v>
      </c>
      <c r="N87" s="64" t="s">
        <v>3660</v>
      </c>
      <c r="O87" s="64" t="s">
        <v>3672</v>
      </c>
      <c r="P87" s="64" t="s">
        <v>3684</v>
      </c>
      <c r="Q87" s="64" t="s">
        <v>3696</v>
      </c>
      <c r="R87" s="64" t="s">
        <v>3708</v>
      </c>
      <c r="S87" s="64" t="s">
        <v>3720</v>
      </c>
      <c r="T87" s="64" t="s">
        <v>3732</v>
      </c>
      <c r="U87" s="64" t="s">
        <v>3875</v>
      </c>
    </row>
    <row r="88" spans="1:21" x14ac:dyDescent="0.3">
      <c r="A88" s="64" t="s">
        <v>2989</v>
      </c>
      <c r="B88" s="69">
        <f>ROUND(SUMIF(Model_Output!$B$11:$B$5000,M88,Model_Output!$G$11:$G$5000),-1)</f>
        <v>11850</v>
      </c>
      <c r="C88" s="69">
        <f>ROUND(SUMIF(Model_Output!$B$11:$B$5000,N88,Model_Output!$G$11:$G$5000),-1)</f>
        <v>3840</v>
      </c>
      <c r="D88" s="69">
        <f>ROUND(SUMIF(Model_Output!$B$11:$B$5000,O88,Model_Output!$G$11:$G$5000),-1)</f>
        <v>600</v>
      </c>
      <c r="E88" s="69">
        <f>ROUND(SUMIF(Model_Output!$B$11:$B$5000,P88,Model_Output!$G$11:$G$5000),-1)</f>
        <v>10690</v>
      </c>
      <c r="F88" s="69">
        <f>ROUND(SUMIF(Model_Output!$B$11:$B$5000,Q88,Model_Output!$G$11:$G$5000),-1)</f>
        <v>35130</v>
      </c>
      <c r="G88" s="69">
        <f>ROUND(SUMIF(Model_Output!$B$11:$B$5000,R88,Model_Output!$G$11:$G$5000),-1)</f>
        <v>30050</v>
      </c>
      <c r="H88" s="69">
        <f>ROUND(SUMIF(Model_Output!$B$11:$B$5000,S88,Model_Output!$G$11:$G$5000),-1)</f>
        <v>25220</v>
      </c>
      <c r="I88" s="69">
        <f>ROUND(SUMIF(Model_Output!$B$11:$B$5000,T88,Model_Output!$G$11:$G$5000),-1)</f>
        <v>24380</v>
      </c>
      <c r="J88" s="69">
        <f>ROUND(SUMIF(Model_Output!$B$11:$B$5000,U88,Model_Output!$G$11:$G$5000),-1)</f>
        <v>5156980</v>
      </c>
      <c r="M88" s="64" t="s">
        <v>3651</v>
      </c>
      <c r="N88" s="64" t="s">
        <v>3663</v>
      </c>
      <c r="O88" s="64" t="s">
        <v>3675</v>
      </c>
      <c r="P88" s="64" t="s">
        <v>3687</v>
      </c>
      <c r="Q88" s="64" t="s">
        <v>3699</v>
      </c>
      <c r="R88" s="64" t="s">
        <v>3711</v>
      </c>
      <c r="S88" s="64" t="s">
        <v>3723</v>
      </c>
      <c r="T88" s="64" t="s">
        <v>3735</v>
      </c>
      <c r="U88" s="64" t="s">
        <v>3878</v>
      </c>
    </row>
    <row r="89" spans="1:21" x14ac:dyDescent="0.3">
      <c r="A89" s="64" t="s">
        <v>936</v>
      </c>
      <c r="B89" s="69">
        <f>ROUND(SUMIF(Model_Output!$B$11:$B$5000,M89,Model_Output!$G$11:$G$5000),-1)</f>
        <v>310</v>
      </c>
      <c r="C89" s="69">
        <f>ROUND(SUMIF(Model_Output!$B$11:$B$5000,N89,Model_Output!$G$11:$G$5000),-1)</f>
        <v>80</v>
      </c>
      <c r="D89" s="69">
        <f>ROUND(SUMIF(Model_Output!$B$11:$B$5000,O89,Model_Output!$G$11:$G$5000),-1)</f>
        <v>10</v>
      </c>
      <c r="E89" s="69">
        <f>ROUND(SUMIF(Model_Output!$B$11:$B$5000,P89,Model_Output!$G$11:$G$5000),-1)</f>
        <v>260</v>
      </c>
      <c r="F89" s="69">
        <f>ROUND(SUMIF(Model_Output!$B$11:$B$5000,Q89,Model_Output!$G$11:$G$5000),-1)</f>
        <v>1210</v>
      </c>
      <c r="G89" s="69">
        <f>ROUND(SUMIF(Model_Output!$B$11:$B$5000,R89,Model_Output!$G$11:$G$5000),-1)</f>
        <v>810</v>
      </c>
      <c r="H89" s="69">
        <f>ROUND(SUMIF(Model_Output!$B$11:$B$5000,S89,Model_Output!$G$11:$G$5000),-1)</f>
        <v>880</v>
      </c>
      <c r="I89" s="69">
        <f>ROUND(SUMIF(Model_Output!$B$11:$B$5000,T89,Model_Output!$G$11:$G$5000),-1)</f>
        <v>690</v>
      </c>
      <c r="J89" s="69">
        <f>ROUND(SUMIF(Model_Output!$B$11:$B$5000,U89,Model_Output!$G$11:$G$5000),-1)</f>
        <v>160700</v>
      </c>
      <c r="M89" s="64" t="s">
        <v>3654</v>
      </c>
      <c r="N89" s="64" t="s">
        <v>3666</v>
      </c>
      <c r="O89" s="64" t="s">
        <v>3678</v>
      </c>
      <c r="P89" s="64" t="s">
        <v>3690</v>
      </c>
      <c r="Q89" s="64" t="s">
        <v>3702</v>
      </c>
      <c r="R89" s="64" t="s">
        <v>3714</v>
      </c>
      <c r="S89" s="64" t="s">
        <v>3726</v>
      </c>
      <c r="T89" s="64" t="s">
        <v>3738</v>
      </c>
      <c r="U89" s="64" t="s">
        <v>3881</v>
      </c>
    </row>
    <row r="90" spans="1:21" ht="17.25" thickBot="1" x14ac:dyDescent="0.35">
      <c r="A90" s="108" t="s">
        <v>2990</v>
      </c>
      <c r="B90" s="57">
        <f>ROUND(SUMIF(Model_Output!$B$11:$B$5000,M90,Model_Output!$G$11:$G$5000),-1)</f>
        <v>1210</v>
      </c>
      <c r="C90" s="57">
        <f>ROUND(SUMIF(Model_Output!$B$11:$B$5000,N90,Model_Output!$G$11:$G$5000),-1)</f>
        <v>200</v>
      </c>
      <c r="D90" s="57">
        <f>ROUND(SUMIF(Model_Output!$B$11:$B$5000,O90,Model_Output!$G$11:$G$5000),-1)</f>
        <v>20</v>
      </c>
      <c r="E90" s="57">
        <f>ROUND(SUMIF(Model_Output!$B$11:$B$5000,P90,Model_Output!$G$11:$G$5000),-1)</f>
        <v>2200</v>
      </c>
      <c r="F90" s="57">
        <f>ROUND(SUMIF(Model_Output!$B$11:$B$5000,Q90,Model_Output!$G$11:$G$5000),-1)</f>
        <v>6870</v>
      </c>
      <c r="G90" s="57">
        <f>ROUND(SUMIF(Model_Output!$B$11:$B$5000,R90,Model_Output!$G$11:$G$5000),-1)</f>
        <v>7070</v>
      </c>
      <c r="H90" s="57">
        <f>ROUND(SUMIF(Model_Output!$B$11:$B$5000,S90,Model_Output!$G$11:$G$5000),-1)</f>
        <v>6890</v>
      </c>
      <c r="I90" s="57">
        <f>ROUND(SUMIF(Model_Output!$B$11:$B$5000,T90,Model_Output!$G$11:$G$5000),-1)</f>
        <v>3670</v>
      </c>
      <c r="J90" s="57">
        <f>ROUND(SUMIF(Model_Output!$B$11:$B$5000,U90,Model_Output!$G$11:$G$5000),-1)</f>
        <v>953750</v>
      </c>
      <c r="M90" s="64" t="s">
        <v>3657</v>
      </c>
      <c r="N90" s="64" t="s">
        <v>3669</v>
      </c>
      <c r="O90" s="64" t="s">
        <v>3681</v>
      </c>
      <c r="P90" s="64" t="s">
        <v>3693</v>
      </c>
      <c r="Q90" s="64" t="s">
        <v>3705</v>
      </c>
      <c r="R90" s="64" t="s">
        <v>3717</v>
      </c>
      <c r="S90" s="64" t="s">
        <v>3729</v>
      </c>
      <c r="T90" s="64" t="s">
        <v>3741</v>
      </c>
      <c r="U90" s="64" t="s">
        <v>3884</v>
      </c>
    </row>
    <row r="91" spans="1:21" x14ac:dyDescent="0.3">
      <c r="A91" s="64" t="s">
        <v>151</v>
      </c>
      <c r="B91" s="69">
        <f t="shared" ref="B91:J91" si="27">SUM(B87:B90)</f>
        <v>23320</v>
      </c>
      <c r="C91" s="69">
        <f t="shared" si="27"/>
        <v>7450</v>
      </c>
      <c r="D91" s="69">
        <f t="shared" si="27"/>
        <v>1160</v>
      </c>
      <c r="E91" s="69">
        <f t="shared" si="27"/>
        <v>20690</v>
      </c>
      <c r="F91" s="69">
        <f t="shared" si="27"/>
        <v>74180</v>
      </c>
      <c r="G91" s="69">
        <f t="shared" si="27"/>
        <v>63220</v>
      </c>
      <c r="H91" s="69">
        <f t="shared" si="27"/>
        <v>56200</v>
      </c>
      <c r="I91" s="69">
        <f t="shared" si="27"/>
        <v>48170</v>
      </c>
      <c r="J91" s="69">
        <f t="shared" si="27"/>
        <v>10149570</v>
      </c>
    </row>
    <row r="92" spans="1:21" x14ac:dyDescent="0.3">
      <c r="B92" s="114"/>
    </row>
    <row r="93" spans="1:21" s="106" customFormat="1" ht="50.25" thickBot="1" x14ac:dyDescent="0.35">
      <c r="A93" s="109" t="s">
        <v>2991</v>
      </c>
      <c r="B93" s="113" t="s">
        <v>615</v>
      </c>
      <c r="C93" s="113" t="s">
        <v>2986</v>
      </c>
      <c r="D93" s="113" t="s">
        <v>3140</v>
      </c>
      <c r="E93" s="113" t="s">
        <v>2987</v>
      </c>
      <c r="F93" s="113" t="s">
        <v>3139</v>
      </c>
      <c r="G93" s="113" t="s">
        <v>3137</v>
      </c>
      <c r="H93" s="113" t="s">
        <v>3138</v>
      </c>
      <c r="I93" s="113" t="s">
        <v>3157</v>
      </c>
      <c r="J93" s="113" t="s">
        <v>3160</v>
      </c>
      <c r="K93" s="112"/>
      <c r="M93" s="71" t="s">
        <v>68</v>
      </c>
      <c r="N93" s="71"/>
      <c r="O93" s="70"/>
      <c r="P93" s="70"/>
      <c r="Q93" s="70"/>
      <c r="R93" s="70"/>
      <c r="S93" s="70"/>
      <c r="T93" s="70"/>
      <c r="U93" s="70"/>
    </row>
    <row r="94" spans="1:21" x14ac:dyDescent="0.3">
      <c r="A94" s="64" t="s">
        <v>937</v>
      </c>
      <c r="B94" s="69">
        <f>ROUND(SUMIF(Model_Output!$B$11:$B$5000,M94,Model_Output!$G$11:$G$5000),-1)</f>
        <v>69090</v>
      </c>
      <c r="C94" s="69">
        <f>ROUND(SUMIF(Model_Output!$B$11:$B$5000,N94,Model_Output!$G$11:$G$5000),-1)</f>
        <v>101900</v>
      </c>
      <c r="D94" s="69">
        <f>ROUND(SUMIF(Model_Output!$B$11:$B$5000,O94,Model_Output!$G$11:$G$5000),-1)</f>
        <v>79190</v>
      </c>
      <c r="E94" s="69">
        <f>ROUND(SUMIF(Model_Output!$B$11:$B$5000,P94,Model_Output!$G$11:$G$5000),-1)</f>
        <v>26170</v>
      </c>
      <c r="F94" s="69">
        <f>ROUND(SUMIF(Model_Output!$B$11:$B$5000,Q94,Model_Output!$G$11:$G$5000),-1)</f>
        <v>19080</v>
      </c>
      <c r="G94" s="69">
        <f>ROUND(SUMIF(Model_Output!$B$11:$B$5000,R94,Model_Output!$G$11:$G$5000),-1)</f>
        <v>48450</v>
      </c>
      <c r="H94" s="69">
        <f>ROUND(SUMIF(Model_Output!$B$11:$B$5000,S94,Model_Output!$G$11:$G$5000),-1)</f>
        <v>30990</v>
      </c>
      <c r="I94" s="69">
        <f>ROUND(SUMIF(Model_Output!$B$11:$B$5000,T94,Model_Output!$G$11:$G$5000),-1)</f>
        <v>34330</v>
      </c>
      <c r="J94" s="69">
        <f>ROUND(SUMIF(Model_Output!$B$11:$B$5000,U94,Model_Output!$G$11:$G$5000),-1)</f>
        <v>3878140</v>
      </c>
      <c r="M94" s="64" t="s">
        <v>3744</v>
      </c>
      <c r="N94" s="64" t="s">
        <v>3756</v>
      </c>
      <c r="O94" s="64" t="s">
        <v>3768</v>
      </c>
      <c r="P94" s="64" t="s">
        <v>3780</v>
      </c>
      <c r="Q94" s="64" t="s">
        <v>3792</v>
      </c>
      <c r="R94" s="64" t="s">
        <v>3804</v>
      </c>
      <c r="S94" s="64" t="s">
        <v>3816</v>
      </c>
      <c r="T94" s="64" t="s">
        <v>3828</v>
      </c>
      <c r="U94" s="64" t="s">
        <v>3875</v>
      </c>
    </row>
    <row r="95" spans="1:21" x14ac:dyDescent="0.3">
      <c r="A95" s="64" t="s">
        <v>2989</v>
      </c>
      <c r="B95" s="69">
        <f>ROUND(SUMIF(Model_Output!$B$11:$B$5000,M95,Model_Output!$G$11:$G$5000),-1)</f>
        <v>90340</v>
      </c>
      <c r="C95" s="69">
        <f>ROUND(SUMIF(Model_Output!$B$11:$B$5000,N95,Model_Output!$G$11:$G$5000),-1)</f>
        <v>204370</v>
      </c>
      <c r="D95" s="69">
        <f>ROUND(SUMIF(Model_Output!$B$11:$B$5000,O95,Model_Output!$G$11:$G$5000),-1)</f>
        <v>98160</v>
      </c>
      <c r="E95" s="69">
        <f>ROUND(SUMIF(Model_Output!$B$11:$B$5000,P95,Model_Output!$G$11:$G$5000),-1)</f>
        <v>30710</v>
      </c>
      <c r="F95" s="69">
        <f>ROUND(SUMIF(Model_Output!$B$11:$B$5000,Q95,Model_Output!$G$11:$G$5000),-1)</f>
        <v>25290</v>
      </c>
      <c r="G95" s="69">
        <f>ROUND(SUMIF(Model_Output!$B$11:$B$5000,R95,Model_Output!$G$11:$G$5000),-1)</f>
        <v>54690</v>
      </c>
      <c r="H95" s="69">
        <f>ROUND(SUMIF(Model_Output!$B$11:$B$5000,S95,Model_Output!$G$11:$G$5000),-1)</f>
        <v>42880</v>
      </c>
      <c r="I95" s="69">
        <f>ROUND(SUMIF(Model_Output!$B$11:$B$5000,T95,Model_Output!$G$11:$G$5000),-1)</f>
        <v>45100</v>
      </c>
      <c r="J95" s="69">
        <f>ROUND(SUMIF(Model_Output!$B$11:$B$5000,U95,Model_Output!$G$11:$G$5000),-1)</f>
        <v>5156980</v>
      </c>
      <c r="M95" s="64" t="s">
        <v>3747</v>
      </c>
      <c r="N95" s="64" t="s">
        <v>3759</v>
      </c>
      <c r="O95" s="64" t="s">
        <v>3771</v>
      </c>
      <c r="P95" s="64" t="s">
        <v>3783</v>
      </c>
      <c r="Q95" s="64" t="s">
        <v>3795</v>
      </c>
      <c r="R95" s="64" t="s">
        <v>3807</v>
      </c>
      <c r="S95" s="64" t="s">
        <v>3819</v>
      </c>
      <c r="T95" s="64" t="s">
        <v>3831</v>
      </c>
      <c r="U95" s="64" t="s">
        <v>3878</v>
      </c>
    </row>
    <row r="96" spans="1:21" x14ac:dyDescent="0.3">
      <c r="A96" s="64" t="s">
        <v>936</v>
      </c>
      <c r="B96" s="69">
        <f>ROUND(SUMIF(Model_Output!$B$11:$B$5000,M96,Model_Output!$G$11:$G$5000),-1)</f>
        <v>3150</v>
      </c>
      <c r="C96" s="69">
        <f>ROUND(SUMIF(Model_Output!$B$11:$B$5000,N96,Model_Output!$G$11:$G$5000),-1)</f>
        <v>14940</v>
      </c>
      <c r="D96" s="69">
        <f>ROUND(SUMIF(Model_Output!$B$11:$B$5000,O96,Model_Output!$G$11:$G$5000),-1)</f>
        <v>6840</v>
      </c>
      <c r="E96" s="69">
        <f>ROUND(SUMIF(Model_Output!$B$11:$B$5000,P96,Model_Output!$G$11:$G$5000),-1)</f>
        <v>1150</v>
      </c>
      <c r="F96" s="69">
        <f>ROUND(SUMIF(Model_Output!$B$11:$B$5000,Q96,Model_Output!$G$11:$G$5000),-1)</f>
        <v>1220</v>
      </c>
      <c r="G96" s="69">
        <f>ROUND(SUMIF(Model_Output!$B$11:$B$5000,R96,Model_Output!$G$11:$G$5000),-1)</f>
        <v>16070</v>
      </c>
      <c r="H96" s="69">
        <f>ROUND(SUMIF(Model_Output!$B$11:$B$5000,S96,Model_Output!$G$11:$G$5000),-1)</f>
        <v>2130</v>
      </c>
      <c r="I96" s="69">
        <f>ROUND(SUMIF(Model_Output!$B$11:$B$5000,T96,Model_Output!$G$11:$G$5000),-1)</f>
        <v>1030</v>
      </c>
      <c r="J96" s="69">
        <f>ROUND(SUMIF(Model_Output!$B$11:$B$5000,U96,Model_Output!$G$11:$G$5000),-1)</f>
        <v>160700</v>
      </c>
      <c r="M96" s="64" t="s">
        <v>3750</v>
      </c>
      <c r="N96" s="64" t="s">
        <v>3762</v>
      </c>
      <c r="O96" s="64" t="s">
        <v>3774</v>
      </c>
      <c r="P96" s="64" t="s">
        <v>3786</v>
      </c>
      <c r="Q96" s="64" t="s">
        <v>3798</v>
      </c>
      <c r="R96" s="64" t="s">
        <v>3810</v>
      </c>
      <c r="S96" s="64" t="s">
        <v>3822</v>
      </c>
      <c r="T96" s="64" t="s">
        <v>3834</v>
      </c>
      <c r="U96" s="64" t="s">
        <v>3881</v>
      </c>
    </row>
    <row r="97" spans="1:21" ht="17.25" thickBot="1" x14ac:dyDescent="0.35">
      <c r="A97" s="108" t="s">
        <v>2990</v>
      </c>
      <c r="B97" s="57">
        <f>ROUND(SUMIF(Model_Output!$B$11:$B$5000,M97,Model_Output!$G$11:$G$5000),-1)</f>
        <v>9750</v>
      </c>
      <c r="C97" s="57">
        <f>ROUND(SUMIF(Model_Output!$B$11:$B$5000,N97,Model_Output!$G$11:$G$5000),-1)</f>
        <v>94300</v>
      </c>
      <c r="D97" s="57">
        <f>ROUND(SUMIF(Model_Output!$B$11:$B$5000,O97,Model_Output!$G$11:$G$5000),-1)</f>
        <v>43920</v>
      </c>
      <c r="E97" s="57">
        <f>ROUND(SUMIF(Model_Output!$B$11:$B$5000,P97,Model_Output!$G$11:$G$5000),-1)</f>
        <v>6090</v>
      </c>
      <c r="F97" s="57">
        <f>ROUND(SUMIF(Model_Output!$B$11:$B$5000,Q97,Model_Output!$G$11:$G$5000),-1)</f>
        <v>7590</v>
      </c>
      <c r="G97" s="57">
        <f>ROUND(SUMIF(Model_Output!$B$11:$B$5000,R97,Model_Output!$G$11:$G$5000),-1)</f>
        <v>24870</v>
      </c>
      <c r="H97" s="57">
        <f>ROUND(SUMIF(Model_Output!$B$11:$B$5000,S97,Model_Output!$G$11:$G$5000),-1)</f>
        <v>13610</v>
      </c>
      <c r="I97" s="57">
        <f>ROUND(SUMIF(Model_Output!$B$11:$B$5000,T97,Model_Output!$G$11:$G$5000),-1)</f>
        <v>11860</v>
      </c>
      <c r="J97" s="57">
        <f>ROUND(SUMIF(Model_Output!$B$11:$B$5000,U97,Model_Output!$G$11:$G$5000),-1)</f>
        <v>953750</v>
      </c>
      <c r="M97" s="64" t="s">
        <v>3753</v>
      </c>
      <c r="N97" s="64" t="s">
        <v>3765</v>
      </c>
      <c r="O97" s="64" t="s">
        <v>3777</v>
      </c>
      <c r="P97" s="64" t="s">
        <v>3789</v>
      </c>
      <c r="Q97" s="64" t="s">
        <v>3801</v>
      </c>
      <c r="R97" s="64" t="s">
        <v>3813</v>
      </c>
      <c r="S97" s="64" t="s">
        <v>3825</v>
      </c>
      <c r="T97" s="64" t="s">
        <v>3837</v>
      </c>
      <c r="U97" s="64" t="s">
        <v>3884</v>
      </c>
    </row>
    <row r="98" spans="1:21" x14ac:dyDescent="0.3">
      <c r="A98" s="64" t="s">
        <v>151</v>
      </c>
      <c r="B98" s="69">
        <f t="shared" ref="B98:J98" si="28">SUM(B94:B97)</f>
        <v>172330</v>
      </c>
      <c r="C98" s="69">
        <f t="shared" si="28"/>
        <v>415510</v>
      </c>
      <c r="D98" s="69">
        <f t="shared" si="28"/>
        <v>228110</v>
      </c>
      <c r="E98" s="69">
        <f t="shared" si="28"/>
        <v>64120</v>
      </c>
      <c r="F98" s="69">
        <f t="shared" si="28"/>
        <v>53180</v>
      </c>
      <c r="G98" s="69">
        <f t="shared" si="28"/>
        <v>144080</v>
      </c>
      <c r="H98" s="69">
        <f t="shared" si="28"/>
        <v>89610</v>
      </c>
      <c r="I98" s="69">
        <f t="shared" si="28"/>
        <v>92320</v>
      </c>
      <c r="J98" s="69">
        <f t="shared" si="28"/>
        <v>10149570</v>
      </c>
    </row>
    <row r="99" spans="1:21" x14ac:dyDescent="0.3">
      <c r="B99" s="114"/>
    </row>
    <row r="100" spans="1:21" s="106" customFormat="1" ht="33.75" thickBot="1" x14ac:dyDescent="0.35">
      <c r="A100" s="109" t="s">
        <v>2991</v>
      </c>
      <c r="B100" s="113" t="s">
        <v>2988</v>
      </c>
      <c r="C100" s="113" t="s">
        <v>3151</v>
      </c>
      <c r="D100" s="113" t="s">
        <v>617</v>
      </c>
      <c r="E100" s="113" t="s">
        <v>3160</v>
      </c>
      <c r="F100" s="115"/>
      <c r="G100" s="115"/>
      <c r="H100" s="115"/>
      <c r="I100" s="115"/>
      <c r="K100" s="112"/>
      <c r="M100" s="71" t="s">
        <v>68</v>
      </c>
      <c r="N100" s="71"/>
      <c r="O100" s="70"/>
      <c r="P100" s="70"/>
    </row>
    <row r="101" spans="1:21" x14ac:dyDescent="0.3">
      <c r="A101" s="64" t="s">
        <v>937</v>
      </c>
      <c r="B101" s="69">
        <f>ROUND(SUMIF(Model_Output!$B$11:$B$5000,M101,Model_Output!$G$11:$G$5000),-1)</f>
        <v>34600</v>
      </c>
      <c r="C101" s="69">
        <f>ROUND(SUMIF(Model_Output!$B$11:$B$5000,N101,Model_Output!$G$11:$G$5000),-1)</f>
        <v>25840</v>
      </c>
      <c r="D101" s="69">
        <f>ROUND(SUMIF(Model_Output!$B$11:$B$5000,O101,Model_Output!$G$11:$G$5000),-1)</f>
        <v>46110</v>
      </c>
      <c r="E101" s="69">
        <f>ROUND(SUMIF(Model_Output!$B$11:$B$5000,P101,Model_Output!$G$11:$G$5000),-1)</f>
        <v>3878140</v>
      </c>
      <c r="F101" s="55"/>
      <c r="G101" s="55"/>
      <c r="H101" s="55"/>
      <c r="I101" s="55"/>
      <c r="M101" s="64" t="s">
        <v>3840</v>
      </c>
      <c r="N101" s="64" t="s">
        <v>3852</v>
      </c>
      <c r="O101" s="64" t="s">
        <v>3863</v>
      </c>
      <c r="P101" s="64" t="s">
        <v>3875</v>
      </c>
    </row>
    <row r="102" spans="1:21" x14ac:dyDescent="0.3">
      <c r="A102" s="64" t="s">
        <v>2989</v>
      </c>
      <c r="B102" s="69">
        <f>ROUND(SUMIF(Model_Output!$B$11:$B$5000,M102,Model_Output!$G$11:$G$5000),-1)</f>
        <v>45480</v>
      </c>
      <c r="C102" s="69">
        <f>ROUND(SUMIF(Model_Output!$B$11:$B$5000,N102,Model_Output!$G$11:$G$5000),-1)</f>
        <v>30360</v>
      </c>
      <c r="D102" s="69">
        <f>ROUND(SUMIF(Model_Output!$B$11:$B$5000,O102,Model_Output!$G$11:$G$5000),-1)</f>
        <v>57130</v>
      </c>
      <c r="E102" s="69">
        <f>ROUND(SUMIF(Model_Output!$B$11:$B$5000,P102,Model_Output!$G$11:$G$5000),-1)</f>
        <v>5156980</v>
      </c>
      <c r="F102" s="55"/>
      <c r="G102" s="55"/>
      <c r="H102" s="55"/>
      <c r="I102" s="55"/>
      <c r="M102" s="64" t="s">
        <v>3843</v>
      </c>
      <c r="N102" s="64" t="s">
        <v>3855</v>
      </c>
      <c r="O102" s="64" t="s">
        <v>3866</v>
      </c>
      <c r="P102" s="64" t="s">
        <v>3878</v>
      </c>
    </row>
    <row r="103" spans="1:21" x14ac:dyDescent="0.3">
      <c r="A103" s="64" t="s">
        <v>936</v>
      </c>
      <c r="B103" s="69">
        <f>ROUND(SUMIF(Model_Output!$B$11:$B$5000,M103,Model_Output!$G$11:$G$5000),-1)</f>
        <v>3330</v>
      </c>
      <c r="C103" s="69">
        <f>ROUND(SUMIF(Model_Output!$B$11:$B$5000,N103,Model_Output!$G$11:$G$5000),-1)</f>
        <v>1100</v>
      </c>
      <c r="D103" s="69">
        <f>ROUND(SUMIF(Model_Output!$B$11:$B$5000,O103,Model_Output!$G$11:$G$5000),-1)</f>
        <v>1670</v>
      </c>
      <c r="E103" s="69">
        <f>ROUND(SUMIF(Model_Output!$B$11:$B$5000,P103,Model_Output!$G$11:$G$5000),-1)</f>
        <v>160700</v>
      </c>
      <c r="F103" s="55"/>
      <c r="G103" s="55"/>
      <c r="H103" s="55"/>
      <c r="I103" s="55"/>
      <c r="M103" s="64" t="s">
        <v>3846</v>
      </c>
      <c r="N103" s="64" t="s">
        <v>3857</v>
      </c>
      <c r="O103" s="64" t="s">
        <v>3869</v>
      </c>
      <c r="P103" s="64" t="s">
        <v>3881</v>
      </c>
    </row>
    <row r="104" spans="1:21" ht="17.25" thickBot="1" x14ac:dyDescent="0.35">
      <c r="A104" s="108" t="s">
        <v>2990</v>
      </c>
      <c r="B104" s="57">
        <f>ROUND(SUMIF(Model_Output!$B$11:$B$5000,M104,Model_Output!$G$11:$G$5000),-1)</f>
        <v>15450</v>
      </c>
      <c r="C104" s="57">
        <f>ROUND(SUMIF(Model_Output!$B$11:$B$5000,N104,Model_Output!$G$11:$G$5000),-1)</f>
        <v>5850</v>
      </c>
      <c r="D104" s="57">
        <f>ROUND(SUMIF(Model_Output!$B$11:$B$5000,O104,Model_Output!$G$11:$G$5000),-1)</f>
        <v>6970</v>
      </c>
      <c r="E104" s="57">
        <f>ROUND(SUMIF(Model_Output!$B$11:$B$5000,P104,Model_Output!$G$11:$G$5000),-1)</f>
        <v>953750</v>
      </c>
      <c r="F104" s="55"/>
      <c r="G104" s="55"/>
      <c r="H104" s="55"/>
      <c r="I104" s="55"/>
      <c r="M104" s="64" t="s">
        <v>3849</v>
      </c>
      <c r="N104" s="64" t="s">
        <v>3860</v>
      </c>
      <c r="O104" s="64" t="s">
        <v>3872</v>
      </c>
      <c r="P104" s="64" t="s">
        <v>3884</v>
      </c>
    </row>
    <row r="105" spans="1:21" x14ac:dyDescent="0.3">
      <c r="A105" s="64" t="s">
        <v>151</v>
      </c>
      <c r="B105" s="69">
        <f t="shared" ref="B105:D105" si="29">SUM(B101:B104)</f>
        <v>98860</v>
      </c>
      <c r="C105" s="69">
        <f t="shared" si="29"/>
        <v>63150</v>
      </c>
      <c r="D105" s="69">
        <f t="shared" si="29"/>
        <v>111880</v>
      </c>
      <c r="E105" s="69">
        <f>SUM(E101:E104)</f>
        <v>10149570</v>
      </c>
      <c r="F105" s="55"/>
      <c r="G105" s="55"/>
      <c r="H105" s="55"/>
      <c r="I105" s="55"/>
    </row>
  </sheetData>
  <mergeCells count="9">
    <mergeCell ref="C2:I2"/>
    <mergeCell ref="A2:A4"/>
    <mergeCell ref="B2:B4"/>
    <mergeCell ref="C3:C4"/>
    <mergeCell ref="D3:D4"/>
    <mergeCell ref="E3:E4"/>
    <mergeCell ref="F3:G3"/>
    <mergeCell ref="H3:H4"/>
    <mergeCell ref="I3:I4"/>
  </mergeCells>
  <pageMargins left="0.7" right="0.7" top="0.75" bottom="0.75" header="0.3" footer="0.3"/>
  <pageSetup scale="90" fitToHeight="0" orientation="landscape" verticalDpi="0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rowBreaks count="1" manualBreakCount="1">
    <brk id="2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L2032"/>
  <sheetViews>
    <sheetView workbookViewId="0">
      <selection activeCell="G11" sqref="G11"/>
    </sheetView>
  </sheetViews>
  <sheetFormatPr defaultRowHeight="15" x14ac:dyDescent="0.25"/>
  <cols>
    <col min="5" max="5" width="4" bestFit="1" customWidth="1"/>
    <col min="6" max="6" width="32.140625" customWidth="1"/>
    <col min="7" max="7" width="14.7109375" bestFit="1" customWidth="1"/>
    <col min="12" max="12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5787</v>
      </c>
      <c r="E2">
        <v>0</v>
      </c>
      <c r="F2" t="s">
        <v>5788</v>
      </c>
    </row>
    <row r="3" spans="1:10" x14ac:dyDescent="0.25">
      <c r="A3" t="s">
        <v>4</v>
      </c>
      <c r="B3" t="s">
        <v>5</v>
      </c>
      <c r="C3" t="s">
        <v>6</v>
      </c>
      <c r="D3" t="e">
        <f>- Summary</f>
        <v>#NAME?</v>
      </c>
      <c r="E3" t="s">
        <v>1275</v>
      </c>
      <c r="F3" t="s">
        <v>1742</v>
      </c>
    </row>
    <row r="4" spans="1:10" ht="13.5" customHeight="1" x14ac:dyDescent="0.25">
      <c r="A4" t="s">
        <v>7</v>
      </c>
      <c r="B4" t="s">
        <v>8</v>
      </c>
      <c r="C4" t="s">
        <v>9</v>
      </c>
      <c r="D4" t="s">
        <v>10</v>
      </c>
      <c r="E4" t="s">
        <v>1276</v>
      </c>
      <c r="F4" t="s">
        <v>1277</v>
      </c>
      <c r="G4" t="s">
        <v>70</v>
      </c>
    </row>
    <row r="6" spans="1:10" x14ac:dyDescent="0.25">
      <c r="A6" t="s">
        <v>11</v>
      </c>
      <c r="B6" t="s">
        <v>12</v>
      </c>
    </row>
    <row r="7" spans="1:10" x14ac:dyDescent="0.25">
      <c r="A7" t="s">
        <v>7</v>
      </c>
      <c r="B7" t="s">
        <v>13</v>
      </c>
    </row>
    <row r="9" spans="1:10" x14ac:dyDescent="0.25">
      <c r="A9" t="s">
        <v>11</v>
      </c>
      <c r="B9" t="s">
        <v>14</v>
      </c>
      <c r="C9" t="s">
        <v>15</v>
      </c>
      <c r="D9" t="s">
        <v>16</v>
      </c>
      <c r="E9" t="s">
        <v>1278</v>
      </c>
      <c r="F9" t="s">
        <v>1279</v>
      </c>
      <c r="G9" t="s">
        <v>17</v>
      </c>
    </row>
    <row r="11" spans="1:10" x14ac:dyDescent="0.25">
      <c r="A11" t="s">
        <v>18</v>
      </c>
      <c r="B11" t="s">
        <v>19</v>
      </c>
      <c r="C11" t="s">
        <v>5789</v>
      </c>
      <c r="D11" s="1">
        <v>0.22905092592592591</v>
      </c>
      <c r="E11" t="s">
        <v>60</v>
      </c>
      <c r="F11" t="s">
        <v>1280</v>
      </c>
      <c r="G11" s="95">
        <v>6902876.5</v>
      </c>
      <c r="J11" s="97"/>
    </row>
    <row r="12" spans="1:10" x14ac:dyDescent="0.25">
      <c r="A12" t="s">
        <v>20</v>
      </c>
      <c r="B12" t="s">
        <v>152</v>
      </c>
      <c r="C12" t="s">
        <v>5789</v>
      </c>
      <c r="D12" s="1">
        <v>0.22905092592592591</v>
      </c>
      <c r="E12" t="s">
        <v>60</v>
      </c>
      <c r="F12" t="s">
        <v>1281</v>
      </c>
      <c r="G12" s="95">
        <v>5798689.5</v>
      </c>
      <c r="J12" s="97"/>
    </row>
    <row r="13" spans="1:10" x14ac:dyDescent="0.25">
      <c r="A13" t="s">
        <v>21</v>
      </c>
      <c r="B13" t="s">
        <v>24</v>
      </c>
      <c r="C13" t="s">
        <v>5789</v>
      </c>
      <c r="D13" s="1">
        <v>0.22905092592592591</v>
      </c>
      <c r="E13" t="s">
        <v>60</v>
      </c>
      <c r="F13" t="s">
        <v>1282</v>
      </c>
      <c r="G13" s="95">
        <v>789659.18700000003</v>
      </c>
      <c r="J13" s="97"/>
    </row>
    <row r="14" spans="1:10" x14ac:dyDescent="0.25">
      <c r="A14" t="s">
        <v>22</v>
      </c>
      <c r="B14" t="s">
        <v>153</v>
      </c>
      <c r="C14" t="s">
        <v>5789</v>
      </c>
      <c r="D14" s="1">
        <v>0.22905092592592591</v>
      </c>
      <c r="E14" t="s">
        <v>60</v>
      </c>
      <c r="F14" t="s">
        <v>1283</v>
      </c>
      <c r="G14" s="95">
        <v>13491202</v>
      </c>
      <c r="J14" s="97"/>
    </row>
    <row r="15" spans="1:10" x14ac:dyDescent="0.25">
      <c r="A15" t="s">
        <v>23</v>
      </c>
      <c r="B15" t="s">
        <v>71</v>
      </c>
      <c r="C15" t="s">
        <v>5789</v>
      </c>
      <c r="D15" s="1">
        <v>0.22905092592592591</v>
      </c>
      <c r="E15" t="s">
        <v>60</v>
      </c>
      <c r="F15" t="s">
        <v>1284</v>
      </c>
      <c r="G15" s="95">
        <v>158708.45300000001</v>
      </c>
      <c r="J15" s="97"/>
    </row>
    <row r="16" spans="1:10" x14ac:dyDescent="0.25">
      <c r="A16" t="s">
        <v>25</v>
      </c>
      <c r="B16" t="s">
        <v>154</v>
      </c>
      <c r="C16" t="s">
        <v>5789</v>
      </c>
      <c r="D16" s="1">
        <v>0.22905092592592591</v>
      </c>
      <c r="E16" t="s">
        <v>60</v>
      </c>
      <c r="F16" t="s">
        <v>1285</v>
      </c>
      <c r="G16" s="95">
        <v>216423.64</v>
      </c>
      <c r="J16" s="97"/>
    </row>
    <row r="17" spans="1:10" x14ac:dyDescent="0.25">
      <c r="A17" t="s">
        <v>26</v>
      </c>
      <c r="B17" t="s">
        <v>72</v>
      </c>
      <c r="C17" t="s">
        <v>5789</v>
      </c>
      <c r="D17" s="1">
        <v>0.22905092592592591</v>
      </c>
      <c r="E17" t="s">
        <v>60</v>
      </c>
      <c r="F17" t="s">
        <v>1286</v>
      </c>
      <c r="G17" s="95">
        <v>50080.714800000002</v>
      </c>
      <c r="J17" s="97"/>
    </row>
    <row r="18" spans="1:10" x14ac:dyDescent="0.25">
      <c r="A18" t="s">
        <v>28</v>
      </c>
      <c r="B18" t="s">
        <v>155</v>
      </c>
      <c r="C18" t="s">
        <v>5789</v>
      </c>
      <c r="D18" s="1">
        <v>0.22906249999999997</v>
      </c>
      <c r="E18" t="s">
        <v>60</v>
      </c>
      <c r="F18" t="s">
        <v>1287</v>
      </c>
      <c r="G18" s="95">
        <v>425214</v>
      </c>
      <c r="J18" s="97"/>
    </row>
    <row r="19" spans="1:10" x14ac:dyDescent="0.25">
      <c r="A19" t="s">
        <v>29</v>
      </c>
      <c r="B19" t="s">
        <v>73</v>
      </c>
      <c r="C19" t="s">
        <v>5789</v>
      </c>
      <c r="D19" s="1">
        <v>0.22906249999999997</v>
      </c>
      <c r="E19" t="s">
        <v>60</v>
      </c>
      <c r="F19" t="s">
        <v>1288</v>
      </c>
      <c r="G19" s="95">
        <v>36025.320299999999</v>
      </c>
      <c r="J19" s="97"/>
    </row>
    <row r="20" spans="1:10" x14ac:dyDescent="0.25">
      <c r="A20" t="s">
        <v>30</v>
      </c>
      <c r="B20" t="s">
        <v>156</v>
      </c>
      <c r="C20" t="s">
        <v>5789</v>
      </c>
      <c r="D20" s="1">
        <v>0.22906249999999997</v>
      </c>
      <c r="E20" t="s">
        <v>60</v>
      </c>
      <c r="F20" t="s">
        <v>1289</v>
      </c>
      <c r="G20" s="95">
        <v>57971.023399999998</v>
      </c>
      <c r="J20" s="97"/>
    </row>
    <row r="21" spans="1:10" x14ac:dyDescent="0.25">
      <c r="A21" t="s">
        <v>31</v>
      </c>
      <c r="B21" t="s">
        <v>74</v>
      </c>
      <c r="C21" t="s">
        <v>5789</v>
      </c>
      <c r="D21" s="1">
        <v>0.22906249999999997</v>
      </c>
      <c r="E21" t="s">
        <v>60</v>
      </c>
      <c r="F21" t="s">
        <v>1290</v>
      </c>
      <c r="G21" s="95">
        <v>5.8999999999999998E-5</v>
      </c>
      <c r="J21" s="97"/>
    </row>
    <row r="22" spans="1:10" x14ac:dyDescent="0.25">
      <c r="A22" t="s">
        <v>33</v>
      </c>
      <c r="B22" t="s">
        <v>157</v>
      </c>
      <c r="C22" t="s">
        <v>5789</v>
      </c>
      <c r="D22" s="1">
        <v>0.22906249999999997</v>
      </c>
      <c r="E22" t="s">
        <v>60</v>
      </c>
      <c r="F22" t="s">
        <v>1291</v>
      </c>
      <c r="G22" s="95">
        <v>93995.8125</v>
      </c>
      <c r="J22" s="97"/>
    </row>
    <row r="23" spans="1:10" x14ac:dyDescent="0.25">
      <c r="A23" t="s">
        <v>34</v>
      </c>
      <c r="B23" t="s">
        <v>158</v>
      </c>
      <c r="C23" t="s">
        <v>5789</v>
      </c>
      <c r="D23" s="1">
        <v>0.22906249999999997</v>
      </c>
      <c r="E23" t="s">
        <v>60</v>
      </c>
      <c r="F23" t="s">
        <v>1292</v>
      </c>
      <c r="G23" s="95">
        <v>2725.2177700000002</v>
      </c>
      <c r="J23" s="97"/>
    </row>
    <row r="24" spans="1:10" x14ac:dyDescent="0.25">
      <c r="A24" t="s">
        <v>36</v>
      </c>
      <c r="B24" t="s">
        <v>159</v>
      </c>
      <c r="C24" t="s">
        <v>5789</v>
      </c>
      <c r="D24" s="1">
        <v>0.22906249999999997</v>
      </c>
      <c r="E24" t="s">
        <v>60</v>
      </c>
      <c r="F24" t="s">
        <v>1293</v>
      </c>
      <c r="G24" s="95">
        <v>10910.981400000001</v>
      </c>
      <c r="J24" s="97"/>
    </row>
    <row r="25" spans="1:10" x14ac:dyDescent="0.25">
      <c r="A25" t="s">
        <v>37</v>
      </c>
      <c r="B25" t="s">
        <v>160</v>
      </c>
      <c r="C25" t="s">
        <v>5789</v>
      </c>
      <c r="D25" s="1">
        <v>0.22906249999999997</v>
      </c>
      <c r="E25" t="s">
        <v>60</v>
      </c>
      <c r="F25" t="s">
        <v>1294</v>
      </c>
      <c r="G25" s="95">
        <v>10061.683499999999</v>
      </c>
      <c r="J25" s="97"/>
    </row>
    <row r="26" spans="1:10" x14ac:dyDescent="0.25">
      <c r="A26" t="s">
        <v>38</v>
      </c>
      <c r="B26" t="s">
        <v>161</v>
      </c>
      <c r="C26" t="s">
        <v>5789</v>
      </c>
      <c r="D26" s="1">
        <v>0.22906249999999997</v>
      </c>
      <c r="E26" t="s">
        <v>60</v>
      </c>
      <c r="F26" t="s">
        <v>1295</v>
      </c>
      <c r="G26" s="95">
        <v>23697.699199999999</v>
      </c>
      <c r="J26" s="97"/>
    </row>
    <row r="27" spans="1:10" x14ac:dyDescent="0.25">
      <c r="A27" t="s">
        <v>39</v>
      </c>
      <c r="B27" t="s">
        <v>27</v>
      </c>
      <c r="C27" t="s">
        <v>5789</v>
      </c>
      <c r="D27" s="1">
        <v>0.22906249999999997</v>
      </c>
      <c r="E27" t="s">
        <v>61</v>
      </c>
      <c r="F27" t="s">
        <v>1280</v>
      </c>
      <c r="G27" s="95">
        <v>12942342</v>
      </c>
      <c r="J27" s="97"/>
    </row>
    <row r="28" spans="1:10" x14ac:dyDescent="0.25">
      <c r="A28" t="s">
        <v>41</v>
      </c>
      <c r="B28" t="s">
        <v>162</v>
      </c>
      <c r="C28" t="s">
        <v>5789</v>
      </c>
      <c r="D28" s="1">
        <v>0.22906249999999997</v>
      </c>
      <c r="E28" t="s">
        <v>61</v>
      </c>
      <c r="F28" t="s">
        <v>1281</v>
      </c>
      <c r="G28" s="95">
        <v>12753300</v>
      </c>
      <c r="J28" s="97"/>
    </row>
    <row r="29" spans="1:10" x14ac:dyDescent="0.25">
      <c r="A29" t="s">
        <v>42</v>
      </c>
      <c r="B29" t="s">
        <v>32</v>
      </c>
      <c r="C29" t="s">
        <v>5789</v>
      </c>
      <c r="D29" s="1">
        <v>0.22906249999999997</v>
      </c>
      <c r="E29" t="s">
        <v>61</v>
      </c>
      <c r="F29" t="s">
        <v>1282</v>
      </c>
      <c r="G29" s="95">
        <v>2096244.75</v>
      </c>
      <c r="J29" s="97"/>
    </row>
    <row r="30" spans="1:10" x14ac:dyDescent="0.25">
      <c r="A30" t="s">
        <v>44</v>
      </c>
      <c r="B30" t="s">
        <v>163</v>
      </c>
      <c r="C30" t="s">
        <v>5789</v>
      </c>
      <c r="D30" s="1">
        <v>0.22906249999999997</v>
      </c>
      <c r="E30" t="s">
        <v>61</v>
      </c>
      <c r="F30" t="s">
        <v>1283</v>
      </c>
      <c r="G30" s="95">
        <v>27791934</v>
      </c>
      <c r="J30" s="97"/>
    </row>
    <row r="31" spans="1:10" x14ac:dyDescent="0.25">
      <c r="A31" t="s">
        <v>45</v>
      </c>
      <c r="B31" t="s">
        <v>75</v>
      </c>
      <c r="C31" t="s">
        <v>5789</v>
      </c>
      <c r="D31" s="1">
        <v>0.22906249999999997</v>
      </c>
      <c r="E31" t="s">
        <v>61</v>
      </c>
      <c r="F31" t="s">
        <v>1284</v>
      </c>
      <c r="G31" s="95">
        <v>278385.40600000002</v>
      </c>
      <c r="J31" s="97"/>
    </row>
    <row r="32" spans="1:10" x14ac:dyDescent="0.25">
      <c r="A32" t="s">
        <v>46</v>
      </c>
      <c r="B32" t="s">
        <v>164</v>
      </c>
      <c r="C32" t="s">
        <v>5789</v>
      </c>
      <c r="D32" s="1">
        <v>0.22906249999999997</v>
      </c>
      <c r="E32" t="s">
        <v>61</v>
      </c>
      <c r="F32" t="s">
        <v>1285</v>
      </c>
      <c r="G32" s="95">
        <v>479717.56199999998</v>
      </c>
      <c r="J32" s="97"/>
    </row>
    <row r="33" spans="1:10" x14ac:dyDescent="0.25">
      <c r="A33" t="s">
        <v>47</v>
      </c>
      <c r="B33" t="s">
        <v>76</v>
      </c>
      <c r="C33" t="s">
        <v>5789</v>
      </c>
      <c r="D33" s="1">
        <v>0.22906249999999997</v>
      </c>
      <c r="E33" t="s">
        <v>61</v>
      </c>
      <c r="F33" t="s">
        <v>1286</v>
      </c>
      <c r="G33" s="95">
        <v>134283.46799999999</v>
      </c>
      <c r="J33" s="97"/>
    </row>
    <row r="34" spans="1:10" x14ac:dyDescent="0.25">
      <c r="A34" t="s">
        <v>49</v>
      </c>
      <c r="B34" t="s">
        <v>165</v>
      </c>
      <c r="C34" t="s">
        <v>5789</v>
      </c>
      <c r="D34" s="1">
        <v>0.22906249999999997</v>
      </c>
      <c r="E34" t="s">
        <v>61</v>
      </c>
      <c r="F34" t="s">
        <v>1287</v>
      </c>
      <c r="G34" s="95">
        <v>892380</v>
      </c>
      <c r="J34" s="97"/>
    </row>
    <row r="35" spans="1:10" x14ac:dyDescent="0.25">
      <c r="A35" t="s">
        <v>50</v>
      </c>
      <c r="B35" t="s">
        <v>78</v>
      </c>
      <c r="C35" t="s">
        <v>5789</v>
      </c>
      <c r="D35" s="1">
        <v>0.22906249999999997</v>
      </c>
      <c r="E35" t="s">
        <v>61</v>
      </c>
      <c r="F35" t="s">
        <v>1288</v>
      </c>
      <c r="G35" s="95">
        <v>46933.011700000003</v>
      </c>
      <c r="J35" s="97"/>
    </row>
    <row r="36" spans="1:10" x14ac:dyDescent="0.25">
      <c r="A36" t="s">
        <v>52</v>
      </c>
      <c r="B36" t="s">
        <v>166</v>
      </c>
      <c r="C36" t="s">
        <v>5789</v>
      </c>
      <c r="D36" s="1">
        <v>0.22906249999999997</v>
      </c>
      <c r="E36" t="s">
        <v>61</v>
      </c>
      <c r="F36" t="s">
        <v>1289</v>
      </c>
      <c r="G36" s="95">
        <v>126471.57</v>
      </c>
      <c r="J36" s="97"/>
    </row>
    <row r="37" spans="1:10" x14ac:dyDescent="0.25">
      <c r="A37" t="s">
        <v>53</v>
      </c>
      <c r="B37" t="s">
        <v>83</v>
      </c>
      <c r="C37" t="s">
        <v>5789</v>
      </c>
      <c r="D37" s="1">
        <v>0.22906249999999997</v>
      </c>
      <c r="E37" t="s">
        <v>61</v>
      </c>
      <c r="F37" t="s">
        <v>1290</v>
      </c>
      <c r="G37" s="95">
        <v>1.8699999999999999E-4</v>
      </c>
      <c r="J37" s="97"/>
    </row>
    <row r="38" spans="1:10" x14ac:dyDescent="0.25">
      <c r="A38" t="s">
        <v>54</v>
      </c>
      <c r="B38" t="s">
        <v>167</v>
      </c>
      <c r="C38" t="s">
        <v>5789</v>
      </c>
      <c r="D38" s="1">
        <v>0.22906249999999997</v>
      </c>
      <c r="E38" t="s">
        <v>61</v>
      </c>
      <c r="F38" t="s">
        <v>1291</v>
      </c>
      <c r="G38" s="95">
        <v>173403</v>
      </c>
      <c r="J38" s="97"/>
    </row>
    <row r="39" spans="1:10" x14ac:dyDescent="0.25">
      <c r="A39" t="s">
        <v>55</v>
      </c>
      <c r="B39" t="s">
        <v>168</v>
      </c>
      <c r="C39" t="s">
        <v>5789</v>
      </c>
      <c r="D39" s="1">
        <v>0.22906249999999997</v>
      </c>
      <c r="E39" t="s">
        <v>61</v>
      </c>
      <c r="F39" t="s">
        <v>1292</v>
      </c>
      <c r="G39" s="95">
        <v>2734.73828</v>
      </c>
      <c r="J39" s="97"/>
    </row>
    <row r="40" spans="1:10" x14ac:dyDescent="0.25">
      <c r="A40" t="s">
        <v>57</v>
      </c>
      <c r="B40" t="s">
        <v>169</v>
      </c>
      <c r="C40" t="s">
        <v>5789</v>
      </c>
      <c r="D40" s="1">
        <v>0.22906249999999997</v>
      </c>
      <c r="E40" t="s">
        <v>61</v>
      </c>
      <c r="F40" t="s">
        <v>1293</v>
      </c>
      <c r="G40" s="95">
        <v>10897.7451</v>
      </c>
      <c r="J40" s="97"/>
    </row>
    <row r="41" spans="1:10" x14ac:dyDescent="0.25">
      <c r="A41" t="s">
        <v>77</v>
      </c>
      <c r="B41" t="s">
        <v>170</v>
      </c>
      <c r="C41" t="s">
        <v>5789</v>
      </c>
      <c r="D41" s="1">
        <v>0.22906249999999997</v>
      </c>
      <c r="E41" t="s">
        <v>61</v>
      </c>
      <c r="F41" t="s">
        <v>1294</v>
      </c>
      <c r="G41" s="95">
        <v>10061.683499999999</v>
      </c>
      <c r="J41" s="97"/>
    </row>
    <row r="42" spans="1:10" x14ac:dyDescent="0.25">
      <c r="A42" t="s">
        <v>79</v>
      </c>
      <c r="B42" t="s">
        <v>171</v>
      </c>
      <c r="C42" t="s">
        <v>5789</v>
      </c>
      <c r="D42" s="1">
        <v>0.22906249999999997</v>
      </c>
      <c r="E42" t="s">
        <v>61</v>
      </c>
      <c r="F42" t="s">
        <v>1295</v>
      </c>
      <c r="G42" s="95">
        <v>23693.972600000001</v>
      </c>
      <c r="J42" s="97"/>
    </row>
    <row r="43" spans="1:10" x14ac:dyDescent="0.25">
      <c r="A43" t="s">
        <v>80</v>
      </c>
      <c r="B43" t="s">
        <v>35</v>
      </c>
      <c r="C43" t="s">
        <v>5789</v>
      </c>
      <c r="D43" s="1">
        <v>0.22906249999999997</v>
      </c>
      <c r="E43" t="s">
        <v>62</v>
      </c>
      <c r="F43" t="s">
        <v>1280</v>
      </c>
      <c r="G43" s="95">
        <v>8267726</v>
      </c>
      <c r="J43" s="97"/>
    </row>
    <row r="44" spans="1:10" x14ac:dyDescent="0.25">
      <c r="A44" t="s">
        <v>81</v>
      </c>
      <c r="B44" t="s">
        <v>172</v>
      </c>
      <c r="C44" t="s">
        <v>5789</v>
      </c>
      <c r="D44" s="1">
        <v>0.22906249999999997</v>
      </c>
      <c r="E44" t="s">
        <v>62</v>
      </c>
      <c r="F44" t="s">
        <v>1281</v>
      </c>
      <c r="G44" s="95">
        <v>8479213</v>
      </c>
      <c r="J44" s="97"/>
    </row>
    <row r="45" spans="1:10" x14ac:dyDescent="0.25">
      <c r="A45" t="s">
        <v>82</v>
      </c>
      <c r="B45" t="s">
        <v>40</v>
      </c>
      <c r="C45" t="s">
        <v>5789</v>
      </c>
      <c r="D45" s="1">
        <v>0.22906249999999997</v>
      </c>
      <c r="E45" t="s">
        <v>62</v>
      </c>
      <c r="F45" t="s">
        <v>1282</v>
      </c>
      <c r="G45" s="95">
        <v>1198698.75</v>
      </c>
      <c r="J45" s="97"/>
    </row>
    <row r="46" spans="1:10" x14ac:dyDescent="0.25">
      <c r="A46" t="s">
        <v>84</v>
      </c>
      <c r="B46" t="s">
        <v>173</v>
      </c>
      <c r="C46" t="s">
        <v>5789</v>
      </c>
      <c r="D46" s="1">
        <v>0.22906249999999997</v>
      </c>
      <c r="E46" t="s">
        <v>62</v>
      </c>
      <c r="F46" t="s">
        <v>1283</v>
      </c>
      <c r="G46" s="95">
        <v>17945560</v>
      </c>
      <c r="J46" s="97"/>
    </row>
    <row r="47" spans="1:10" x14ac:dyDescent="0.25">
      <c r="A47" t="s">
        <v>85</v>
      </c>
      <c r="B47" t="s">
        <v>91</v>
      </c>
      <c r="C47" t="s">
        <v>5789</v>
      </c>
      <c r="D47" s="1">
        <v>0.22906249999999997</v>
      </c>
      <c r="E47" t="s">
        <v>62</v>
      </c>
      <c r="F47" t="s">
        <v>1284</v>
      </c>
      <c r="G47" s="95">
        <v>222455.484</v>
      </c>
      <c r="J47" s="97"/>
    </row>
    <row r="48" spans="1:10" x14ac:dyDescent="0.25">
      <c r="A48" t="s">
        <v>86</v>
      </c>
      <c r="B48" t="s">
        <v>174</v>
      </c>
      <c r="C48" t="s">
        <v>5789</v>
      </c>
      <c r="D48" s="1">
        <v>0.22906249999999997</v>
      </c>
      <c r="E48" t="s">
        <v>62</v>
      </c>
      <c r="F48" t="s">
        <v>1285</v>
      </c>
      <c r="G48" s="95">
        <v>349832.375</v>
      </c>
      <c r="J48" s="97"/>
    </row>
    <row r="49" spans="1:10" x14ac:dyDescent="0.25">
      <c r="A49" t="s">
        <v>87</v>
      </c>
      <c r="B49" t="s">
        <v>96</v>
      </c>
      <c r="C49" t="s">
        <v>5789</v>
      </c>
      <c r="D49" s="1">
        <v>0.22906249999999997</v>
      </c>
      <c r="E49" t="s">
        <v>62</v>
      </c>
      <c r="F49" t="s">
        <v>1286</v>
      </c>
      <c r="G49" s="95">
        <v>76684.132800000007</v>
      </c>
      <c r="J49" s="97"/>
    </row>
    <row r="50" spans="1:10" x14ac:dyDescent="0.25">
      <c r="A50" t="s">
        <v>88</v>
      </c>
      <c r="B50" t="s">
        <v>175</v>
      </c>
      <c r="C50" t="s">
        <v>5789</v>
      </c>
      <c r="D50" s="1">
        <v>0.22906249999999997</v>
      </c>
      <c r="E50" t="s">
        <v>62</v>
      </c>
      <c r="F50" t="s">
        <v>1287</v>
      </c>
      <c r="G50" s="95">
        <v>648970.625</v>
      </c>
      <c r="J50" s="97"/>
    </row>
    <row r="51" spans="1:10" x14ac:dyDescent="0.25">
      <c r="A51" t="s">
        <v>89</v>
      </c>
      <c r="B51" t="s">
        <v>99</v>
      </c>
      <c r="C51" t="s">
        <v>5789</v>
      </c>
      <c r="D51" s="1">
        <v>0.22906249999999997</v>
      </c>
      <c r="E51" t="s">
        <v>62</v>
      </c>
      <c r="F51" t="s">
        <v>1288</v>
      </c>
      <c r="G51" s="95">
        <v>75081.234299999996</v>
      </c>
      <c r="J51" s="97"/>
    </row>
    <row r="52" spans="1:10" x14ac:dyDescent="0.25">
      <c r="A52" t="s">
        <v>150</v>
      </c>
      <c r="B52" t="s">
        <v>176</v>
      </c>
      <c r="C52" t="s">
        <v>5789</v>
      </c>
      <c r="D52" s="1">
        <v>0.22906249999999997</v>
      </c>
      <c r="E52" t="s">
        <v>62</v>
      </c>
      <c r="F52" t="s">
        <v>1289</v>
      </c>
      <c r="G52" s="95">
        <v>115587.21799999999</v>
      </c>
      <c r="J52" s="97"/>
    </row>
    <row r="53" spans="1:10" x14ac:dyDescent="0.25">
      <c r="A53" t="s">
        <v>90</v>
      </c>
      <c r="B53" t="s">
        <v>104</v>
      </c>
      <c r="C53" t="s">
        <v>5789</v>
      </c>
      <c r="D53" s="1">
        <v>0.22906249999999997</v>
      </c>
      <c r="E53" t="s">
        <v>62</v>
      </c>
      <c r="F53" t="s">
        <v>1290</v>
      </c>
      <c r="G53" s="95">
        <v>1.12E-4</v>
      </c>
      <c r="J53" s="97"/>
    </row>
    <row r="54" spans="1:10" x14ac:dyDescent="0.25">
      <c r="A54" t="s">
        <v>92</v>
      </c>
      <c r="B54" t="s">
        <v>177</v>
      </c>
      <c r="C54" t="s">
        <v>5789</v>
      </c>
      <c r="D54" s="1">
        <v>0.22906249999999997</v>
      </c>
      <c r="E54" t="s">
        <v>62</v>
      </c>
      <c r="F54" t="s">
        <v>1291</v>
      </c>
      <c r="G54" s="95">
        <v>190666.40599999999</v>
      </c>
      <c r="J54" s="97"/>
    </row>
    <row r="55" spans="1:10" x14ac:dyDescent="0.25">
      <c r="A55" t="s">
        <v>93</v>
      </c>
      <c r="B55" t="s">
        <v>178</v>
      </c>
      <c r="C55" t="s">
        <v>5789</v>
      </c>
      <c r="D55" s="1">
        <v>0.22906249999999997</v>
      </c>
      <c r="E55" t="s">
        <v>62</v>
      </c>
      <c r="F55" t="s">
        <v>1292</v>
      </c>
      <c r="G55" s="95">
        <v>2727.2766099999999</v>
      </c>
      <c r="J55" s="97"/>
    </row>
    <row r="56" spans="1:10" x14ac:dyDescent="0.25">
      <c r="A56" t="s">
        <v>94</v>
      </c>
      <c r="B56" t="s">
        <v>179</v>
      </c>
      <c r="C56" t="s">
        <v>5789</v>
      </c>
      <c r="D56" s="1">
        <v>0.22906249999999997</v>
      </c>
      <c r="E56" t="s">
        <v>62</v>
      </c>
      <c r="F56" t="s">
        <v>1293</v>
      </c>
      <c r="G56" s="95">
        <v>10913.324199999999</v>
      </c>
      <c r="J56" s="97"/>
    </row>
    <row r="57" spans="1:10" x14ac:dyDescent="0.25">
      <c r="A57" t="s">
        <v>95</v>
      </c>
      <c r="B57" t="s">
        <v>180</v>
      </c>
      <c r="C57" t="s">
        <v>5789</v>
      </c>
      <c r="D57" s="1">
        <v>0.22906249999999997</v>
      </c>
      <c r="E57" t="s">
        <v>62</v>
      </c>
      <c r="F57" t="s">
        <v>1294</v>
      </c>
      <c r="G57" s="95">
        <v>10061.683499999999</v>
      </c>
      <c r="J57" s="97"/>
    </row>
    <row r="58" spans="1:10" x14ac:dyDescent="0.25">
      <c r="A58" t="s">
        <v>97</v>
      </c>
      <c r="B58" t="s">
        <v>181</v>
      </c>
      <c r="C58" t="s">
        <v>5789</v>
      </c>
      <c r="D58" s="1">
        <v>0.22906249999999997</v>
      </c>
      <c r="E58" t="s">
        <v>62</v>
      </c>
      <c r="F58" t="s">
        <v>1295</v>
      </c>
      <c r="G58" s="95">
        <v>23702.099600000001</v>
      </c>
      <c r="J58" s="97"/>
    </row>
    <row r="59" spans="1:10" x14ac:dyDescent="0.25">
      <c r="A59" t="s">
        <v>98</v>
      </c>
      <c r="B59" t="s">
        <v>43</v>
      </c>
      <c r="C59" t="s">
        <v>5789</v>
      </c>
      <c r="D59" s="1">
        <v>0.22906249999999997</v>
      </c>
      <c r="E59" t="s">
        <v>63</v>
      </c>
      <c r="F59" t="s">
        <v>1280</v>
      </c>
      <c r="G59" s="95">
        <v>6744823</v>
      </c>
      <c r="J59" s="97"/>
    </row>
    <row r="60" spans="1:10" x14ac:dyDescent="0.25">
      <c r="A60" t="s">
        <v>100</v>
      </c>
      <c r="B60" t="s">
        <v>182</v>
      </c>
      <c r="C60" t="s">
        <v>5789</v>
      </c>
      <c r="D60" s="1">
        <v>0.22906249999999997</v>
      </c>
      <c r="E60" t="s">
        <v>63</v>
      </c>
      <c r="F60" t="s">
        <v>1281</v>
      </c>
      <c r="G60" s="95">
        <v>6683742</v>
      </c>
      <c r="J60" s="97"/>
    </row>
    <row r="61" spans="1:10" x14ac:dyDescent="0.25">
      <c r="A61" t="s">
        <v>101</v>
      </c>
      <c r="B61" t="s">
        <v>48</v>
      </c>
      <c r="C61" t="s">
        <v>5789</v>
      </c>
      <c r="D61" s="1">
        <v>0.22906249999999997</v>
      </c>
      <c r="E61" t="s">
        <v>63</v>
      </c>
      <c r="F61" t="s">
        <v>1282</v>
      </c>
      <c r="G61" s="95">
        <v>1082277.1200000001</v>
      </c>
      <c r="J61" s="97"/>
    </row>
    <row r="62" spans="1:10" x14ac:dyDescent="0.25">
      <c r="A62" t="s">
        <v>102</v>
      </c>
      <c r="B62" t="s">
        <v>183</v>
      </c>
      <c r="C62" t="s">
        <v>5789</v>
      </c>
      <c r="D62" s="1">
        <v>0.22906249999999997</v>
      </c>
      <c r="E62" t="s">
        <v>63</v>
      </c>
      <c r="F62" t="s">
        <v>1283</v>
      </c>
      <c r="G62" s="95">
        <v>14510784</v>
      </c>
      <c r="J62" s="97"/>
    </row>
    <row r="63" spans="1:10" x14ac:dyDescent="0.25">
      <c r="A63" t="s">
        <v>103</v>
      </c>
      <c r="B63" t="s">
        <v>113</v>
      </c>
      <c r="C63" t="s">
        <v>5789</v>
      </c>
      <c r="D63" s="1">
        <v>0.22906249999999997</v>
      </c>
      <c r="E63" t="s">
        <v>63</v>
      </c>
      <c r="F63" t="s">
        <v>1284</v>
      </c>
      <c r="G63" s="95">
        <v>146697.18700000001</v>
      </c>
      <c r="J63" s="97"/>
    </row>
    <row r="64" spans="1:10" x14ac:dyDescent="0.25">
      <c r="A64" t="s">
        <v>105</v>
      </c>
      <c r="B64" t="s">
        <v>184</v>
      </c>
      <c r="C64" t="s">
        <v>5789</v>
      </c>
      <c r="D64" s="1">
        <v>0.22906249999999997</v>
      </c>
      <c r="E64" t="s">
        <v>63</v>
      </c>
      <c r="F64" t="s">
        <v>1285</v>
      </c>
      <c r="G64" s="95">
        <v>251793.51500000001</v>
      </c>
      <c r="J64" s="97"/>
    </row>
    <row r="65" spans="1:10" x14ac:dyDescent="0.25">
      <c r="A65" t="s">
        <v>106</v>
      </c>
      <c r="B65" t="s">
        <v>118</v>
      </c>
      <c r="C65" t="s">
        <v>5789</v>
      </c>
      <c r="D65" s="1">
        <v>0.22906249999999997</v>
      </c>
      <c r="E65" t="s">
        <v>63</v>
      </c>
      <c r="F65" t="s">
        <v>1286</v>
      </c>
      <c r="G65" s="95">
        <v>69437.375</v>
      </c>
      <c r="J65" s="97"/>
    </row>
    <row r="66" spans="1:10" x14ac:dyDescent="0.25">
      <c r="A66" t="s">
        <v>107</v>
      </c>
      <c r="B66" t="s">
        <v>185</v>
      </c>
      <c r="C66" t="s">
        <v>5789</v>
      </c>
      <c r="D66" s="1">
        <v>0.22906249999999997</v>
      </c>
      <c r="E66" t="s">
        <v>63</v>
      </c>
      <c r="F66" t="s">
        <v>1287</v>
      </c>
      <c r="G66" s="95">
        <v>467928.375</v>
      </c>
      <c r="J66" s="97"/>
    </row>
    <row r="67" spans="1:10" x14ac:dyDescent="0.25">
      <c r="A67" t="s">
        <v>108</v>
      </c>
      <c r="B67" t="s">
        <v>121</v>
      </c>
      <c r="C67" t="s">
        <v>5789</v>
      </c>
      <c r="D67" s="1">
        <v>0.22906249999999997</v>
      </c>
      <c r="E67" t="s">
        <v>63</v>
      </c>
      <c r="F67" t="s">
        <v>1288</v>
      </c>
      <c r="G67" s="95">
        <v>26174.781200000001</v>
      </c>
      <c r="J67" s="97"/>
    </row>
    <row r="68" spans="1:10" x14ac:dyDescent="0.25">
      <c r="A68" t="s">
        <v>109</v>
      </c>
      <c r="B68" t="s">
        <v>186</v>
      </c>
      <c r="C68" t="s">
        <v>5789</v>
      </c>
      <c r="D68" s="1">
        <v>0.22906249999999997</v>
      </c>
      <c r="E68" t="s">
        <v>63</v>
      </c>
      <c r="F68" t="s">
        <v>1289</v>
      </c>
      <c r="G68" s="95">
        <v>67103.476500000004</v>
      </c>
      <c r="J68" s="97"/>
    </row>
    <row r="69" spans="1:10" x14ac:dyDescent="0.25">
      <c r="A69" t="s">
        <v>110</v>
      </c>
      <c r="B69" t="s">
        <v>126</v>
      </c>
      <c r="C69" t="s">
        <v>5789</v>
      </c>
      <c r="D69" s="1">
        <v>0.22906249999999997</v>
      </c>
      <c r="E69" t="s">
        <v>63</v>
      </c>
      <c r="F69" t="s">
        <v>1290</v>
      </c>
      <c r="G69" s="95">
        <v>1.22E-4</v>
      </c>
      <c r="J69" s="97"/>
    </row>
    <row r="70" spans="1:10" x14ac:dyDescent="0.25">
      <c r="A70" t="s">
        <v>111</v>
      </c>
      <c r="B70" t="s">
        <v>187</v>
      </c>
      <c r="C70" t="s">
        <v>5789</v>
      </c>
      <c r="D70" s="1">
        <v>0.22906249999999997</v>
      </c>
      <c r="E70" t="s">
        <v>63</v>
      </c>
      <c r="F70" t="s">
        <v>1291</v>
      </c>
      <c r="G70" s="95">
        <v>93277.703099999999</v>
      </c>
      <c r="J70" s="97"/>
    </row>
    <row r="71" spans="1:10" x14ac:dyDescent="0.25">
      <c r="A71" t="s">
        <v>112</v>
      </c>
      <c r="B71" t="s">
        <v>188</v>
      </c>
      <c r="C71" t="s">
        <v>5789</v>
      </c>
      <c r="D71" s="1">
        <v>0.22906249999999997</v>
      </c>
      <c r="E71" t="s">
        <v>63</v>
      </c>
      <c r="F71" t="s">
        <v>1292</v>
      </c>
      <c r="G71" s="95">
        <v>2724.9362700000001</v>
      </c>
      <c r="J71" s="97"/>
    </row>
    <row r="72" spans="1:10" x14ac:dyDescent="0.25">
      <c r="A72" t="s">
        <v>114</v>
      </c>
      <c r="B72" t="s">
        <v>189</v>
      </c>
      <c r="C72" t="s">
        <v>5789</v>
      </c>
      <c r="D72" s="1">
        <v>0.22906249999999997</v>
      </c>
      <c r="E72" t="s">
        <v>63</v>
      </c>
      <c r="F72" t="s">
        <v>1293</v>
      </c>
      <c r="G72" s="95">
        <v>10896.944299999999</v>
      </c>
      <c r="J72" s="97"/>
    </row>
    <row r="73" spans="1:10" x14ac:dyDescent="0.25">
      <c r="A73" t="s">
        <v>115</v>
      </c>
      <c r="B73" t="s">
        <v>190</v>
      </c>
      <c r="C73" t="s">
        <v>5789</v>
      </c>
      <c r="D73" s="1">
        <v>0.22906249999999997</v>
      </c>
      <c r="E73" t="s">
        <v>63</v>
      </c>
      <c r="F73" t="s">
        <v>1294</v>
      </c>
      <c r="G73" s="95">
        <v>10061.683499999999</v>
      </c>
      <c r="J73" s="97"/>
    </row>
    <row r="74" spans="1:10" x14ac:dyDescent="0.25">
      <c r="A74" t="s">
        <v>116</v>
      </c>
      <c r="B74" t="s">
        <v>191</v>
      </c>
      <c r="C74" t="s">
        <v>5789</v>
      </c>
      <c r="D74" s="1">
        <v>0.22906249999999997</v>
      </c>
      <c r="E74" t="s">
        <v>63</v>
      </c>
      <c r="F74" t="s">
        <v>1295</v>
      </c>
      <c r="G74" s="95">
        <v>23683.382799999999</v>
      </c>
      <c r="J74" s="97"/>
    </row>
    <row r="75" spans="1:10" x14ac:dyDescent="0.25">
      <c r="A75" t="s">
        <v>117</v>
      </c>
      <c r="B75" t="s">
        <v>51</v>
      </c>
      <c r="C75" t="s">
        <v>5789</v>
      </c>
      <c r="D75" s="1">
        <v>0.22906249999999997</v>
      </c>
      <c r="E75" t="s">
        <v>64</v>
      </c>
      <c r="F75" t="s">
        <v>1280</v>
      </c>
      <c r="G75" s="95">
        <v>3923661.75</v>
      </c>
      <c r="J75" s="97"/>
    </row>
    <row r="76" spans="1:10" x14ac:dyDescent="0.25">
      <c r="A76" t="s">
        <v>119</v>
      </c>
      <c r="B76" t="s">
        <v>192</v>
      </c>
      <c r="C76" t="s">
        <v>5789</v>
      </c>
      <c r="D76" s="1">
        <v>0.22906249999999997</v>
      </c>
      <c r="E76" t="s">
        <v>64</v>
      </c>
      <c r="F76" t="s">
        <v>1281</v>
      </c>
      <c r="G76" s="95">
        <v>2153149.25</v>
      </c>
      <c r="J76" s="97"/>
    </row>
    <row r="77" spans="1:10" x14ac:dyDescent="0.25">
      <c r="A77" t="s">
        <v>120</v>
      </c>
      <c r="B77" t="s">
        <v>56</v>
      </c>
      <c r="C77" t="s">
        <v>5789</v>
      </c>
      <c r="D77" s="1">
        <v>0.22906249999999997</v>
      </c>
      <c r="E77" t="s">
        <v>64</v>
      </c>
      <c r="F77" t="s">
        <v>1282</v>
      </c>
      <c r="G77" s="95">
        <v>293253.21799999999</v>
      </c>
      <c r="J77" s="97"/>
    </row>
    <row r="78" spans="1:10" x14ac:dyDescent="0.25">
      <c r="A78" t="s">
        <v>122</v>
      </c>
      <c r="B78" t="s">
        <v>193</v>
      </c>
      <c r="C78" t="s">
        <v>5789</v>
      </c>
      <c r="D78" s="1">
        <v>0.22906249999999997</v>
      </c>
      <c r="E78" t="s">
        <v>64</v>
      </c>
      <c r="F78" t="s">
        <v>1283</v>
      </c>
      <c r="G78" s="95">
        <v>6370040.5</v>
      </c>
      <c r="J78" s="97"/>
    </row>
    <row r="79" spans="1:10" x14ac:dyDescent="0.25">
      <c r="A79" t="s">
        <v>123</v>
      </c>
      <c r="B79" t="s">
        <v>135</v>
      </c>
      <c r="C79" t="s">
        <v>5789</v>
      </c>
      <c r="D79" s="1">
        <v>0.22906249999999997</v>
      </c>
      <c r="E79" t="s">
        <v>64</v>
      </c>
      <c r="F79" t="s">
        <v>1284</v>
      </c>
      <c r="G79" s="95">
        <v>71988.335900000005</v>
      </c>
      <c r="J79" s="97"/>
    </row>
    <row r="80" spans="1:10" x14ac:dyDescent="0.25">
      <c r="A80" t="s">
        <v>124</v>
      </c>
      <c r="B80" t="s">
        <v>194</v>
      </c>
      <c r="C80" t="s">
        <v>5789</v>
      </c>
      <c r="D80" s="1">
        <v>0.22906249999999997</v>
      </c>
      <c r="E80" t="s">
        <v>64</v>
      </c>
      <c r="F80" t="s">
        <v>1285</v>
      </c>
      <c r="G80" s="95">
        <v>70818.789000000004</v>
      </c>
      <c r="J80" s="97"/>
    </row>
    <row r="81" spans="1:10" x14ac:dyDescent="0.25">
      <c r="A81" t="s">
        <v>125</v>
      </c>
      <c r="B81" t="s">
        <v>140</v>
      </c>
      <c r="C81" t="s">
        <v>5789</v>
      </c>
      <c r="D81" s="1">
        <v>0.22906249999999997</v>
      </c>
      <c r="E81" t="s">
        <v>64</v>
      </c>
      <c r="F81" t="s">
        <v>1286</v>
      </c>
      <c r="G81" s="95">
        <v>18563.617099999999</v>
      </c>
      <c r="J81" s="97"/>
    </row>
    <row r="82" spans="1:10" x14ac:dyDescent="0.25">
      <c r="A82" t="s">
        <v>127</v>
      </c>
      <c r="B82" t="s">
        <v>195</v>
      </c>
      <c r="C82" t="s">
        <v>5789</v>
      </c>
      <c r="D82" s="1">
        <v>0.22906249999999997</v>
      </c>
      <c r="E82" t="s">
        <v>64</v>
      </c>
      <c r="F82" t="s">
        <v>1287</v>
      </c>
      <c r="G82" s="95">
        <v>161370.296</v>
      </c>
      <c r="J82" s="97"/>
    </row>
    <row r="83" spans="1:10" x14ac:dyDescent="0.25">
      <c r="A83" t="s">
        <v>128</v>
      </c>
      <c r="B83" t="s">
        <v>143</v>
      </c>
      <c r="C83" t="s">
        <v>5789</v>
      </c>
      <c r="D83" s="1">
        <v>0.22906249999999997</v>
      </c>
      <c r="E83" t="s">
        <v>64</v>
      </c>
      <c r="F83" t="s">
        <v>1288</v>
      </c>
      <c r="G83" s="95">
        <v>2765.1489200000001</v>
      </c>
      <c r="J83" s="97"/>
    </row>
    <row r="84" spans="1:10" x14ac:dyDescent="0.25">
      <c r="A84" t="s">
        <v>129</v>
      </c>
      <c r="B84" t="s">
        <v>196</v>
      </c>
      <c r="C84" t="s">
        <v>5789</v>
      </c>
      <c r="D84" s="1">
        <v>0.22906249999999997</v>
      </c>
      <c r="E84" t="s">
        <v>64</v>
      </c>
      <c r="F84" t="s">
        <v>1289</v>
      </c>
      <c r="G84" s="95">
        <v>12906.410099999999</v>
      </c>
      <c r="J84" s="97"/>
    </row>
    <row r="85" spans="1:10" x14ac:dyDescent="0.25">
      <c r="A85" t="s">
        <v>130</v>
      </c>
      <c r="B85" t="s">
        <v>148</v>
      </c>
      <c r="C85" t="s">
        <v>5789</v>
      </c>
      <c r="D85" s="1">
        <v>0.22906249999999997</v>
      </c>
      <c r="E85" t="s">
        <v>64</v>
      </c>
      <c r="F85" t="s">
        <v>1290</v>
      </c>
      <c r="G85" s="95">
        <v>4.3999999999999999E-5</v>
      </c>
      <c r="J85" s="97"/>
    </row>
    <row r="86" spans="1:10" x14ac:dyDescent="0.25">
      <c r="A86" t="s">
        <v>131</v>
      </c>
      <c r="B86" t="s">
        <v>197</v>
      </c>
      <c r="C86" t="s">
        <v>5789</v>
      </c>
      <c r="D86" s="1">
        <v>0.22906249999999997</v>
      </c>
      <c r="E86" t="s">
        <v>64</v>
      </c>
      <c r="F86" t="s">
        <v>1291</v>
      </c>
      <c r="G86" s="95">
        <v>15671.544900000001</v>
      </c>
      <c r="J86" s="97"/>
    </row>
    <row r="87" spans="1:10" x14ac:dyDescent="0.25">
      <c r="A87" t="s">
        <v>132</v>
      </c>
      <c r="B87" t="s">
        <v>198</v>
      </c>
      <c r="C87" t="s">
        <v>5789</v>
      </c>
      <c r="D87" s="1">
        <v>0.22906249999999997</v>
      </c>
      <c r="E87" t="s">
        <v>64</v>
      </c>
      <c r="F87" t="s">
        <v>1292</v>
      </c>
      <c r="G87" s="95">
        <v>2709.7997999999998</v>
      </c>
      <c r="J87" s="97"/>
    </row>
    <row r="88" spans="1:10" x14ac:dyDescent="0.25">
      <c r="A88" t="s">
        <v>133</v>
      </c>
      <c r="B88" t="s">
        <v>199</v>
      </c>
      <c r="C88" t="s">
        <v>5789</v>
      </c>
      <c r="D88" s="1">
        <v>0.22906249999999997</v>
      </c>
      <c r="E88" t="s">
        <v>64</v>
      </c>
      <c r="F88" t="s">
        <v>1293</v>
      </c>
      <c r="G88" s="95">
        <v>10896.973599999999</v>
      </c>
      <c r="J88" s="97"/>
    </row>
    <row r="89" spans="1:10" x14ac:dyDescent="0.25">
      <c r="A89" t="s">
        <v>134</v>
      </c>
      <c r="B89" t="s">
        <v>200</v>
      </c>
      <c r="C89" t="s">
        <v>5789</v>
      </c>
      <c r="D89" s="1">
        <v>0.22906249999999997</v>
      </c>
      <c r="E89" t="s">
        <v>64</v>
      </c>
      <c r="F89" t="s">
        <v>1294</v>
      </c>
      <c r="G89" s="95">
        <v>10061.683499999999</v>
      </c>
      <c r="J89" s="97"/>
    </row>
    <row r="90" spans="1:10" x14ac:dyDescent="0.25">
      <c r="A90" t="s">
        <v>136</v>
      </c>
      <c r="B90" t="s">
        <v>201</v>
      </c>
      <c r="C90" t="s">
        <v>5789</v>
      </c>
      <c r="D90" s="1">
        <v>0.22906249999999997</v>
      </c>
      <c r="E90" t="s">
        <v>64</v>
      </c>
      <c r="F90" t="s">
        <v>1295</v>
      </c>
      <c r="G90" s="95">
        <v>23668.259699999999</v>
      </c>
      <c r="J90" s="97"/>
    </row>
    <row r="91" spans="1:10" x14ac:dyDescent="0.25">
      <c r="A91" t="s">
        <v>137</v>
      </c>
      <c r="B91" t="s">
        <v>202</v>
      </c>
      <c r="C91" t="s">
        <v>5789</v>
      </c>
      <c r="D91" s="1">
        <v>0.22906249999999997</v>
      </c>
      <c r="E91" t="s">
        <v>60</v>
      </c>
      <c r="F91" t="s">
        <v>1296</v>
      </c>
      <c r="G91" s="95">
        <v>40523.6132</v>
      </c>
      <c r="J91" s="97"/>
    </row>
    <row r="92" spans="1:10" x14ac:dyDescent="0.25">
      <c r="A92" t="s">
        <v>138</v>
      </c>
      <c r="B92" t="s">
        <v>203</v>
      </c>
      <c r="C92" t="s">
        <v>5789</v>
      </c>
      <c r="D92" s="1">
        <v>0.22906249999999997</v>
      </c>
      <c r="E92" t="s">
        <v>60</v>
      </c>
      <c r="F92" t="s">
        <v>1297</v>
      </c>
      <c r="G92" s="95">
        <v>20066.7968</v>
      </c>
      <c r="J92" s="97"/>
    </row>
    <row r="93" spans="1:10" x14ac:dyDescent="0.25">
      <c r="A93" t="s">
        <v>139</v>
      </c>
      <c r="B93" t="s">
        <v>204</v>
      </c>
      <c r="C93" t="s">
        <v>5789</v>
      </c>
      <c r="D93" s="1">
        <v>0.22906249999999997</v>
      </c>
      <c r="E93" t="s">
        <v>60</v>
      </c>
      <c r="F93" t="s">
        <v>1298</v>
      </c>
      <c r="G93" s="95">
        <v>51341.125</v>
      </c>
      <c r="J93" s="97"/>
    </row>
    <row r="94" spans="1:10" x14ac:dyDescent="0.25">
      <c r="A94" t="s">
        <v>141</v>
      </c>
      <c r="B94" t="s">
        <v>205</v>
      </c>
      <c r="C94" t="s">
        <v>5789</v>
      </c>
      <c r="D94" s="1">
        <v>0.22906249999999997</v>
      </c>
      <c r="E94" t="s">
        <v>60</v>
      </c>
      <c r="F94" t="s">
        <v>1299</v>
      </c>
      <c r="G94" s="95">
        <v>16902.910100000001</v>
      </c>
      <c r="J94" s="97"/>
    </row>
    <row r="95" spans="1:10" x14ac:dyDescent="0.25">
      <c r="A95" t="s">
        <v>142</v>
      </c>
      <c r="B95" t="s">
        <v>206</v>
      </c>
      <c r="C95" t="s">
        <v>5789</v>
      </c>
      <c r="D95" s="1">
        <v>0.22906249999999997</v>
      </c>
      <c r="E95" t="s">
        <v>60</v>
      </c>
      <c r="F95" t="s">
        <v>1300</v>
      </c>
      <c r="G95" s="95">
        <v>40351.707000000002</v>
      </c>
      <c r="J95" s="97"/>
    </row>
    <row r="96" spans="1:10" x14ac:dyDescent="0.25">
      <c r="A96" t="s">
        <v>144</v>
      </c>
      <c r="B96" t="s">
        <v>207</v>
      </c>
      <c r="C96" t="s">
        <v>5789</v>
      </c>
      <c r="D96" s="1">
        <v>0.22906249999999997</v>
      </c>
      <c r="E96" t="s">
        <v>60</v>
      </c>
      <c r="F96" t="s">
        <v>1301</v>
      </c>
      <c r="G96" s="95">
        <v>45198.203099999999</v>
      </c>
      <c r="J96" s="97"/>
    </row>
    <row r="97" spans="1:10" x14ac:dyDescent="0.25">
      <c r="A97" t="s">
        <v>145</v>
      </c>
      <c r="B97" t="s">
        <v>208</v>
      </c>
      <c r="C97" t="s">
        <v>5789</v>
      </c>
      <c r="D97" s="1">
        <v>0.22906249999999997</v>
      </c>
      <c r="E97" t="s">
        <v>60</v>
      </c>
      <c r="F97" t="s">
        <v>1302</v>
      </c>
      <c r="G97" s="95">
        <v>11980.5625</v>
      </c>
      <c r="J97" s="97"/>
    </row>
    <row r="98" spans="1:10" x14ac:dyDescent="0.25">
      <c r="A98" t="s">
        <v>146</v>
      </c>
      <c r="B98" t="s">
        <v>209</v>
      </c>
      <c r="C98" t="s">
        <v>5789</v>
      </c>
      <c r="D98" s="1">
        <v>0.22906249999999997</v>
      </c>
      <c r="E98" t="s">
        <v>60</v>
      </c>
      <c r="F98" t="s">
        <v>1303</v>
      </c>
      <c r="G98" s="95">
        <v>11576.9931</v>
      </c>
      <c r="J98" s="97"/>
    </row>
    <row r="99" spans="1:10" x14ac:dyDescent="0.25">
      <c r="A99" t="s">
        <v>147</v>
      </c>
      <c r="B99" t="s">
        <v>210</v>
      </c>
      <c r="C99" t="s">
        <v>5789</v>
      </c>
      <c r="D99" s="1">
        <v>0.22906249999999997</v>
      </c>
      <c r="E99" t="s">
        <v>60</v>
      </c>
      <c r="F99" t="s">
        <v>1304</v>
      </c>
      <c r="G99" s="95">
        <v>79771.789000000004</v>
      </c>
      <c r="J99" s="97"/>
    </row>
    <row r="100" spans="1:10" x14ac:dyDescent="0.25">
      <c r="A100" t="s">
        <v>149</v>
      </c>
      <c r="B100" t="s">
        <v>211</v>
      </c>
      <c r="C100" t="s">
        <v>5789</v>
      </c>
      <c r="D100" s="1">
        <v>0.22906249999999997</v>
      </c>
      <c r="E100" t="s">
        <v>60</v>
      </c>
      <c r="F100" t="s">
        <v>1305</v>
      </c>
      <c r="G100" s="95">
        <v>33635.6679</v>
      </c>
      <c r="J100" s="97"/>
    </row>
    <row r="101" spans="1:10" x14ac:dyDescent="0.25">
      <c r="A101" t="s">
        <v>212</v>
      </c>
      <c r="B101" t="s">
        <v>213</v>
      </c>
      <c r="C101" t="s">
        <v>5789</v>
      </c>
      <c r="D101" s="1">
        <v>0.22906249999999997</v>
      </c>
      <c r="E101" t="s">
        <v>60</v>
      </c>
      <c r="F101" t="s">
        <v>1306</v>
      </c>
      <c r="G101" s="95">
        <v>10510.7294</v>
      </c>
      <c r="J101" s="97"/>
    </row>
    <row r="102" spans="1:10" x14ac:dyDescent="0.25">
      <c r="A102" t="s">
        <v>214</v>
      </c>
      <c r="B102" t="s">
        <v>215</v>
      </c>
      <c r="C102" t="s">
        <v>5789</v>
      </c>
      <c r="D102" s="1">
        <v>0.22906249999999997</v>
      </c>
      <c r="E102" t="s">
        <v>60</v>
      </c>
      <c r="F102" t="s">
        <v>1307</v>
      </c>
      <c r="G102" s="95">
        <v>81789.031199999998</v>
      </c>
      <c r="J102" s="97"/>
    </row>
    <row r="103" spans="1:10" x14ac:dyDescent="0.25">
      <c r="A103" t="s">
        <v>216</v>
      </c>
      <c r="B103" t="s">
        <v>217</v>
      </c>
      <c r="C103" t="s">
        <v>5789</v>
      </c>
      <c r="D103" s="1">
        <v>0.22906249999999997</v>
      </c>
      <c r="E103" t="s">
        <v>60</v>
      </c>
      <c r="F103" t="s">
        <v>1308</v>
      </c>
      <c r="G103" s="95">
        <v>57653.538999999997</v>
      </c>
      <c r="J103" s="97"/>
    </row>
    <row r="104" spans="1:10" x14ac:dyDescent="0.25">
      <c r="A104" t="s">
        <v>218</v>
      </c>
      <c r="B104" t="s">
        <v>219</v>
      </c>
      <c r="C104" t="s">
        <v>5789</v>
      </c>
      <c r="D104" s="1">
        <v>0.22906249999999997</v>
      </c>
      <c r="E104" t="s">
        <v>60</v>
      </c>
      <c r="F104" t="s">
        <v>1309</v>
      </c>
      <c r="G104" s="95">
        <v>49983.566400000003</v>
      </c>
      <c r="J104" s="97"/>
    </row>
    <row r="105" spans="1:10" x14ac:dyDescent="0.25">
      <c r="A105" t="s">
        <v>220</v>
      </c>
      <c r="B105" t="s">
        <v>221</v>
      </c>
      <c r="C105" t="s">
        <v>5789</v>
      </c>
      <c r="D105" s="1">
        <v>0.22906249999999997</v>
      </c>
      <c r="E105" t="s">
        <v>60</v>
      </c>
      <c r="F105" t="s">
        <v>1310</v>
      </c>
      <c r="G105" s="95">
        <v>94934.328099999999</v>
      </c>
      <c r="J105" s="97"/>
    </row>
    <row r="106" spans="1:10" x14ac:dyDescent="0.25">
      <c r="A106" t="s">
        <v>222</v>
      </c>
      <c r="B106" t="s">
        <v>223</v>
      </c>
      <c r="C106" t="s">
        <v>5789</v>
      </c>
      <c r="D106" s="1">
        <v>0.22906249999999997</v>
      </c>
      <c r="E106" t="s">
        <v>60</v>
      </c>
      <c r="F106" t="s">
        <v>1311</v>
      </c>
      <c r="G106" s="95">
        <v>68297.195300000007</v>
      </c>
      <c r="J106" s="97"/>
    </row>
    <row r="107" spans="1:10" x14ac:dyDescent="0.25">
      <c r="A107" t="s">
        <v>224</v>
      </c>
      <c r="B107" t="s">
        <v>225</v>
      </c>
      <c r="C107" t="s">
        <v>5789</v>
      </c>
      <c r="D107" s="1">
        <v>0.22906249999999997</v>
      </c>
      <c r="E107" t="s">
        <v>60</v>
      </c>
      <c r="F107" t="s">
        <v>1312</v>
      </c>
      <c r="G107" s="95">
        <v>55937.617100000003</v>
      </c>
      <c r="J107" s="97"/>
    </row>
    <row r="108" spans="1:10" x14ac:dyDescent="0.25">
      <c r="A108" t="s">
        <v>226</v>
      </c>
      <c r="B108" t="s">
        <v>227</v>
      </c>
      <c r="C108" t="s">
        <v>5789</v>
      </c>
      <c r="D108" s="1">
        <v>0.22906249999999997</v>
      </c>
      <c r="E108" t="s">
        <v>60</v>
      </c>
      <c r="F108" t="s">
        <v>1313</v>
      </c>
      <c r="G108" s="95">
        <v>43467.152300000002</v>
      </c>
      <c r="J108" s="97"/>
    </row>
    <row r="109" spans="1:10" x14ac:dyDescent="0.25">
      <c r="A109" t="s">
        <v>228</v>
      </c>
      <c r="B109" t="s">
        <v>229</v>
      </c>
      <c r="C109" t="s">
        <v>5789</v>
      </c>
      <c r="D109" s="1">
        <v>0.22906249999999997</v>
      </c>
      <c r="E109" t="s">
        <v>60</v>
      </c>
      <c r="F109" t="s">
        <v>1314</v>
      </c>
      <c r="G109" s="95">
        <v>46260.140599999999</v>
      </c>
      <c r="J109" s="97"/>
    </row>
    <row r="110" spans="1:10" x14ac:dyDescent="0.25">
      <c r="A110" t="s">
        <v>230</v>
      </c>
      <c r="B110" t="s">
        <v>231</v>
      </c>
      <c r="C110" t="s">
        <v>5789</v>
      </c>
      <c r="D110" s="1">
        <v>0.22906249999999997</v>
      </c>
      <c r="E110" t="s">
        <v>60</v>
      </c>
      <c r="F110" t="s">
        <v>1315</v>
      </c>
      <c r="G110" s="95">
        <v>59333.218699999998</v>
      </c>
      <c r="J110" s="97"/>
    </row>
    <row r="111" spans="1:10" x14ac:dyDescent="0.25">
      <c r="A111" t="s">
        <v>232</v>
      </c>
      <c r="B111" t="s">
        <v>233</v>
      </c>
      <c r="C111" t="s">
        <v>5789</v>
      </c>
      <c r="D111" s="1">
        <v>0.22906249999999997</v>
      </c>
      <c r="E111" t="s">
        <v>60</v>
      </c>
      <c r="F111" t="s">
        <v>1316</v>
      </c>
      <c r="G111" s="95">
        <v>14474.8261</v>
      </c>
      <c r="J111" s="97"/>
    </row>
    <row r="112" spans="1:10" x14ac:dyDescent="0.25">
      <c r="A112" t="s">
        <v>234</v>
      </c>
      <c r="B112" t="s">
        <v>235</v>
      </c>
      <c r="C112" t="s">
        <v>5789</v>
      </c>
      <c r="D112" s="1">
        <v>0.22906249999999997</v>
      </c>
      <c r="E112" t="s">
        <v>60</v>
      </c>
      <c r="F112" t="s">
        <v>1317</v>
      </c>
      <c r="G112" s="95">
        <v>15294.1718</v>
      </c>
      <c r="J112" s="97"/>
    </row>
    <row r="113" spans="1:10" x14ac:dyDescent="0.25">
      <c r="A113" t="s">
        <v>236</v>
      </c>
      <c r="B113" t="s">
        <v>237</v>
      </c>
      <c r="C113" t="s">
        <v>5789</v>
      </c>
      <c r="D113" s="1">
        <v>0.22906249999999997</v>
      </c>
      <c r="E113" t="s">
        <v>60</v>
      </c>
      <c r="F113" t="s">
        <v>1318</v>
      </c>
      <c r="G113" s="95">
        <v>4655.1269499999999</v>
      </c>
      <c r="J113" s="97"/>
    </row>
    <row r="114" spans="1:10" x14ac:dyDescent="0.25">
      <c r="A114" t="s">
        <v>238</v>
      </c>
      <c r="B114" t="s">
        <v>239</v>
      </c>
      <c r="C114" t="s">
        <v>5789</v>
      </c>
      <c r="D114" s="1">
        <v>0.22906249999999997</v>
      </c>
      <c r="E114" t="s">
        <v>60</v>
      </c>
      <c r="F114" t="s">
        <v>1319</v>
      </c>
      <c r="G114" s="95">
        <v>3946.3002900000001</v>
      </c>
      <c r="J114" s="97"/>
    </row>
    <row r="115" spans="1:10" x14ac:dyDescent="0.25">
      <c r="A115" t="s">
        <v>240</v>
      </c>
      <c r="B115" t="s">
        <v>241</v>
      </c>
      <c r="C115" t="s">
        <v>5789</v>
      </c>
      <c r="D115" s="1">
        <v>0.22906249999999997</v>
      </c>
      <c r="E115" t="s">
        <v>60</v>
      </c>
      <c r="F115" t="s">
        <v>1320</v>
      </c>
      <c r="G115" s="95">
        <v>14485.0625</v>
      </c>
      <c r="J115" s="97"/>
    </row>
    <row r="116" spans="1:10" x14ac:dyDescent="0.25">
      <c r="A116" t="s">
        <v>242</v>
      </c>
      <c r="B116" t="s">
        <v>243</v>
      </c>
      <c r="C116" t="s">
        <v>5789</v>
      </c>
      <c r="D116" s="1">
        <v>0.22906249999999997</v>
      </c>
      <c r="E116" t="s">
        <v>60</v>
      </c>
      <c r="F116" t="s">
        <v>1321</v>
      </c>
      <c r="G116" s="95">
        <v>21122.7343</v>
      </c>
      <c r="J116" s="97"/>
    </row>
    <row r="117" spans="1:10" x14ac:dyDescent="0.25">
      <c r="A117" t="s">
        <v>244</v>
      </c>
      <c r="B117" t="s">
        <v>245</v>
      </c>
      <c r="C117" t="s">
        <v>5789</v>
      </c>
      <c r="D117" s="1">
        <v>0.22906249999999997</v>
      </c>
      <c r="E117" t="s">
        <v>60</v>
      </c>
      <c r="F117" t="s">
        <v>1322</v>
      </c>
      <c r="G117" s="95">
        <v>1282.87219</v>
      </c>
      <c r="J117" s="97"/>
    </row>
    <row r="118" spans="1:10" x14ac:dyDescent="0.25">
      <c r="A118" t="s">
        <v>246</v>
      </c>
      <c r="B118" t="s">
        <v>247</v>
      </c>
      <c r="C118" t="s">
        <v>5789</v>
      </c>
      <c r="D118" s="1">
        <v>0.22906249999999997</v>
      </c>
      <c r="E118" t="s">
        <v>60</v>
      </c>
      <c r="F118" t="s">
        <v>1323</v>
      </c>
      <c r="G118" s="95">
        <v>504.55316099999999</v>
      </c>
      <c r="J118" s="97"/>
    </row>
    <row r="119" spans="1:10" x14ac:dyDescent="0.25">
      <c r="A119" t="s">
        <v>248</v>
      </c>
      <c r="B119" t="s">
        <v>249</v>
      </c>
      <c r="C119" t="s">
        <v>5789</v>
      </c>
      <c r="D119" s="1">
        <v>0.22906249999999997</v>
      </c>
      <c r="E119" t="s">
        <v>60</v>
      </c>
      <c r="F119" t="s">
        <v>1324</v>
      </c>
      <c r="G119" s="95">
        <v>3080.41284</v>
      </c>
      <c r="J119" s="97"/>
    </row>
    <row r="120" spans="1:10" x14ac:dyDescent="0.25">
      <c r="A120" t="s">
        <v>250</v>
      </c>
      <c r="B120" t="s">
        <v>251</v>
      </c>
      <c r="C120" t="s">
        <v>5789</v>
      </c>
      <c r="D120" s="1">
        <v>0.22906249999999997</v>
      </c>
      <c r="E120" t="s">
        <v>60</v>
      </c>
      <c r="F120" t="s">
        <v>1325</v>
      </c>
      <c r="G120" s="95">
        <v>379.86617999999999</v>
      </c>
      <c r="J120" s="97"/>
    </row>
    <row r="121" spans="1:10" x14ac:dyDescent="0.25">
      <c r="A121" t="s">
        <v>252</v>
      </c>
      <c r="B121" t="s">
        <v>253</v>
      </c>
      <c r="C121" t="s">
        <v>5789</v>
      </c>
      <c r="D121" s="1">
        <v>0.22906249999999997</v>
      </c>
      <c r="E121" t="s">
        <v>60</v>
      </c>
      <c r="F121" t="s">
        <v>1326</v>
      </c>
      <c r="G121" s="95">
        <v>4808.9169899999997</v>
      </c>
      <c r="J121" s="97"/>
    </row>
    <row r="122" spans="1:10" x14ac:dyDescent="0.25">
      <c r="A122" t="s">
        <v>254</v>
      </c>
      <c r="B122" t="s">
        <v>255</v>
      </c>
      <c r="C122" t="s">
        <v>5789</v>
      </c>
      <c r="D122" s="1">
        <v>0.22906249999999997</v>
      </c>
      <c r="E122" t="s">
        <v>60</v>
      </c>
      <c r="F122" t="s">
        <v>1327</v>
      </c>
      <c r="G122" s="95">
        <v>1006.44964</v>
      </c>
      <c r="J122" s="97"/>
    </row>
    <row r="123" spans="1:10" x14ac:dyDescent="0.25">
      <c r="A123" t="s">
        <v>256</v>
      </c>
      <c r="B123" t="s">
        <v>257</v>
      </c>
      <c r="C123" t="s">
        <v>5789</v>
      </c>
      <c r="D123" s="1">
        <v>0.22906249999999997</v>
      </c>
      <c r="E123" t="s">
        <v>60</v>
      </c>
      <c r="F123" t="s">
        <v>1328</v>
      </c>
      <c r="G123" s="95">
        <v>324.86999500000002</v>
      </c>
      <c r="J123" s="97"/>
    </row>
    <row r="124" spans="1:10" x14ac:dyDescent="0.25">
      <c r="A124" t="s">
        <v>258</v>
      </c>
      <c r="B124" t="s">
        <v>259</v>
      </c>
      <c r="C124" t="s">
        <v>5789</v>
      </c>
      <c r="D124" s="1">
        <v>0.22906249999999997</v>
      </c>
      <c r="E124" t="s">
        <v>60</v>
      </c>
      <c r="F124" t="s">
        <v>1329</v>
      </c>
      <c r="G124" s="95">
        <v>1054.0682300000001</v>
      </c>
      <c r="J124" s="97"/>
    </row>
    <row r="125" spans="1:10" x14ac:dyDescent="0.25">
      <c r="A125" t="s">
        <v>260</v>
      </c>
      <c r="B125" t="s">
        <v>261</v>
      </c>
      <c r="C125" t="s">
        <v>5789</v>
      </c>
      <c r="D125" s="1">
        <v>0.22906249999999997</v>
      </c>
      <c r="E125" t="s">
        <v>60</v>
      </c>
      <c r="F125" t="s">
        <v>1330</v>
      </c>
      <c r="G125" s="95">
        <v>9130.5224600000001</v>
      </c>
      <c r="J125" s="97"/>
    </row>
    <row r="126" spans="1:10" x14ac:dyDescent="0.25">
      <c r="A126" t="s">
        <v>262</v>
      </c>
      <c r="B126" t="s">
        <v>263</v>
      </c>
      <c r="C126" t="s">
        <v>5789</v>
      </c>
      <c r="D126" s="1">
        <v>0.22906249999999997</v>
      </c>
      <c r="E126" t="s">
        <v>60</v>
      </c>
      <c r="F126" t="s">
        <v>1331</v>
      </c>
      <c r="G126" s="95">
        <v>853.68292199999996</v>
      </c>
      <c r="J126" s="97"/>
    </row>
    <row r="127" spans="1:10" x14ac:dyDescent="0.25">
      <c r="A127" t="s">
        <v>264</v>
      </c>
      <c r="B127" t="s">
        <v>265</v>
      </c>
      <c r="C127" t="s">
        <v>5789</v>
      </c>
      <c r="D127" s="1">
        <v>0.22906249999999997</v>
      </c>
      <c r="E127" t="s">
        <v>60</v>
      </c>
      <c r="F127" t="s">
        <v>1332</v>
      </c>
      <c r="G127" s="95">
        <v>1491.3270199999999</v>
      </c>
      <c r="J127" s="97"/>
    </row>
    <row r="128" spans="1:10" x14ac:dyDescent="0.25">
      <c r="A128" t="s">
        <v>266</v>
      </c>
      <c r="B128" t="s">
        <v>267</v>
      </c>
      <c r="C128" t="s">
        <v>5789</v>
      </c>
      <c r="D128" s="1">
        <v>0.22906249999999997</v>
      </c>
      <c r="E128" t="s">
        <v>60</v>
      </c>
      <c r="F128" t="s">
        <v>1333</v>
      </c>
      <c r="G128" s="95">
        <v>25336.873</v>
      </c>
      <c r="J128" s="97"/>
    </row>
    <row r="129" spans="1:10" x14ac:dyDescent="0.25">
      <c r="A129" t="s">
        <v>268</v>
      </c>
      <c r="B129" t="s">
        <v>269</v>
      </c>
      <c r="C129" t="s">
        <v>5789</v>
      </c>
      <c r="D129" s="1">
        <v>0.22906249999999997</v>
      </c>
      <c r="E129" t="s">
        <v>60</v>
      </c>
      <c r="F129" t="s">
        <v>1334</v>
      </c>
      <c r="G129" s="95">
        <v>6707.3784100000003</v>
      </c>
      <c r="J129" s="97"/>
    </row>
    <row r="130" spans="1:10" x14ac:dyDescent="0.25">
      <c r="A130" t="s">
        <v>270</v>
      </c>
      <c r="B130" t="s">
        <v>271</v>
      </c>
      <c r="C130" t="s">
        <v>5789</v>
      </c>
      <c r="D130" s="1">
        <v>0.22906249999999997</v>
      </c>
      <c r="E130" t="s">
        <v>60</v>
      </c>
      <c r="F130" t="s">
        <v>1335</v>
      </c>
      <c r="G130" s="95">
        <v>10130.0527</v>
      </c>
      <c r="J130" s="97"/>
    </row>
    <row r="131" spans="1:10" x14ac:dyDescent="0.25">
      <c r="A131" t="s">
        <v>272</v>
      </c>
      <c r="B131" t="s">
        <v>273</v>
      </c>
      <c r="C131" t="s">
        <v>5789</v>
      </c>
      <c r="D131" s="1">
        <v>0.22906249999999997</v>
      </c>
      <c r="E131" t="s">
        <v>60</v>
      </c>
      <c r="F131" t="s">
        <v>1336</v>
      </c>
      <c r="G131" s="95">
        <v>22420.25</v>
      </c>
      <c r="J131" s="97"/>
    </row>
    <row r="132" spans="1:10" x14ac:dyDescent="0.25">
      <c r="A132" t="s">
        <v>274</v>
      </c>
      <c r="B132" t="s">
        <v>275</v>
      </c>
      <c r="C132" t="s">
        <v>5789</v>
      </c>
      <c r="D132" s="1">
        <v>0.22906249999999997</v>
      </c>
      <c r="E132" t="s">
        <v>60</v>
      </c>
      <c r="F132" t="s">
        <v>1337</v>
      </c>
      <c r="G132" s="95">
        <v>6123.3837800000001</v>
      </c>
      <c r="J132" s="97"/>
    </row>
    <row r="133" spans="1:10" x14ac:dyDescent="0.25">
      <c r="A133" t="s">
        <v>276</v>
      </c>
      <c r="B133" t="s">
        <v>277</v>
      </c>
      <c r="C133" t="s">
        <v>5789</v>
      </c>
      <c r="D133" s="1">
        <v>0.22906249999999997</v>
      </c>
      <c r="E133" t="s">
        <v>60</v>
      </c>
      <c r="F133" t="s">
        <v>1338</v>
      </c>
      <c r="G133" s="95">
        <v>10848.583000000001</v>
      </c>
      <c r="J133" s="97"/>
    </row>
    <row r="134" spans="1:10" x14ac:dyDescent="0.25">
      <c r="A134" t="s">
        <v>278</v>
      </c>
      <c r="B134" t="s">
        <v>279</v>
      </c>
      <c r="C134" t="s">
        <v>5789</v>
      </c>
      <c r="D134" s="1">
        <v>0.22906249999999997</v>
      </c>
      <c r="E134" t="s">
        <v>60</v>
      </c>
      <c r="F134" t="s">
        <v>1339</v>
      </c>
      <c r="G134" s="95">
        <v>2769.0414999999998</v>
      </c>
      <c r="J134" s="97"/>
    </row>
    <row r="135" spans="1:10" x14ac:dyDescent="0.25">
      <c r="A135" t="s">
        <v>280</v>
      </c>
      <c r="B135" t="s">
        <v>281</v>
      </c>
      <c r="C135" t="s">
        <v>5789</v>
      </c>
      <c r="D135" s="1">
        <v>0.22906249999999997</v>
      </c>
      <c r="E135" t="s">
        <v>60</v>
      </c>
      <c r="F135" t="s">
        <v>1340</v>
      </c>
      <c r="G135" s="95">
        <v>2322.6152299999999</v>
      </c>
      <c r="J135" s="97"/>
    </row>
    <row r="136" spans="1:10" x14ac:dyDescent="0.25">
      <c r="A136" t="s">
        <v>282</v>
      </c>
      <c r="B136" t="s">
        <v>283</v>
      </c>
      <c r="C136" t="s">
        <v>5789</v>
      </c>
      <c r="D136" s="1">
        <v>0.22906249999999997</v>
      </c>
      <c r="E136" t="s">
        <v>60</v>
      </c>
      <c r="F136" t="s">
        <v>1341</v>
      </c>
      <c r="G136" s="95">
        <v>5628.3495999999996</v>
      </c>
      <c r="J136" s="97"/>
    </row>
    <row r="137" spans="1:10" x14ac:dyDescent="0.25">
      <c r="A137" t="s">
        <v>284</v>
      </c>
      <c r="B137" t="s">
        <v>285</v>
      </c>
      <c r="C137" t="s">
        <v>5789</v>
      </c>
      <c r="D137" s="1">
        <v>0.22906249999999997</v>
      </c>
      <c r="E137" t="s">
        <v>60</v>
      </c>
      <c r="F137" t="s">
        <v>1342</v>
      </c>
      <c r="G137" s="95">
        <v>12.646048</v>
      </c>
      <c r="J137" s="97"/>
    </row>
    <row r="138" spans="1:10" x14ac:dyDescent="0.25">
      <c r="A138" t="s">
        <v>286</v>
      </c>
      <c r="B138" t="s">
        <v>287</v>
      </c>
      <c r="C138" t="s">
        <v>5789</v>
      </c>
      <c r="D138" s="1">
        <v>0.22906249999999997</v>
      </c>
      <c r="E138" t="s">
        <v>60</v>
      </c>
      <c r="F138" t="s">
        <v>1343</v>
      </c>
      <c r="G138" s="95">
        <v>129.03218000000001</v>
      </c>
      <c r="J138" s="97"/>
    </row>
    <row r="139" spans="1:10" x14ac:dyDescent="0.25">
      <c r="A139" t="s">
        <v>288</v>
      </c>
      <c r="B139" t="s">
        <v>289</v>
      </c>
      <c r="C139" t="s">
        <v>5789</v>
      </c>
      <c r="D139" s="1">
        <v>0.22906249999999997</v>
      </c>
      <c r="E139" t="s">
        <v>60</v>
      </c>
      <c r="F139" t="s">
        <v>1344</v>
      </c>
      <c r="G139" s="95">
        <v>229.383117</v>
      </c>
      <c r="J139" s="97"/>
    </row>
    <row r="140" spans="1:10" x14ac:dyDescent="0.25">
      <c r="A140" t="s">
        <v>290</v>
      </c>
      <c r="B140" t="s">
        <v>291</v>
      </c>
      <c r="C140" t="s">
        <v>5789</v>
      </c>
      <c r="D140" s="1">
        <v>0.22906249999999997</v>
      </c>
      <c r="E140" t="s">
        <v>60</v>
      </c>
      <c r="F140" t="s">
        <v>1345</v>
      </c>
      <c r="G140" s="95">
        <v>665.97448699999995</v>
      </c>
      <c r="J140" s="97"/>
    </row>
    <row r="141" spans="1:10" x14ac:dyDescent="0.25">
      <c r="A141" t="s">
        <v>292</v>
      </c>
      <c r="B141" t="s">
        <v>293</v>
      </c>
      <c r="C141" t="s">
        <v>5789</v>
      </c>
      <c r="D141" s="1">
        <v>0.22906249999999997</v>
      </c>
      <c r="E141" t="s">
        <v>60</v>
      </c>
      <c r="F141" t="s">
        <v>1346</v>
      </c>
      <c r="G141" s="95">
        <v>673.76971400000002</v>
      </c>
      <c r="J141" s="97"/>
    </row>
    <row r="142" spans="1:10" x14ac:dyDescent="0.25">
      <c r="A142" t="s">
        <v>294</v>
      </c>
      <c r="B142" t="s">
        <v>295</v>
      </c>
      <c r="C142" t="s">
        <v>5789</v>
      </c>
      <c r="D142" s="1">
        <v>0.22906249999999997</v>
      </c>
      <c r="E142" t="s">
        <v>60</v>
      </c>
      <c r="F142" t="s">
        <v>1347</v>
      </c>
      <c r="G142" s="95">
        <v>296.71224899999999</v>
      </c>
      <c r="J142" s="97"/>
    </row>
    <row r="143" spans="1:10" x14ac:dyDescent="0.25">
      <c r="A143" t="s">
        <v>296</v>
      </c>
      <c r="B143" t="s">
        <v>297</v>
      </c>
      <c r="C143" t="s">
        <v>5789</v>
      </c>
      <c r="D143" s="1">
        <v>0.22906249999999997</v>
      </c>
      <c r="E143" t="s">
        <v>61</v>
      </c>
      <c r="F143" t="s">
        <v>1296</v>
      </c>
      <c r="G143" s="95">
        <v>82448.882800000007</v>
      </c>
      <c r="J143" s="97"/>
    </row>
    <row r="144" spans="1:10" x14ac:dyDescent="0.25">
      <c r="A144" t="s">
        <v>298</v>
      </c>
      <c r="B144" t="s">
        <v>299</v>
      </c>
      <c r="C144" t="s">
        <v>5789</v>
      </c>
      <c r="D144" s="1">
        <v>0.22906249999999997</v>
      </c>
      <c r="E144" t="s">
        <v>61</v>
      </c>
      <c r="F144" t="s">
        <v>1297</v>
      </c>
      <c r="G144" s="95">
        <v>40068.144500000002</v>
      </c>
      <c r="J144" s="97"/>
    </row>
    <row r="145" spans="1:10" x14ac:dyDescent="0.25">
      <c r="A145" t="s">
        <v>300</v>
      </c>
      <c r="B145" t="s">
        <v>301</v>
      </c>
      <c r="C145" t="s">
        <v>5789</v>
      </c>
      <c r="D145" s="1">
        <v>0.22906249999999997</v>
      </c>
      <c r="E145" t="s">
        <v>61</v>
      </c>
      <c r="F145" t="s">
        <v>1298</v>
      </c>
      <c r="G145" s="95">
        <v>92907.718699999998</v>
      </c>
      <c r="J145" s="97"/>
    </row>
    <row r="146" spans="1:10" x14ac:dyDescent="0.25">
      <c r="A146" t="s">
        <v>302</v>
      </c>
      <c r="B146" t="s">
        <v>303</v>
      </c>
      <c r="C146" t="s">
        <v>5789</v>
      </c>
      <c r="D146" s="1">
        <v>0.22906249999999997</v>
      </c>
      <c r="E146" t="s">
        <v>61</v>
      </c>
      <c r="F146" t="s">
        <v>1299</v>
      </c>
      <c r="G146" s="95">
        <v>25693.6113</v>
      </c>
      <c r="J146" s="97"/>
    </row>
    <row r="147" spans="1:10" x14ac:dyDescent="0.25">
      <c r="A147" t="s">
        <v>304</v>
      </c>
      <c r="B147" t="s">
        <v>305</v>
      </c>
      <c r="C147" t="s">
        <v>5789</v>
      </c>
      <c r="D147" s="1">
        <v>0.22906249999999997</v>
      </c>
      <c r="E147" t="s">
        <v>61</v>
      </c>
      <c r="F147" t="s">
        <v>1300</v>
      </c>
      <c r="G147" s="95">
        <v>81169.906199999998</v>
      </c>
      <c r="J147" s="97"/>
    </row>
    <row r="148" spans="1:10" x14ac:dyDescent="0.25">
      <c r="A148" t="s">
        <v>306</v>
      </c>
      <c r="B148" t="s">
        <v>307</v>
      </c>
      <c r="C148" t="s">
        <v>5789</v>
      </c>
      <c r="D148" s="1">
        <v>0.22906249999999997</v>
      </c>
      <c r="E148" t="s">
        <v>61</v>
      </c>
      <c r="F148" t="s">
        <v>1301</v>
      </c>
      <c r="G148" s="95">
        <v>88299.085900000005</v>
      </c>
      <c r="J148" s="97"/>
    </row>
    <row r="149" spans="1:10" x14ac:dyDescent="0.25">
      <c r="A149" t="s">
        <v>308</v>
      </c>
      <c r="B149" t="s">
        <v>309</v>
      </c>
      <c r="C149" t="s">
        <v>5789</v>
      </c>
      <c r="D149" s="1">
        <v>0.22906249999999997</v>
      </c>
      <c r="E149" t="s">
        <v>61</v>
      </c>
      <c r="F149" t="s">
        <v>1302</v>
      </c>
      <c r="G149" s="95">
        <v>19696.7343</v>
      </c>
      <c r="J149" s="97"/>
    </row>
    <row r="150" spans="1:10" x14ac:dyDescent="0.25">
      <c r="A150" t="s">
        <v>310</v>
      </c>
      <c r="B150" t="s">
        <v>311</v>
      </c>
      <c r="C150" t="s">
        <v>5789</v>
      </c>
      <c r="D150" s="1">
        <v>0.22906249999999997</v>
      </c>
      <c r="E150" t="s">
        <v>61</v>
      </c>
      <c r="F150" t="s">
        <v>1303</v>
      </c>
      <c r="G150" s="95">
        <v>29091.148399999998</v>
      </c>
      <c r="J150" s="97"/>
    </row>
    <row r="151" spans="1:10" x14ac:dyDescent="0.25">
      <c r="A151" t="s">
        <v>312</v>
      </c>
      <c r="B151" t="s">
        <v>313</v>
      </c>
      <c r="C151" t="s">
        <v>5789</v>
      </c>
      <c r="D151" s="1">
        <v>0.22906249999999997</v>
      </c>
      <c r="E151" t="s">
        <v>61</v>
      </c>
      <c r="F151" t="s">
        <v>1304</v>
      </c>
      <c r="G151" s="95">
        <v>161997.46799999999</v>
      </c>
      <c r="J151" s="97"/>
    </row>
    <row r="152" spans="1:10" x14ac:dyDescent="0.25">
      <c r="A152" t="s">
        <v>314</v>
      </c>
      <c r="B152" t="s">
        <v>315</v>
      </c>
      <c r="C152" t="s">
        <v>5789</v>
      </c>
      <c r="D152" s="1">
        <v>0.22906249999999997</v>
      </c>
      <c r="E152" t="s">
        <v>61</v>
      </c>
      <c r="F152" t="s">
        <v>1305</v>
      </c>
      <c r="G152" s="95">
        <v>68487.25</v>
      </c>
      <c r="J152" s="97"/>
    </row>
    <row r="153" spans="1:10" x14ac:dyDescent="0.25">
      <c r="A153" t="s">
        <v>316</v>
      </c>
      <c r="B153" t="s">
        <v>317</v>
      </c>
      <c r="C153" t="s">
        <v>5789</v>
      </c>
      <c r="D153" s="1">
        <v>0.22906249999999997</v>
      </c>
      <c r="E153" t="s">
        <v>61</v>
      </c>
      <c r="F153" t="s">
        <v>1306</v>
      </c>
      <c r="G153" s="95">
        <v>22651.8632</v>
      </c>
      <c r="J153" s="97"/>
    </row>
    <row r="154" spans="1:10" x14ac:dyDescent="0.25">
      <c r="A154" t="s">
        <v>318</v>
      </c>
      <c r="B154" t="s">
        <v>319</v>
      </c>
      <c r="C154" t="s">
        <v>5789</v>
      </c>
      <c r="D154" s="1">
        <v>0.22906249999999997</v>
      </c>
      <c r="E154" t="s">
        <v>61</v>
      </c>
      <c r="F154" t="s">
        <v>1307</v>
      </c>
      <c r="G154" s="95">
        <v>161280.671</v>
      </c>
      <c r="J154" s="97"/>
    </row>
    <row r="155" spans="1:10" x14ac:dyDescent="0.25">
      <c r="A155" t="s">
        <v>320</v>
      </c>
      <c r="B155" t="s">
        <v>321</v>
      </c>
      <c r="C155" t="s">
        <v>5789</v>
      </c>
      <c r="D155" s="1">
        <v>0.22906249999999997</v>
      </c>
      <c r="E155" t="s">
        <v>61</v>
      </c>
      <c r="F155" t="s">
        <v>1308</v>
      </c>
      <c r="G155" s="95">
        <v>108221.117</v>
      </c>
      <c r="J155" s="97"/>
    </row>
    <row r="156" spans="1:10" x14ac:dyDescent="0.25">
      <c r="A156" t="s">
        <v>322</v>
      </c>
      <c r="B156" t="s">
        <v>323</v>
      </c>
      <c r="C156" t="s">
        <v>5789</v>
      </c>
      <c r="D156" s="1">
        <v>0.22906249999999997</v>
      </c>
      <c r="E156" t="s">
        <v>61</v>
      </c>
      <c r="F156" t="s">
        <v>1309</v>
      </c>
      <c r="G156" s="95">
        <v>89360.640599999999</v>
      </c>
      <c r="J156" s="97"/>
    </row>
    <row r="157" spans="1:10" x14ac:dyDescent="0.25">
      <c r="A157" t="s">
        <v>324</v>
      </c>
      <c r="B157" t="s">
        <v>325</v>
      </c>
      <c r="C157" t="s">
        <v>5789</v>
      </c>
      <c r="D157" s="1">
        <v>0.22906249999999997</v>
      </c>
      <c r="E157" t="s">
        <v>61</v>
      </c>
      <c r="F157" t="s">
        <v>1310</v>
      </c>
      <c r="G157" s="95">
        <v>198005.609</v>
      </c>
      <c r="J157" s="97"/>
    </row>
    <row r="158" spans="1:10" x14ac:dyDescent="0.25">
      <c r="A158" t="s">
        <v>326</v>
      </c>
      <c r="B158" t="s">
        <v>327</v>
      </c>
      <c r="C158" t="s">
        <v>5789</v>
      </c>
      <c r="D158" s="1">
        <v>0.22906249999999997</v>
      </c>
      <c r="E158" t="s">
        <v>61</v>
      </c>
      <c r="F158" t="s">
        <v>1311</v>
      </c>
      <c r="G158" s="95">
        <v>131439.82800000001</v>
      </c>
      <c r="J158" s="97"/>
    </row>
    <row r="159" spans="1:10" x14ac:dyDescent="0.25">
      <c r="A159" t="s">
        <v>328</v>
      </c>
      <c r="B159" t="s">
        <v>329</v>
      </c>
      <c r="C159" t="s">
        <v>5789</v>
      </c>
      <c r="D159" s="1">
        <v>0.22906249999999997</v>
      </c>
      <c r="E159" t="s">
        <v>61</v>
      </c>
      <c r="F159" t="s">
        <v>1312</v>
      </c>
      <c r="G159" s="95">
        <v>116961.08500000001</v>
      </c>
      <c r="J159" s="97"/>
    </row>
    <row r="160" spans="1:10" x14ac:dyDescent="0.25">
      <c r="A160" t="s">
        <v>330</v>
      </c>
      <c r="B160" t="s">
        <v>331</v>
      </c>
      <c r="C160" t="s">
        <v>5789</v>
      </c>
      <c r="D160" s="1">
        <v>0.22906249999999997</v>
      </c>
      <c r="E160" t="s">
        <v>61</v>
      </c>
      <c r="F160" t="s">
        <v>1313</v>
      </c>
      <c r="G160" s="95">
        <v>88275.531199999998</v>
      </c>
      <c r="J160" s="97"/>
    </row>
    <row r="161" spans="1:10" x14ac:dyDescent="0.25">
      <c r="A161" t="s">
        <v>332</v>
      </c>
      <c r="B161" t="s">
        <v>333</v>
      </c>
      <c r="C161" t="s">
        <v>5789</v>
      </c>
      <c r="D161" s="1">
        <v>0.22906249999999997</v>
      </c>
      <c r="E161" t="s">
        <v>61</v>
      </c>
      <c r="F161" t="s">
        <v>1314</v>
      </c>
      <c r="G161" s="95">
        <v>89021.101500000004</v>
      </c>
      <c r="J161" s="97"/>
    </row>
    <row r="162" spans="1:10" x14ac:dyDescent="0.25">
      <c r="A162" t="s">
        <v>334</v>
      </c>
      <c r="B162" t="s">
        <v>335</v>
      </c>
      <c r="C162" t="s">
        <v>5789</v>
      </c>
      <c r="D162" s="1">
        <v>0.22906249999999997</v>
      </c>
      <c r="E162" t="s">
        <v>61</v>
      </c>
      <c r="F162" t="s">
        <v>1315</v>
      </c>
      <c r="G162" s="95">
        <v>121908.171</v>
      </c>
      <c r="J162" s="97"/>
    </row>
    <row r="163" spans="1:10" x14ac:dyDescent="0.25">
      <c r="A163" t="s">
        <v>336</v>
      </c>
      <c r="B163" t="s">
        <v>337</v>
      </c>
      <c r="C163" t="s">
        <v>5789</v>
      </c>
      <c r="D163" s="1">
        <v>0.22906249999999997</v>
      </c>
      <c r="E163" t="s">
        <v>61</v>
      </c>
      <c r="F163" t="s">
        <v>1316</v>
      </c>
      <c r="G163" s="95">
        <v>24694.291000000001</v>
      </c>
      <c r="J163" s="97"/>
    </row>
    <row r="164" spans="1:10" x14ac:dyDescent="0.25">
      <c r="A164" t="s">
        <v>338</v>
      </c>
      <c r="B164" t="s">
        <v>339</v>
      </c>
      <c r="C164" t="s">
        <v>5789</v>
      </c>
      <c r="D164" s="1">
        <v>0.22906249999999997</v>
      </c>
      <c r="E164" t="s">
        <v>61</v>
      </c>
      <c r="F164" t="s">
        <v>1317</v>
      </c>
      <c r="G164" s="95">
        <v>31019.570299999999</v>
      </c>
      <c r="J164" s="97"/>
    </row>
    <row r="165" spans="1:10" x14ac:dyDescent="0.25">
      <c r="A165" t="s">
        <v>340</v>
      </c>
      <c r="B165" t="s">
        <v>341</v>
      </c>
      <c r="C165" t="s">
        <v>5789</v>
      </c>
      <c r="D165" s="1">
        <v>0.22906249999999997</v>
      </c>
      <c r="E165" t="s">
        <v>61</v>
      </c>
      <c r="F165" t="s">
        <v>1318</v>
      </c>
      <c r="G165" s="95">
        <v>7322.2568300000003</v>
      </c>
      <c r="J165" s="97"/>
    </row>
    <row r="166" spans="1:10" x14ac:dyDescent="0.25">
      <c r="A166" t="s">
        <v>342</v>
      </c>
      <c r="B166" t="s">
        <v>343</v>
      </c>
      <c r="C166" t="s">
        <v>5789</v>
      </c>
      <c r="D166" s="1">
        <v>0.22906249999999997</v>
      </c>
      <c r="E166" t="s">
        <v>61</v>
      </c>
      <c r="F166" t="s">
        <v>1319</v>
      </c>
      <c r="G166" s="95">
        <v>3452.9057600000001</v>
      </c>
      <c r="J166" s="97"/>
    </row>
    <row r="167" spans="1:10" x14ac:dyDescent="0.25">
      <c r="A167" t="s">
        <v>344</v>
      </c>
      <c r="B167" t="s">
        <v>345</v>
      </c>
      <c r="C167" t="s">
        <v>5789</v>
      </c>
      <c r="D167" s="1">
        <v>0.22906249999999997</v>
      </c>
      <c r="E167" t="s">
        <v>61</v>
      </c>
      <c r="F167" t="s">
        <v>1320</v>
      </c>
      <c r="G167" s="95">
        <v>28791.0664</v>
      </c>
      <c r="J167" s="97"/>
    </row>
    <row r="168" spans="1:10" x14ac:dyDescent="0.25">
      <c r="A168" t="s">
        <v>346</v>
      </c>
      <c r="B168" t="s">
        <v>347</v>
      </c>
      <c r="C168" t="s">
        <v>5789</v>
      </c>
      <c r="D168" s="1">
        <v>0.22906249999999997</v>
      </c>
      <c r="E168" t="s">
        <v>61</v>
      </c>
      <c r="F168" t="s">
        <v>1321</v>
      </c>
      <c r="G168" s="95">
        <v>39381.828099999999</v>
      </c>
      <c r="J168" s="97"/>
    </row>
    <row r="169" spans="1:10" x14ac:dyDescent="0.25">
      <c r="A169" t="s">
        <v>348</v>
      </c>
      <c r="B169" t="s">
        <v>349</v>
      </c>
      <c r="C169" t="s">
        <v>5789</v>
      </c>
      <c r="D169" s="1">
        <v>0.22906249999999997</v>
      </c>
      <c r="E169" t="s">
        <v>61</v>
      </c>
      <c r="F169" t="s">
        <v>1322</v>
      </c>
      <c r="G169" s="95">
        <v>1526.0317299999999</v>
      </c>
      <c r="J169" s="97"/>
    </row>
    <row r="170" spans="1:10" x14ac:dyDescent="0.25">
      <c r="A170" t="s">
        <v>350</v>
      </c>
      <c r="B170" t="s">
        <v>351</v>
      </c>
      <c r="C170" t="s">
        <v>5789</v>
      </c>
      <c r="D170" s="1">
        <v>0.22906249999999997</v>
      </c>
      <c r="E170" t="s">
        <v>61</v>
      </c>
      <c r="F170" t="s">
        <v>1323</v>
      </c>
      <c r="G170" s="95">
        <v>592.23992899999996</v>
      </c>
      <c r="J170" s="97"/>
    </row>
    <row r="171" spans="1:10" x14ac:dyDescent="0.25">
      <c r="A171" t="s">
        <v>352</v>
      </c>
      <c r="B171" t="s">
        <v>353</v>
      </c>
      <c r="C171" t="s">
        <v>5789</v>
      </c>
      <c r="D171" s="1">
        <v>0.22906249999999997</v>
      </c>
      <c r="E171" t="s">
        <v>61</v>
      </c>
      <c r="F171" t="s">
        <v>1324</v>
      </c>
      <c r="G171" s="95">
        <v>2034.9583700000001</v>
      </c>
      <c r="J171" s="97"/>
    </row>
    <row r="172" spans="1:10" x14ac:dyDescent="0.25">
      <c r="A172" t="s">
        <v>354</v>
      </c>
      <c r="B172" t="s">
        <v>355</v>
      </c>
      <c r="C172" t="s">
        <v>5789</v>
      </c>
      <c r="D172" s="1">
        <v>0.22907407407407407</v>
      </c>
      <c r="E172" t="s">
        <v>61</v>
      </c>
      <c r="F172" t="s">
        <v>1325</v>
      </c>
      <c r="G172" s="95">
        <v>264.829162</v>
      </c>
      <c r="J172" s="97"/>
    </row>
    <row r="173" spans="1:10" x14ac:dyDescent="0.25">
      <c r="A173" t="s">
        <v>356</v>
      </c>
      <c r="B173" t="s">
        <v>357</v>
      </c>
      <c r="C173" t="s">
        <v>5789</v>
      </c>
      <c r="D173" s="1">
        <v>0.22907407407407407</v>
      </c>
      <c r="E173" t="s">
        <v>61</v>
      </c>
      <c r="F173" t="s">
        <v>1326</v>
      </c>
      <c r="G173" s="95">
        <v>3266.1223100000002</v>
      </c>
      <c r="J173" s="97"/>
    </row>
    <row r="174" spans="1:10" x14ac:dyDescent="0.25">
      <c r="A174" t="s">
        <v>358</v>
      </c>
      <c r="B174" t="s">
        <v>359</v>
      </c>
      <c r="C174" t="s">
        <v>5789</v>
      </c>
      <c r="D174" s="1">
        <v>0.22907407407407407</v>
      </c>
      <c r="E174" t="s">
        <v>61</v>
      </c>
      <c r="F174" t="s">
        <v>1327</v>
      </c>
      <c r="G174" s="95">
        <v>947.74383499999999</v>
      </c>
      <c r="J174" s="97"/>
    </row>
    <row r="175" spans="1:10" x14ac:dyDescent="0.25">
      <c r="A175" t="s">
        <v>360</v>
      </c>
      <c r="B175" t="s">
        <v>361</v>
      </c>
      <c r="C175" t="s">
        <v>5789</v>
      </c>
      <c r="D175" s="1">
        <v>0.22907407407407407</v>
      </c>
      <c r="E175" t="s">
        <v>61</v>
      </c>
      <c r="F175" t="s">
        <v>1328</v>
      </c>
      <c r="G175" s="95">
        <v>51.165657000000003</v>
      </c>
      <c r="J175" s="97"/>
    </row>
    <row r="176" spans="1:10" x14ac:dyDescent="0.25">
      <c r="A176" t="s">
        <v>362</v>
      </c>
      <c r="B176" t="s">
        <v>363</v>
      </c>
      <c r="C176" t="s">
        <v>5789</v>
      </c>
      <c r="D176" s="1">
        <v>0.22907407407407407</v>
      </c>
      <c r="E176" t="s">
        <v>61</v>
      </c>
      <c r="F176" t="s">
        <v>1329</v>
      </c>
      <c r="G176" s="95">
        <v>1357.8745100000001</v>
      </c>
      <c r="J176" s="97"/>
    </row>
    <row r="177" spans="1:10" x14ac:dyDescent="0.25">
      <c r="A177" t="s">
        <v>364</v>
      </c>
      <c r="B177" t="s">
        <v>365</v>
      </c>
      <c r="C177" t="s">
        <v>5789</v>
      </c>
      <c r="D177" s="1">
        <v>0.22907407407407407</v>
      </c>
      <c r="E177" t="s">
        <v>61</v>
      </c>
      <c r="F177" t="s">
        <v>1330</v>
      </c>
      <c r="G177" s="95">
        <v>5419.30224</v>
      </c>
      <c r="J177" s="97"/>
    </row>
    <row r="178" spans="1:10" x14ac:dyDescent="0.25">
      <c r="A178" t="s">
        <v>366</v>
      </c>
      <c r="B178" t="s">
        <v>367</v>
      </c>
      <c r="C178" t="s">
        <v>5789</v>
      </c>
      <c r="D178" s="1">
        <v>0.22907407407407407</v>
      </c>
      <c r="E178" t="s">
        <v>61</v>
      </c>
      <c r="F178" t="s">
        <v>1331</v>
      </c>
      <c r="G178" s="95">
        <v>991.22155699999996</v>
      </c>
      <c r="J178" s="97"/>
    </row>
    <row r="179" spans="1:10" x14ac:dyDescent="0.25">
      <c r="A179" t="s">
        <v>368</v>
      </c>
      <c r="B179" t="s">
        <v>369</v>
      </c>
      <c r="C179" t="s">
        <v>5789</v>
      </c>
      <c r="D179" s="1">
        <v>0.22907407407407407</v>
      </c>
      <c r="E179" t="s">
        <v>61</v>
      </c>
      <c r="F179" t="s">
        <v>1332</v>
      </c>
      <c r="G179" s="95">
        <v>1089.2509700000001</v>
      </c>
      <c r="J179" s="97"/>
    </row>
    <row r="180" spans="1:10" x14ac:dyDescent="0.25">
      <c r="A180" t="s">
        <v>370</v>
      </c>
      <c r="B180" t="s">
        <v>371</v>
      </c>
      <c r="C180" t="s">
        <v>5789</v>
      </c>
      <c r="D180" s="1">
        <v>0.22907407407407407</v>
      </c>
      <c r="E180" t="s">
        <v>61</v>
      </c>
      <c r="F180" t="s">
        <v>1333</v>
      </c>
      <c r="G180" s="95">
        <v>14196.6738</v>
      </c>
      <c r="J180" s="97"/>
    </row>
    <row r="181" spans="1:10" x14ac:dyDescent="0.25">
      <c r="A181" t="s">
        <v>372</v>
      </c>
      <c r="B181" t="s">
        <v>373</v>
      </c>
      <c r="C181" t="s">
        <v>5789</v>
      </c>
      <c r="D181" s="1">
        <v>0.22907407407407407</v>
      </c>
      <c r="E181" t="s">
        <v>61</v>
      </c>
      <c r="F181" t="s">
        <v>1334</v>
      </c>
      <c r="G181" s="95">
        <v>5276.0678699999999</v>
      </c>
      <c r="J181" s="97"/>
    </row>
    <row r="182" spans="1:10" x14ac:dyDescent="0.25">
      <c r="A182" t="s">
        <v>374</v>
      </c>
      <c r="B182" t="s">
        <v>375</v>
      </c>
      <c r="C182" t="s">
        <v>5789</v>
      </c>
      <c r="D182" s="1">
        <v>0.22907407407407407</v>
      </c>
      <c r="E182" t="s">
        <v>61</v>
      </c>
      <c r="F182" t="s">
        <v>1335</v>
      </c>
      <c r="G182" s="95">
        <v>4703.3759700000001</v>
      </c>
      <c r="J182" s="97"/>
    </row>
    <row r="183" spans="1:10" x14ac:dyDescent="0.25">
      <c r="A183" t="s">
        <v>376</v>
      </c>
      <c r="B183" t="s">
        <v>377</v>
      </c>
      <c r="C183" t="s">
        <v>5789</v>
      </c>
      <c r="D183" s="1">
        <v>0.22907407407407407</v>
      </c>
      <c r="E183" t="s">
        <v>61</v>
      </c>
      <c r="F183" t="s">
        <v>1336</v>
      </c>
      <c r="G183" s="95">
        <v>14073.155199999999</v>
      </c>
      <c r="J183" s="97"/>
    </row>
    <row r="184" spans="1:10" x14ac:dyDescent="0.25">
      <c r="A184" t="s">
        <v>378</v>
      </c>
      <c r="B184" t="s">
        <v>379</v>
      </c>
      <c r="C184" t="s">
        <v>5789</v>
      </c>
      <c r="D184" s="1">
        <v>0.22907407407407407</v>
      </c>
      <c r="E184" t="s">
        <v>61</v>
      </c>
      <c r="F184" t="s">
        <v>1337</v>
      </c>
      <c r="G184" s="95">
        <v>3839.3508299999999</v>
      </c>
      <c r="J184" s="97"/>
    </row>
    <row r="185" spans="1:10" x14ac:dyDescent="0.25">
      <c r="A185" t="s">
        <v>380</v>
      </c>
      <c r="B185" t="s">
        <v>381</v>
      </c>
      <c r="C185" t="s">
        <v>5789</v>
      </c>
      <c r="D185" s="1">
        <v>0.22907407407407407</v>
      </c>
      <c r="E185" t="s">
        <v>61</v>
      </c>
      <c r="F185" t="s">
        <v>1338</v>
      </c>
      <c r="G185" s="95">
        <v>5712.9233299999996</v>
      </c>
      <c r="J185" s="97"/>
    </row>
    <row r="186" spans="1:10" x14ac:dyDescent="0.25">
      <c r="A186" t="s">
        <v>382</v>
      </c>
      <c r="B186" t="s">
        <v>383</v>
      </c>
      <c r="C186" t="s">
        <v>5789</v>
      </c>
      <c r="D186" s="1">
        <v>0.22907407407407407</v>
      </c>
      <c r="E186" t="s">
        <v>61</v>
      </c>
      <c r="F186" t="s">
        <v>1339</v>
      </c>
      <c r="G186" s="95">
        <v>2627.0859300000002</v>
      </c>
      <c r="J186" s="97"/>
    </row>
    <row r="187" spans="1:10" x14ac:dyDescent="0.25">
      <c r="A187" t="s">
        <v>384</v>
      </c>
      <c r="B187" t="s">
        <v>385</v>
      </c>
      <c r="C187" t="s">
        <v>5789</v>
      </c>
      <c r="D187" s="1">
        <v>0.22907407407407407</v>
      </c>
      <c r="E187" t="s">
        <v>61</v>
      </c>
      <c r="F187" t="s">
        <v>1340</v>
      </c>
      <c r="G187" s="95">
        <v>1781.93127</v>
      </c>
      <c r="J187" s="97"/>
    </row>
    <row r="188" spans="1:10" x14ac:dyDescent="0.25">
      <c r="A188" t="s">
        <v>386</v>
      </c>
      <c r="B188" t="s">
        <v>387</v>
      </c>
      <c r="C188" t="s">
        <v>5789</v>
      </c>
      <c r="D188" s="1">
        <v>0.22907407407407407</v>
      </c>
      <c r="E188" t="s">
        <v>61</v>
      </c>
      <c r="F188" t="s">
        <v>1341</v>
      </c>
      <c r="G188" s="95">
        <v>3959.0114699999999</v>
      </c>
      <c r="J188" s="97"/>
    </row>
    <row r="189" spans="1:10" x14ac:dyDescent="0.25">
      <c r="A189" t="s">
        <v>388</v>
      </c>
      <c r="B189" t="s">
        <v>389</v>
      </c>
      <c r="C189" t="s">
        <v>5789</v>
      </c>
      <c r="D189" s="1">
        <v>0.22907407407407407</v>
      </c>
      <c r="E189" t="s">
        <v>61</v>
      </c>
      <c r="F189" t="s">
        <v>1342</v>
      </c>
      <c r="G189" s="95">
        <v>0</v>
      </c>
      <c r="J189" s="97"/>
    </row>
    <row r="190" spans="1:10" x14ac:dyDescent="0.25">
      <c r="A190" t="s">
        <v>390</v>
      </c>
      <c r="B190" t="s">
        <v>391</v>
      </c>
      <c r="C190" t="s">
        <v>5789</v>
      </c>
      <c r="D190" s="1">
        <v>0.22907407407407407</v>
      </c>
      <c r="E190" t="s">
        <v>61</v>
      </c>
      <c r="F190" t="s">
        <v>1343</v>
      </c>
      <c r="G190" s="95">
        <v>143.327575</v>
      </c>
      <c r="J190" s="97"/>
    </row>
    <row r="191" spans="1:10" x14ac:dyDescent="0.25">
      <c r="A191" t="s">
        <v>392</v>
      </c>
      <c r="B191" t="s">
        <v>393</v>
      </c>
      <c r="C191" t="s">
        <v>5789</v>
      </c>
      <c r="D191" s="1">
        <v>0.22907407407407407</v>
      </c>
      <c r="E191" t="s">
        <v>61</v>
      </c>
      <c r="F191" t="s">
        <v>1344</v>
      </c>
      <c r="G191" s="95">
        <v>104.455917</v>
      </c>
      <c r="J191" s="97"/>
    </row>
    <row r="192" spans="1:10" x14ac:dyDescent="0.25">
      <c r="A192" t="s">
        <v>394</v>
      </c>
      <c r="B192" t="s">
        <v>395</v>
      </c>
      <c r="C192" t="s">
        <v>5789</v>
      </c>
      <c r="D192" s="1">
        <v>0.22907407407407407</v>
      </c>
      <c r="E192" t="s">
        <v>61</v>
      </c>
      <c r="F192" t="s">
        <v>1345</v>
      </c>
      <c r="G192" s="95">
        <v>293.823669</v>
      </c>
      <c r="J192" s="97"/>
    </row>
    <row r="193" spans="1:10" x14ac:dyDescent="0.25">
      <c r="A193" t="s">
        <v>396</v>
      </c>
      <c r="B193" t="s">
        <v>397</v>
      </c>
      <c r="C193" t="s">
        <v>5789</v>
      </c>
      <c r="D193" s="1">
        <v>0.22907407407407407</v>
      </c>
      <c r="E193" t="s">
        <v>61</v>
      </c>
      <c r="F193" t="s">
        <v>1346</v>
      </c>
      <c r="G193" s="95">
        <v>687.50915499999996</v>
      </c>
      <c r="J193" s="97"/>
    </row>
    <row r="194" spans="1:10" x14ac:dyDescent="0.25">
      <c r="A194" t="s">
        <v>398</v>
      </c>
      <c r="B194" t="s">
        <v>399</v>
      </c>
      <c r="C194" t="s">
        <v>5789</v>
      </c>
      <c r="D194" s="1">
        <v>0.22907407407407407</v>
      </c>
      <c r="E194" t="s">
        <v>61</v>
      </c>
      <c r="F194" t="s">
        <v>1347</v>
      </c>
      <c r="G194" s="95">
        <v>256.699096</v>
      </c>
      <c r="J194" s="97"/>
    </row>
    <row r="195" spans="1:10" x14ac:dyDescent="0.25">
      <c r="A195" t="s">
        <v>400</v>
      </c>
      <c r="B195" t="s">
        <v>401</v>
      </c>
      <c r="C195" t="s">
        <v>5789</v>
      </c>
      <c r="D195" s="1">
        <v>0.22907407407407407</v>
      </c>
      <c r="E195" t="s">
        <v>62</v>
      </c>
      <c r="F195" t="s">
        <v>1296</v>
      </c>
      <c r="G195" s="95">
        <v>56961.995999999999</v>
      </c>
      <c r="J195" s="97"/>
    </row>
    <row r="196" spans="1:10" x14ac:dyDescent="0.25">
      <c r="A196" t="s">
        <v>402</v>
      </c>
      <c r="B196" t="s">
        <v>403</v>
      </c>
      <c r="C196" t="s">
        <v>5789</v>
      </c>
      <c r="D196" s="1">
        <v>0.22907407407407407</v>
      </c>
      <c r="E196" t="s">
        <v>62</v>
      </c>
      <c r="F196" t="s">
        <v>1297</v>
      </c>
      <c r="G196" s="95">
        <v>25461.953099999999</v>
      </c>
      <c r="J196" s="97"/>
    </row>
    <row r="197" spans="1:10" x14ac:dyDescent="0.25">
      <c r="A197" t="s">
        <v>404</v>
      </c>
      <c r="B197" t="s">
        <v>405</v>
      </c>
      <c r="C197" t="s">
        <v>5789</v>
      </c>
      <c r="D197" s="1">
        <v>0.22907407407407407</v>
      </c>
      <c r="E197" t="s">
        <v>62</v>
      </c>
      <c r="F197" t="s">
        <v>1298</v>
      </c>
      <c r="G197" s="95">
        <v>64328.4179</v>
      </c>
      <c r="J197" s="97"/>
    </row>
    <row r="198" spans="1:10" x14ac:dyDescent="0.25">
      <c r="A198" t="s">
        <v>406</v>
      </c>
      <c r="B198" t="s">
        <v>407</v>
      </c>
      <c r="C198" t="s">
        <v>5789</v>
      </c>
      <c r="D198" s="1">
        <v>0.22907407407407407</v>
      </c>
      <c r="E198" t="s">
        <v>62</v>
      </c>
      <c r="F198" t="s">
        <v>1299</v>
      </c>
      <c r="G198" s="95">
        <v>19527.478500000001</v>
      </c>
      <c r="J198" s="97"/>
    </row>
    <row r="199" spans="1:10" x14ac:dyDescent="0.25">
      <c r="A199" t="s">
        <v>408</v>
      </c>
      <c r="B199" t="s">
        <v>409</v>
      </c>
      <c r="C199" t="s">
        <v>5789</v>
      </c>
      <c r="D199" s="1">
        <v>0.22907407407407407</v>
      </c>
      <c r="E199" t="s">
        <v>62</v>
      </c>
      <c r="F199" t="s">
        <v>1300</v>
      </c>
      <c r="G199" s="95">
        <v>55669.101499999997</v>
      </c>
      <c r="J199" s="97"/>
    </row>
    <row r="200" spans="1:10" x14ac:dyDescent="0.25">
      <c r="A200" t="s">
        <v>410</v>
      </c>
      <c r="B200" t="s">
        <v>411</v>
      </c>
      <c r="C200" t="s">
        <v>5789</v>
      </c>
      <c r="D200" s="1">
        <v>0.22907407407407407</v>
      </c>
      <c r="E200" t="s">
        <v>62</v>
      </c>
      <c r="F200" t="s">
        <v>1301</v>
      </c>
      <c r="G200" s="95">
        <v>60455.343699999998</v>
      </c>
      <c r="J200" s="97"/>
    </row>
    <row r="201" spans="1:10" x14ac:dyDescent="0.25">
      <c r="A201" t="s">
        <v>412</v>
      </c>
      <c r="B201" t="s">
        <v>413</v>
      </c>
      <c r="C201" t="s">
        <v>5789</v>
      </c>
      <c r="D201" s="1">
        <v>0.22907407407407407</v>
      </c>
      <c r="E201" t="s">
        <v>62</v>
      </c>
      <c r="F201" t="s">
        <v>1302</v>
      </c>
      <c r="G201" s="95">
        <v>15244.971600000001</v>
      </c>
      <c r="J201" s="97"/>
    </row>
    <row r="202" spans="1:10" x14ac:dyDescent="0.25">
      <c r="A202" t="s">
        <v>414</v>
      </c>
      <c r="B202" t="s">
        <v>415</v>
      </c>
      <c r="C202" t="s">
        <v>5789</v>
      </c>
      <c r="D202" s="1">
        <v>0.22907407407407407</v>
      </c>
      <c r="E202" t="s">
        <v>62</v>
      </c>
      <c r="F202" t="s">
        <v>1303</v>
      </c>
      <c r="G202" s="95">
        <v>20916.353500000001</v>
      </c>
      <c r="J202" s="97"/>
    </row>
    <row r="203" spans="1:10" x14ac:dyDescent="0.25">
      <c r="A203" t="s">
        <v>416</v>
      </c>
      <c r="B203" t="s">
        <v>417</v>
      </c>
      <c r="C203" t="s">
        <v>5789</v>
      </c>
      <c r="D203" s="1">
        <v>0.22907407407407407</v>
      </c>
      <c r="E203" t="s">
        <v>62</v>
      </c>
      <c r="F203" t="s">
        <v>1304</v>
      </c>
      <c r="G203" s="95">
        <v>108036.273</v>
      </c>
      <c r="J203" s="97"/>
    </row>
    <row r="204" spans="1:10" x14ac:dyDescent="0.25">
      <c r="A204" t="s">
        <v>418</v>
      </c>
      <c r="B204" t="s">
        <v>419</v>
      </c>
      <c r="C204" t="s">
        <v>5789</v>
      </c>
      <c r="D204" s="1">
        <v>0.22907407407407407</v>
      </c>
      <c r="E204" t="s">
        <v>62</v>
      </c>
      <c r="F204" t="s">
        <v>1305</v>
      </c>
      <c r="G204" s="95">
        <v>42795.054600000003</v>
      </c>
      <c r="J204" s="97"/>
    </row>
    <row r="205" spans="1:10" x14ac:dyDescent="0.25">
      <c r="A205" t="s">
        <v>420</v>
      </c>
      <c r="B205" t="s">
        <v>421</v>
      </c>
      <c r="C205" t="s">
        <v>5789</v>
      </c>
      <c r="D205" s="1">
        <v>0.22907407407407407</v>
      </c>
      <c r="E205" t="s">
        <v>62</v>
      </c>
      <c r="F205" t="s">
        <v>1306</v>
      </c>
      <c r="G205" s="95">
        <v>15595.948200000001</v>
      </c>
      <c r="J205" s="97"/>
    </row>
    <row r="206" spans="1:10" x14ac:dyDescent="0.25">
      <c r="A206" t="s">
        <v>422</v>
      </c>
      <c r="B206" t="s">
        <v>423</v>
      </c>
      <c r="C206" t="s">
        <v>5789</v>
      </c>
      <c r="D206" s="1">
        <v>0.22907407407407407</v>
      </c>
      <c r="E206" t="s">
        <v>62</v>
      </c>
      <c r="F206" t="s">
        <v>1307</v>
      </c>
      <c r="G206" s="95">
        <v>108134.84299999999</v>
      </c>
      <c r="J206" s="97"/>
    </row>
    <row r="207" spans="1:10" x14ac:dyDescent="0.25">
      <c r="A207" t="s">
        <v>424</v>
      </c>
      <c r="B207" t="s">
        <v>425</v>
      </c>
      <c r="C207" t="s">
        <v>5789</v>
      </c>
      <c r="D207" s="1">
        <v>0.22907407407407407</v>
      </c>
      <c r="E207" t="s">
        <v>62</v>
      </c>
      <c r="F207" t="s">
        <v>1308</v>
      </c>
      <c r="G207" s="95">
        <v>74083.820300000007</v>
      </c>
      <c r="J207" s="97"/>
    </row>
    <row r="208" spans="1:10" x14ac:dyDescent="0.25">
      <c r="A208" t="s">
        <v>426</v>
      </c>
      <c r="B208" t="s">
        <v>427</v>
      </c>
      <c r="C208" t="s">
        <v>5789</v>
      </c>
      <c r="D208" s="1">
        <v>0.22907407407407407</v>
      </c>
      <c r="E208" t="s">
        <v>62</v>
      </c>
      <c r="F208" t="s">
        <v>1309</v>
      </c>
      <c r="G208" s="95">
        <v>60339.375</v>
      </c>
      <c r="J208" s="97"/>
    </row>
    <row r="209" spans="1:10" x14ac:dyDescent="0.25">
      <c r="A209" t="s">
        <v>428</v>
      </c>
      <c r="B209" t="s">
        <v>429</v>
      </c>
      <c r="C209" t="s">
        <v>5789</v>
      </c>
      <c r="D209" s="1">
        <v>0.22907407407407407</v>
      </c>
      <c r="E209" t="s">
        <v>62</v>
      </c>
      <c r="F209" t="s">
        <v>1310</v>
      </c>
      <c r="G209" s="95">
        <v>123918.82</v>
      </c>
      <c r="J209" s="97"/>
    </row>
    <row r="210" spans="1:10" x14ac:dyDescent="0.25">
      <c r="A210" t="s">
        <v>430</v>
      </c>
      <c r="B210" t="s">
        <v>431</v>
      </c>
      <c r="C210" t="s">
        <v>5789</v>
      </c>
      <c r="D210" s="1">
        <v>0.22907407407407407</v>
      </c>
      <c r="E210" t="s">
        <v>62</v>
      </c>
      <c r="F210" t="s">
        <v>1311</v>
      </c>
      <c r="G210" s="95">
        <v>88996.359299999996</v>
      </c>
      <c r="J210" s="97"/>
    </row>
    <row r="211" spans="1:10" x14ac:dyDescent="0.25">
      <c r="A211" t="s">
        <v>432</v>
      </c>
      <c r="B211" t="s">
        <v>433</v>
      </c>
      <c r="C211" t="s">
        <v>5789</v>
      </c>
      <c r="D211" s="1">
        <v>0.22907407407407407</v>
      </c>
      <c r="E211" t="s">
        <v>62</v>
      </c>
      <c r="F211" t="s">
        <v>1312</v>
      </c>
      <c r="G211" s="95">
        <v>75697.1875</v>
      </c>
      <c r="J211" s="97"/>
    </row>
    <row r="212" spans="1:10" x14ac:dyDescent="0.25">
      <c r="A212" t="s">
        <v>434</v>
      </c>
      <c r="B212" t="s">
        <v>435</v>
      </c>
      <c r="C212" t="s">
        <v>5789</v>
      </c>
      <c r="D212" s="1">
        <v>0.22907407407407407</v>
      </c>
      <c r="E212" t="s">
        <v>62</v>
      </c>
      <c r="F212" t="s">
        <v>1313</v>
      </c>
      <c r="G212" s="95">
        <v>58108.992100000003</v>
      </c>
      <c r="J212" s="97"/>
    </row>
    <row r="213" spans="1:10" x14ac:dyDescent="0.25">
      <c r="A213" t="s">
        <v>436</v>
      </c>
      <c r="B213" t="s">
        <v>437</v>
      </c>
      <c r="C213" t="s">
        <v>5789</v>
      </c>
      <c r="D213" s="1">
        <v>0.22907407407407407</v>
      </c>
      <c r="E213" t="s">
        <v>62</v>
      </c>
      <c r="F213" t="s">
        <v>1314</v>
      </c>
      <c r="G213" s="95">
        <v>59503.370999999999</v>
      </c>
      <c r="J213" s="97"/>
    </row>
    <row r="214" spans="1:10" x14ac:dyDescent="0.25">
      <c r="A214" t="s">
        <v>438</v>
      </c>
      <c r="B214" t="s">
        <v>439</v>
      </c>
      <c r="C214" t="s">
        <v>5789</v>
      </c>
      <c r="D214" s="1">
        <v>0.22907407407407407</v>
      </c>
      <c r="E214" t="s">
        <v>62</v>
      </c>
      <c r="F214" t="s">
        <v>1315</v>
      </c>
      <c r="G214" s="95">
        <v>78651.343699999998</v>
      </c>
      <c r="J214" s="97"/>
    </row>
    <row r="215" spans="1:10" x14ac:dyDescent="0.25">
      <c r="A215" t="s">
        <v>440</v>
      </c>
      <c r="B215" t="s">
        <v>441</v>
      </c>
      <c r="C215" t="s">
        <v>5789</v>
      </c>
      <c r="D215" s="1">
        <v>0.22907407407407407</v>
      </c>
      <c r="E215" t="s">
        <v>62</v>
      </c>
      <c r="F215" t="s">
        <v>1316</v>
      </c>
      <c r="G215" s="95">
        <v>16421.195299999999</v>
      </c>
      <c r="J215" s="97"/>
    </row>
    <row r="216" spans="1:10" x14ac:dyDescent="0.25">
      <c r="A216" t="s">
        <v>442</v>
      </c>
      <c r="B216" t="s">
        <v>443</v>
      </c>
      <c r="C216" t="s">
        <v>5789</v>
      </c>
      <c r="D216" s="1">
        <v>0.22907407407407407</v>
      </c>
      <c r="E216" t="s">
        <v>62</v>
      </c>
      <c r="F216" t="s">
        <v>1317</v>
      </c>
      <c r="G216" s="95">
        <v>19136.511699999999</v>
      </c>
      <c r="J216" s="97"/>
    </row>
    <row r="217" spans="1:10" x14ac:dyDescent="0.25">
      <c r="A217" t="s">
        <v>444</v>
      </c>
      <c r="B217" t="s">
        <v>445</v>
      </c>
      <c r="C217" t="s">
        <v>5789</v>
      </c>
      <c r="D217" s="1">
        <v>0.22907407407407407</v>
      </c>
      <c r="E217" t="s">
        <v>62</v>
      </c>
      <c r="F217" t="s">
        <v>1318</v>
      </c>
      <c r="G217" s="95">
        <v>5269.8203100000001</v>
      </c>
      <c r="J217" s="97"/>
    </row>
    <row r="218" spans="1:10" x14ac:dyDescent="0.25">
      <c r="A218" t="s">
        <v>446</v>
      </c>
      <c r="B218" t="s">
        <v>447</v>
      </c>
      <c r="C218" t="s">
        <v>5789</v>
      </c>
      <c r="D218" s="1">
        <v>0.22907407407407407</v>
      </c>
      <c r="E218" t="s">
        <v>62</v>
      </c>
      <c r="F218" t="s">
        <v>1319</v>
      </c>
      <c r="G218" s="95">
        <v>4088.6223100000002</v>
      </c>
      <c r="J218" s="97"/>
    </row>
    <row r="219" spans="1:10" x14ac:dyDescent="0.25">
      <c r="A219" t="s">
        <v>448</v>
      </c>
      <c r="B219" t="s">
        <v>449</v>
      </c>
      <c r="C219" t="s">
        <v>5789</v>
      </c>
      <c r="D219" s="1">
        <v>0.22907407407407407</v>
      </c>
      <c r="E219" t="s">
        <v>62</v>
      </c>
      <c r="F219" t="s">
        <v>1320</v>
      </c>
      <c r="G219" s="95">
        <v>19020.890599999999</v>
      </c>
      <c r="J219" s="97"/>
    </row>
    <row r="220" spans="1:10" x14ac:dyDescent="0.25">
      <c r="A220" t="s">
        <v>450</v>
      </c>
      <c r="B220" t="s">
        <v>451</v>
      </c>
      <c r="C220" t="s">
        <v>5789</v>
      </c>
      <c r="D220" s="1">
        <v>0.22907407407407407</v>
      </c>
      <c r="E220" t="s">
        <v>62</v>
      </c>
      <c r="F220" t="s">
        <v>1321</v>
      </c>
      <c r="G220" s="95">
        <v>28597.027300000002</v>
      </c>
      <c r="J220" s="97"/>
    </row>
    <row r="221" spans="1:10" x14ac:dyDescent="0.25">
      <c r="A221" t="s">
        <v>452</v>
      </c>
      <c r="B221" t="s">
        <v>453</v>
      </c>
      <c r="C221" t="s">
        <v>5789</v>
      </c>
      <c r="D221" s="1">
        <v>0.22907407407407407</v>
      </c>
      <c r="E221" t="s">
        <v>63</v>
      </c>
      <c r="F221" t="s">
        <v>1296</v>
      </c>
      <c r="G221" s="95">
        <v>44882.835899999998</v>
      </c>
      <c r="J221" s="97"/>
    </row>
    <row r="222" spans="1:10" x14ac:dyDescent="0.25">
      <c r="A222" t="s">
        <v>454</v>
      </c>
      <c r="B222" t="s">
        <v>455</v>
      </c>
      <c r="C222" t="s">
        <v>5789</v>
      </c>
      <c r="D222" s="1">
        <v>0.22907407407407407</v>
      </c>
      <c r="E222" t="s">
        <v>63</v>
      </c>
      <c r="F222" t="s">
        <v>1297</v>
      </c>
      <c r="G222" s="95">
        <v>20404.9238</v>
      </c>
      <c r="J222" s="97"/>
    </row>
    <row r="223" spans="1:10" x14ac:dyDescent="0.25">
      <c r="A223" t="s">
        <v>456</v>
      </c>
      <c r="B223" t="s">
        <v>457</v>
      </c>
      <c r="C223" t="s">
        <v>5789</v>
      </c>
      <c r="D223" s="1">
        <v>0.22907407407407407</v>
      </c>
      <c r="E223" t="s">
        <v>63</v>
      </c>
      <c r="F223" t="s">
        <v>1298</v>
      </c>
      <c r="G223" s="95">
        <v>50168.867100000003</v>
      </c>
      <c r="J223" s="97"/>
    </row>
    <row r="224" spans="1:10" x14ac:dyDescent="0.25">
      <c r="A224" t="s">
        <v>458</v>
      </c>
      <c r="B224" t="s">
        <v>459</v>
      </c>
      <c r="C224" t="s">
        <v>5789</v>
      </c>
      <c r="D224" s="1">
        <v>0.22907407407407407</v>
      </c>
      <c r="E224" t="s">
        <v>63</v>
      </c>
      <c r="F224" t="s">
        <v>1299</v>
      </c>
      <c r="G224" s="95">
        <v>12690.7207</v>
      </c>
      <c r="J224" s="97"/>
    </row>
    <row r="225" spans="1:10" x14ac:dyDescent="0.25">
      <c r="A225" t="s">
        <v>460</v>
      </c>
      <c r="B225" t="s">
        <v>461</v>
      </c>
      <c r="C225" t="s">
        <v>5789</v>
      </c>
      <c r="D225" s="1">
        <v>0.22907407407407407</v>
      </c>
      <c r="E225" t="s">
        <v>63</v>
      </c>
      <c r="F225" t="s">
        <v>1300</v>
      </c>
      <c r="G225" s="95">
        <v>47081.242100000003</v>
      </c>
      <c r="J225" s="97"/>
    </row>
    <row r="226" spans="1:10" x14ac:dyDescent="0.25">
      <c r="A226" t="s">
        <v>462</v>
      </c>
      <c r="B226" t="s">
        <v>463</v>
      </c>
      <c r="C226" t="s">
        <v>5789</v>
      </c>
      <c r="D226" s="1">
        <v>0.22907407407407407</v>
      </c>
      <c r="E226" t="s">
        <v>63</v>
      </c>
      <c r="F226" t="s">
        <v>1301</v>
      </c>
      <c r="G226" s="95">
        <v>47698.5429</v>
      </c>
      <c r="J226" s="97"/>
    </row>
    <row r="227" spans="1:10" x14ac:dyDescent="0.25">
      <c r="A227" t="s">
        <v>464</v>
      </c>
      <c r="B227" t="s">
        <v>465</v>
      </c>
      <c r="C227" t="s">
        <v>5789</v>
      </c>
      <c r="D227" s="1">
        <v>0.22907407407407407</v>
      </c>
      <c r="E227" t="s">
        <v>63</v>
      </c>
      <c r="F227" t="s">
        <v>1302</v>
      </c>
      <c r="G227" s="95">
        <v>10663.6083</v>
      </c>
      <c r="J227" s="97"/>
    </row>
    <row r="228" spans="1:10" x14ac:dyDescent="0.25">
      <c r="A228" t="s">
        <v>466</v>
      </c>
      <c r="B228" t="s">
        <v>467</v>
      </c>
      <c r="C228" t="s">
        <v>5789</v>
      </c>
      <c r="D228" s="1">
        <v>0.22907407407407407</v>
      </c>
      <c r="E228" t="s">
        <v>63</v>
      </c>
      <c r="F228" t="s">
        <v>1303</v>
      </c>
      <c r="G228" s="95">
        <v>16889.757799999999</v>
      </c>
      <c r="J228" s="97"/>
    </row>
    <row r="229" spans="1:10" x14ac:dyDescent="0.25">
      <c r="A229" t="s">
        <v>468</v>
      </c>
      <c r="B229" t="s">
        <v>469</v>
      </c>
      <c r="C229" t="s">
        <v>5789</v>
      </c>
      <c r="D229" s="1">
        <v>0.22907407407407407</v>
      </c>
      <c r="E229" t="s">
        <v>63</v>
      </c>
      <c r="F229" t="s">
        <v>1304</v>
      </c>
      <c r="G229" s="95">
        <v>91542.054600000003</v>
      </c>
      <c r="J229" s="97"/>
    </row>
    <row r="230" spans="1:10" x14ac:dyDescent="0.25">
      <c r="A230" t="s">
        <v>470</v>
      </c>
      <c r="B230" t="s">
        <v>471</v>
      </c>
      <c r="C230" t="s">
        <v>5789</v>
      </c>
      <c r="D230" s="1">
        <v>0.22907407407407407</v>
      </c>
      <c r="E230" t="s">
        <v>63</v>
      </c>
      <c r="F230" t="s">
        <v>1305</v>
      </c>
      <c r="G230" s="95">
        <v>36054.9179</v>
      </c>
      <c r="J230" s="97"/>
    </row>
    <row r="231" spans="1:10" x14ac:dyDescent="0.25">
      <c r="A231" t="s">
        <v>472</v>
      </c>
      <c r="B231" t="s">
        <v>473</v>
      </c>
      <c r="C231" t="s">
        <v>5789</v>
      </c>
      <c r="D231" s="1">
        <v>0.22907407407407407</v>
      </c>
      <c r="E231" t="s">
        <v>63</v>
      </c>
      <c r="F231" t="s">
        <v>1306</v>
      </c>
      <c r="G231" s="95">
        <v>11863.968699999999</v>
      </c>
      <c r="J231" s="97"/>
    </row>
    <row r="232" spans="1:10" x14ac:dyDescent="0.25">
      <c r="A232" t="s">
        <v>474</v>
      </c>
      <c r="B232" t="s">
        <v>475</v>
      </c>
      <c r="C232" t="s">
        <v>5789</v>
      </c>
      <c r="D232" s="1">
        <v>0.22907407407407407</v>
      </c>
      <c r="E232" t="s">
        <v>63</v>
      </c>
      <c r="F232" t="s">
        <v>1307</v>
      </c>
      <c r="G232" s="95">
        <v>82216.625</v>
      </c>
      <c r="J232" s="97"/>
    </row>
    <row r="233" spans="1:10" x14ac:dyDescent="0.25">
      <c r="A233" t="s">
        <v>476</v>
      </c>
      <c r="B233" t="s">
        <v>477</v>
      </c>
      <c r="C233" t="s">
        <v>5789</v>
      </c>
      <c r="D233" s="1">
        <v>0.22907407407407407</v>
      </c>
      <c r="E233" t="s">
        <v>63</v>
      </c>
      <c r="F233" t="s">
        <v>1308</v>
      </c>
      <c r="G233" s="95">
        <v>55653.648399999998</v>
      </c>
      <c r="J233" s="97"/>
    </row>
    <row r="234" spans="1:10" x14ac:dyDescent="0.25">
      <c r="A234" t="s">
        <v>478</v>
      </c>
      <c r="B234" t="s">
        <v>479</v>
      </c>
      <c r="C234" t="s">
        <v>5789</v>
      </c>
      <c r="D234" s="1">
        <v>0.22907407407407407</v>
      </c>
      <c r="E234" t="s">
        <v>63</v>
      </c>
      <c r="F234" t="s">
        <v>1309</v>
      </c>
      <c r="G234" s="95">
        <v>46336.769500000002</v>
      </c>
      <c r="J234" s="97"/>
    </row>
    <row r="235" spans="1:10" x14ac:dyDescent="0.25">
      <c r="A235" t="s">
        <v>480</v>
      </c>
      <c r="B235" t="s">
        <v>481</v>
      </c>
      <c r="C235" t="s">
        <v>5789</v>
      </c>
      <c r="D235" s="1">
        <v>0.22907407407407407</v>
      </c>
      <c r="E235" t="s">
        <v>63</v>
      </c>
      <c r="F235" t="s">
        <v>1310</v>
      </c>
      <c r="G235" s="95">
        <v>97929.476500000004</v>
      </c>
      <c r="J235" s="97"/>
    </row>
    <row r="236" spans="1:10" x14ac:dyDescent="0.25">
      <c r="A236" t="s">
        <v>482</v>
      </c>
      <c r="B236" t="s">
        <v>483</v>
      </c>
      <c r="C236" t="s">
        <v>5789</v>
      </c>
      <c r="D236" s="1">
        <v>0.22907407407407407</v>
      </c>
      <c r="E236" t="s">
        <v>63</v>
      </c>
      <c r="F236" t="s">
        <v>1311</v>
      </c>
      <c r="G236" s="95">
        <v>68117.445300000007</v>
      </c>
      <c r="J236" s="97"/>
    </row>
    <row r="237" spans="1:10" x14ac:dyDescent="0.25">
      <c r="A237" t="s">
        <v>484</v>
      </c>
      <c r="B237" t="s">
        <v>485</v>
      </c>
      <c r="C237" t="s">
        <v>5789</v>
      </c>
      <c r="D237" s="1">
        <v>0.22907407407407407</v>
      </c>
      <c r="E237" t="s">
        <v>63</v>
      </c>
      <c r="F237" t="s">
        <v>1312</v>
      </c>
      <c r="G237" s="95">
        <v>65132.495999999999</v>
      </c>
      <c r="J237" s="97"/>
    </row>
    <row r="238" spans="1:10" x14ac:dyDescent="0.25">
      <c r="A238" t="s">
        <v>486</v>
      </c>
      <c r="B238" t="s">
        <v>487</v>
      </c>
      <c r="C238" t="s">
        <v>5789</v>
      </c>
      <c r="D238" s="1">
        <v>0.22907407407407407</v>
      </c>
      <c r="E238" t="s">
        <v>63</v>
      </c>
      <c r="F238" t="s">
        <v>1313</v>
      </c>
      <c r="G238" s="95">
        <v>48904.663999999997</v>
      </c>
      <c r="J238" s="97"/>
    </row>
    <row r="239" spans="1:10" x14ac:dyDescent="0.25">
      <c r="A239" t="s">
        <v>488</v>
      </c>
      <c r="B239" t="s">
        <v>489</v>
      </c>
      <c r="C239" t="s">
        <v>5789</v>
      </c>
      <c r="D239" s="1">
        <v>0.22907407407407407</v>
      </c>
      <c r="E239" t="s">
        <v>63</v>
      </c>
      <c r="F239" t="s">
        <v>1314</v>
      </c>
      <c r="G239" s="95">
        <v>48173.620999999999</v>
      </c>
      <c r="J239" s="97"/>
    </row>
    <row r="240" spans="1:10" x14ac:dyDescent="0.25">
      <c r="A240" t="s">
        <v>490</v>
      </c>
      <c r="B240" t="s">
        <v>491</v>
      </c>
      <c r="C240" t="s">
        <v>5789</v>
      </c>
      <c r="D240" s="1">
        <v>0.22907407407407407</v>
      </c>
      <c r="E240" t="s">
        <v>63</v>
      </c>
      <c r="F240" t="s">
        <v>1315</v>
      </c>
      <c r="G240" s="95">
        <v>65689.085900000005</v>
      </c>
      <c r="J240" s="97"/>
    </row>
    <row r="241" spans="1:10" x14ac:dyDescent="0.25">
      <c r="A241" t="s">
        <v>492</v>
      </c>
      <c r="B241" t="s">
        <v>493</v>
      </c>
      <c r="C241" t="s">
        <v>5789</v>
      </c>
      <c r="D241" s="1">
        <v>0.22907407407407407</v>
      </c>
      <c r="E241" t="s">
        <v>63</v>
      </c>
      <c r="F241" t="s">
        <v>1316</v>
      </c>
      <c r="G241" s="95">
        <v>11620.544900000001</v>
      </c>
      <c r="J241" s="97"/>
    </row>
    <row r="242" spans="1:10" x14ac:dyDescent="0.25">
      <c r="A242" t="s">
        <v>494</v>
      </c>
      <c r="B242" t="s">
        <v>495</v>
      </c>
      <c r="C242" t="s">
        <v>5789</v>
      </c>
      <c r="D242" s="1">
        <v>0.22907407407407407</v>
      </c>
      <c r="E242" t="s">
        <v>63</v>
      </c>
      <c r="F242" t="s">
        <v>1317</v>
      </c>
      <c r="G242" s="95">
        <v>14707.218699999999</v>
      </c>
      <c r="J242" s="97"/>
    </row>
    <row r="243" spans="1:10" x14ac:dyDescent="0.25">
      <c r="A243" t="s">
        <v>496</v>
      </c>
      <c r="B243" t="s">
        <v>497</v>
      </c>
      <c r="C243" t="s">
        <v>5789</v>
      </c>
      <c r="D243" s="1">
        <v>0.22907407407407407</v>
      </c>
      <c r="E243" t="s">
        <v>63</v>
      </c>
      <c r="F243" t="s">
        <v>1318</v>
      </c>
      <c r="G243" s="95">
        <v>3647.5190400000001</v>
      </c>
      <c r="J243" s="97"/>
    </row>
    <row r="244" spans="1:10" x14ac:dyDescent="0.25">
      <c r="A244" t="s">
        <v>498</v>
      </c>
      <c r="B244" t="s">
        <v>499</v>
      </c>
      <c r="C244" t="s">
        <v>5789</v>
      </c>
      <c r="D244" s="1">
        <v>0.22907407407407407</v>
      </c>
      <c r="E244" t="s">
        <v>63</v>
      </c>
      <c r="F244" t="s">
        <v>1319</v>
      </c>
      <c r="G244" s="95">
        <v>1965.1252400000001</v>
      </c>
      <c r="J244" s="97"/>
    </row>
    <row r="245" spans="1:10" x14ac:dyDescent="0.25">
      <c r="A245" t="s">
        <v>500</v>
      </c>
      <c r="B245" t="s">
        <v>501</v>
      </c>
      <c r="C245" t="s">
        <v>5789</v>
      </c>
      <c r="D245" s="1">
        <v>0.22907407407407407</v>
      </c>
      <c r="E245" t="s">
        <v>63</v>
      </c>
      <c r="F245" t="s">
        <v>1320</v>
      </c>
      <c r="G245" s="95">
        <v>15623.9375</v>
      </c>
      <c r="J245" s="97"/>
    </row>
    <row r="246" spans="1:10" x14ac:dyDescent="0.25">
      <c r="A246" t="s">
        <v>502</v>
      </c>
      <c r="B246" t="s">
        <v>503</v>
      </c>
      <c r="C246" t="s">
        <v>5789</v>
      </c>
      <c r="D246" s="1">
        <v>0.22907407407407407</v>
      </c>
      <c r="E246" t="s">
        <v>63</v>
      </c>
      <c r="F246" t="s">
        <v>1321</v>
      </c>
      <c r="G246" s="95">
        <v>22096.2363</v>
      </c>
      <c r="J246" s="97"/>
    </row>
    <row r="247" spans="1:10" x14ac:dyDescent="0.25">
      <c r="A247" t="s">
        <v>504</v>
      </c>
      <c r="B247" t="s">
        <v>635</v>
      </c>
      <c r="C247" t="s">
        <v>5789</v>
      </c>
      <c r="D247" s="1">
        <v>0.22907407407407407</v>
      </c>
      <c r="E247" t="s">
        <v>64</v>
      </c>
      <c r="F247" t="s">
        <v>1296</v>
      </c>
      <c r="G247" s="95">
        <v>20886.791000000001</v>
      </c>
      <c r="J247" s="97"/>
    </row>
    <row r="248" spans="1:10" x14ac:dyDescent="0.25">
      <c r="A248" t="s">
        <v>506</v>
      </c>
      <c r="B248" t="s">
        <v>505</v>
      </c>
      <c r="C248" t="s">
        <v>5789</v>
      </c>
      <c r="D248" s="1">
        <v>0.22907407407407407</v>
      </c>
      <c r="E248" t="s">
        <v>64</v>
      </c>
      <c r="F248" t="s">
        <v>1297</v>
      </c>
      <c r="G248" s="95">
        <v>8639.89941</v>
      </c>
      <c r="J248" s="97"/>
    </row>
    <row r="249" spans="1:10" x14ac:dyDescent="0.25">
      <c r="A249" t="s">
        <v>508</v>
      </c>
      <c r="B249" t="s">
        <v>507</v>
      </c>
      <c r="C249" t="s">
        <v>5789</v>
      </c>
      <c r="D249" s="1">
        <v>0.22907407407407407</v>
      </c>
      <c r="E249" t="s">
        <v>64</v>
      </c>
      <c r="F249" t="s">
        <v>1298</v>
      </c>
      <c r="G249" s="95">
        <v>28013.509699999999</v>
      </c>
      <c r="J249" s="97"/>
    </row>
    <row r="250" spans="1:10" x14ac:dyDescent="0.25">
      <c r="A250" t="s">
        <v>510</v>
      </c>
      <c r="B250" t="s">
        <v>509</v>
      </c>
      <c r="C250" t="s">
        <v>5789</v>
      </c>
      <c r="D250" s="1">
        <v>0.22907407407407407</v>
      </c>
      <c r="E250" t="s">
        <v>64</v>
      </c>
      <c r="F250" t="s">
        <v>1299</v>
      </c>
      <c r="G250" s="95">
        <v>6888.3759700000001</v>
      </c>
      <c r="J250" s="97"/>
    </row>
    <row r="251" spans="1:10" x14ac:dyDescent="0.25">
      <c r="A251" t="s">
        <v>512</v>
      </c>
      <c r="B251" t="s">
        <v>511</v>
      </c>
      <c r="C251" t="s">
        <v>5789</v>
      </c>
      <c r="D251" s="1">
        <v>0.22907407407407407</v>
      </c>
      <c r="E251" t="s">
        <v>64</v>
      </c>
      <c r="F251" t="s">
        <v>1300</v>
      </c>
      <c r="G251" s="95">
        <v>24047.679599999999</v>
      </c>
      <c r="J251" s="97"/>
    </row>
    <row r="252" spans="1:10" x14ac:dyDescent="0.25">
      <c r="A252" t="s">
        <v>514</v>
      </c>
      <c r="B252" t="s">
        <v>513</v>
      </c>
      <c r="C252" t="s">
        <v>5789</v>
      </c>
      <c r="D252" s="1">
        <v>0.22907407407407407</v>
      </c>
      <c r="E252" t="s">
        <v>64</v>
      </c>
      <c r="F252" t="s">
        <v>1301</v>
      </c>
      <c r="G252" s="95">
        <v>26991.125</v>
      </c>
      <c r="J252" s="97"/>
    </row>
    <row r="253" spans="1:10" x14ac:dyDescent="0.25">
      <c r="A253" t="s">
        <v>516</v>
      </c>
      <c r="B253" t="s">
        <v>515</v>
      </c>
      <c r="C253" t="s">
        <v>5789</v>
      </c>
      <c r="D253" s="1">
        <v>0.22907407407407407</v>
      </c>
      <c r="E253" t="s">
        <v>64</v>
      </c>
      <c r="F253" t="s">
        <v>1302</v>
      </c>
      <c r="G253" s="95">
        <v>5371.14599</v>
      </c>
      <c r="J253" s="97"/>
    </row>
    <row r="254" spans="1:10" x14ac:dyDescent="0.25">
      <c r="A254" t="s">
        <v>518</v>
      </c>
      <c r="B254" t="s">
        <v>517</v>
      </c>
      <c r="C254" t="s">
        <v>5789</v>
      </c>
      <c r="D254" s="1">
        <v>0.22907407407407407</v>
      </c>
      <c r="E254" t="s">
        <v>64</v>
      </c>
      <c r="F254" t="s">
        <v>1303</v>
      </c>
      <c r="G254" s="95">
        <v>4446.5341699999999</v>
      </c>
      <c r="J254" s="97"/>
    </row>
    <row r="255" spans="1:10" x14ac:dyDescent="0.25">
      <c r="A255" t="s">
        <v>520</v>
      </c>
      <c r="B255" t="s">
        <v>519</v>
      </c>
      <c r="C255" t="s">
        <v>5789</v>
      </c>
      <c r="D255" s="1">
        <v>0.22907407407407407</v>
      </c>
      <c r="E255" t="s">
        <v>64</v>
      </c>
      <c r="F255" t="s">
        <v>1304</v>
      </c>
      <c r="G255" s="95">
        <v>52611.460899999998</v>
      </c>
      <c r="J255" s="97"/>
    </row>
    <row r="256" spans="1:10" x14ac:dyDescent="0.25">
      <c r="A256" t="s">
        <v>522</v>
      </c>
      <c r="B256" t="s">
        <v>521</v>
      </c>
      <c r="C256" t="s">
        <v>5789</v>
      </c>
      <c r="D256" s="1">
        <v>0.22907407407407407</v>
      </c>
      <c r="E256" t="s">
        <v>64</v>
      </c>
      <c r="F256" t="s">
        <v>1305</v>
      </c>
      <c r="G256" s="95">
        <v>22624.708900000001</v>
      </c>
      <c r="J256" s="97"/>
    </row>
    <row r="257" spans="1:10" x14ac:dyDescent="0.25">
      <c r="A257" t="s">
        <v>524</v>
      </c>
      <c r="B257" t="s">
        <v>523</v>
      </c>
      <c r="C257" t="s">
        <v>5789</v>
      </c>
      <c r="D257" s="1">
        <v>0.22907407407407407</v>
      </c>
      <c r="E257" t="s">
        <v>64</v>
      </c>
      <c r="F257" t="s">
        <v>1306</v>
      </c>
      <c r="G257" s="95">
        <v>2816.4638599999998</v>
      </c>
      <c r="J257" s="97"/>
    </row>
    <row r="258" spans="1:10" x14ac:dyDescent="0.25">
      <c r="A258" t="s">
        <v>526</v>
      </c>
      <c r="B258" t="s">
        <v>525</v>
      </c>
      <c r="C258" t="s">
        <v>5789</v>
      </c>
      <c r="D258" s="1">
        <v>0.22907407407407407</v>
      </c>
      <c r="E258" t="s">
        <v>64</v>
      </c>
      <c r="F258" t="s">
        <v>1307</v>
      </c>
      <c r="G258" s="95">
        <v>39496.644500000002</v>
      </c>
      <c r="J258" s="97"/>
    </row>
    <row r="259" spans="1:10" x14ac:dyDescent="0.25">
      <c r="A259" t="s">
        <v>528</v>
      </c>
      <c r="B259" t="s">
        <v>527</v>
      </c>
      <c r="C259" t="s">
        <v>5789</v>
      </c>
      <c r="D259" s="1">
        <v>0.22907407407407407</v>
      </c>
      <c r="E259" t="s">
        <v>64</v>
      </c>
      <c r="F259" t="s">
        <v>1308</v>
      </c>
      <c r="G259" s="95">
        <v>30150.1679</v>
      </c>
      <c r="J259" s="97"/>
    </row>
    <row r="260" spans="1:10" x14ac:dyDescent="0.25">
      <c r="A260" t="s">
        <v>530</v>
      </c>
      <c r="B260" t="s">
        <v>529</v>
      </c>
      <c r="C260" t="s">
        <v>5789</v>
      </c>
      <c r="D260" s="1">
        <v>0.22907407407407407</v>
      </c>
      <c r="E260" t="s">
        <v>64</v>
      </c>
      <c r="F260" t="s">
        <v>1309</v>
      </c>
      <c r="G260" s="95">
        <v>19393.8691</v>
      </c>
      <c r="J260" s="97"/>
    </row>
    <row r="261" spans="1:10" x14ac:dyDescent="0.25">
      <c r="A261" t="s">
        <v>532</v>
      </c>
      <c r="B261" t="s">
        <v>531</v>
      </c>
      <c r="C261" t="s">
        <v>5789</v>
      </c>
      <c r="D261" s="1">
        <v>0.22907407407407407</v>
      </c>
      <c r="E261" t="s">
        <v>64</v>
      </c>
      <c r="F261" t="s">
        <v>1310</v>
      </c>
      <c r="G261" s="95">
        <v>43491.234299999996</v>
      </c>
      <c r="J261" s="97"/>
    </row>
    <row r="262" spans="1:10" x14ac:dyDescent="0.25">
      <c r="A262" t="s">
        <v>534</v>
      </c>
      <c r="B262" t="s">
        <v>533</v>
      </c>
      <c r="C262" t="s">
        <v>5789</v>
      </c>
      <c r="D262" s="1">
        <v>0.22907407407407407</v>
      </c>
      <c r="E262" t="s">
        <v>64</v>
      </c>
      <c r="F262" t="s">
        <v>1311</v>
      </c>
      <c r="G262" s="95">
        <v>34704.964800000002</v>
      </c>
      <c r="J262" s="97"/>
    </row>
    <row r="263" spans="1:10" x14ac:dyDescent="0.25">
      <c r="A263" t="s">
        <v>536</v>
      </c>
      <c r="B263" t="s">
        <v>535</v>
      </c>
      <c r="C263" t="s">
        <v>5789</v>
      </c>
      <c r="D263" s="1">
        <v>0.22907407407407407</v>
      </c>
      <c r="E263" t="s">
        <v>64</v>
      </c>
      <c r="F263" t="s">
        <v>1312</v>
      </c>
      <c r="G263" s="95">
        <v>32701.824199999999</v>
      </c>
      <c r="J263" s="97"/>
    </row>
    <row r="264" spans="1:10" x14ac:dyDescent="0.25">
      <c r="A264" t="s">
        <v>538</v>
      </c>
      <c r="B264" t="s">
        <v>537</v>
      </c>
      <c r="C264" t="s">
        <v>5789</v>
      </c>
      <c r="D264" s="1">
        <v>0.22907407407407407</v>
      </c>
      <c r="E264" t="s">
        <v>64</v>
      </c>
      <c r="F264" t="s">
        <v>1313</v>
      </c>
      <c r="G264" s="95">
        <v>22926.808499999999</v>
      </c>
      <c r="J264" s="97"/>
    </row>
    <row r="265" spans="1:10" x14ac:dyDescent="0.25">
      <c r="A265" t="s">
        <v>540</v>
      </c>
      <c r="B265" t="s">
        <v>539</v>
      </c>
      <c r="C265" t="s">
        <v>5789</v>
      </c>
      <c r="D265" s="1">
        <v>0.22907407407407407</v>
      </c>
      <c r="E265" t="s">
        <v>64</v>
      </c>
      <c r="F265" t="s">
        <v>1314</v>
      </c>
      <c r="G265" s="95">
        <v>26188.679599999999</v>
      </c>
      <c r="J265" s="97"/>
    </row>
    <row r="266" spans="1:10" x14ac:dyDescent="0.25">
      <c r="A266" t="s">
        <v>542</v>
      </c>
      <c r="B266" t="s">
        <v>541</v>
      </c>
      <c r="C266" t="s">
        <v>5789</v>
      </c>
      <c r="D266" s="1">
        <v>0.22907407407407407</v>
      </c>
      <c r="E266" t="s">
        <v>64</v>
      </c>
      <c r="F266" t="s">
        <v>1315</v>
      </c>
      <c r="G266" s="95">
        <v>31980.669900000001</v>
      </c>
      <c r="J266" s="97"/>
    </row>
    <row r="267" spans="1:10" x14ac:dyDescent="0.25">
      <c r="A267" t="s">
        <v>544</v>
      </c>
      <c r="B267" t="s">
        <v>543</v>
      </c>
      <c r="C267" t="s">
        <v>5789</v>
      </c>
      <c r="D267" s="1">
        <v>0.22907407407407407</v>
      </c>
      <c r="E267" t="s">
        <v>64</v>
      </c>
      <c r="F267" t="s">
        <v>1316</v>
      </c>
      <c r="G267" s="95">
        <v>5503.5537100000001</v>
      </c>
      <c r="J267" s="97"/>
    </row>
    <row r="268" spans="1:10" x14ac:dyDescent="0.25">
      <c r="A268" t="s">
        <v>546</v>
      </c>
      <c r="B268" t="s">
        <v>545</v>
      </c>
      <c r="C268" t="s">
        <v>5789</v>
      </c>
      <c r="D268" s="1">
        <v>0.22907407407407407</v>
      </c>
      <c r="E268" t="s">
        <v>64</v>
      </c>
      <c r="F268" t="s">
        <v>1317</v>
      </c>
      <c r="G268" s="95">
        <v>4701.5292900000004</v>
      </c>
      <c r="J268" s="97"/>
    </row>
    <row r="269" spans="1:10" x14ac:dyDescent="0.25">
      <c r="A269" t="s">
        <v>548</v>
      </c>
      <c r="B269" t="s">
        <v>547</v>
      </c>
      <c r="C269" t="s">
        <v>5789</v>
      </c>
      <c r="D269" s="1">
        <v>0.22907407407407407</v>
      </c>
      <c r="E269" t="s">
        <v>64</v>
      </c>
      <c r="F269" t="s">
        <v>1318</v>
      </c>
      <c r="G269" s="95">
        <v>1554.6495299999999</v>
      </c>
      <c r="J269" s="97"/>
    </row>
    <row r="270" spans="1:10" x14ac:dyDescent="0.25">
      <c r="A270" t="s">
        <v>550</v>
      </c>
      <c r="B270" t="s">
        <v>549</v>
      </c>
      <c r="C270" t="s">
        <v>5789</v>
      </c>
      <c r="D270" s="1">
        <v>0.22907407407407407</v>
      </c>
      <c r="E270" t="s">
        <v>64</v>
      </c>
      <c r="F270" t="s">
        <v>1319</v>
      </c>
      <c r="G270" s="95">
        <v>1207.5386900000001</v>
      </c>
      <c r="J270" s="97"/>
    </row>
    <row r="271" spans="1:10" x14ac:dyDescent="0.25">
      <c r="A271" t="s">
        <v>552</v>
      </c>
      <c r="B271" t="s">
        <v>551</v>
      </c>
      <c r="C271" t="s">
        <v>5789</v>
      </c>
      <c r="D271" s="1">
        <v>0.22907407407407407</v>
      </c>
      <c r="E271" t="s">
        <v>64</v>
      </c>
      <c r="F271" t="s">
        <v>1320</v>
      </c>
      <c r="G271" s="95">
        <v>5401.0170799999996</v>
      </c>
      <c r="J271" s="97"/>
    </row>
    <row r="272" spans="1:10" x14ac:dyDescent="0.25">
      <c r="A272" t="s">
        <v>554</v>
      </c>
      <c r="B272" t="s">
        <v>553</v>
      </c>
      <c r="C272" t="s">
        <v>5789</v>
      </c>
      <c r="D272" s="1">
        <v>0.22907407407407407</v>
      </c>
      <c r="E272" t="s">
        <v>64</v>
      </c>
      <c r="F272" t="s">
        <v>1321</v>
      </c>
      <c r="G272" s="95">
        <v>10104.8457</v>
      </c>
      <c r="J272" s="97"/>
    </row>
    <row r="273" spans="1:10" x14ac:dyDescent="0.25">
      <c r="A273" t="s">
        <v>556</v>
      </c>
      <c r="B273" t="s">
        <v>555</v>
      </c>
      <c r="C273" t="s">
        <v>5789</v>
      </c>
      <c r="D273" s="1">
        <v>0.22907407407407407</v>
      </c>
      <c r="E273" t="s">
        <v>60</v>
      </c>
      <c r="F273" t="s">
        <v>1348</v>
      </c>
      <c r="G273" s="95">
        <v>484153.84299999999</v>
      </c>
      <c r="J273" s="97"/>
    </row>
    <row r="274" spans="1:10" x14ac:dyDescent="0.25">
      <c r="A274" t="s">
        <v>558</v>
      </c>
      <c r="B274" t="s">
        <v>557</v>
      </c>
      <c r="C274" t="s">
        <v>5789</v>
      </c>
      <c r="D274" s="1">
        <v>0.22908564814814814</v>
      </c>
      <c r="E274" t="s">
        <v>60</v>
      </c>
      <c r="F274" t="s">
        <v>1349</v>
      </c>
      <c r="G274" s="95">
        <v>174730.71799999999</v>
      </c>
      <c r="J274" s="97"/>
    </row>
    <row r="275" spans="1:10" x14ac:dyDescent="0.25">
      <c r="A275" t="s">
        <v>560</v>
      </c>
      <c r="B275" t="s">
        <v>559</v>
      </c>
      <c r="C275" t="s">
        <v>5789</v>
      </c>
      <c r="D275" s="1">
        <v>0.22908564814814814</v>
      </c>
      <c r="E275" t="s">
        <v>60</v>
      </c>
      <c r="F275" t="s">
        <v>1350</v>
      </c>
      <c r="G275" s="95">
        <v>95446.804600000003</v>
      </c>
      <c r="J275" s="97"/>
    </row>
    <row r="276" spans="1:10" x14ac:dyDescent="0.25">
      <c r="A276" t="s">
        <v>562</v>
      </c>
      <c r="B276" t="s">
        <v>561</v>
      </c>
      <c r="C276" t="s">
        <v>5789</v>
      </c>
      <c r="D276" s="1">
        <v>0.2290972222222222</v>
      </c>
      <c r="E276" t="s">
        <v>60</v>
      </c>
      <c r="F276" t="s">
        <v>1351</v>
      </c>
      <c r="G276" s="95">
        <v>1450.20605</v>
      </c>
      <c r="J276" s="97"/>
    </row>
    <row r="277" spans="1:10" x14ac:dyDescent="0.25">
      <c r="A277" t="s">
        <v>564</v>
      </c>
      <c r="B277" t="s">
        <v>563</v>
      </c>
      <c r="C277" t="s">
        <v>5789</v>
      </c>
      <c r="D277" s="1">
        <v>0.2290972222222222</v>
      </c>
      <c r="E277" t="s">
        <v>60</v>
      </c>
      <c r="F277" t="s">
        <v>1352</v>
      </c>
      <c r="G277" s="95">
        <v>49270.179600000003</v>
      </c>
      <c r="J277" s="97"/>
    </row>
    <row r="278" spans="1:10" x14ac:dyDescent="0.25">
      <c r="A278" t="s">
        <v>566</v>
      </c>
      <c r="B278" t="s">
        <v>565</v>
      </c>
      <c r="C278" t="s">
        <v>5789</v>
      </c>
      <c r="D278" s="1">
        <v>0.2290972222222222</v>
      </c>
      <c r="E278" t="s">
        <v>60</v>
      </c>
      <c r="F278" t="s">
        <v>1353</v>
      </c>
      <c r="G278" s="95">
        <v>120841.015</v>
      </c>
      <c r="J278" s="97"/>
    </row>
    <row r="279" spans="1:10" x14ac:dyDescent="0.25">
      <c r="A279" t="s">
        <v>568</v>
      </c>
      <c r="B279" t="s">
        <v>567</v>
      </c>
      <c r="C279" t="s">
        <v>5789</v>
      </c>
      <c r="D279" s="1">
        <v>0.2291087962962963</v>
      </c>
      <c r="E279" t="s">
        <v>60</v>
      </c>
      <c r="F279" t="s">
        <v>1354</v>
      </c>
      <c r="G279" s="95">
        <v>158677.20300000001</v>
      </c>
      <c r="J279" s="97"/>
    </row>
    <row r="280" spans="1:10" x14ac:dyDescent="0.25">
      <c r="A280" t="s">
        <v>570</v>
      </c>
      <c r="B280" t="s">
        <v>569</v>
      </c>
      <c r="C280" t="s">
        <v>5789</v>
      </c>
      <c r="D280" s="1">
        <v>0.2291087962962963</v>
      </c>
      <c r="E280" t="s">
        <v>60</v>
      </c>
      <c r="F280" t="s">
        <v>1355</v>
      </c>
      <c r="G280" s="95">
        <v>243424.46799999999</v>
      </c>
      <c r="J280" s="97"/>
    </row>
    <row r="281" spans="1:10" x14ac:dyDescent="0.25">
      <c r="A281" t="s">
        <v>572</v>
      </c>
      <c r="B281" t="s">
        <v>571</v>
      </c>
      <c r="C281" t="s">
        <v>5789</v>
      </c>
      <c r="D281" s="1">
        <v>0.22912037037037036</v>
      </c>
      <c r="E281" t="s">
        <v>60</v>
      </c>
      <c r="F281" t="s">
        <v>1356</v>
      </c>
      <c r="G281" s="95">
        <v>61530.234299999996</v>
      </c>
      <c r="J281" s="97"/>
    </row>
    <row r="282" spans="1:10" x14ac:dyDescent="0.25">
      <c r="A282" t="s">
        <v>574</v>
      </c>
      <c r="B282" t="s">
        <v>573</v>
      </c>
      <c r="C282" t="s">
        <v>5789</v>
      </c>
      <c r="D282" s="1">
        <v>0.22912037037037036</v>
      </c>
      <c r="E282" t="s">
        <v>60</v>
      </c>
      <c r="F282" t="s">
        <v>1357</v>
      </c>
      <c r="G282" s="95">
        <v>17770.214800000002</v>
      </c>
      <c r="J282" s="97"/>
    </row>
    <row r="283" spans="1:10" x14ac:dyDescent="0.25">
      <c r="A283" t="s">
        <v>576</v>
      </c>
      <c r="B283" t="s">
        <v>575</v>
      </c>
      <c r="C283" t="s">
        <v>5789</v>
      </c>
      <c r="D283" s="1">
        <v>0.22912037037037036</v>
      </c>
      <c r="E283" t="s">
        <v>60</v>
      </c>
      <c r="F283" t="s">
        <v>1358</v>
      </c>
      <c r="G283" s="95">
        <v>24168.326099999998</v>
      </c>
      <c r="J283" s="97"/>
    </row>
    <row r="284" spans="1:10" x14ac:dyDescent="0.25">
      <c r="A284" t="s">
        <v>578</v>
      </c>
      <c r="B284" t="s">
        <v>577</v>
      </c>
      <c r="C284" t="s">
        <v>5789</v>
      </c>
      <c r="D284" s="1">
        <v>0.22913194444444443</v>
      </c>
      <c r="E284" t="s">
        <v>60</v>
      </c>
      <c r="F284" t="s">
        <v>1359</v>
      </c>
      <c r="G284" s="95">
        <v>484153.84299999999</v>
      </c>
      <c r="J284" s="97"/>
    </row>
    <row r="285" spans="1:10" x14ac:dyDescent="0.25">
      <c r="A285" t="s">
        <v>580</v>
      </c>
      <c r="B285" t="s">
        <v>579</v>
      </c>
      <c r="C285" t="s">
        <v>5789</v>
      </c>
      <c r="D285" s="1">
        <v>0.22913194444444443</v>
      </c>
      <c r="E285" t="s">
        <v>60</v>
      </c>
      <c r="F285" t="s">
        <v>1360</v>
      </c>
      <c r="G285" s="95">
        <v>349461.43699999998</v>
      </c>
      <c r="J285" s="97"/>
    </row>
    <row r="286" spans="1:10" x14ac:dyDescent="0.25">
      <c r="A286" t="s">
        <v>582</v>
      </c>
      <c r="B286" t="s">
        <v>581</v>
      </c>
      <c r="C286" t="s">
        <v>5789</v>
      </c>
      <c r="D286" s="1">
        <v>0.22914351851851852</v>
      </c>
      <c r="E286" t="s">
        <v>60</v>
      </c>
      <c r="F286" t="s">
        <v>1361</v>
      </c>
      <c r="G286" s="95">
        <v>334063.53100000002</v>
      </c>
      <c r="J286" s="97"/>
    </row>
    <row r="287" spans="1:10" x14ac:dyDescent="0.25">
      <c r="A287" t="s">
        <v>584</v>
      </c>
      <c r="B287" t="s">
        <v>583</v>
      </c>
      <c r="C287" t="s">
        <v>5789</v>
      </c>
      <c r="D287" s="1">
        <v>0.22914351851851852</v>
      </c>
      <c r="E287" t="s">
        <v>60</v>
      </c>
      <c r="F287" t="s">
        <v>1362</v>
      </c>
      <c r="G287" s="95">
        <v>8701.2441400000007</v>
      </c>
      <c r="J287" s="97"/>
    </row>
    <row r="288" spans="1:10" x14ac:dyDescent="0.25">
      <c r="A288" t="s">
        <v>586</v>
      </c>
      <c r="B288" t="s">
        <v>585</v>
      </c>
      <c r="C288" t="s">
        <v>5789</v>
      </c>
      <c r="D288" s="1">
        <v>0.22915509259259259</v>
      </c>
      <c r="E288" t="s">
        <v>60</v>
      </c>
      <c r="F288" t="s">
        <v>1363</v>
      </c>
      <c r="G288" s="95">
        <v>49270.179600000003</v>
      </c>
      <c r="J288" s="97"/>
    </row>
    <row r="289" spans="1:10" x14ac:dyDescent="0.25">
      <c r="A289" t="s">
        <v>588</v>
      </c>
      <c r="B289" t="s">
        <v>587</v>
      </c>
      <c r="C289" t="s">
        <v>5789</v>
      </c>
      <c r="D289" s="1">
        <v>0.22915509259259259</v>
      </c>
      <c r="E289" t="s">
        <v>60</v>
      </c>
      <c r="F289" t="s">
        <v>1364</v>
      </c>
      <c r="G289" s="95">
        <v>120841.015</v>
      </c>
      <c r="J289" s="97"/>
    </row>
    <row r="290" spans="1:10" x14ac:dyDescent="0.25">
      <c r="A290" t="s">
        <v>590</v>
      </c>
      <c r="B290" t="s">
        <v>589</v>
      </c>
      <c r="C290" t="s">
        <v>5789</v>
      </c>
      <c r="D290" s="1">
        <v>0.22916666666666666</v>
      </c>
      <c r="E290" t="s">
        <v>60</v>
      </c>
      <c r="F290" t="s">
        <v>1365</v>
      </c>
      <c r="G290" s="95">
        <v>158677.20300000001</v>
      </c>
      <c r="J290" s="97"/>
    </row>
    <row r="291" spans="1:10" x14ac:dyDescent="0.25">
      <c r="A291" t="s">
        <v>592</v>
      </c>
      <c r="B291" t="s">
        <v>591</v>
      </c>
      <c r="C291" t="s">
        <v>5789</v>
      </c>
      <c r="D291" s="1">
        <v>0.22916666666666666</v>
      </c>
      <c r="E291" t="s">
        <v>60</v>
      </c>
      <c r="F291" t="s">
        <v>1366</v>
      </c>
      <c r="G291" s="95">
        <v>243424.46799999999</v>
      </c>
      <c r="J291" s="97"/>
    </row>
    <row r="292" spans="1:10" x14ac:dyDescent="0.25">
      <c r="A292" t="s">
        <v>594</v>
      </c>
      <c r="B292" t="s">
        <v>593</v>
      </c>
      <c r="C292" t="s">
        <v>5789</v>
      </c>
      <c r="D292" s="1">
        <v>0.22917824074074075</v>
      </c>
      <c r="E292" t="s">
        <v>60</v>
      </c>
      <c r="F292" t="s">
        <v>1367</v>
      </c>
      <c r="G292" s="95">
        <v>61530.234299999996</v>
      </c>
      <c r="J292" s="97"/>
    </row>
    <row r="293" spans="1:10" x14ac:dyDescent="0.25">
      <c r="A293" t="s">
        <v>596</v>
      </c>
      <c r="B293" t="s">
        <v>595</v>
      </c>
      <c r="C293" t="s">
        <v>5789</v>
      </c>
      <c r="D293" s="1">
        <v>0.22917824074074075</v>
      </c>
      <c r="E293" t="s">
        <v>60</v>
      </c>
      <c r="F293" t="s">
        <v>1368</v>
      </c>
      <c r="G293" s="95">
        <v>17770.214800000002</v>
      </c>
      <c r="J293" s="97"/>
    </row>
    <row r="294" spans="1:10" x14ac:dyDescent="0.25">
      <c r="A294" t="s">
        <v>598</v>
      </c>
      <c r="B294" t="s">
        <v>597</v>
      </c>
      <c r="C294" t="s">
        <v>5789</v>
      </c>
      <c r="D294" s="1">
        <v>0.22917824074074075</v>
      </c>
      <c r="E294" t="s">
        <v>60</v>
      </c>
      <c r="F294" t="s">
        <v>1369</v>
      </c>
      <c r="G294" s="95">
        <v>24168.326099999998</v>
      </c>
      <c r="J294" s="97"/>
    </row>
    <row r="295" spans="1:10" x14ac:dyDescent="0.25">
      <c r="A295" t="s">
        <v>600</v>
      </c>
      <c r="B295" t="s">
        <v>599</v>
      </c>
      <c r="C295" t="s">
        <v>5789</v>
      </c>
      <c r="D295" s="1">
        <v>0.22918981481481482</v>
      </c>
      <c r="E295" t="s">
        <v>60</v>
      </c>
      <c r="F295" t="s">
        <v>1370</v>
      </c>
      <c r="G295" s="95">
        <v>190612.90599999999</v>
      </c>
      <c r="J295" s="97"/>
    </row>
    <row r="296" spans="1:10" x14ac:dyDescent="0.25">
      <c r="A296" t="s">
        <v>602</v>
      </c>
      <c r="B296" t="s">
        <v>601</v>
      </c>
      <c r="C296" t="s">
        <v>5789</v>
      </c>
      <c r="D296" s="1">
        <v>0.22918981481481482</v>
      </c>
      <c r="E296" t="s">
        <v>60</v>
      </c>
      <c r="F296" t="s">
        <v>1371</v>
      </c>
      <c r="G296" s="95">
        <v>31744.8652</v>
      </c>
      <c r="J296" s="97"/>
    </row>
    <row r="297" spans="1:10" x14ac:dyDescent="0.25">
      <c r="A297" t="s">
        <v>718</v>
      </c>
      <c r="B297" t="s">
        <v>603</v>
      </c>
      <c r="C297" t="s">
        <v>5789</v>
      </c>
      <c r="D297" s="1">
        <v>0.22920138888888889</v>
      </c>
      <c r="E297" t="s">
        <v>60</v>
      </c>
      <c r="F297" t="s">
        <v>1372</v>
      </c>
      <c r="G297" s="95">
        <v>115678.375</v>
      </c>
      <c r="J297" s="97"/>
    </row>
    <row r="298" spans="1:10" x14ac:dyDescent="0.25">
      <c r="A298" t="s">
        <v>720</v>
      </c>
      <c r="B298" t="s">
        <v>719</v>
      </c>
      <c r="C298" t="s">
        <v>5789</v>
      </c>
      <c r="D298" s="1">
        <v>0.22920138888888889</v>
      </c>
      <c r="E298" t="s">
        <v>61</v>
      </c>
      <c r="F298" t="s">
        <v>1348</v>
      </c>
      <c r="G298" s="95">
        <v>2325284</v>
      </c>
      <c r="J298" s="97"/>
    </row>
    <row r="299" spans="1:10" x14ac:dyDescent="0.25">
      <c r="A299" t="s">
        <v>722</v>
      </c>
      <c r="B299" t="s">
        <v>721</v>
      </c>
      <c r="C299" t="s">
        <v>5789</v>
      </c>
      <c r="D299" s="1">
        <v>0.22920138888888889</v>
      </c>
      <c r="E299" t="s">
        <v>61</v>
      </c>
      <c r="F299" t="s">
        <v>1349</v>
      </c>
      <c r="G299" s="95">
        <v>634401.06200000003</v>
      </c>
      <c r="J299" s="97"/>
    </row>
    <row r="300" spans="1:10" x14ac:dyDescent="0.25">
      <c r="A300" t="s">
        <v>724</v>
      </c>
      <c r="B300" t="s">
        <v>723</v>
      </c>
      <c r="C300" t="s">
        <v>5789</v>
      </c>
      <c r="D300" s="1">
        <v>0.22921296296296298</v>
      </c>
      <c r="E300" t="s">
        <v>61</v>
      </c>
      <c r="F300" t="s">
        <v>1350</v>
      </c>
      <c r="G300" s="95">
        <v>318759.09299999999</v>
      </c>
      <c r="J300" s="97"/>
    </row>
    <row r="301" spans="1:10" x14ac:dyDescent="0.25">
      <c r="A301" t="s">
        <v>726</v>
      </c>
      <c r="B301" t="s">
        <v>725</v>
      </c>
      <c r="C301" t="s">
        <v>5789</v>
      </c>
      <c r="D301" s="1">
        <v>0.22921296296296298</v>
      </c>
      <c r="E301" t="s">
        <v>61</v>
      </c>
      <c r="F301" t="s">
        <v>1351</v>
      </c>
      <c r="G301" s="95">
        <v>0</v>
      </c>
      <c r="J301" s="97"/>
    </row>
    <row r="302" spans="1:10" x14ac:dyDescent="0.25">
      <c r="A302" t="s">
        <v>728</v>
      </c>
      <c r="B302" t="s">
        <v>727</v>
      </c>
      <c r="C302" t="s">
        <v>5789</v>
      </c>
      <c r="D302" s="1">
        <v>0.22922453703703705</v>
      </c>
      <c r="E302" t="s">
        <v>61</v>
      </c>
      <c r="F302" t="s">
        <v>1352</v>
      </c>
      <c r="G302" s="95">
        <v>43799.742100000003</v>
      </c>
      <c r="J302" s="97"/>
    </row>
    <row r="303" spans="1:10" x14ac:dyDescent="0.25">
      <c r="A303" t="s">
        <v>730</v>
      </c>
      <c r="B303" t="s">
        <v>729</v>
      </c>
      <c r="C303" t="s">
        <v>5789</v>
      </c>
      <c r="D303" s="1">
        <v>0.22922453703703705</v>
      </c>
      <c r="E303" t="s">
        <v>61</v>
      </c>
      <c r="F303" t="s">
        <v>1353</v>
      </c>
      <c r="G303" s="95">
        <v>107798.679</v>
      </c>
      <c r="J303" s="97"/>
    </row>
    <row r="304" spans="1:10" x14ac:dyDescent="0.25">
      <c r="A304" t="s">
        <v>732</v>
      </c>
      <c r="B304" t="s">
        <v>731</v>
      </c>
      <c r="C304" t="s">
        <v>5789</v>
      </c>
      <c r="D304" s="1">
        <v>0.22923611111111111</v>
      </c>
      <c r="E304" t="s">
        <v>61</v>
      </c>
      <c r="F304" t="s">
        <v>1354</v>
      </c>
      <c r="G304" s="95">
        <v>93487.398400000005</v>
      </c>
      <c r="J304" s="97"/>
    </row>
    <row r="305" spans="1:10" x14ac:dyDescent="0.25">
      <c r="A305" t="s">
        <v>734</v>
      </c>
      <c r="B305" t="s">
        <v>733</v>
      </c>
      <c r="C305" t="s">
        <v>5789</v>
      </c>
      <c r="D305" s="1">
        <v>0.22923611111111111</v>
      </c>
      <c r="E305" t="s">
        <v>61</v>
      </c>
      <c r="F305" t="s">
        <v>1355</v>
      </c>
      <c r="G305" s="95">
        <v>139550.07800000001</v>
      </c>
      <c r="J305" s="97"/>
    </row>
    <row r="306" spans="1:10" x14ac:dyDescent="0.25">
      <c r="A306" t="s">
        <v>736</v>
      </c>
      <c r="B306" t="s">
        <v>735</v>
      </c>
      <c r="C306" t="s">
        <v>5789</v>
      </c>
      <c r="D306" s="1">
        <v>0.22923611111111111</v>
      </c>
      <c r="E306" t="s">
        <v>61</v>
      </c>
      <c r="F306" t="s">
        <v>1356</v>
      </c>
      <c r="G306" s="95">
        <v>109739.734</v>
      </c>
      <c r="J306" s="97"/>
    </row>
    <row r="307" spans="1:10" x14ac:dyDescent="0.25">
      <c r="A307" t="s">
        <v>738</v>
      </c>
      <c r="B307" t="s">
        <v>737</v>
      </c>
      <c r="C307" t="s">
        <v>5789</v>
      </c>
      <c r="D307" s="1">
        <v>0.22924768518518521</v>
      </c>
      <c r="E307" t="s">
        <v>61</v>
      </c>
      <c r="F307" t="s">
        <v>1357</v>
      </c>
      <c r="G307" s="95">
        <v>35625.898399999998</v>
      </c>
      <c r="J307" s="97"/>
    </row>
    <row r="308" spans="1:10" x14ac:dyDescent="0.25">
      <c r="A308" t="s">
        <v>3892</v>
      </c>
      <c r="B308" t="s">
        <v>739</v>
      </c>
      <c r="C308" t="s">
        <v>5789</v>
      </c>
      <c r="D308" s="1">
        <v>0.22924768518518521</v>
      </c>
      <c r="E308" t="s">
        <v>61</v>
      </c>
      <c r="F308" t="s">
        <v>1358</v>
      </c>
      <c r="G308" s="95">
        <v>54118.566400000003</v>
      </c>
      <c r="J308" s="97"/>
    </row>
    <row r="309" spans="1:10" x14ac:dyDescent="0.25">
      <c r="A309" t="s">
        <v>740</v>
      </c>
      <c r="B309" t="s">
        <v>741</v>
      </c>
      <c r="C309" t="s">
        <v>5789</v>
      </c>
      <c r="D309" s="1">
        <v>0.22925925925925927</v>
      </c>
      <c r="E309" t="s">
        <v>61</v>
      </c>
      <c r="F309" t="s">
        <v>1359</v>
      </c>
      <c r="G309" s="95">
        <v>2325284</v>
      </c>
      <c r="J309" s="97"/>
    </row>
    <row r="310" spans="1:10" x14ac:dyDescent="0.25">
      <c r="A310" t="s">
        <v>742</v>
      </c>
      <c r="B310" t="s">
        <v>743</v>
      </c>
      <c r="C310" t="s">
        <v>5789</v>
      </c>
      <c r="D310" s="1">
        <v>0.22925925925925927</v>
      </c>
      <c r="E310" t="s">
        <v>61</v>
      </c>
      <c r="F310" t="s">
        <v>1360</v>
      </c>
      <c r="G310" s="95">
        <v>1268802.1200000001</v>
      </c>
      <c r="J310" s="97"/>
    </row>
    <row r="311" spans="1:10" x14ac:dyDescent="0.25">
      <c r="A311" t="s">
        <v>744</v>
      </c>
      <c r="B311" t="s">
        <v>745</v>
      </c>
      <c r="C311" t="s">
        <v>5789</v>
      </c>
      <c r="D311" s="1">
        <v>0.22927083333333331</v>
      </c>
      <c r="E311" t="s">
        <v>61</v>
      </c>
      <c r="F311" t="s">
        <v>1361</v>
      </c>
      <c r="G311" s="95">
        <v>1115658.75</v>
      </c>
      <c r="J311" s="97"/>
    </row>
    <row r="312" spans="1:10" x14ac:dyDescent="0.25">
      <c r="A312" t="s">
        <v>746</v>
      </c>
      <c r="B312" t="s">
        <v>747</v>
      </c>
      <c r="C312" t="s">
        <v>5789</v>
      </c>
      <c r="D312" s="1">
        <v>0.22927083333333331</v>
      </c>
      <c r="E312" t="s">
        <v>61</v>
      </c>
      <c r="F312" t="s">
        <v>1362</v>
      </c>
      <c r="G312" s="95">
        <v>0</v>
      </c>
      <c r="J312" s="97"/>
    </row>
    <row r="313" spans="1:10" x14ac:dyDescent="0.25">
      <c r="A313" t="s">
        <v>748</v>
      </c>
      <c r="B313" t="s">
        <v>749</v>
      </c>
      <c r="C313" t="s">
        <v>5789</v>
      </c>
      <c r="D313" s="1">
        <v>0.22928240740740743</v>
      </c>
      <c r="E313" t="s">
        <v>61</v>
      </c>
      <c r="F313" t="s">
        <v>1363</v>
      </c>
      <c r="G313" s="95">
        <v>43799.742100000003</v>
      </c>
      <c r="J313" s="97"/>
    </row>
    <row r="314" spans="1:10" x14ac:dyDescent="0.25">
      <c r="A314" t="s">
        <v>750</v>
      </c>
      <c r="B314" t="s">
        <v>751</v>
      </c>
      <c r="C314" t="s">
        <v>5789</v>
      </c>
      <c r="D314" s="1">
        <v>0.22928240740740743</v>
      </c>
      <c r="E314" t="s">
        <v>61</v>
      </c>
      <c r="F314" t="s">
        <v>1364</v>
      </c>
      <c r="G314" s="95">
        <v>107798.679</v>
      </c>
      <c r="J314" s="97"/>
    </row>
    <row r="315" spans="1:10" x14ac:dyDescent="0.25">
      <c r="A315" t="s">
        <v>752</v>
      </c>
      <c r="B315" t="s">
        <v>753</v>
      </c>
      <c r="C315" t="s">
        <v>5789</v>
      </c>
      <c r="D315" s="1">
        <v>0.22929398148148147</v>
      </c>
      <c r="E315" t="s">
        <v>61</v>
      </c>
      <c r="F315" t="s">
        <v>1365</v>
      </c>
      <c r="G315" s="95">
        <v>93487.398400000005</v>
      </c>
      <c r="J315" s="97"/>
    </row>
    <row r="316" spans="1:10" x14ac:dyDescent="0.25">
      <c r="A316" t="s">
        <v>754</v>
      </c>
      <c r="B316" t="s">
        <v>755</v>
      </c>
      <c r="C316" t="s">
        <v>5789</v>
      </c>
      <c r="D316" s="1">
        <v>0.22929398148148147</v>
      </c>
      <c r="E316" t="s">
        <v>61</v>
      </c>
      <c r="F316" t="s">
        <v>1366</v>
      </c>
      <c r="G316" s="95">
        <v>139550.07800000001</v>
      </c>
      <c r="J316" s="97"/>
    </row>
    <row r="317" spans="1:10" x14ac:dyDescent="0.25">
      <c r="A317" t="s">
        <v>756</v>
      </c>
      <c r="B317" t="s">
        <v>757</v>
      </c>
      <c r="C317" t="s">
        <v>5789</v>
      </c>
      <c r="D317" s="1">
        <v>0.22929398148148147</v>
      </c>
      <c r="E317" t="s">
        <v>61</v>
      </c>
      <c r="F317" t="s">
        <v>1367</v>
      </c>
      <c r="G317" s="95">
        <v>109739.734</v>
      </c>
      <c r="J317" s="97"/>
    </row>
    <row r="318" spans="1:10" x14ac:dyDescent="0.25">
      <c r="A318" t="s">
        <v>758</v>
      </c>
      <c r="B318" t="s">
        <v>759</v>
      </c>
      <c r="C318" t="s">
        <v>5789</v>
      </c>
      <c r="D318" s="1">
        <v>0.22930555555555554</v>
      </c>
      <c r="E318" t="s">
        <v>61</v>
      </c>
      <c r="F318" t="s">
        <v>1368</v>
      </c>
      <c r="G318" s="95">
        <v>35625.898399999998</v>
      </c>
      <c r="J318" s="97"/>
    </row>
    <row r="319" spans="1:10" x14ac:dyDescent="0.25">
      <c r="A319" t="s">
        <v>760</v>
      </c>
      <c r="B319" t="s">
        <v>761</v>
      </c>
      <c r="C319" t="s">
        <v>5789</v>
      </c>
      <c r="D319" s="1">
        <v>0.22930555555555554</v>
      </c>
      <c r="E319" t="s">
        <v>61</v>
      </c>
      <c r="F319" t="s">
        <v>1369</v>
      </c>
      <c r="G319" s="95">
        <v>54118.566400000003</v>
      </c>
      <c r="J319" s="97"/>
    </row>
    <row r="320" spans="1:10" x14ac:dyDescent="0.25">
      <c r="A320" t="s">
        <v>762</v>
      </c>
      <c r="B320" t="s">
        <v>763</v>
      </c>
      <c r="C320" t="s">
        <v>5789</v>
      </c>
      <c r="D320" s="1">
        <v>0.22931712962962961</v>
      </c>
      <c r="E320" t="s">
        <v>61</v>
      </c>
      <c r="F320" t="s">
        <v>1370</v>
      </c>
      <c r="G320" s="95">
        <v>513767.375</v>
      </c>
      <c r="J320" s="97"/>
    </row>
    <row r="321" spans="1:10" x14ac:dyDescent="0.25">
      <c r="A321" t="s">
        <v>764</v>
      </c>
      <c r="B321" t="s">
        <v>765</v>
      </c>
      <c r="C321" t="s">
        <v>5789</v>
      </c>
      <c r="D321" s="1">
        <v>0.22931712962962961</v>
      </c>
      <c r="E321" t="s">
        <v>61</v>
      </c>
      <c r="F321" t="s">
        <v>1371</v>
      </c>
      <c r="G321" s="95">
        <v>41108.386700000003</v>
      </c>
      <c r="J321" s="97"/>
    </row>
    <row r="322" spans="1:10" x14ac:dyDescent="0.25">
      <c r="A322" t="s">
        <v>766</v>
      </c>
      <c r="B322" t="s">
        <v>767</v>
      </c>
      <c r="C322" t="s">
        <v>5789</v>
      </c>
      <c r="D322" s="1">
        <v>0.22931712962962961</v>
      </c>
      <c r="E322" t="s">
        <v>61</v>
      </c>
      <c r="F322" t="s">
        <v>1372</v>
      </c>
      <c r="G322" s="95">
        <v>132671.609</v>
      </c>
      <c r="J322" s="97"/>
    </row>
    <row r="323" spans="1:10" x14ac:dyDescent="0.25">
      <c r="A323" t="s">
        <v>768</v>
      </c>
      <c r="B323" t="s">
        <v>769</v>
      </c>
      <c r="C323" t="s">
        <v>5789</v>
      </c>
      <c r="D323" s="1">
        <v>0.2293287037037037</v>
      </c>
      <c r="E323" t="s">
        <v>62</v>
      </c>
      <c r="F323" t="s">
        <v>1348</v>
      </c>
      <c r="G323" s="95">
        <v>958605.56200000003</v>
      </c>
      <c r="J323" s="97"/>
    </row>
    <row r="324" spans="1:10" x14ac:dyDescent="0.25">
      <c r="A324" t="s">
        <v>770</v>
      </c>
      <c r="B324" t="s">
        <v>771</v>
      </c>
      <c r="C324" t="s">
        <v>5789</v>
      </c>
      <c r="D324" s="1">
        <v>0.2293287037037037</v>
      </c>
      <c r="E324" t="s">
        <v>62</v>
      </c>
      <c r="F324" t="s">
        <v>1349</v>
      </c>
      <c r="G324" s="95">
        <v>416710.09299999999</v>
      </c>
      <c r="J324" s="97"/>
    </row>
    <row r="325" spans="1:10" x14ac:dyDescent="0.25">
      <c r="A325" t="s">
        <v>772</v>
      </c>
      <c r="B325" t="s">
        <v>773</v>
      </c>
      <c r="C325" t="s">
        <v>5789</v>
      </c>
      <c r="D325" s="1">
        <v>0.22934027777777777</v>
      </c>
      <c r="E325" t="s">
        <v>62</v>
      </c>
      <c r="F325" t="s">
        <v>1350</v>
      </c>
      <c r="G325" s="95">
        <v>215205.796</v>
      </c>
      <c r="J325" s="97"/>
    </row>
    <row r="326" spans="1:10" x14ac:dyDescent="0.25">
      <c r="A326" t="s">
        <v>774</v>
      </c>
      <c r="B326" t="s">
        <v>775</v>
      </c>
      <c r="C326" t="s">
        <v>5789</v>
      </c>
      <c r="D326" s="1">
        <v>0.22934027777777777</v>
      </c>
      <c r="E326" t="s">
        <v>62</v>
      </c>
      <c r="F326" t="s">
        <v>1351</v>
      </c>
      <c r="G326" s="95">
        <v>1450.2044599999999</v>
      </c>
      <c r="J326" s="97"/>
    </row>
    <row r="327" spans="1:10" x14ac:dyDescent="0.25">
      <c r="A327" t="s">
        <v>776</v>
      </c>
      <c r="B327" t="s">
        <v>777</v>
      </c>
      <c r="C327" t="s">
        <v>5789</v>
      </c>
      <c r="D327" s="1">
        <v>0.22935185185185183</v>
      </c>
      <c r="E327" t="s">
        <v>62</v>
      </c>
      <c r="F327" t="s">
        <v>1352</v>
      </c>
      <c r="G327" s="95">
        <v>50601.031199999998</v>
      </c>
      <c r="J327" s="97"/>
    </row>
    <row r="328" spans="1:10" x14ac:dyDescent="0.25">
      <c r="A328" t="s">
        <v>778</v>
      </c>
      <c r="B328" t="s">
        <v>779</v>
      </c>
      <c r="C328" t="s">
        <v>5789</v>
      </c>
      <c r="D328" s="1">
        <v>0.22935185185185183</v>
      </c>
      <c r="E328" t="s">
        <v>62</v>
      </c>
      <c r="F328" t="s">
        <v>1353</v>
      </c>
      <c r="G328" s="95">
        <v>110807.83500000001</v>
      </c>
      <c r="J328" s="97"/>
    </row>
    <row r="329" spans="1:10" x14ac:dyDescent="0.25">
      <c r="A329" t="s">
        <v>780</v>
      </c>
      <c r="B329" t="s">
        <v>781</v>
      </c>
      <c r="C329" t="s">
        <v>5789</v>
      </c>
      <c r="D329" s="1">
        <v>0.22935185185185183</v>
      </c>
      <c r="E329" t="s">
        <v>62</v>
      </c>
      <c r="F329" t="s">
        <v>1354</v>
      </c>
      <c r="G329" s="95">
        <v>133444.76500000001</v>
      </c>
      <c r="J329" s="97"/>
    </row>
    <row r="330" spans="1:10" x14ac:dyDescent="0.25">
      <c r="A330" t="s">
        <v>782</v>
      </c>
      <c r="B330" t="s">
        <v>783</v>
      </c>
      <c r="C330" t="s">
        <v>5789</v>
      </c>
      <c r="D330" s="1">
        <v>0.22936342592592593</v>
      </c>
      <c r="E330" t="s">
        <v>62</v>
      </c>
      <c r="F330" t="s">
        <v>1355</v>
      </c>
      <c r="G330" s="95">
        <v>194063.109</v>
      </c>
      <c r="J330" s="97"/>
    </row>
    <row r="331" spans="1:10" x14ac:dyDescent="0.25">
      <c r="A331" t="s">
        <v>784</v>
      </c>
      <c r="B331" t="s">
        <v>785</v>
      </c>
      <c r="C331" t="s">
        <v>5789</v>
      </c>
      <c r="D331" s="1">
        <v>0.22936342592592593</v>
      </c>
      <c r="E331" t="s">
        <v>62</v>
      </c>
      <c r="F331" t="s">
        <v>1356</v>
      </c>
      <c r="G331" s="95">
        <v>76119.968699999998</v>
      </c>
      <c r="J331" s="97"/>
    </row>
    <row r="332" spans="1:10" x14ac:dyDescent="0.25">
      <c r="A332" t="s">
        <v>786</v>
      </c>
      <c r="B332" t="s">
        <v>787</v>
      </c>
      <c r="C332" t="s">
        <v>5789</v>
      </c>
      <c r="D332" s="1">
        <v>0.229375</v>
      </c>
      <c r="E332" t="s">
        <v>62</v>
      </c>
      <c r="F332" t="s">
        <v>1357</v>
      </c>
      <c r="G332" s="95">
        <v>17428.4804</v>
      </c>
      <c r="J332" s="97"/>
    </row>
    <row r="333" spans="1:10" x14ac:dyDescent="0.25">
      <c r="A333" t="s">
        <v>788</v>
      </c>
      <c r="B333" t="s">
        <v>789</v>
      </c>
      <c r="C333" t="s">
        <v>5789</v>
      </c>
      <c r="D333" s="1">
        <v>0.229375</v>
      </c>
      <c r="E333" t="s">
        <v>62</v>
      </c>
      <c r="F333" t="s">
        <v>1358</v>
      </c>
      <c r="G333" s="95">
        <v>21855.5605</v>
      </c>
      <c r="J333" s="97"/>
    </row>
    <row r="334" spans="1:10" x14ac:dyDescent="0.25">
      <c r="A334" t="s">
        <v>790</v>
      </c>
      <c r="B334" t="s">
        <v>791</v>
      </c>
      <c r="C334" t="s">
        <v>5789</v>
      </c>
      <c r="D334" s="1">
        <v>0.229375</v>
      </c>
      <c r="E334" t="s">
        <v>62</v>
      </c>
      <c r="F334" t="s">
        <v>1359</v>
      </c>
      <c r="G334" s="95">
        <v>958605.56200000003</v>
      </c>
      <c r="J334" s="97"/>
    </row>
    <row r="335" spans="1:10" x14ac:dyDescent="0.25">
      <c r="A335" t="s">
        <v>792</v>
      </c>
      <c r="B335" t="s">
        <v>793</v>
      </c>
      <c r="C335" t="s">
        <v>5789</v>
      </c>
      <c r="D335" s="1">
        <v>0.22938657407407406</v>
      </c>
      <c r="E335" t="s">
        <v>62</v>
      </c>
      <c r="F335" t="s">
        <v>1360</v>
      </c>
      <c r="G335" s="95">
        <v>833420.18700000003</v>
      </c>
      <c r="J335" s="97"/>
    </row>
    <row r="336" spans="1:10" x14ac:dyDescent="0.25">
      <c r="A336" t="s">
        <v>794</v>
      </c>
      <c r="B336" t="s">
        <v>795</v>
      </c>
      <c r="C336" t="s">
        <v>5789</v>
      </c>
      <c r="D336" s="1">
        <v>0.22938657407407406</v>
      </c>
      <c r="E336" t="s">
        <v>62</v>
      </c>
      <c r="F336" t="s">
        <v>1361</v>
      </c>
      <c r="G336" s="95">
        <v>753218.68700000003</v>
      </c>
      <c r="J336" s="97"/>
    </row>
    <row r="337" spans="1:10" x14ac:dyDescent="0.25">
      <c r="A337" t="s">
        <v>796</v>
      </c>
      <c r="B337" t="s">
        <v>797</v>
      </c>
      <c r="C337" t="s">
        <v>5789</v>
      </c>
      <c r="D337" s="1">
        <v>0.22939814814814816</v>
      </c>
      <c r="E337" t="s">
        <v>62</v>
      </c>
      <c r="F337" t="s">
        <v>1362</v>
      </c>
      <c r="G337" s="95">
        <v>8701.2285100000008</v>
      </c>
      <c r="J337" s="97"/>
    </row>
    <row r="338" spans="1:10" x14ac:dyDescent="0.25">
      <c r="A338" t="s">
        <v>798</v>
      </c>
      <c r="B338" t="s">
        <v>799</v>
      </c>
      <c r="C338" t="s">
        <v>5789</v>
      </c>
      <c r="D338" s="1">
        <v>0.22940972222222222</v>
      </c>
      <c r="E338" t="s">
        <v>62</v>
      </c>
      <c r="F338" t="s">
        <v>1363</v>
      </c>
      <c r="G338" s="95">
        <v>50601.031199999998</v>
      </c>
      <c r="J338" s="97"/>
    </row>
    <row r="339" spans="1:10" x14ac:dyDescent="0.25">
      <c r="A339" t="s">
        <v>800</v>
      </c>
      <c r="B339" t="s">
        <v>801</v>
      </c>
      <c r="C339" t="s">
        <v>5789</v>
      </c>
      <c r="D339" s="1">
        <v>0.22940972222222222</v>
      </c>
      <c r="E339" t="s">
        <v>62</v>
      </c>
      <c r="F339" t="s">
        <v>1364</v>
      </c>
      <c r="G339" s="95">
        <v>110807.83500000001</v>
      </c>
      <c r="J339" s="97"/>
    </row>
    <row r="340" spans="1:10" x14ac:dyDescent="0.25">
      <c r="A340" t="s">
        <v>802</v>
      </c>
      <c r="B340" t="s">
        <v>803</v>
      </c>
      <c r="C340" t="s">
        <v>5789</v>
      </c>
      <c r="D340" s="1">
        <v>0.22940972222222222</v>
      </c>
      <c r="E340" t="s">
        <v>62</v>
      </c>
      <c r="F340" t="s">
        <v>1365</v>
      </c>
      <c r="G340" s="95">
        <v>133444.76500000001</v>
      </c>
      <c r="J340" s="97"/>
    </row>
    <row r="341" spans="1:10" x14ac:dyDescent="0.25">
      <c r="A341" t="s">
        <v>804</v>
      </c>
      <c r="B341" t="s">
        <v>805</v>
      </c>
      <c r="C341" t="s">
        <v>5789</v>
      </c>
      <c r="D341" s="1">
        <v>0.22942129629629629</v>
      </c>
      <c r="E341" t="s">
        <v>62</v>
      </c>
      <c r="F341" t="s">
        <v>1366</v>
      </c>
      <c r="G341" s="95">
        <v>194063.109</v>
      </c>
      <c r="J341" s="97"/>
    </row>
    <row r="342" spans="1:10" x14ac:dyDescent="0.25">
      <c r="A342" t="s">
        <v>806</v>
      </c>
      <c r="B342" t="s">
        <v>807</v>
      </c>
      <c r="C342" t="s">
        <v>5789</v>
      </c>
      <c r="D342" s="1">
        <v>0.22942129629629629</v>
      </c>
      <c r="E342" t="s">
        <v>62</v>
      </c>
      <c r="F342" t="s">
        <v>1367</v>
      </c>
      <c r="G342" s="95">
        <v>76119.968699999998</v>
      </c>
      <c r="J342" s="97"/>
    </row>
    <row r="343" spans="1:10" x14ac:dyDescent="0.25">
      <c r="A343" t="s">
        <v>808</v>
      </c>
      <c r="B343" t="s">
        <v>809</v>
      </c>
      <c r="C343" t="s">
        <v>5789</v>
      </c>
      <c r="D343" s="1">
        <v>0.22942129629629629</v>
      </c>
      <c r="E343" t="s">
        <v>62</v>
      </c>
      <c r="F343" t="s">
        <v>1368</v>
      </c>
      <c r="G343" s="95">
        <v>17428.4804</v>
      </c>
      <c r="J343" s="97"/>
    </row>
    <row r="344" spans="1:10" x14ac:dyDescent="0.25">
      <c r="A344" t="s">
        <v>810</v>
      </c>
      <c r="B344" t="s">
        <v>811</v>
      </c>
      <c r="C344" t="s">
        <v>5789</v>
      </c>
      <c r="D344" s="1">
        <v>0.22943287037037038</v>
      </c>
      <c r="E344" t="s">
        <v>62</v>
      </c>
      <c r="F344" t="s">
        <v>1369</v>
      </c>
      <c r="G344" s="95">
        <v>21855.5605</v>
      </c>
      <c r="J344" s="97"/>
    </row>
    <row r="345" spans="1:10" x14ac:dyDescent="0.25">
      <c r="A345" t="s">
        <v>812</v>
      </c>
      <c r="B345" t="s">
        <v>813</v>
      </c>
      <c r="C345" t="s">
        <v>5789</v>
      </c>
      <c r="D345" s="1">
        <v>0.22943287037037038</v>
      </c>
      <c r="E345" t="s">
        <v>62</v>
      </c>
      <c r="F345" t="s">
        <v>1370</v>
      </c>
      <c r="G345" s="95">
        <v>326166.84299999999</v>
      </c>
      <c r="J345" s="97"/>
    </row>
    <row r="346" spans="1:10" x14ac:dyDescent="0.25">
      <c r="A346" t="s">
        <v>814</v>
      </c>
      <c r="B346" t="s">
        <v>815</v>
      </c>
      <c r="C346" t="s">
        <v>5789</v>
      </c>
      <c r="D346" s="1">
        <v>0.22944444444444445</v>
      </c>
      <c r="E346" t="s">
        <v>62</v>
      </c>
      <c r="F346" t="s">
        <v>1371</v>
      </c>
      <c r="G346" s="95">
        <v>41306.589800000002</v>
      </c>
      <c r="J346" s="97"/>
    </row>
    <row r="347" spans="1:10" x14ac:dyDescent="0.25">
      <c r="A347" t="s">
        <v>816</v>
      </c>
      <c r="B347" t="s">
        <v>817</v>
      </c>
      <c r="C347" t="s">
        <v>5789</v>
      </c>
      <c r="D347" s="1">
        <v>0.22944444444444445</v>
      </c>
      <c r="E347" t="s">
        <v>62</v>
      </c>
      <c r="F347" t="s">
        <v>1372</v>
      </c>
      <c r="G347" s="95">
        <v>130425.5</v>
      </c>
      <c r="J347" s="97"/>
    </row>
    <row r="348" spans="1:10" x14ac:dyDescent="0.25">
      <c r="A348" t="s">
        <v>818</v>
      </c>
      <c r="B348" t="s">
        <v>819</v>
      </c>
      <c r="C348" t="s">
        <v>5789</v>
      </c>
      <c r="D348" s="1">
        <v>0.22945601851851852</v>
      </c>
      <c r="E348" t="s">
        <v>63</v>
      </c>
      <c r="F348" t="s">
        <v>1348</v>
      </c>
      <c r="G348" s="95">
        <v>970401.125</v>
      </c>
      <c r="J348" s="97"/>
    </row>
    <row r="349" spans="1:10" x14ac:dyDescent="0.25">
      <c r="A349" t="s">
        <v>820</v>
      </c>
      <c r="B349" t="s">
        <v>821</v>
      </c>
      <c r="C349" t="s">
        <v>5789</v>
      </c>
      <c r="D349" s="1">
        <v>0.22945601851851852</v>
      </c>
      <c r="E349" t="s">
        <v>63</v>
      </c>
      <c r="F349" t="s">
        <v>1349</v>
      </c>
      <c r="G349" s="95">
        <v>435484.78100000002</v>
      </c>
      <c r="J349" s="97"/>
    </row>
    <row r="350" spans="1:10" x14ac:dyDescent="0.25">
      <c r="A350" t="s">
        <v>822</v>
      </c>
      <c r="B350" t="s">
        <v>823</v>
      </c>
      <c r="C350" t="s">
        <v>5789</v>
      </c>
      <c r="D350" s="1">
        <v>0.22945601851851852</v>
      </c>
      <c r="E350" t="s">
        <v>63</v>
      </c>
      <c r="F350" t="s">
        <v>1350</v>
      </c>
      <c r="G350" s="95">
        <v>219484.21799999999</v>
      </c>
      <c r="J350" s="97"/>
    </row>
    <row r="351" spans="1:10" x14ac:dyDescent="0.25">
      <c r="A351" t="s">
        <v>824</v>
      </c>
      <c r="B351" t="s">
        <v>825</v>
      </c>
      <c r="C351" t="s">
        <v>5789</v>
      </c>
      <c r="D351" s="1">
        <v>0.22946759259259261</v>
      </c>
      <c r="E351" t="s">
        <v>63</v>
      </c>
      <c r="F351" t="s">
        <v>1351</v>
      </c>
      <c r="G351" s="95">
        <v>0</v>
      </c>
      <c r="J351" s="97"/>
    </row>
    <row r="352" spans="1:10" x14ac:dyDescent="0.25">
      <c r="A352" t="s">
        <v>826</v>
      </c>
      <c r="B352" t="s">
        <v>827</v>
      </c>
      <c r="C352" t="s">
        <v>5789</v>
      </c>
      <c r="D352" s="1">
        <v>0.22946759259259261</v>
      </c>
      <c r="E352" t="s">
        <v>63</v>
      </c>
      <c r="F352" t="s">
        <v>1352</v>
      </c>
      <c r="G352" s="95">
        <v>22204.6777</v>
      </c>
      <c r="J352" s="97"/>
    </row>
    <row r="353" spans="1:10" x14ac:dyDescent="0.25">
      <c r="A353" t="s">
        <v>828</v>
      </c>
      <c r="B353" t="s">
        <v>829</v>
      </c>
      <c r="C353" t="s">
        <v>5789</v>
      </c>
      <c r="D353" s="1">
        <v>0.22947916666666668</v>
      </c>
      <c r="E353" t="s">
        <v>63</v>
      </c>
      <c r="F353" t="s">
        <v>1353</v>
      </c>
      <c r="G353" s="95">
        <v>52959.507799999999</v>
      </c>
      <c r="J353" s="97"/>
    </row>
    <row r="354" spans="1:10" x14ac:dyDescent="0.25">
      <c r="A354" t="s">
        <v>830</v>
      </c>
      <c r="B354" t="s">
        <v>831</v>
      </c>
      <c r="C354" t="s">
        <v>5789</v>
      </c>
      <c r="D354" s="1">
        <v>0.22947916666666668</v>
      </c>
      <c r="E354" t="s">
        <v>63</v>
      </c>
      <c r="F354" t="s">
        <v>1354</v>
      </c>
      <c r="G354" s="95">
        <v>61550.253900000003</v>
      </c>
      <c r="J354" s="97"/>
    </row>
    <row r="355" spans="1:10" x14ac:dyDescent="0.25">
      <c r="A355" t="s">
        <v>832</v>
      </c>
      <c r="B355" t="s">
        <v>833</v>
      </c>
      <c r="C355" t="s">
        <v>5789</v>
      </c>
      <c r="D355" s="1">
        <v>0.22947916666666668</v>
      </c>
      <c r="E355" t="s">
        <v>63</v>
      </c>
      <c r="F355" t="s">
        <v>1355</v>
      </c>
      <c r="G355" s="95">
        <v>118486.039</v>
      </c>
      <c r="J355" s="97"/>
    </row>
    <row r="356" spans="1:10" x14ac:dyDescent="0.25">
      <c r="A356" t="s">
        <v>834</v>
      </c>
      <c r="B356" t="s">
        <v>835</v>
      </c>
      <c r="C356" t="s">
        <v>5789</v>
      </c>
      <c r="D356" s="1">
        <v>0.22949074074074075</v>
      </c>
      <c r="E356" t="s">
        <v>63</v>
      </c>
      <c r="F356" t="s">
        <v>1356</v>
      </c>
      <c r="G356" s="95">
        <v>39963.054600000003</v>
      </c>
      <c r="J356" s="97"/>
    </row>
    <row r="357" spans="1:10" x14ac:dyDescent="0.25">
      <c r="A357" t="s">
        <v>836</v>
      </c>
      <c r="B357" t="s">
        <v>837</v>
      </c>
      <c r="C357" t="s">
        <v>5789</v>
      </c>
      <c r="D357" s="1">
        <v>0.22949074074074075</v>
      </c>
      <c r="E357" t="s">
        <v>63</v>
      </c>
      <c r="F357" t="s">
        <v>1357</v>
      </c>
      <c r="G357" s="95">
        <v>8116.2040999999999</v>
      </c>
      <c r="J357" s="97"/>
    </row>
    <row r="358" spans="1:10" x14ac:dyDescent="0.25">
      <c r="A358" t="s">
        <v>838</v>
      </c>
      <c r="B358" t="s">
        <v>839</v>
      </c>
      <c r="C358" t="s">
        <v>5789</v>
      </c>
      <c r="D358" s="1">
        <v>0.22950231481481484</v>
      </c>
      <c r="E358" t="s">
        <v>63</v>
      </c>
      <c r="F358" t="s">
        <v>1358</v>
      </c>
      <c r="G358" s="95">
        <v>8210.2949200000003</v>
      </c>
      <c r="J358" s="97"/>
    </row>
    <row r="359" spans="1:10" x14ac:dyDescent="0.25">
      <c r="A359" t="s">
        <v>840</v>
      </c>
      <c r="B359" t="s">
        <v>841</v>
      </c>
      <c r="C359" t="s">
        <v>5789</v>
      </c>
      <c r="D359" s="1">
        <v>0.22950231481481484</v>
      </c>
      <c r="E359" t="s">
        <v>63</v>
      </c>
      <c r="F359" t="s">
        <v>1359</v>
      </c>
      <c r="G359" s="95">
        <v>970401.125</v>
      </c>
      <c r="J359" s="97"/>
    </row>
    <row r="360" spans="1:10" x14ac:dyDescent="0.25">
      <c r="A360" t="s">
        <v>842</v>
      </c>
      <c r="B360" t="s">
        <v>843</v>
      </c>
      <c r="C360" t="s">
        <v>5789</v>
      </c>
      <c r="D360" s="1">
        <v>0.22950231481481484</v>
      </c>
      <c r="E360" t="s">
        <v>63</v>
      </c>
      <c r="F360" t="s">
        <v>1360</v>
      </c>
      <c r="G360" s="95">
        <v>870969.56200000003</v>
      </c>
      <c r="J360" s="97"/>
    </row>
    <row r="361" spans="1:10" x14ac:dyDescent="0.25">
      <c r="A361" t="s">
        <v>844</v>
      </c>
      <c r="B361" t="s">
        <v>845</v>
      </c>
      <c r="C361" t="s">
        <v>5789</v>
      </c>
      <c r="D361" s="1">
        <v>0.22951388888888888</v>
      </c>
      <c r="E361" t="s">
        <v>63</v>
      </c>
      <c r="F361" t="s">
        <v>1361</v>
      </c>
      <c r="G361" s="95">
        <v>768194.68700000003</v>
      </c>
      <c r="J361" s="97"/>
    </row>
    <row r="362" spans="1:10" x14ac:dyDescent="0.25">
      <c r="A362" t="s">
        <v>846</v>
      </c>
      <c r="B362" t="s">
        <v>847</v>
      </c>
      <c r="C362" t="s">
        <v>5789</v>
      </c>
      <c r="D362" s="1">
        <v>0.22952546296296297</v>
      </c>
      <c r="E362" t="s">
        <v>63</v>
      </c>
      <c r="F362" t="s">
        <v>1362</v>
      </c>
      <c r="G362" s="95">
        <v>0</v>
      </c>
      <c r="J362" s="97"/>
    </row>
    <row r="363" spans="1:10" x14ac:dyDescent="0.25">
      <c r="A363" t="s">
        <v>848</v>
      </c>
      <c r="B363" t="s">
        <v>849</v>
      </c>
      <c r="C363" t="s">
        <v>5789</v>
      </c>
      <c r="D363" s="1">
        <v>0.22952546296296297</v>
      </c>
      <c r="E363" t="s">
        <v>63</v>
      </c>
      <c r="F363" t="s">
        <v>1363</v>
      </c>
      <c r="G363" s="95">
        <v>22204.6777</v>
      </c>
      <c r="J363" s="97"/>
    </row>
    <row r="364" spans="1:10" x14ac:dyDescent="0.25">
      <c r="A364" t="s">
        <v>850</v>
      </c>
      <c r="B364" t="s">
        <v>851</v>
      </c>
      <c r="C364" t="s">
        <v>5789</v>
      </c>
      <c r="D364" s="1">
        <v>0.22953703703703701</v>
      </c>
      <c r="E364" t="s">
        <v>63</v>
      </c>
      <c r="F364" t="s">
        <v>1364</v>
      </c>
      <c r="G364" s="95">
        <v>52959.507799999999</v>
      </c>
      <c r="J364" s="97"/>
    </row>
    <row r="365" spans="1:10" x14ac:dyDescent="0.25">
      <c r="A365" t="s">
        <v>852</v>
      </c>
      <c r="B365" t="s">
        <v>853</v>
      </c>
      <c r="C365" t="s">
        <v>5789</v>
      </c>
      <c r="D365" s="1">
        <v>0.22953703703703701</v>
      </c>
      <c r="E365" t="s">
        <v>63</v>
      </c>
      <c r="F365" t="s">
        <v>1365</v>
      </c>
      <c r="G365" s="95">
        <v>61550.253900000003</v>
      </c>
      <c r="J365" s="97"/>
    </row>
    <row r="366" spans="1:10" x14ac:dyDescent="0.25">
      <c r="A366" t="s">
        <v>854</v>
      </c>
      <c r="B366" t="s">
        <v>855</v>
      </c>
      <c r="C366" t="s">
        <v>5789</v>
      </c>
      <c r="D366" s="1">
        <v>0.22953703703703701</v>
      </c>
      <c r="E366" t="s">
        <v>63</v>
      </c>
      <c r="F366" t="s">
        <v>1366</v>
      </c>
      <c r="G366" s="95">
        <v>118486.039</v>
      </c>
      <c r="J366" s="97"/>
    </row>
    <row r="367" spans="1:10" x14ac:dyDescent="0.25">
      <c r="A367" t="s">
        <v>856</v>
      </c>
      <c r="B367" t="s">
        <v>857</v>
      </c>
      <c r="C367" t="s">
        <v>5789</v>
      </c>
      <c r="D367" s="1">
        <v>0.22954861111111111</v>
      </c>
      <c r="E367" t="s">
        <v>63</v>
      </c>
      <c r="F367" t="s">
        <v>1367</v>
      </c>
      <c r="G367" s="95">
        <v>39963.054600000003</v>
      </c>
      <c r="J367" s="97"/>
    </row>
    <row r="368" spans="1:10" x14ac:dyDescent="0.25">
      <c r="A368" t="s">
        <v>858</v>
      </c>
      <c r="B368" t="s">
        <v>859</v>
      </c>
      <c r="C368" t="s">
        <v>5789</v>
      </c>
      <c r="D368" s="1">
        <v>0.22954861111111111</v>
      </c>
      <c r="E368" t="s">
        <v>63</v>
      </c>
      <c r="F368" t="s">
        <v>1368</v>
      </c>
      <c r="G368" s="95">
        <v>8116.2040999999999</v>
      </c>
      <c r="J368" s="97"/>
    </row>
    <row r="369" spans="1:10" x14ac:dyDescent="0.25">
      <c r="A369" t="s">
        <v>860</v>
      </c>
      <c r="B369" t="s">
        <v>861</v>
      </c>
      <c r="C369" t="s">
        <v>5789</v>
      </c>
      <c r="D369" s="1">
        <v>0.22956018518518517</v>
      </c>
      <c r="E369" t="s">
        <v>63</v>
      </c>
      <c r="F369" t="s">
        <v>1369</v>
      </c>
      <c r="G369" s="95">
        <v>8210.2949200000003</v>
      </c>
      <c r="J369" s="97"/>
    </row>
    <row r="370" spans="1:10" x14ac:dyDescent="0.25">
      <c r="A370" t="s">
        <v>862</v>
      </c>
      <c r="B370" t="s">
        <v>863</v>
      </c>
      <c r="C370" t="s">
        <v>5789</v>
      </c>
      <c r="D370" s="1">
        <v>0.22956018518518517</v>
      </c>
      <c r="E370" t="s">
        <v>63</v>
      </c>
      <c r="F370" t="s">
        <v>1370</v>
      </c>
      <c r="G370" s="95">
        <v>222839.171</v>
      </c>
      <c r="J370" s="97"/>
    </row>
    <row r="371" spans="1:10" x14ac:dyDescent="0.25">
      <c r="A371" t="s">
        <v>864</v>
      </c>
      <c r="B371" t="s">
        <v>865</v>
      </c>
      <c r="C371" t="s">
        <v>5789</v>
      </c>
      <c r="D371" s="1">
        <v>0.22956018518518517</v>
      </c>
      <c r="E371" t="s">
        <v>63</v>
      </c>
      <c r="F371" t="s">
        <v>1371</v>
      </c>
      <c r="G371" s="95">
        <v>29429.763599999998</v>
      </c>
      <c r="J371" s="97"/>
    </row>
    <row r="372" spans="1:10" x14ac:dyDescent="0.25">
      <c r="A372" t="s">
        <v>866</v>
      </c>
      <c r="B372" t="s">
        <v>867</v>
      </c>
      <c r="C372" t="s">
        <v>5789</v>
      </c>
      <c r="D372" s="1">
        <v>0.22957175925925924</v>
      </c>
      <c r="E372" t="s">
        <v>63</v>
      </c>
      <c r="F372" t="s">
        <v>1372</v>
      </c>
      <c r="G372" s="95">
        <v>51122.835899999998</v>
      </c>
      <c r="J372" s="97"/>
    </row>
    <row r="373" spans="1:10" x14ac:dyDescent="0.25">
      <c r="A373" t="s">
        <v>868</v>
      </c>
      <c r="B373" t="s">
        <v>869</v>
      </c>
      <c r="C373" t="s">
        <v>5789</v>
      </c>
      <c r="D373" s="1">
        <v>0.22957175925925924</v>
      </c>
      <c r="E373" t="s">
        <v>64</v>
      </c>
      <c r="F373" t="s">
        <v>1348</v>
      </c>
      <c r="G373" s="95">
        <v>150981.45300000001</v>
      </c>
      <c r="J373" s="97"/>
    </row>
    <row r="374" spans="1:10" x14ac:dyDescent="0.25">
      <c r="A374" t="s">
        <v>870</v>
      </c>
      <c r="B374" t="s">
        <v>871</v>
      </c>
      <c r="C374" t="s">
        <v>5789</v>
      </c>
      <c r="D374" s="1">
        <v>0.22958333333333333</v>
      </c>
      <c r="E374" t="s">
        <v>64</v>
      </c>
      <c r="F374" t="s">
        <v>1349</v>
      </c>
      <c r="G374" s="95">
        <v>62691.976499999997</v>
      </c>
      <c r="J374" s="97"/>
    </row>
    <row r="375" spans="1:10" x14ac:dyDescent="0.25">
      <c r="A375" t="s">
        <v>872</v>
      </c>
      <c r="B375" t="s">
        <v>873</v>
      </c>
      <c r="C375" t="s">
        <v>5789</v>
      </c>
      <c r="D375" s="1">
        <v>0.22958333333333333</v>
      </c>
      <c r="E375" t="s">
        <v>64</v>
      </c>
      <c r="F375" t="s">
        <v>1350</v>
      </c>
      <c r="G375" s="95">
        <v>28625.1738</v>
      </c>
      <c r="J375" s="97"/>
    </row>
    <row r="376" spans="1:10" x14ac:dyDescent="0.25">
      <c r="A376" t="s">
        <v>874</v>
      </c>
      <c r="B376" t="s">
        <v>875</v>
      </c>
      <c r="C376" t="s">
        <v>5789</v>
      </c>
      <c r="D376" s="1">
        <v>0.22958333333333333</v>
      </c>
      <c r="E376" t="s">
        <v>64</v>
      </c>
      <c r="F376" t="s">
        <v>1351</v>
      </c>
      <c r="G376" s="95">
        <v>0</v>
      </c>
      <c r="J376" s="97"/>
    </row>
    <row r="377" spans="1:10" x14ac:dyDescent="0.25">
      <c r="A377" t="s">
        <v>876</v>
      </c>
      <c r="B377" t="s">
        <v>877</v>
      </c>
      <c r="C377" t="s">
        <v>5789</v>
      </c>
      <c r="D377" s="1">
        <v>0.2295949074074074</v>
      </c>
      <c r="E377" t="s">
        <v>64</v>
      </c>
      <c r="F377" t="s">
        <v>1352</v>
      </c>
      <c r="G377" s="95">
        <v>22360.482400000001</v>
      </c>
      <c r="J377" s="97"/>
    </row>
    <row r="378" spans="1:10" x14ac:dyDescent="0.25">
      <c r="A378" t="s">
        <v>878</v>
      </c>
      <c r="B378" t="s">
        <v>879</v>
      </c>
      <c r="C378" t="s">
        <v>5789</v>
      </c>
      <c r="D378" s="1">
        <v>0.2295949074074074</v>
      </c>
      <c r="E378" t="s">
        <v>64</v>
      </c>
      <c r="F378" t="s">
        <v>1353</v>
      </c>
      <c r="G378" s="95">
        <v>69610.226500000004</v>
      </c>
      <c r="J378" s="97"/>
    </row>
    <row r="379" spans="1:10" x14ac:dyDescent="0.25">
      <c r="A379" t="s">
        <v>880</v>
      </c>
      <c r="B379" t="s">
        <v>881</v>
      </c>
      <c r="C379" t="s">
        <v>5789</v>
      </c>
      <c r="D379" s="1">
        <v>0.22960648148148147</v>
      </c>
      <c r="E379" t="s">
        <v>64</v>
      </c>
      <c r="F379" t="s">
        <v>1354</v>
      </c>
      <c r="G379" s="95">
        <v>72429.242100000003</v>
      </c>
      <c r="J379" s="97"/>
    </row>
    <row r="380" spans="1:10" x14ac:dyDescent="0.25">
      <c r="A380" t="s">
        <v>882</v>
      </c>
      <c r="B380" t="s">
        <v>883</v>
      </c>
      <c r="C380" t="s">
        <v>5789</v>
      </c>
      <c r="D380" s="1">
        <v>0.22960648148148147</v>
      </c>
      <c r="E380" t="s">
        <v>64</v>
      </c>
      <c r="F380" t="s">
        <v>1355</v>
      </c>
      <c r="G380" s="95">
        <v>83125.984299999996</v>
      </c>
      <c r="J380" s="97"/>
    </row>
    <row r="381" spans="1:10" x14ac:dyDescent="0.25">
      <c r="A381" t="s">
        <v>884</v>
      </c>
      <c r="B381" t="s">
        <v>885</v>
      </c>
      <c r="C381" t="s">
        <v>5789</v>
      </c>
      <c r="D381" s="1">
        <v>0.22960648148148147</v>
      </c>
      <c r="E381" t="s">
        <v>64</v>
      </c>
      <c r="F381" t="s">
        <v>1356</v>
      </c>
      <c r="G381" s="95">
        <v>29813.664000000001</v>
      </c>
      <c r="J381" s="97"/>
    </row>
    <row r="382" spans="1:10" x14ac:dyDescent="0.25">
      <c r="A382" t="s">
        <v>886</v>
      </c>
      <c r="B382" t="s">
        <v>887</v>
      </c>
      <c r="C382" t="s">
        <v>5789</v>
      </c>
      <c r="D382" s="1">
        <v>0.22961805555555556</v>
      </c>
      <c r="E382" t="s">
        <v>64</v>
      </c>
      <c r="F382" t="s">
        <v>1357</v>
      </c>
      <c r="G382" s="95">
        <v>6492.9599600000001</v>
      </c>
      <c r="J382" s="97"/>
    </row>
    <row r="383" spans="1:10" x14ac:dyDescent="0.25">
      <c r="A383" t="s">
        <v>888</v>
      </c>
      <c r="B383" t="s">
        <v>889</v>
      </c>
      <c r="C383" t="s">
        <v>5789</v>
      </c>
      <c r="D383" s="1">
        <v>0.22961805555555556</v>
      </c>
      <c r="E383" t="s">
        <v>64</v>
      </c>
      <c r="F383" t="s">
        <v>1358</v>
      </c>
      <c r="G383" s="95">
        <v>7285.2040999999999</v>
      </c>
      <c r="J383" s="97"/>
    </row>
    <row r="384" spans="1:10" x14ac:dyDescent="0.25">
      <c r="A384" t="s">
        <v>890</v>
      </c>
      <c r="B384" t="s">
        <v>891</v>
      </c>
      <c r="C384" t="s">
        <v>5789</v>
      </c>
      <c r="D384" s="1">
        <v>0.22962962962962963</v>
      </c>
      <c r="E384" t="s">
        <v>64</v>
      </c>
      <c r="F384" t="s">
        <v>1359</v>
      </c>
      <c r="G384" s="95">
        <v>150981.45300000001</v>
      </c>
      <c r="J384" s="97"/>
    </row>
    <row r="385" spans="1:10" x14ac:dyDescent="0.25">
      <c r="A385" t="s">
        <v>892</v>
      </c>
      <c r="B385" t="s">
        <v>893</v>
      </c>
      <c r="C385" t="s">
        <v>5789</v>
      </c>
      <c r="D385" s="1">
        <v>0.22962962962962963</v>
      </c>
      <c r="E385" t="s">
        <v>64</v>
      </c>
      <c r="F385" t="s">
        <v>1360</v>
      </c>
      <c r="G385" s="95">
        <v>125383.95299999999</v>
      </c>
      <c r="J385" s="97"/>
    </row>
    <row r="386" spans="1:10" x14ac:dyDescent="0.25">
      <c r="A386" t="s">
        <v>894</v>
      </c>
      <c r="B386" t="s">
        <v>895</v>
      </c>
      <c r="C386" t="s">
        <v>5789</v>
      </c>
      <c r="D386" s="1">
        <v>0.22964120370370369</v>
      </c>
      <c r="E386" t="s">
        <v>64</v>
      </c>
      <c r="F386" t="s">
        <v>1361</v>
      </c>
      <c r="G386" s="95">
        <v>100188.148</v>
      </c>
      <c r="J386" s="97"/>
    </row>
    <row r="387" spans="1:10" x14ac:dyDescent="0.25">
      <c r="A387" t="s">
        <v>896</v>
      </c>
      <c r="B387" t="s">
        <v>897</v>
      </c>
      <c r="C387" t="s">
        <v>5789</v>
      </c>
      <c r="D387" s="1">
        <v>0.22964120370370369</v>
      </c>
      <c r="E387" t="s">
        <v>64</v>
      </c>
      <c r="F387" t="s">
        <v>1362</v>
      </c>
      <c r="G387" s="95">
        <v>0</v>
      </c>
      <c r="J387" s="97"/>
    </row>
    <row r="388" spans="1:10" x14ac:dyDescent="0.25">
      <c r="A388" t="s">
        <v>898</v>
      </c>
      <c r="B388" t="s">
        <v>899</v>
      </c>
      <c r="C388" t="s">
        <v>5789</v>
      </c>
      <c r="D388" s="1">
        <v>0.22965277777777779</v>
      </c>
      <c r="E388" t="s">
        <v>64</v>
      </c>
      <c r="F388" t="s">
        <v>1363</v>
      </c>
      <c r="G388" s="95">
        <v>22360.482400000001</v>
      </c>
      <c r="J388" s="97"/>
    </row>
    <row r="389" spans="1:10" x14ac:dyDescent="0.25">
      <c r="A389" t="s">
        <v>900</v>
      </c>
      <c r="B389" t="s">
        <v>901</v>
      </c>
      <c r="C389" t="s">
        <v>5789</v>
      </c>
      <c r="D389" s="1">
        <v>0.22965277777777779</v>
      </c>
      <c r="E389" t="s">
        <v>64</v>
      </c>
      <c r="F389" t="s">
        <v>1364</v>
      </c>
      <c r="G389" s="95">
        <v>69610.226500000004</v>
      </c>
      <c r="J389" s="97"/>
    </row>
    <row r="390" spans="1:10" x14ac:dyDescent="0.25">
      <c r="A390" t="s">
        <v>902</v>
      </c>
      <c r="B390" t="s">
        <v>903</v>
      </c>
      <c r="C390" t="s">
        <v>5789</v>
      </c>
      <c r="D390" s="1">
        <v>0.22966435185185186</v>
      </c>
      <c r="E390" t="s">
        <v>64</v>
      </c>
      <c r="F390" t="s">
        <v>1365</v>
      </c>
      <c r="G390" s="95">
        <v>72429.242100000003</v>
      </c>
      <c r="J390" s="97"/>
    </row>
    <row r="391" spans="1:10" x14ac:dyDescent="0.25">
      <c r="A391" t="s">
        <v>904</v>
      </c>
      <c r="B391" t="s">
        <v>905</v>
      </c>
      <c r="C391" t="s">
        <v>5789</v>
      </c>
      <c r="D391" s="1">
        <v>0.22966435185185186</v>
      </c>
      <c r="E391" t="s">
        <v>64</v>
      </c>
      <c r="F391" t="s">
        <v>1366</v>
      </c>
      <c r="G391" s="95">
        <v>83125.984299999996</v>
      </c>
      <c r="J391" s="97"/>
    </row>
    <row r="392" spans="1:10" x14ac:dyDescent="0.25">
      <c r="A392" t="s">
        <v>906</v>
      </c>
      <c r="B392" t="s">
        <v>907</v>
      </c>
      <c r="C392" t="s">
        <v>5789</v>
      </c>
      <c r="D392" s="1">
        <v>0.22966435185185186</v>
      </c>
      <c r="E392" t="s">
        <v>64</v>
      </c>
      <c r="F392" t="s">
        <v>1367</v>
      </c>
      <c r="G392" s="95">
        <v>29813.664000000001</v>
      </c>
      <c r="J392" s="97"/>
    </row>
    <row r="393" spans="1:10" x14ac:dyDescent="0.25">
      <c r="A393" t="s">
        <v>908</v>
      </c>
      <c r="B393" t="s">
        <v>909</v>
      </c>
      <c r="C393" t="s">
        <v>5789</v>
      </c>
      <c r="D393" s="1">
        <v>0.22967592592592592</v>
      </c>
      <c r="E393" t="s">
        <v>64</v>
      </c>
      <c r="F393" t="s">
        <v>1368</v>
      </c>
      <c r="G393" s="95">
        <v>6492.9599600000001</v>
      </c>
      <c r="J393" s="97"/>
    </row>
    <row r="394" spans="1:10" x14ac:dyDescent="0.25">
      <c r="A394" t="s">
        <v>910</v>
      </c>
      <c r="B394" t="s">
        <v>911</v>
      </c>
      <c r="C394" t="s">
        <v>5789</v>
      </c>
      <c r="D394" s="1">
        <v>0.22967592592592592</v>
      </c>
      <c r="E394" t="s">
        <v>64</v>
      </c>
      <c r="F394" t="s">
        <v>1369</v>
      </c>
      <c r="G394" s="95">
        <v>7285.2040999999999</v>
      </c>
      <c r="J394" s="97"/>
    </row>
    <row r="395" spans="1:10" x14ac:dyDescent="0.25">
      <c r="A395" t="s">
        <v>912</v>
      </c>
      <c r="B395" t="s">
        <v>913</v>
      </c>
      <c r="C395" t="s">
        <v>5789</v>
      </c>
      <c r="D395" s="1">
        <v>0.22968750000000002</v>
      </c>
      <c r="E395" t="s">
        <v>64</v>
      </c>
      <c r="F395" t="s">
        <v>1370</v>
      </c>
      <c r="G395" s="95">
        <v>25144.7363</v>
      </c>
      <c r="J395" s="97"/>
    </row>
    <row r="396" spans="1:10" x14ac:dyDescent="0.25">
      <c r="A396" t="s">
        <v>914</v>
      </c>
      <c r="B396" t="s">
        <v>915</v>
      </c>
      <c r="C396" t="s">
        <v>5789</v>
      </c>
      <c r="D396" s="1">
        <v>0.22968750000000002</v>
      </c>
      <c r="E396" t="s">
        <v>64</v>
      </c>
      <c r="F396" t="s">
        <v>1371</v>
      </c>
      <c r="G396" s="95">
        <v>3299.6604000000002</v>
      </c>
      <c r="J396" s="97"/>
    </row>
    <row r="397" spans="1:10" x14ac:dyDescent="0.25">
      <c r="A397" t="s">
        <v>916</v>
      </c>
      <c r="B397" t="s">
        <v>917</v>
      </c>
      <c r="C397" t="s">
        <v>5789</v>
      </c>
      <c r="D397" s="1">
        <v>0.22968750000000002</v>
      </c>
      <c r="E397" t="s">
        <v>64</v>
      </c>
      <c r="F397" t="s">
        <v>1372</v>
      </c>
      <c r="G397" s="95">
        <v>27694.162100000001</v>
      </c>
      <c r="J397" s="97"/>
    </row>
    <row r="398" spans="1:10" x14ac:dyDescent="0.25">
      <c r="A398" t="s">
        <v>941</v>
      </c>
      <c r="B398" t="s">
        <v>942</v>
      </c>
      <c r="C398" t="s">
        <v>5789</v>
      </c>
      <c r="D398" s="1">
        <v>0.22971064814814815</v>
      </c>
      <c r="E398" t="s">
        <v>1373</v>
      </c>
      <c r="F398" t="s">
        <v>943</v>
      </c>
      <c r="G398" s="95">
        <v>157710.65599999999</v>
      </c>
      <c r="J398" s="97"/>
    </row>
    <row r="399" spans="1:10" x14ac:dyDescent="0.25">
      <c r="A399" t="s">
        <v>944</v>
      </c>
      <c r="B399" t="s">
        <v>945</v>
      </c>
      <c r="C399" t="s">
        <v>5789</v>
      </c>
      <c r="D399" s="1">
        <v>0.22979166666666664</v>
      </c>
      <c r="E399" t="s">
        <v>1373</v>
      </c>
      <c r="F399" t="s">
        <v>946</v>
      </c>
      <c r="G399" s="95">
        <v>5692090</v>
      </c>
      <c r="J399" s="97"/>
    </row>
    <row r="400" spans="1:10" x14ac:dyDescent="0.25">
      <c r="A400" t="s">
        <v>947</v>
      </c>
      <c r="B400" t="s">
        <v>948</v>
      </c>
      <c r="C400" t="s">
        <v>5789</v>
      </c>
      <c r="D400" s="1">
        <v>0.22984953703703703</v>
      </c>
      <c r="E400" t="s">
        <v>1373</v>
      </c>
      <c r="F400" t="s">
        <v>949</v>
      </c>
      <c r="G400" s="95">
        <v>1115250.75</v>
      </c>
      <c r="J400" s="97"/>
    </row>
    <row r="401" spans="1:10" x14ac:dyDescent="0.25">
      <c r="A401" t="s">
        <v>950</v>
      </c>
      <c r="B401" t="s">
        <v>951</v>
      </c>
      <c r="C401" t="s">
        <v>5789</v>
      </c>
      <c r="D401" s="1">
        <v>0.22990740740740742</v>
      </c>
      <c r="E401" t="s">
        <v>1373</v>
      </c>
      <c r="F401" t="s">
        <v>952</v>
      </c>
      <c r="G401" s="95">
        <v>1307250.8700000001</v>
      </c>
      <c r="J401" s="97"/>
    </row>
    <row r="402" spans="1:10" x14ac:dyDescent="0.25">
      <c r="A402" t="s">
        <v>953</v>
      </c>
      <c r="B402" t="s">
        <v>954</v>
      </c>
      <c r="C402" t="s">
        <v>5789</v>
      </c>
      <c r="D402" s="1">
        <v>0.23011574074074073</v>
      </c>
      <c r="E402" t="s">
        <v>1373</v>
      </c>
      <c r="F402" t="s">
        <v>955</v>
      </c>
      <c r="G402" s="95">
        <v>295532.84299999999</v>
      </c>
      <c r="J402" s="97"/>
    </row>
    <row r="403" spans="1:10" x14ac:dyDescent="0.25">
      <c r="A403" t="s">
        <v>956</v>
      </c>
      <c r="B403" t="s">
        <v>957</v>
      </c>
      <c r="C403" t="s">
        <v>5789</v>
      </c>
      <c r="D403" s="1">
        <v>0.23018518518518519</v>
      </c>
      <c r="E403" t="s">
        <v>1373</v>
      </c>
      <c r="F403" t="s">
        <v>958</v>
      </c>
      <c r="G403" s="95">
        <v>602818.5</v>
      </c>
      <c r="J403" s="97"/>
    </row>
    <row r="404" spans="1:10" x14ac:dyDescent="0.25">
      <c r="A404" t="s">
        <v>959</v>
      </c>
      <c r="B404" t="s">
        <v>960</v>
      </c>
      <c r="C404" t="s">
        <v>5789</v>
      </c>
      <c r="D404" s="1">
        <v>0.23026620370370368</v>
      </c>
      <c r="E404" t="s">
        <v>1373</v>
      </c>
      <c r="F404" t="s">
        <v>961</v>
      </c>
      <c r="G404" s="95">
        <v>622343.25</v>
      </c>
      <c r="J404" s="97"/>
    </row>
    <row r="405" spans="1:10" x14ac:dyDescent="0.25">
      <c r="A405" t="s">
        <v>962</v>
      </c>
      <c r="B405" t="s">
        <v>963</v>
      </c>
      <c r="C405" t="s">
        <v>5789</v>
      </c>
      <c r="D405" s="1">
        <v>0.23034722222222223</v>
      </c>
      <c r="E405" t="s">
        <v>1373</v>
      </c>
      <c r="F405" t="s">
        <v>964</v>
      </c>
      <c r="G405" s="95">
        <v>912042.625</v>
      </c>
      <c r="J405" s="97"/>
    </row>
    <row r="406" spans="1:10" x14ac:dyDescent="0.25">
      <c r="A406" t="s">
        <v>965</v>
      </c>
      <c r="B406" t="s">
        <v>1018</v>
      </c>
      <c r="C406" t="s">
        <v>5789</v>
      </c>
      <c r="D406" s="1">
        <v>0.22997685185185188</v>
      </c>
      <c r="E406" t="s">
        <v>1373</v>
      </c>
      <c r="F406" t="s">
        <v>1023</v>
      </c>
      <c r="G406" s="95">
        <v>3137124.25</v>
      </c>
      <c r="J406" s="97"/>
    </row>
    <row r="407" spans="1:10" x14ac:dyDescent="0.25">
      <c r="A407" t="s">
        <v>968</v>
      </c>
      <c r="B407" t="s">
        <v>1024</v>
      </c>
      <c r="C407" t="s">
        <v>5789</v>
      </c>
      <c r="D407" s="1">
        <v>0.23003472222222221</v>
      </c>
      <c r="E407" t="s">
        <v>1373</v>
      </c>
      <c r="F407" t="s">
        <v>1025</v>
      </c>
      <c r="G407" s="95">
        <v>1624483.25</v>
      </c>
      <c r="J407" s="97"/>
    </row>
    <row r="408" spans="1:10" x14ac:dyDescent="0.25">
      <c r="A408" t="s">
        <v>971</v>
      </c>
      <c r="B408" t="s">
        <v>966</v>
      </c>
      <c r="C408" t="s">
        <v>5789</v>
      </c>
      <c r="D408" s="1">
        <v>0.23041666666666669</v>
      </c>
      <c r="E408" t="s">
        <v>1373</v>
      </c>
      <c r="F408" t="s">
        <v>967</v>
      </c>
      <c r="G408" s="95">
        <v>317166.53100000002</v>
      </c>
      <c r="J408" s="97"/>
    </row>
    <row r="409" spans="1:10" x14ac:dyDescent="0.25">
      <c r="A409" t="s">
        <v>974</v>
      </c>
      <c r="B409" t="s">
        <v>969</v>
      </c>
      <c r="C409" t="s">
        <v>5789</v>
      </c>
      <c r="D409" s="1">
        <v>0.23049768518518518</v>
      </c>
      <c r="E409" t="s">
        <v>1373</v>
      </c>
      <c r="F409" t="s">
        <v>970</v>
      </c>
      <c r="G409" s="95">
        <v>56955.816400000003</v>
      </c>
      <c r="J409" s="97"/>
    </row>
    <row r="410" spans="1:10" x14ac:dyDescent="0.25">
      <c r="A410" t="s">
        <v>975</v>
      </c>
      <c r="B410" t="s">
        <v>972</v>
      </c>
      <c r="C410" t="s">
        <v>5789</v>
      </c>
      <c r="D410" s="1">
        <v>0.23056712962962964</v>
      </c>
      <c r="E410" t="s">
        <v>1373</v>
      </c>
      <c r="F410" t="s">
        <v>973</v>
      </c>
      <c r="G410" s="95">
        <v>34015.882799999999</v>
      </c>
      <c r="J410" s="97"/>
    </row>
    <row r="411" spans="1:10" x14ac:dyDescent="0.25">
      <c r="A411" t="s">
        <v>976</v>
      </c>
      <c r="B411" t="s">
        <v>1115</v>
      </c>
      <c r="C411" t="s">
        <v>5789</v>
      </c>
      <c r="D411" s="1">
        <v>0.22971064814814815</v>
      </c>
      <c r="E411" t="s">
        <v>1373</v>
      </c>
      <c r="F411" t="s">
        <v>1374</v>
      </c>
      <c r="G411" s="95">
        <v>3647448.75</v>
      </c>
      <c r="J411" s="97"/>
    </row>
    <row r="412" spans="1:10" x14ac:dyDescent="0.25">
      <c r="A412" t="s">
        <v>978</v>
      </c>
      <c r="B412" t="s">
        <v>1116</v>
      </c>
      <c r="C412" t="s">
        <v>5789</v>
      </c>
      <c r="D412" s="1">
        <v>0.22972222222222224</v>
      </c>
      <c r="E412" t="s">
        <v>1373</v>
      </c>
      <c r="F412" t="s">
        <v>1375</v>
      </c>
      <c r="G412" s="95">
        <v>37386.816400000003</v>
      </c>
      <c r="J412" s="97"/>
    </row>
    <row r="413" spans="1:10" x14ac:dyDescent="0.25">
      <c r="A413" t="s">
        <v>980</v>
      </c>
      <c r="B413" t="s">
        <v>1117</v>
      </c>
      <c r="C413" t="s">
        <v>5789</v>
      </c>
      <c r="D413" s="1">
        <v>0.22973379629629631</v>
      </c>
      <c r="E413" t="s">
        <v>1373</v>
      </c>
      <c r="F413" t="s">
        <v>1376</v>
      </c>
      <c r="G413" s="95">
        <v>1253811</v>
      </c>
      <c r="J413" s="97"/>
    </row>
    <row r="414" spans="1:10" x14ac:dyDescent="0.25">
      <c r="A414" t="s">
        <v>982</v>
      </c>
      <c r="B414" t="s">
        <v>1118</v>
      </c>
      <c r="C414" t="s">
        <v>5789</v>
      </c>
      <c r="D414" s="1">
        <v>0.22974537037037038</v>
      </c>
      <c r="E414" t="s">
        <v>1373</v>
      </c>
      <c r="F414" t="s">
        <v>1377</v>
      </c>
      <c r="G414" s="95">
        <v>1507.69921</v>
      </c>
      <c r="J414" s="97"/>
    </row>
    <row r="415" spans="1:10" x14ac:dyDescent="0.25">
      <c r="A415" t="s">
        <v>984</v>
      </c>
      <c r="B415" t="s">
        <v>977</v>
      </c>
      <c r="C415" t="s">
        <v>5789</v>
      </c>
      <c r="D415" s="1">
        <v>0.22975694444444442</v>
      </c>
      <c r="E415" t="s">
        <v>1373</v>
      </c>
      <c r="F415" t="s">
        <v>1378</v>
      </c>
      <c r="G415" s="95">
        <v>90330.984299999996</v>
      </c>
      <c r="J415" s="97"/>
    </row>
    <row r="416" spans="1:10" x14ac:dyDescent="0.25">
      <c r="A416" t="s">
        <v>986</v>
      </c>
      <c r="B416" t="s">
        <v>979</v>
      </c>
      <c r="C416" t="s">
        <v>5789</v>
      </c>
      <c r="D416" s="1">
        <v>0.22975694444444442</v>
      </c>
      <c r="E416" t="s">
        <v>1373</v>
      </c>
      <c r="F416" t="s">
        <v>1379</v>
      </c>
      <c r="G416" s="95">
        <v>12749.761699999999</v>
      </c>
      <c r="J416" s="97"/>
    </row>
    <row r="417" spans="1:10" x14ac:dyDescent="0.25">
      <c r="A417" t="s">
        <v>988</v>
      </c>
      <c r="B417" t="s">
        <v>981</v>
      </c>
      <c r="C417" t="s">
        <v>5789</v>
      </c>
      <c r="D417" s="1">
        <v>0.22975694444444442</v>
      </c>
      <c r="E417" t="s">
        <v>1373</v>
      </c>
      <c r="F417" t="s">
        <v>1380</v>
      </c>
      <c r="G417" s="95">
        <v>2756.3483799999999</v>
      </c>
      <c r="J417" s="97"/>
    </row>
    <row r="418" spans="1:10" x14ac:dyDescent="0.25">
      <c r="A418" t="s">
        <v>990</v>
      </c>
      <c r="B418" t="s">
        <v>983</v>
      </c>
      <c r="C418" t="s">
        <v>5789</v>
      </c>
      <c r="D418" s="1">
        <v>0.22976851851851854</v>
      </c>
      <c r="E418" t="s">
        <v>1373</v>
      </c>
      <c r="F418" t="s">
        <v>1381</v>
      </c>
      <c r="G418" s="95">
        <v>821.61273100000005</v>
      </c>
      <c r="J418" s="97"/>
    </row>
    <row r="419" spans="1:10" x14ac:dyDescent="0.25">
      <c r="A419" t="s">
        <v>992</v>
      </c>
      <c r="B419" t="s">
        <v>985</v>
      </c>
      <c r="C419" t="s">
        <v>5789</v>
      </c>
      <c r="D419" s="1">
        <v>0.22976851851851854</v>
      </c>
      <c r="E419" t="s">
        <v>1373</v>
      </c>
      <c r="F419" t="s">
        <v>1382</v>
      </c>
      <c r="G419" s="95">
        <v>1.1234230000000001</v>
      </c>
      <c r="J419" s="97"/>
    </row>
    <row r="420" spans="1:10" x14ac:dyDescent="0.25">
      <c r="A420" t="s">
        <v>994</v>
      </c>
      <c r="B420" t="s">
        <v>987</v>
      </c>
      <c r="C420" t="s">
        <v>5789</v>
      </c>
      <c r="D420" s="1">
        <v>0.22976851851851854</v>
      </c>
      <c r="E420" t="s">
        <v>1373</v>
      </c>
      <c r="F420" t="s">
        <v>1383</v>
      </c>
      <c r="G420" s="95">
        <v>1.4E-5</v>
      </c>
      <c r="J420" s="97"/>
    </row>
    <row r="421" spans="1:10" x14ac:dyDescent="0.25">
      <c r="A421" t="s">
        <v>996</v>
      </c>
      <c r="B421" t="s">
        <v>989</v>
      </c>
      <c r="C421" t="s">
        <v>5789</v>
      </c>
      <c r="D421" s="1">
        <v>0.22976851851851854</v>
      </c>
      <c r="E421" t="s">
        <v>1373</v>
      </c>
      <c r="F421" t="s">
        <v>1384</v>
      </c>
      <c r="G421" s="95">
        <v>117.210273</v>
      </c>
      <c r="J421" s="97"/>
    </row>
    <row r="422" spans="1:10" x14ac:dyDescent="0.25">
      <c r="A422" t="s">
        <v>998</v>
      </c>
      <c r="B422" t="s">
        <v>991</v>
      </c>
      <c r="C422" t="s">
        <v>5789</v>
      </c>
      <c r="D422" s="1">
        <v>0.22976851851851854</v>
      </c>
      <c r="E422" t="s">
        <v>1373</v>
      </c>
      <c r="F422" t="s">
        <v>1385</v>
      </c>
      <c r="G422" s="95">
        <v>5420.7583000000004</v>
      </c>
      <c r="J422" s="97"/>
    </row>
    <row r="423" spans="1:10" x14ac:dyDescent="0.25">
      <c r="A423" t="s">
        <v>1000</v>
      </c>
      <c r="B423" t="s">
        <v>993</v>
      </c>
      <c r="C423" t="s">
        <v>5789</v>
      </c>
      <c r="D423" s="1">
        <v>0.22976851851851854</v>
      </c>
      <c r="E423" t="s">
        <v>1373</v>
      </c>
      <c r="F423" t="s">
        <v>1386</v>
      </c>
      <c r="G423" s="95">
        <v>1370.8443600000001</v>
      </c>
      <c r="J423" s="97"/>
    </row>
    <row r="424" spans="1:10" x14ac:dyDescent="0.25">
      <c r="A424" t="s">
        <v>1002</v>
      </c>
      <c r="B424" t="s">
        <v>995</v>
      </c>
      <c r="C424" t="s">
        <v>5789</v>
      </c>
      <c r="D424" s="1">
        <v>0.22976851851851854</v>
      </c>
      <c r="E424" t="s">
        <v>1373</v>
      </c>
      <c r="F424" t="s">
        <v>1387</v>
      </c>
      <c r="G424" s="95">
        <v>4.1903000000000003E-2</v>
      </c>
      <c r="J424" s="97"/>
    </row>
    <row r="425" spans="1:10" x14ac:dyDescent="0.25">
      <c r="A425" t="s">
        <v>1004</v>
      </c>
      <c r="B425" t="s">
        <v>997</v>
      </c>
      <c r="C425" t="s">
        <v>5789</v>
      </c>
      <c r="D425" s="1">
        <v>0.22976851851851854</v>
      </c>
      <c r="E425" t="s">
        <v>1373</v>
      </c>
      <c r="F425" t="s">
        <v>1388</v>
      </c>
      <c r="G425" s="95">
        <v>25086.953099999999</v>
      </c>
      <c r="J425" s="97"/>
    </row>
    <row r="426" spans="1:10" x14ac:dyDescent="0.25">
      <c r="A426" t="s">
        <v>1006</v>
      </c>
      <c r="B426" t="s">
        <v>999</v>
      </c>
      <c r="C426" t="s">
        <v>5789</v>
      </c>
      <c r="D426" s="1">
        <v>0.22976851851851854</v>
      </c>
      <c r="E426" t="s">
        <v>1373</v>
      </c>
      <c r="F426" t="s">
        <v>1389</v>
      </c>
      <c r="G426" s="95">
        <v>796.57043399999998</v>
      </c>
      <c r="J426" s="97"/>
    </row>
    <row r="427" spans="1:10" x14ac:dyDescent="0.25">
      <c r="A427" t="s">
        <v>1026</v>
      </c>
      <c r="B427" t="s">
        <v>1001</v>
      </c>
      <c r="C427" t="s">
        <v>5789</v>
      </c>
      <c r="D427" s="1">
        <v>0.22976851851851854</v>
      </c>
      <c r="E427" t="s">
        <v>1373</v>
      </c>
      <c r="F427" t="s">
        <v>1390</v>
      </c>
      <c r="G427" s="95">
        <v>583.86999500000002</v>
      </c>
      <c r="J427" s="97"/>
    </row>
    <row r="428" spans="1:10" x14ac:dyDescent="0.25">
      <c r="A428" t="s">
        <v>1027</v>
      </c>
      <c r="B428" t="s">
        <v>1003</v>
      </c>
      <c r="C428" t="s">
        <v>5789</v>
      </c>
      <c r="D428" s="1">
        <v>0.22976851851851854</v>
      </c>
      <c r="E428" t="s">
        <v>1373</v>
      </c>
      <c r="F428" t="s">
        <v>1391</v>
      </c>
      <c r="G428" s="95">
        <v>10870.8115</v>
      </c>
      <c r="J428" s="97"/>
    </row>
    <row r="429" spans="1:10" x14ac:dyDescent="0.25">
      <c r="A429" t="s">
        <v>1119</v>
      </c>
      <c r="B429" t="s">
        <v>1005</v>
      </c>
      <c r="C429" t="s">
        <v>5789</v>
      </c>
      <c r="D429" s="1">
        <v>0.22976851851851854</v>
      </c>
      <c r="E429" t="s">
        <v>1373</v>
      </c>
      <c r="F429" t="s">
        <v>1392</v>
      </c>
      <c r="G429" s="95">
        <v>0.69352199999999997</v>
      </c>
      <c r="J429" s="97"/>
    </row>
    <row r="430" spans="1:10" x14ac:dyDescent="0.25">
      <c r="A430" t="s">
        <v>1120</v>
      </c>
      <c r="B430" t="s">
        <v>1007</v>
      </c>
      <c r="C430" t="s">
        <v>5789</v>
      </c>
      <c r="D430" s="1">
        <v>0.22976851851851854</v>
      </c>
      <c r="E430" t="s">
        <v>1373</v>
      </c>
      <c r="F430" t="s">
        <v>1393</v>
      </c>
      <c r="G430" s="95">
        <v>76.436438999999993</v>
      </c>
      <c r="J430" s="97"/>
    </row>
    <row r="431" spans="1:10" x14ac:dyDescent="0.25">
      <c r="A431" t="s">
        <v>1121</v>
      </c>
      <c r="B431" t="s">
        <v>1122</v>
      </c>
      <c r="C431" t="s">
        <v>5789</v>
      </c>
      <c r="D431" s="1">
        <v>0.22979166666666664</v>
      </c>
      <c r="E431" t="s">
        <v>1373</v>
      </c>
      <c r="F431" t="s">
        <v>1394</v>
      </c>
      <c r="G431" s="95">
        <v>79728448</v>
      </c>
      <c r="J431" s="97"/>
    </row>
    <row r="432" spans="1:10" x14ac:dyDescent="0.25">
      <c r="A432" t="s">
        <v>1123</v>
      </c>
      <c r="B432" t="s">
        <v>1124</v>
      </c>
      <c r="C432" t="s">
        <v>5789</v>
      </c>
      <c r="D432" s="1">
        <v>0.22980324074074074</v>
      </c>
      <c r="E432" t="s">
        <v>1373</v>
      </c>
      <c r="F432" t="s">
        <v>1395</v>
      </c>
      <c r="G432" s="95">
        <v>1776695.5</v>
      </c>
      <c r="J432" s="97"/>
    </row>
    <row r="433" spans="1:10" x14ac:dyDescent="0.25">
      <c r="A433" t="s">
        <v>1125</v>
      </c>
      <c r="B433" t="s">
        <v>1126</v>
      </c>
      <c r="C433" t="s">
        <v>5789</v>
      </c>
      <c r="D433" s="1">
        <v>0.22981481481481481</v>
      </c>
      <c r="E433" t="s">
        <v>1373</v>
      </c>
      <c r="F433" t="s">
        <v>1396</v>
      </c>
      <c r="G433" s="95">
        <v>29589714</v>
      </c>
      <c r="J433" s="97"/>
    </row>
    <row r="434" spans="1:10" x14ac:dyDescent="0.25">
      <c r="A434" t="s">
        <v>1127</v>
      </c>
      <c r="B434" t="s">
        <v>1128</v>
      </c>
      <c r="C434" t="s">
        <v>5789</v>
      </c>
      <c r="D434" s="1">
        <v>0.22982638888888887</v>
      </c>
      <c r="E434" t="s">
        <v>1373</v>
      </c>
      <c r="F434" t="s">
        <v>1397</v>
      </c>
      <c r="G434" s="95">
        <v>277982.03100000002</v>
      </c>
      <c r="J434" s="97"/>
    </row>
    <row r="435" spans="1:10" x14ac:dyDescent="0.25">
      <c r="A435" t="s">
        <v>1129</v>
      </c>
      <c r="B435" t="s">
        <v>1035</v>
      </c>
      <c r="C435" t="s">
        <v>5789</v>
      </c>
      <c r="D435" s="1">
        <v>0.22983796296296297</v>
      </c>
      <c r="E435" t="s">
        <v>1373</v>
      </c>
      <c r="F435" t="s">
        <v>1130</v>
      </c>
      <c r="G435" s="95">
        <v>2848941</v>
      </c>
      <c r="J435" s="97"/>
    </row>
    <row r="436" spans="1:10" x14ac:dyDescent="0.25">
      <c r="A436" t="s">
        <v>1131</v>
      </c>
      <c r="B436" t="s">
        <v>1047</v>
      </c>
      <c r="C436" t="s">
        <v>5789</v>
      </c>
      <c r="D436" s="1">
        <v>0.22983796296296297</v>
      </c>
      <c r="E436" t="s">
        <v>1373</v>
      </c>
      <c r="F436" t="s">
        <v>1132</v>
      </c>
      <c r="G436" s="95">
        <v>168482.34299999999</v>
      </c>
      <c r="J436" s="97"/>
    </row>
    <row r="437" spans="1:10" x14ac:dyDescent="0.25">
      <c r="A437" t="s">
        <v>1133</v>
      </c>
      <c r="B437" t="s">
        <v>1043</v>
      </c>
      <c r="C437" t="s">
        <v>5789</v>
      </c>
      <c r="D437" s="1">
        <v>0.22983796296296297</v>
      </c>
      <c r="E437" t="s">
        <v>1373</v>
      </c>
      <c r="F437" t="s">
        <v>1134</v>
      </c>
      <c r="G437" s="95">
        <v>147020.796</v>
      </c>
      <c r="J437" s="97"/>
    </row>
    <row r="438" spans="1:10" x14ac:dyDescent="0.25">
      <c r="A438" t="s">
        <v>1135</v>
      </c>
      <c r="B438" t="s">
        <v>1039</v>
      </c>
      <c r="C438" t="s">
        <v>5789</v>
      </c>
      <c r="D438" s="1">
        <v>0.22983796296296297</v>
      </c>
      <c r="E438" t="s">
        <v>1373</v>
      </c>
      <c r="F438" t="s">
        <v>1136</v>
      </c>
      <c r="G438" s="95">
        <v>281.05877600000002</v>
      </c>
      <c r="J438" s="97"/>
    </row>
    <row r="439" spans="1:10" x14ac:dyDescent="0.25">
      <c r="A439" t="s">
        <v>1137</v>
      </c>
      <c r="B439" t="s">
        <v>1036</v>
      </c>
      <c r="C439" t="s">
        <v>5789</v>
      </c>
      <c r="D439" s="1">
        <v>0.22983796296296297</v>
      </c>
      <c r="E439" t="s">
        <v>1373</v>
      </c>
      <c r="F439" t="s">
        <v>1138</v>
      </c>
      <c r="G439" s="95">
        <v>34.537528000000002</v>
      </c>
      <c r="J439" s="97"/>
    </row>
    <row r="440" spans="1:10" x14ac:dyDescent="0.25">
      <c r="A440" t="s">
        <v>1139</v>
      </c>
      <c r="B440" t="s">
        <v>1048</v>
      </c>
      <c r="C440" t="s">
        <v>5789</v>
      </c>
      <c r="D440" s="1">
        <v>0.22983796296296297</v>
      </c>
      <c r="E440" t="s">
        <v>1373</v>
      </c>
      <c r="F440" t="s">
        <v>1140</v>
      </c>
      <c r="G440" s="95">
        <v>1.54E-4</v>
      </c>
      <c r="J440" s="97"/>
    </row>
    <row r="441" spans="1:10" x14ac:dyDescent="0.25">
      <c r="A441" t="s">
        <v>1141</v>
      </c>
      <c r="B441" t="s">
        <v>1044</v>
      </c>
      <c r="C441" t="s">
        <v>5789</v>
      </c>
      <c r="D441" s="1">
        <v>0.22983796296296297</v>
      </c>
      <c r="E441" t="s">
        <v>1373</v>
      </c>
      <c r="F441" t="s">
        <v>1142</v>
      </c>
      <c r="G441" s="95">
        <v>8526.625</v>
      </c>
      <c r="J441" s="97"/>
    </row>
    <row r="442" spans="1:10" x14ac:dyDescent="0.25">
      <c r="A442" t="s">
        <v>1143</v>
      </c>
      <c r="B442" t="s">
        <v>1040</v>
      </c>
      <c r="C442" t="s">
        <v>5789</v>
      </c>
      <c r="D442" s="1">
        <v>0.22983796296296297</v>
      </c>
      <c r="E442" t="s">
        <v>1373</v>
      </c>
      <c r="F442" t="s">
        <v>1144</v>
      </c>
      <c r="G442" s="95">
        <v>348904.18699999998</v>
      </c>
      <c r="J442" s="97"/>
    </row>
    <row r="443" spans="1:10" x14ac:dyDescent="0.25">
      <c r="A443" t="s">
        <v>1145</v>
      </c>
      <c r="B443" t="s">
        <v>1037</v>
      </c>
      <c r="C443" t="s">
        <v>5789</v>
      </c>
      <c r="D443" s="1">
        <v>0.22983796296296297</v>
      </c>
      <c r="E443" t="s">
        <v>1373</v>
      </c>
      <c r="F443" t="s">
        <v>1146</v>
      </c>
      <c r="G443" s="95">
        <v>19915.341700000001</v>
      </c>
      <c r="J443" s="97"/>
    </row>
    <row r="444" spans="1:10" x14ac:dyDescent="0.25">
      <c r="A444" t="s">
        <v>1147</v>
      </c>
      <c r="B444" t="s">
        <v>1049</v>
      </c>
      <c r="C444" t="s">
        <v>5789</v>
      </c>
      <c r="D444" s="1">
        <v>0.22983796296296297</v>
      </c>
      <c r="E444" t="s">
        <v>1373</v>
      </c>
      <c r="F444" t="s">
        <v>1148</v>
      </c>
      <c r="G444" s="95">
        <v>2.6816E-2</v>
      </c>
      <c r="J444" s="97"/>
    </row>
    <row r="445" spans="1:10" x14ac:dyDescent="0.25">
      <c r="A445" t="s">
        <v>1149</v>
      </c>
      <c r="B445" t="s">
        <v>1045</v>
      </c>
      <c r="C445" t="s">
        <v>5789</v>
      </c>
      <c r="D445" s="1">
        <v>0.22983796296296297</v>
      </c>
      <c r="E445" t="s">
        <v>1373</v>
      </c>
      <c r="F445" t="s">
        <v>1150</v>
      </c>
      <c r="G445" s="95">
        <v>1029662.06</v>
      </c>
      <c r="J445" s="97"/>
    </row>
    <row r="446" spans="1:10" x14ac:dyDescent="0.25">
      <c r="A446" t="s">
        <v>1151</v>
      </c>
      <c r="B446" t="s">
        <v>1041</v>
      </c>
      <c r="C446" t="s">
        <v>5789</v>
      </c>
      <c r="D446" s="1">
        <v>0.22983796296296297</v>
      </c>
      <c r="E446" t="s">
        <v>1373</v>
      </c>
      <c r="F446" t="s">
        <v>1152</v>
      </c>
      <c r="G446" s="95">
        <v>7956.8598599999996</v>
      </c>
      <c r="J446" s="97"/>
    </row>
    <row r="447" spans="1:10" x14ac:dyDescent="0.25">
      <c r="A447" t="s">
        <v>1153</v>
      </c>
      <c r="B447" t="s">
        <v>1038</v>
      </c>
      <c r="C447" t="s">
        <v>5789</v>
      </c>
      <c r="D447" s="1">
        <v>0.22983796296296297</v>
      </c>
      <c r="E447" t="s">
        <v>1373</v>
      </c>
      <c r="F447" t="s">
        <v>1154</v>
      </c>
      <c r="G447" s="95">
        <v>47932.25</v>
      </c>
      <c r="J447" s="97"/>
    </row>
    <row r="448" spans="1:10" x14ac:dyDescent="0.25">
      <c r="A448" t="s">
        <v>1155</v>
      </c>
      <c r="B448" t="s">
        <v>1050</v>
      </c>
      <c r="C448" t="s">
        <v>5789</v>
      </c>
      <c r="D448" s="1">
        <v>0.22983796296296297</v>
      </c>
      <c r="E448" t="s">
        <v>1373</v>
      </c>
      <c r="F448" t="s">
        <v>1156</v>
      </c>
      <c r="G448" s="95">
        <v>904355.625</v>
      </c>
      <c r="J448" s="97"/>
    </row>
    <row r="449" spans="1:10" x14ac:dyDescent="0.25">
      <c r="A449" t="s">
        <v>1157</v>
      </c>
      <c r="B449" t="s">
        <v>1046</v>
      </c>
      <c r="C449" t="s">
        <v>5789</v>
      </c>
      <c r="D449" s="1">
        <v>0.22983796296296297</v>
      </c>
      <c r="E449" t="s">
        <v>1373</v>
      </c>
      <c r="F449" t="s">
        <v>1158</v>
      </c>
      <c r="G449" s="95">
        <v>3.8287960000000001</v>
      </c>
      <c r="J449" s="97"/>
    </row>
    <row r="450" spans="1:10" x14ac:dyDescent="0.25">
      <c r="A450" t="s">
        <v>1159</v>
      </c>
      <c r="B450" t="s">
        <v>1042</v>
      </c>
      <c r="C450" t="s">
        <v>5789</v>
      </c>
      <c r="D450" s="1">
        <v>0.22983796296296297</v>
      </c>
      <c r="E450" t="s">
        <v>1373</v>
      </c>
      <c r="F450" t="s">
        <v>1160</v>
      </c>
      <c r="G450" s="95">
        <v>27.459489000000001</v>
      </c>
      <c r="J450" s="97"/>
    </row>
    <row r="451" spans="1:10" x14ac:dyDescent="0.25">
      <c r="A451" t="s">
        <v>1161</v>
      </c>
      <c r="B451" t="s">
        <v>1162</v>
      </c>
      <c r="C451" t="s">
        <v>5789</v>
      </c>
      <c r="D451" s="1">
        <v>0.22984953703703703</v>
      </c>
      <c r="E451" t="s">
        <v>1373</v>
      </c>
      <c r="F451" t="s">
        <v>1398</v>
      </c>
      <c r="G451" s="95">
        <v>13704304</v>
      </c>
      <c r="J451" s="97"/>
    </row>
    <row r="452" spans="1:10" x14ac:dyDescent="0.25">
      <c r="A452" t="s">
        <v>1163</v>
      </c>
      <c r="B452" t="s">
        <v>1164</v>
      </c>
      <c r="C452" t="s">
        <v>5789</v>
      </c>
      <c r="D452" s="1">
        <v>0.2298611111111111</v>
      </c>
      <c r="E452" t="s">
        <v>1373</v>
      </c>
      <c r="F452" t="s">
        <v>1399</v>
      </c>
      <c r="G452" s="95">
        <v>371775.93699999998</v>
      </c>
      <c r="J452" s="97"/>
    </row>
    <row r="453" spans="1:10" x14ac:dyDescent="0.25">
      <c r="A453" t="s">
        <v>1165</v>
      </c>
      <c r="B453" t="s">
        <v>1166</v>
      </c>
      <c r="C453" t="s">
        <v>5789</v>
      </c>
      <c r="D453" s="1">
        <v>0.22987268518518519</v>
      </c>
      <c r="E453" t="s">
        <v>1373</v>
      </c>
      <c r="F453" t="s">
        <v>1400</v>
      </c>
      <c r="G453" s="95">
        <v>4814923.5</v>
      </c>
      <c r="J453" s="97"/>
    </row>
    <row r="454" spans="1:10" x14ac:dyDescent="0.25">
      <c r="A454" t="s">
        <v>1167</v>
      </c>
      <c r="B454" t="s">
        <v>1168</v>
      </c>
      <c r="C454" t="s">
        <v>5789</v>
      </c>
      <c r="D454" s="1">
        <v>0.22988425925925926</v>
      </c>
      <c r="E454" t="s">
        <v>1373</v>
      </c>
      <c r="F454" t="s">
        <v>1401</v>
      </c>
      <c r="G454" s="95">
        <v>57013.707000000002</v>
      </c>
      <c r="J454" s="97"/>
    </row>
    <row r="455" spans="1:10" x14ac:dyDescent="0.25">
      <c r="A455" t="s">
        <v>1169</v>
      </c>
      <c r="B455" t="s">
        <v>1067</v>
      </c>
      <c r="C455" t="s">
        <v>5789</v>
      </c>
      <c r="D455" s="1">
        <v>0.22989583333333333</v>
      </c>
      <c r="E455" t="s">
        <v>1373</v>
      </c>
      <c r="F455" t="s">
        <v>1402</v>
      </c>
      <c r="G455" s="95">
        <v>546649</v>
      </c>
      <c r="J455" s="97"/>
    </row>
    <row r="456" spans="1:10" x14ac:dyDescent="0.25">
      <c r="A456" t="s">
        <v>1170</v>
      </c>
      <c r="B456" t="s">
        <v>1079</v>
      </c>
      <c r="C456" t="s">
        <v>5789</v>
      </c>
      <c r="D456" s="1">
        <v>0.22989583333333333</v>
      </c>
      <c r="E456" t="s">
        <v>1373</v>
      </c>
      <c r="F456" t="s">
        <v>1403</v>
      </c>
      <c r="G456" s="95">
        <v>14990.7021</v>
      </c>
      <c r="J456" s="97"/>
    </row>
    <row r="457" spans="1:10" x14ac:dyDescent="0.25">
      <c r="A457" t="s">
        <v>1171</v>
      </c>
      <c r="B457" t="s">
        <v>1075</v>
      </c>
      <c r="C457" t="s">
        <v>5789</v>
      </c>
      <c r="D457" s="1">
        <v>0.22990740740740742</v>
      </c>
      <c r="E457" t="s">
        <v>1373</v>
      </c>
      <c r="F457" t="s">
        <v>1404</v>
      </c>
      <c r="G457" s="95">
        <v>10466.6113</v>
      </c>
      <c r="J457" s="97"/>
    </row>
    <row r="458" spans="1:10" x14ac:dyDescent="0.25">
      <c r="A458" t="s">
        <v>1172</v>
      </c>
      <c r="B458" t="s">
        <v>1071</v>
      </c>
      <c r="C458" t="s">
        <v>5789</v>
      </c>
      <c r="D458" s="1">
        <v>0.22990740740740742</v>
      </c>
      <c r="E458" t="s">
        <v>1373</v>
      </c>
      <c r="F458" t="s">
        <v>1405</v>
      </c>
      <c r="G458" s="95">
        <v>0.50942600000000005</v>
      </c>
      <c r="J458" s="97"/>
    </row>
    <row r="459" spans="1:10" x14ac:dyDescent="0.25">
      <c r="A459" t="s">
        <v>1173</v>
      </c>
      <c r="B459" t="s">
        <v>1068</v>
      </c>
      <c r="C459" t="s">
        <v>5789</v>
      </c>
      <c r="D459" s="1">
        <v>0.22990740740740742</v>
      </c>
      <c r="E459" t="s">
        <v>1373</v>
      </c>
      <c r="F459" t="s">
        <v>1406</v>
      </c>
      <c r="G459" s="95">
        <v>72.968742000000006</v>
      </c>
      <c r="J459" s="97"/>
    </row>
    <row r="460" spans="1:10" x14ac:dyDescent="0.25">
      <c r="A460" t="s">
        <v>1174</v>
      </c>
      <c r="B460" t="s">
        <v>1080</v>
      </c>
      <c r="C460" t="s">
        <v>5789</v>
      </c>
      <c r="D460" s="1">
        <v>0.22990740740740742</v>
      </c>
      <c r="E460" t="s">
        <v>1373</v>
      </c>
      <c r="F460" t="s">
        <v>1407</v>
      </c>
      <c r="G460" s="95">
        <v>1.5250000000000001E-3</v>
      </c>
      <c r="J460" s="97"/>
    </row>
    <row r="461" spans="1:10" x14ac:dyDescent="0.25">
      <c r="A461" t="s">
        <v>1175</v>
      </c>
      <c r="B461" t="s">
        <v>1076</v>
      </c>
      <c r="C461" t="s">
        <v>5789</v>
      </c>
      <c r="D461" s="1">
        <v>0.22990740740740742</v>
      </c>
      <c r="E461" t="s">
        <v>1373</v>
      </c>
      <c r="F461" t="s">
        <v>1408</v>
      </c>
      <c r="G461" s="95">
        <v>1777.1595400000001</v>
      </c>
      <c r="J461" s="97"/>
    </row>
    <row r="462" spans="1:10" x14ac:dyDescent="0.25">
      <c r="A462" t="s">
        <v>1176</v>
      </c>
      <c r="B462" t="s">
        <v>1072</v>
      </c>
      <c r="C462" t="s">
        <v>5789</v>
      </c>
      <c r="D462" s="1">
        <v>0.22990740740740742</v>
      </c>
      <c r="E462" t="s">
        <v>1373</v>
      </c>
      <c r="F462" t="s">
        <v>1409</v>
      </c>
      <c r="G462" s="95">
        <v>81069.820300000007</v>
      </c>
      <c r="J462" s="97"/>
    </row>
    <row r="463" spans="1:10" x14ac:dyDescent="0.25">
      <c r="A463" t="s">
        <v>1177</v>
      </c>
      <c r="B463" t="s">
        <v>1069</v>
      </c>
      <c r="C463" t="s">
        <v>5789</v>
      </c>
      <c r="D463" s="1">
        <v>0.22990740740740742</v>
      </c>
      <c r="E463" t="s">
        <v>1373</v>
      </c>
      <c r="F463" t="s">
        <v>1410</v>
      </c>
      <c r="G463" s="95">
        <v>11254.073200000001</v>
      </c>
      <c r="J463" s="97"/>
    </row>
    <row r="464" spans="1:10" x14ac:dyDescent="0.25">
      <c r="A464" t="s">
        <v>1178</v>
      </c>
      <c r="B464" t="s">
        <v>1081</v>
      </c>
      <c r="C464" t="s">
        <v>5789</v>
      </c>
      <c r="D464" s="1">
        <v>0.22990740740740742</v>
      </c>
      <c r="E464" t="s">
        <v>1373</v>
      </c>
      <c r="F464" t="s">
        <v>1411</v>
      </c>
      <c r="G464" s="95">
        <v>1.3056999999999999E-2</v>
      </c>
      <c r="J464" s="97"/>
    </row>
    <row r="465" spans="1:10" x14ac:dyDescent="0.25">
      <c r="A465" t="s">
        <v>1179</v>
      </c>
      <c r="B465" t="s">
        <v>1077</v>
      </c>
      <c r="C465" t="s">
        <v>5789</v>
      </c>
      <c r="D465" s="1">
        <v>0.22990740740740742</v>
      </c>
      <c r="E465" t="s">
        <v>1373</v>
      </c>
      <c r="F465" t="s">
        <v>1412</v>
      </c>
      <c r="G465" s="95">
        <v>246445.31200000001</v>
      </c>
      <c r="J465" s="97"/>
    </row>
    <row r="466" spans="1:10" x14ac:dyDescent="0.25">
      <c r="A466" t="s">
        <v>1180</v>
      </c>
      <c r="B466" t="s">
        <v>1073</v>
      </c>
      <c r="C466" t="s">
        <v>5789</v>
      </c>
      <c r="D466" s="1">
        <v>0.22990740740740742</v>
      </c>
      <c r="E466" t="s">
        <v>1373</v>
      </c>
      <c r="F466" t="s">
        <v>1413</v>
      </c>
      <c r="G466" s="95">
        <v>1536.8579099999999</v>
      </c>
      <c r="J466" s="97"/>
    </row>
    <row r="467" spans="1:10" x14ac:dyDescent="0.25">
      <c r="A467" t="s">
        <v>1181</v>
      </c>
      <c r="B467" t="s">
        <v>1070</v>
      </c>
      <c r="C467" t="s">
        <v>5789</v>
      </c>
      <c r="D467" s="1">
        <v>0.22990740740740742</v>
      </c>
      <c r="E467" t="s">
        <v>1373</v>
      </c>
      <c r="F467" t="s">
        <v>1414</v>
      </c>
      <c r="G467" s="95">
        <v>14465.3662</v>
      </c>
      <c r="J467" s="97"/>
    </row>
    <row r="468" spans="1:10" x14ac:dyDescent="0.25">
      <c r="A468" t="s">
        <v>1182</v>
      </c>
      <c r="B468" t="s">
        <v>1097</v>
      </c>
      <c r="C468" t="s">
        <v>5789</v>
      </c>
      <c r="D468" s="1">
        <v>0.22990740740740742</v>
      </c>
      <c r="E468" t="s">
        <v>1373</v>
      </c>
      <c r="F468" t="s">
        <v>1415</v>
      </c>
      <c r="G468" s="95">
        <v>178610.359</v>
      </c>
      <c r="J468" s="97"/>
    </row>
    <row r="469" spans="1:10" x14ac:dyDescent="0.25">
      <c r="A469" t="s">
        <v>1183</v>
      </c>
      <c r="B469" t="s">
        <v>1078</v>
      </c>
      <c r="C469" t="s">
        <v>5789</v>
      </c>
      <c r="D469" s="1">
        <v>0.22990740740740742</v>
      </c>
      <c r="E469" t="s">
        <v>1373</v>
      </c>
      <c r="F469" t="s">
        <v>1416</v>
      </c>
      <c r="G469" s="95">
        <v>2.1940999999999999E-2</v>
      </c>
      <c r="J469" s="97"/>
    </row>
    <row r="470" spans="1:10" x14ac:dyDescent="0.25">
      <c r="A470" t="s">
        <v>1184</v>
      </c>
      <c r="B470" t="s">
        <v>1074</v>
      </c>
      <c r="C470" t="s">
        <v>5789</v>
      </c>
      <c r="D470" s="1">
        <v>0.22990740740740742</v>
      </c>
      <c r="E470" t="s">
        <v>1373</v>
      </c>
      <c r="F470" t="s">
        <v>1417</v>
      </c>
      <c r="G470" s="95">
        <v>1.7033E-2</v>
      </c>
      <c r="J470" s="97"/>
    </row>
    <row r="471" spans="1:10" x14ac:dyDescent="0.25">
      <c r="A471" t="s">
        <v>1185</v>
      </c>
      <c r="B471" t="s">
        <v>1186</v>
      </c>
      <c r="C471" t="s">
        <v>5789</v>
      </c>
      <c r="D471" s="1">
        <v>0.22991898148148149</v>
      </c>
      <c r="E471" t="s">
        <v>1373</v>
      </c>
      <c r="F471" t="s">
        <v>1418</v>
      </c>
      <c r="G471" s="95">
        <v>18942994</v>
      </c>
      <c r="J471" s="97"/>
    </row>
    <row r="472" spans="1:10" x14ac:dyDescent="0.25">
      <c r="A472" t="s">
        <v>1187</v>
      </c>
      <c r="B472" t="s">
        <v>1188</v>
      </c>
      <c r="C472" t="s">
        <v>5789</v>
      </c>
      <c r="D472" s="1">
        <v>0.22993055555555555</v>
      </c>
      <c r="E472" t="s">
        <v>1373</v>
      </c>
      <c r="F472" t="s">
        <v>1419</v>
      </c>
      <c r="G472" s="95">
        <v>218498.20300000001</v>
      </c>
      <c r="J472" s="97"/>
    </row>
    <row r="473" spans="1:10" x14ac:dyDescent="0.25">
      <c r="A473" t="s">
        <v>1189</v>
      </c>
      <c r="B473" t="s">
        <v>1190</v>
      </c>
      <c r="C473" t="s">
        <v>5789</v>
      </c>
      <c r="D473" s="1">
        <v>0.22994212962962965</v>
      </c>
      <c r="E473" t="s">
        <v>1373</v>
      </c>
      <c r="F473" t="s">
        <v>1420</v>
      </c>
      <c r="G473" s="95">
        <v>7267478</v>
      </c>
      <c r="J473" s="97"/>
    </row>
    <row r="474" spans="1:10" x14ac:dyDescent="0.25">
      <c r="A474" t="s">
        <v>1191</v>
      </c>
      <c r="B474" t="s">
        <v>1192</v>
      </c>
      <c r="C474" t="s">
        <v>5789</v>
      </c>
      <c r="D474" s="1">
        <v>0.22995370370370372</v>
      </c>
      <c r="E474" t="s">
        <v>1373</v>
      </c>
      <c r="F474" t="s">
        <v>1421</v>
      </c>
      <c r="G474" s="95">
        <v>28034.078099999999</v>
      </c>
      <c r="J474" s="97"/>
    </row>
    <row r="475" spans="1:10" x14ac:dyDescent="0.25">
      <c r="A475" t="s">
        <v>1193</v>
      </c>
      <c r="B475" t="s">
        <v>1051</v>
      </c>
      <c r="C475" t="s">
        <v>5789</v>
      </c>
      <c r="D475" s="1">
        <v>0.22996527777777778</v>
      </c>
      <c r="E475" t="s">
        <v>1373</v>
      </c>
      <c r="F475" t="s">
        <v>1422</v>
      </c>
      <c r="G475" s="95">
        <v>665408.875</v>
      </c>
      <c r="J475" s="97"/>
    </row>
    <row r="476" spans="1:10" x14ac:dyDescent="0.25">
      <c r="A476" t="s">
        <v>1194</v>
      </c>
      <c r="B476" t="s">
        <v>1063</v>
      </c>
      <c r="C476" t="s">
        <v>5789</v>
      </c>
      <c r="D476" s="1">
        <v>0.22996527777777778</v>
      </c>
      <c r="E476" t="s">
        <v>1373</v>
      </c>
      <c r="F476" t="s">
        <v>1423</v>
      </c>
      <c r="G476" s="95">
        <v>47044.617100000003</v>
      </c>
      <c r="J476" s="97"/>
    </row>
    <row r="477" spans="1:10" x14ac:dyDescent="0.25">
      <c r="A477" t="s">
        <v>1195</v>
      </c>
      <c r="B477" t="s">
        <v>1059</v>
      </c>
      <c r="C477" t="s">
        <v>5789</v>
      </c>
      <c r="D477" s="1">
        <v>0.22996527777777778</v>
      </c>
      <c r="E477" t="s">
        <v>1373</v>
      </c>
      <c r="F477" t="s">
        <v>1424</v>
      </c>
      <c r="G477" s="95">
        <v>61582.343699999998</v>
      </c>
      <c r="J477" s="97"/>
    </row>
    <row r="478" spans="1:10" x14ac:dyDescent="0.25">
      <c r="A478" t="s">
        <v>1196</v>
      </c>
      <c r="B478" t="s">
        <v>1055</v>
      </c>
      <c r="C478" t="s">
        <v>5789</v>
      </c>
      <c r="D478" s="1">
        <v>0.22996527777777778</v>
      </c>
      <c r="E478" t="s">
        <v>1373</v>
      </c>
      <c r="F478" t="s">
        <v>1425</v>
      </c>
      <c r="G478" s="95">
        <v>4195.3769499999999</v>
      </c>
      <c r="J478" s="97"/>
    </row>
    <row r="479" spans="1:10" x14ac:dyDescent="0.25">
      <c r="A479" t="s">
        <v>1197</v>
      </c>
      <c r="B479" t="s">
        <v>1052</v>
      </c>
      <c r="C479" t="s">
        <v>5789</v>
      </c>
      <c r="D479" s="1">
        <v>0.22996527777777778</v>
      </c>
      <c r="E479" t="s">
        <v>1373</v>
      </c>
      <c r="F479" t="s">
        <v>1426</v>
      </c>
      <c r="G479" s="95">
        <v>3.4E-5</v>
      </c>
      <c r="J479" s="97"/>
    </row>
    <row r="480" spans="1:10" x14ac:dyDescent="0.25">
      <c r="A480" t="s">
        <v>1198</v>
      </c>
      <c r="B480" t="s">
        <v>1064</v>
      </c>
      <c r="C480" t="s">
        <v>5789</v>
      </c>
      <c r="D480" s="1">
        <v>0.22996527777777778</v>
      </c>
      <c r="E480" t="s">
        <v>1373</v>
      </c>
      <c r="F480" t="s">
        <v>1427</v>
      </c>
      <c r="G480" s="95">
        <v>0</v>
      </c>
      <c r="J480" s="97"/>
    </row>
    <row r="481" spans="1:10" x14ac:dyDescent="0.25">
      <c r="A481" t="s">
        <v>1199</v>
      </c>
      <c r="B481" t="s">
        <v>1060</v>
      </c>
      <c r="C481" t="s">
        <v>5789</v>
      </c>
      <c r="D481" s="1">
        <v>0.22996527777777778</v>
      </c>
      <c r="E481" t="s">
        <v>1373</v>
      </c>
      <c r="F481" t="s">
        <v>1428</v>
      </c>
      <c r="G481" s="95">
        <v>89.368255000000005</v>
      </c>
      <c r="J481" s="97"/>
    </row>
    <row r="482" spans="1:10" x14ac:dyDescent="0.25">
      <c r="A482" t="s">
        <v>1200</v>
      </c>
      <c r="B482" t="s">
        <v>1056</v>
      </c>
      <c r="C482" t="s">
        <v>5789</v>
      </c>
      <c r="D482" s="1">
        <v>0.22996527777777778</v>
      </c>
      <c r="E482" t="s">
        <v>1373</v>
      </c>
      <c r="F482" t="s">
        <v>1429</v>
      </c>
      <c r="G482" s="95">
        <v>70869.945300000007</v>
      </c>
      <c r="J482" s="97"/>
    </row>
    <row r="483" spans="1:10" x14ac:dyDescent="0.25">
      <c r="A483" t="s">
        <v>1201</v>
      </c>
      <c r="B483" t="s">
        <v>1053</v>
      </c>
      <c r="C483" t="s">
        <v>5789</v>
      </c>
      <c r="D483" s="1">
        <v>0.22996527777777778</v>
      </c>
      <c r="E483" t="s">
        <v>1373</v>
      </c>
      <c r="F483" t="s">
        <v>1430</v>
      </c>
      <c r="G483" s="95">
        <v>541.047912</v>
      </c>
      <c r="J483" s="97"/>
    </row>
    <row r="484" spans="1:10" x14ac:dyDescent="0.25">
      <c r="A484" t="s">
        <v>1202</v>
      </c>
      <c r="B484" t="s">
        <v>1065</v>
      </c>
      <c r="C484" t="s">
        <v>5789</v>
      </c>
      <c r="D484" s="1">
        <v>0.22996527777777778</v>
      </c>
      <c r="E484" t="s">
        <v>1373</v>
      </c>
      <c r="F484" t="s">
        <v>1431</v>
      </c>
      <c r="G484" s="95">
        <v>0</v>
      </c>
      <c r="J484" s="97"/>
    </row>
    <row r="485" spans="1:10" x14ac:dyDescent="0.25">
      <c r="A485" t="s">
        <v>1203</v>
      </c>
      <c r="B485" t="s">
        <v>1061</v>
      </c>
      <c r="C485" t="s">
        <v>5789</v>
      </c>
      <c r="D485" s="1">
        <v>0.22996527777777778</v>
      </c>
      <c r="E485" t="s">
        <v>1373</v>
      </c>
      <c r="F485" t="s">
        <v>1432</v>
      </c>
      <c r="G485" s="95">
        <v>201289.40599999999</v>
      </c>
      <c r="J485" s="97"/>
    </row>
    <row r="486" spans="1:10" x14ac:dyDescent="0.25">
      <c r="A486" t="s">
        <v>1204</v>
      </c>
      <c r="B486" t="s">
        <v>1057</v>
      </c>
      <c r="C486" t="s">
        <v>5789</v>
      </c>
      <c r="D486" s="1">
        <v>0.22996527777777778</v>
      </c>
      <c r="E486" t="s">
        <v>1373</v>
      </c>
      <c r="F486" t="s">
        <v>1433</v>
      </c>
      <c r="G486" s="95">
        <v>5595.9824200000003</v>
      </c>
      <c r="J486" s="97"/>
    </row>
    <row r="487" spans="1:10" x14ac:dyDescent="0.25">
      <c r="A487" t="s">
        <v>1205</v>
      </c>
      <c r="B487" t="s">
        <v>1054</v>
      </c>
      <c r="C487" t="s">
        <v>5789</v>
      </c>
      <c r="D487" s="1">
        <v>0.22996527777777778</v>
      </c>
      <c r="E487" t="s">
        <v>1373</v>
      </c>
      <c r="F487" t="s">
        <v>1434</v>
      </c>
      <c r="G487" s="95">
        <v>3127.4448200000002</v>
      </c>
      <c r="J487" s="97"/>
    </row>
    <row r="488" spans="1:10" x14ac:dyDescent="0.25">
      <c r="A488" t="s">
        <v>1206</v>
      </c>
      <c r="B488" t="s">
        <v>1066</v>
      </c>
      <c r="C488" t="s">
        <v>5789</v>
      </c>
      <c r="D488" s="1">
        <v>0.22996527777777778</v>
      </c>
      <c r="E488" t="s">
        <v>1373</v>
      </c>
      <c r="F488" t="s">
        <v>1435</v>
      </c>
      <c r="G488" s="95">
        <v>188433.09299999999</v>
      </c>
      <c r="J488" s="97"/>
    </row>
    <row r="489" spans="1:10" x14ac:dyDescent="0.25">
      <c r="A489" t="s">
        <v>1207</v>
      </c>
      <c r="B489" t="s">
        <v>1062</v>
      </c>
      <c r="C489" t="s">
        <v>5789</v>
      </c>
      <c r="D489" s="1">
        <v>0.22996527777777778</v>
      </c>
      <c r="E489" t="s">
        <v>1373</v>
      </c>
      <c r="F489" t="s">
        <v>1436</v>
      </c>
      <c r="G489" s="95">
        <v>1.1838E-2</v>
      </c>
      <c r="J489" s="97"/>
    </row>
    <row r="490" spans="1:10" x14ac:dyDescent="0.25">
      <c r="A490" t="s">
        <v>1208</v>
      </c>
      <c r="B490" t="s">
        <v>1058</v>
      </c>
      <c r="C490" t="s">
        <v>5789</v>
      </c>
      <c r="D490" s="1">
        <v>0.22996527777777778</v>
      </c>
      <c r="E490" t="s">
        <v>1373</v>
      </c>
      <c r="F490" t="s">
        <v>1437</v>
      </c>
      <c r="G490" s="95">
        <v>827.38562000000002</v>
      </c>
      <c r="J490" s="97"/>
    </row>
    <row r="491" spans="1:10" x14ac:dyDescent="0.25">
      <c r="A491" t="s">
        <v>1209</v>
      </c>
      <c r="B491" t="s">
        <v>1210</v>
      </c>
      <c r="C491" t="s">
        <v>5789</v>
      </c>
      <c r="D491" s="1">
        <v>0.22997685185185188</v>
      </c>
      <c r="E491" t="s">
        <v>1373</v>
      </c>
      <c r="F491" t="s">
        <v>1438</v>
      </c>
      <c r="G491" s="95">
        <v>40746520</v>
      </c>
      <c r="J491" s="97"/>
    </row>
    <row r="492" spans="1:10" x14ac:dyDescent="0.25">
      <c r="A492" t="s">
        <v>1211</v>
      </c>
      <c r="B492" t="s">
        <v>1212</v>
      </c>
      <c r="C492" t="s">
        <v>5789</v>
      </c>
      <c r="D492" s="1">
        <v>0.22998842592592594</v>
      </c>
      <c r="E492" t="s">
        <v>1373</v>
      </c>
      <c r="F492" t="s">
        <v>1439</v>
      </c>
      <c r="G492" s="95">
        <v>1074076.1200000001</v>
      </c>
      <c r="J492" s="97"/>
    </row>
    <row r="493" spans="1:10" x14ac:dyDescent="0.25">
      <c r="A493" t="s">
        <v>1213</v>
      </c>
      <c r="B493" t="s">
        <v>1214</v>
      </c>
      <c r="C493" t="s">
        <v>5789</v>
      </c>
      <c r="D493" s="1">
        <v>0.22999999999999998</v>
      </c>
      <c r="E493" t="s">
        <v>1373</v>
      </c>
      <c r="F493" t="s">
        <v>1440</v>
      </c>
      <c r="G493" s="95">
        <v>14093887</v>
      </c>
      <c r="J493" s="97"/>
    </row>
    <row r="494" spans="1:10" x14ac:dyDescent="0.25">
      <c r="A494" t="s">
        <v>1215</v>
      </c>
      <c r="B494" t="s">
        <v>1216</v>
      </c>
      <c r="C494" t="s">
        <v>5789</v>
      </c>
      <c r="D494" s="1">
        <v>0.23001157407407405</v>
      </c>
      <c r="E494" t="s">
        <v>1373</v>
      </c>
      <c r="F494" t="s">
        <v>1441</v>
      </c>
      <c r="G494" s="95">
        <v>153303.84299999999</v>
      </c>
      <c r="J494" s="97"/>
    </row>
    <row r="495" spans="1:10" x14ac:dyDescent="0.25">
      <c r="A495" t="s">
        <v>1217</v>
      </c>
      <c r="B495" t="s">
        <v>1082</v>
      </c>
      <c r="C495" t="s">
        <v>5789</v>
      </c>
      <c r="D495" s="1">
        <v>0.23002314814814814</v>
      </c>
      <c r="E495" t="s">
        <v>1373</v>
      </c>
      <c r="F495" t="s">
        <v>1218</v>
      </c>
      <c r="G495" s="95">
        <v>1703531.62</v>
      </c>
      <c r="J495" s="97"/>
    </row>
    <row r="496" spans="1:10" x14ac:dyDescent="0.25">
      <c r="A496" t="s">
        <v>1219</v>
      </c>
      <c r="B496" t="s">
        <v>1094</v>
      </c>
      <c r="C496" t="s">
        <v>5789</v>
      </c>
      <c r="D496" s="1">
        <v>0.23002314814814814</v>
      </c>
      <c r="E496" t="s">
        <v>1373</v>
      </c>
      <c r="F496" t="s">
        <v>1220</v>
      </c>
      <c r="G496" s="95">
        <v>47876.378900000003</v>
      </c>
      <c r="J496" s="97"/>
    </row>
    <row r="497" spans="1:10" x14ac:dyDescent="0.25">
      <c r="A497" t="s">
        <v>1221</v>
      </c>
      <c r="B497" t="s">
        <v>1090</v>
      </c>
      <c r="C497" t="s">
        <v>5789</v>
      </c>
      <c r="D497" s="1">
        <v>0.23002314814814814</v>
      </c>
      <c r="E497" t="s">
        <v>1373</v>
      </c>
      <c r="F497" t="s">
        <v>1222</v>
      </c>
      <c r="G497" s="95">
        <v>28071.5566</v>
      </c>
      <c r="J497" s="97"/>
    </row>
    <row r="498" spans="1:10" x14ac:dyDescent="0.25">
      <c r="A498" t="s">
        <v>1223</v>
      </c>
      <c r="B498" t="s">
        <v>1086</v>
      </c>
      <c r="C498" t="s">
        <v>5789</v>
      </c>
      <c r="D498" s="1">
        <v>0.23002314814814814</v>
      </c>
      <c r="E498" t="s">
        <v>1373</v>
      </c>
      <c r="F498" t="s">
        <v>1224</v>
      </c>
      <c r="G498" s="95">
        <v>2.4763820000000001</v>
      </c>
      <c r="J498" s="97"/>
    </row>
    <row r="499" spans="1:10" x14ac:dyDescent="0.25">
      <c r="A499" t="s">
        <v>1225</v>
      </c>
      <c r="B499" t="s">
        <v>1083</v>
      </c>
      <c r="C499" t="s">
        <v>5789</v>
      </c>
      <c r="D499" s="1">
        <v>0.23002314814814814</v>
      </c>
      <c r="E499" t="s">
        <v>1373</v>
      </c>
      <c r="F499" t="s">
        <v>1226</v>
      </c>
      <c r="G499" s="95">
        <v>16.720157</v>
      </c>
      <c r="J499" s="97"/>
    </row>
    <row r="500" spans="1:10" x14ac:dyDescent="0.25">
      <c r="A500" t="s">
        <v>1227</v>
      </c>
      <c r="B500" t="s">
        <v>1095</v>
      </c>
      <c r="C500" t="s">
        <v>5789</v>
      </c>
      <c r="D500" s="1">
        <v>0.23002314814814814</v>
      </c>
      <c r="E500" t="s">
        <v>1373</v>
      </c>
      <c r="F500" t="s">
        <v>1228</v>
      </c>
      <c r="G500" s="95">
        <v>4.0016000000000003E-2</v>
      </c>
      <c r="J500" s="97"/>
    </row>
    <row r="501" spans="1:10" x14ac:dyDescent="0.25">
      <c r="A501" t="s">
        <v>1229</v>
      </c>
      <c r="B501" t="s">
        <v>1091</v>
      </c>
      <c r="C501" t="s">
        <v>5789</v>
      </c>
      <c r="D501" s="1">
        <v>0.23002314814814814</v>
      </c>
      <c r="E501" t="s">
        <v>1373</v>
      </c>
      <c r="F501" t="s">
        <v>1230</v>
      </c>
      <c r="G501" s="95">
        <v>3875.72534</v>
      </c>
      <c r="J501" s="97"/>
    </row>
    <row r="502" spans="1:10" x14ac:dyDescent="0.25">
      <c r="A502" t="s">
        <v>1231</v>
      </c>
      <c r="B502" t="s">
        <v>1087</v>
      </c>
      <c r="C502" t="s">
        <v>5789</v>
      </c>
      <c r="D502" s="1">
        <v>0.23002314814814814</v>
      </c>
      <c r="E502" t="s">
        <v>1373</v>
      </c>
      <c r="F502" t="s">
        <v>1232</v>
      </c>
      <c r="G502" s="95">
        <v>194357.51500000001</v>
      </c>
      <c r="J502" s="97"/>
    </row>
    <row r="503" spans="1:10" x14ac:dyDescent="0.25">
      <c r="A503" t="s">
        <v>1233</v>
      </c>
      <c r="B503" t="s">
        <v>1084</v>
      </c>
      <c r="C503" t="s">
        <v>5789</v>
      </c>
      <c r="D503" s="1">
        <v>0.23002314814814814</v>
      </c>
      <c r="E503" t="s">
        <v>1373</v>
      </c>
      <c r="F503" t="s">
        <v>1234</v>
      </c>
      <c r="G503" s="95">
        <v>27548.781200000001</v>
      </c>
      <c r="J503" s="97"/>
    </row>
    <row r="504" spans="1:10" x14ac:dyDescent="0.25">
      <c r="A504" t="s">
        <v>1235</v>
      </c>
      <c r="B504" t="s">
        <v>1096</v>
      </c>
      <c r="C504" t="s">
        <v>5789</v>
      </c>
      <c r="D504" s="1">
        <v>0.23002314814814814</v>
      </c>
      <c r="E504" t="s">
        <v>1373</v>
      </c>
      <c r="F504" t="s">
        <v>1236</v>
      </c>
      <c r="G504" s="95">
        <v>0.24746399999999999</v>
      </c>
      <c r="J504" s="97"/>
    </row>
    <row r="505" spans="1:10" x14ac:dyDescent="0.25">
      <c r="A505" t="s">
        <v>1237</v>
      </c>
      <c r="B505" t="s">
        <v>1092</v>
      </c>
      <c r="C505" t="s">
        <v>5789</v>
      </c>
      <c r="D505" s="1">
        <v>0.23003472222222221</v>
      </c>
      <c r="E505" t="s">
        <v>1373</v>
      </c>
      <c r="F505" t="s">
        <v>1238</v>
      </c>
      <c r="G505" s="95">
        <v>577051.81200000003</v>
      </c>
      <c r="J505" s="97"/>
    </row>
    <row r="506" spans="1:10" x14ac:dyDescent="0.25">
      <c r="A506" t="s">
        <v>1239</v>
      </c>
      <c r="B506" t="s">
        <v>1088</v>
      </c>
      <c r="C506" t="s">
        <v>5789</v>
      </c>
      <c r="D506" s="1">
        <v>0.23003472222222221</v>
      </c>
      <c r="E506" t="s">
        <v>1373</v>
      </c>
      <c r="F506" t="s">
        <v>1240</v>
      </c>
      <c r="G506" s="95">
        <v>4291.2714800000003</v>
      </c>
      <c r="J506" s="97"/>
    </row>
    <row r="507" spans="1:10" x14ac:dyDescent="0.25">
      <c r="A507" t="s">
        <v>1241</v>
      </c>
      <c r="B507" t="s">
        <v>1085</v>
      </c>
      <c r="C507" t="s">
        <v>5789</v>
      </c>
      <c r="D507" s="1">
        <v>0.23003472222222221</v>
      </c>
      <c r="E507" t="s">
        <v>1373</v>
      </c>
      <c r="F507" t="s">
        <v>1242</v>
      </c>
      <c r="G507" s="95">
        <v>48042.195299999999</v>
      </c>
      <c r="J507" s="97"/>
    </row>
    <row r="508" spans="1:10" x14ac:dyDescent="0.25">
      <c r="A508" t="s">
        <v>1243</v>
      </c>
      <c r="B508" t="s">
        <v>1098</v>
      </c>
      <c r="C508" t="s">
        <v>5789</v>
      </c>
      <c r="D508" s="1">
        <v>0.23003472222222221</v>
      </c>
      <c r="E508" t="s">
        <v>1373</v>
      </c>
      <c r="F508" t="s">
        <v>1244</v>
      </c>
      <c r="G508" s="95">
        <v>502463.71799999999</v>
      </c>
      <c r="J508" s="97"/>
    </row>
    <row r="509" spans="1:10" x14ac:dyDescent="0.25">
      <c r="A509" t="s">
        <v>1245</v>
      </c>
      <c r="B509" t="s">
        <v>1093</v>
      </c>
      <c r="C509" t="s">
        <v>5789</v>
      </c>
      <c r="D509" s="1">
        <v>0.23003472222222221</v>
      </c>
      <c r="E509" t="s">
        <v>1373</v>
      </c>
      <c r="F509" t="s">
        <v>1246</v>
      </c>
      <c r="G509" s="95">
        <v>0.26694200000000001</v>
      </c>
      <c r="J509" s="97"/>
    </row>
    <row r="510" spans="1:10" x14ac:dyDescent="0.25">
      <c r="A510" t="s">
        <v>1247</v>
      </c>
      <c r="B510" t="s">
        <v>1089</v>
      </c>
      <c r="C510" t="s">
        <v>5789</v>
      </c>
      <c r="D510" s="1">
        <v>0.23003472222222221</v>
      </c>
      <c r="E510" t="s">
        <v>1373</v>
      </c>
      <c r="F510" t="s">
        <v>1248</v>
      </c>
      <c r="G510" s="95">
        <v>7.7517000000000003E-2</v>
      </c>
      <c r="J510" s="97"/>
    </row>
    <row r="511" spans="1:10" x14ac:dyDescent="0.25">
      <c r="A511" t="s">
        <v>1249</v>
      </c>
      <c r="B511" t="s">
        <v>1250</v>
      </c>
      <c r="C511" t="s">
        <v>5789</v>
      </c>
      <c r="D511" s="1">
        <v>0.23004629629629628</v>
      </c>
      <c r="E511" t="s">
        <v>1373</v>
      </c>
      <c r="F511" t="s">
        <v>1442</v>
      </c>
      <c r="G511" s="95">
        <v>27117932</v>
      </c>
      <c r="J511" s="97"/>
    </row>
    <row r="512" spans="1:10" x14ac:dyDescent="0.25">
      <c r="A512" t="s">
        <v>1251</v>
      </c>
      <c r="B512" t="s">
        <v>1252</v>
      </c>
      <c r="C512" t="s">
        <v>5789</v>
      </c>
      <c r="D512" s="1">
        <v>0.23005787037037037</v>
      </c>
      <c r="E512" t="s">
        <v>1373</v>
      </c>
      <c r="F512" t="s">
        <v>1443</v>
      </c>
      <c r="G512" s="95">
        <v>398254.25</v>
      </c>
      <c r="J512" s="97"/>
    </row>
    <row r="513" spans="1:10" x14ac:dyDescent="0.25">
      <c r="A513" t="s">
        <v>1253</v>
      </c>
      <c r="B513" t="s">
        <v>1254</v>
      </c>
      <c r="C513" t="s">
        <v>5789</v>
      </c>
      <c r="D513" s="1">
        <v>0.23006944444444444</v>
      </c>
      <c r="E513" t="s">
        <v>1373</v>
      </c>
      <c r="F513" t="s">
        <v>1444</v>
      </c>
      <c r="G513" s="95">
        <v>10717993</v>
      </c>
      <c r="J513" s="97"/>
    </row>
    <row r="514" spans="1:10" x14ac:dyDescent="0.25">
      <c r="A514" t="s">
        <v>1255</v>
      </c>
      <c r="B514" t="s">
        <v>1256</v>
      </c>
      <c r="C514" t="s">
        <v>5789</v>
      </c>
      <c r="D514" s="1">
        <v>0.2300810185185185</v>
      </c>
      <c r="E514" t="s">
        <v>1373</v>
      </c>
      <c r="F514" t="s">
        <v>1445</v>
      </c>
      <c r="G514" s="95">
        <v>44419.2382</v>
      </c>
      <c r="J514" s="97"/>
    </row>
    <row r="515" spans="1:10" x14ac:dyDescent="0.25">
      <c r="A515" t="s">
        <v>1257</v>
      </c>
      <c r="B515" t="s">
        <v>1099</v>
      </c>
      <c r="C515" t="s">
        <v>5789</v>
      </c>
      <c r="D515" s="1">
        <v>0.2300925925925926</v>
      </c>
      <c r="E515" t="s">
        <v>1373</v>
      </c>
      <c r="F515" t="s">
        <v>1446</v>
      </c>
      <c r="G515" s="95">
        <v>972792.75</v>
      </c>
      <c r="J515" s="97"/>
    </row>
    <row r="516" spans="1:10" x14ac:dyDescent="0.25">
      <c r="A516" t="s">
        <v>1258</v>
      </c>
      <c r="B516" t="s">
        <v>1111</v>
      </c>
      <c r="C516" t="s">
        <v>5789</v>
      </c>
      <c r="D516" s="1">
        <v>0.2300925925925926</v>
      </c>
      <c r="E516" t="s">
        <v>1373</v>
      </c>
      <c r="F516" t="s">
        <v>1447</v>
      </c>
      <c r="G516" s="95">
        <v>38977.179600000003</v>
      </c>
      <c r="J516" s="97"/>
    </row>
    <row r="517" spans="1:10" x14ac:dyDescent="0.25">
      <c r="A517" t="s">
        <v>1259</v>
      </c>
      <c r="B517" t="s">
        <v>1107</v>
      </c>
      <c r="C517" t="s">
        <v>5789</v>
      </c>
      <c r="D517" s="1">
        <v>0.2300925925925926</v>
      </c>
      <c r="E517" t="s">
        <v>1373</v>
      </c>
      <c r="F517" t="s">
        <v>1448</v>
      </c>
      <c r="G517" s="95">
        <v>23535.3789</v>
      </c>
      <c r="J517" s="97"/>
    </row>
    <row r="518" spans="1:10" x14ac:dyDescent="0.25">
      <c r="A518" t="s">
        <v>1260</v>
      </c>
      <c r="B518" t="s">
        <v>1103</v>
      </c>
      <c r="C518" t="s">
        <v>5789</v>
      </c>
      <c r="D518" s="1">
        <v>0.2300925925925926</v>
      </c>
      <c r="E518" t="s">
        <v>1373</v>
      </c>
      <c r="F518" t="s">
        <v>1449</v>
      </c>
      <c r="G518" s="95">
        <v>56.106715999999999</v>
      </c>
      <c r="J518" s="97"/>
    </row>
    <row r="519" spans="1:10" x14ac:dyDescent="0.25">
      <c r="A519" t="s">
        <v>1261</v>
      </c>
      <c r="B519" t="s">
        <v>1100</v>
      </c>
      <c r="C519" t="s">
        <v>5789</v>
      </c>
      <c r="D519" s="1">
        <v>0.2300925925925926</v>
      </c>
      <c r="E519" t="s">
        <v>1373</v>
      </c>
      <c r="F519" t="s">
        <v>1450</v>
      </c>
      <c r="G519" s="95">
        <v>55.417777999999998</v>
      </c>
      <c r="J519" s="97"/>
    </row>
    <row r="520" spans="1:10" x14ac:dyDescent="0.25">
      <c r="A520" t="s">
        <v>1262</v>
      </c>
      <c r="B520" t="s">
        <v>1112</v>
      </c>
      <c r="C520" t="s">
        <v>5789</v>
      </c>
      <c r="D520" s="1">
        <v>0.2300925925925926</v>
      </c>
      <c r="E520" t="s">
        <v>1373</v>
      </c>
      <c r="F520" t="s">
        <v>1451</v>
      </c>
      <c r="G520" s="95">
        <v>2.1548479999999999</v>
      </c>
      <c r="J520" s="97"/>
    </row>
    <row r="521" spans="1:10" x14ac:dyDescent="0.25">
      <c r="A521" t="s">
        <v>1263</v>
      </c>
      <c r="B521" t="s">
        <v>1108</v>
      </c>
      <c r="C521" t="s">
        <v>5789</v>
      </c>
      <c r="D521" s="1">
        <v>0.2300925925925926</v>
      </c>
      <c r="E521" t="s">
        <v>1373</v>
      </c>
      <c r="F521" t="s">
        <v>1452</v>
      </c>
      <c r="G521" s="95">
        <v>2527.5695799999999</v>
      </c>
      <c r="J521" s="97"/>
    </row>
    <row r="522" spans="1:10" x14ac:dyDescent="0.25">
      <c r="A522" t="s">
        <v>1264</v>
      </c>
      <c r="B522" t="s">
        <v>1104</v>
      </c>
      <c r="C522" t="s">
        <v>5789</v>
      </c>
      <c r="D522" s="1">
        <v>0.2300925925925926</v>
      </c>
      <c r="E522" t="s">
        <v>1373</v>
      </c>
      <c r="F522" t="s">
        <v>1453</v>
      </c>
      <c r="G522" s="95">
        <v>78112.804600000003</v>
      </c>
      <c r="J522" s="97"/>
    </row>
    <row r="523" spans="1:10" x14ac:dyDescent="0.25">
      <c r="A523" t="s">
        <v>1265</v>
      </c>
      <c r="B523" t="s">
        <v>1101</v>
      </c>
      <c r="C523" t="s">
        <v>5789</v>
      </c>
      <c r="D523" s="1">
        <v>0.2300925925925926</v>
      </c>
      <c r="E523" t="s">
        <v>1373</v>
      </c>
      <c r="F523" t="s">
        <v>1454</v>
      </c>
      <c r="G523" s="95">
        <v>23439.4316</v>
      </c>
      <c r="J523" s="97"/>
    </row>
    <row r="524" spans="1:10" x14ac:dyDescent="0.25">
      <c r="A524" t="s">
        <v>1266</v>
      </c>
      <c r="B524" t="s">
        <v>1113</v>
      </c>
      <c r="C524" t="s">
        <v>5789</v>
      </c>
      <c r="D524" s="1">
        <v>0.2300925925925926</v>
      </c>
      <c r="E524" t="s">
        <v>1373</v>
      </c>
      <c r="F524" t="s">
        <v>1455</v>
      </c>
      <c r="G524" s="95">
        <v>15.514037</v>
      </c>
      <c r="J524" s="97"/>
    </row>
    <row r="525" spans="1:10" x14ac:dyDescent="0.25">
      <c r="A525" t="s">
        <v>1267</v>
      </c>
      <c r="B525" t="s">
        <v>1109</v>
      </c>
      <c r="C525" t="s">
        <v>5789</v>
      </c>
      <c r="D525" s="1">
        <v>0.2300925925925926</v>
      </c>
      <c r="E525" t="s">
        <v>1373</v>
      </c>
      <c r="F525" t="s">
        <v>1456</v>
      </c>
      <c r="G525" s="95">
        <v>231223.90599999999</v>
      </c>
      <c r="J525" s="97"/>
    </row>
    <row r="526" spans="1:10" x14ac:dyDescent="0.25">
      <c r="A526" t="s">
        <v>1268</v>
      </c>
      <c r="B526" t="s">
        <v>1105</v>
      </c>
      <c r="C526" t="s">
        <v>5789</v>
      </c>
      <c r="D526" s="1">
        <v>0.2300925925925926</v>
      </c>
      <c r="E526" t="s">
        <v>1373</v>
      </c>
      <c r="F526" t="s">
        <v>1457</v>
      </c>
      <c r="G526" s="95">
        <v>2602.2707500000001</v>
      </c>
      <c r="J526" s="97"/>
    </row>
    <row r="527" spans="1:10" x14ac:dyDescent="0.25">
      <c r="A527" t="s">
        <v>1269</v>
      </c>
      <c r="B527" t="s">
        <v>1102</v>
      </c>
      <c r="C527" t="s">
        <v>5789</v>
      </c>
      <c r="D527" s="1">
        <v>0.2300925925925926</v>
      </c>
      <c r="E527" t="s">
        <v>1373</v>
      </c>
      <c r="F527" t="s">
        <v>1458</v>
      </c>
      <c r="G527" s="95">
        <v>39000.261700000003</v>
      </c>
      <c r="J527" s="97"/>
    </row>
    <row r="528" spans="1:10" x14ac:dyDescent="0.25">
      <c r="A528" t="s">
        <v>1270</v>
      </c>
      <c r="B528" t="s">
        <v>1114</v>
      </c>
      <c r="C528" t="s">
        <v>5789</v>
      </c>
      <c r="D528" s="1">
        <v>0.2300925925925926</v>
      </c>
      <c r="E528" t="s">
        <v>1373</v>
      </c>
      <c r="F528" t="s">
        <v>1459</v>
      </c>
      <c r="G528" s="95">
        <v>175360.70300000001</v>
      </c>
      <c r="J528" s="97"/>
    </row>
    <row r="529" spans="1:10" x14ac:dyDescent="0.25">
      <c r="A529" t="s">
        <v>1271</v>
      </c>
      <c r="B529" t="s">
        <v>1110</v>
      </c>
      <c r="C529" t="s">
        <v>5789</v>
      </c>
      <c r="D529" s="1">
        <v>0.2300925925925926</v>
      </c>
      <c r="E529" t="s">
        <v>1373</v>
      </c>
      <c r="F529" t="s">
        <v>1460</v>
      </c>
      <c r="G529" s="95">
        <v>15.693882</v>
      </c>
      <c r="J529" s="97"/>
    </row>
    <row r="530" spans="1:10" x14ac:dyDescent="0.25">
      <c r="A530" t="s">
        <v>1272</v>
      </c>
      <c r="B530" t="s">
        <v>1106</v>
      </c>
      <c r="C530" t="s">
        <v>5789</v>
      </c>
      <c r="D530" s="1">
        <v>0.2300925925925926</v>
      </c>
      <c r="E530" t="s">
        <v>1373</v>
      </c>
      <c r="F530" t="s">
        <v>1461</v>
      </c>
      <c r="G530" s="95">
        <v>2.3494139999999999</v>
      </c>
      <c r="J530" s="97"/>
    </row>
    <row r="531" spans="1:10" x14ac:dyDescent="0.25">
      <c r="A531" t="s">
        <v>1481</v>
      </c>
      <c r="B531" t="s">
        <v>1467</v>
      </c>
      <c r="C531" t="s">
        <v>5789</v>
      </c>
      <c r="D531" s="1">
        <v>0.23011574074074073</v>
      </c>
      <c r="E531" t="s">
        <v>1373</v>
      </c>
      <c r="F531" t="s">
        <v>1482</v>
      </c>
      <c r="G531" s="95">
        <v>6317178</v>
      </c>
      <c r="J531" s="97"/>
    </row>
    <row r="532" spans="1:10" x14ac:dyDescent="0.25">
      <c r="A532" t="s">
        <v>1483</v>
      </c>
      <c r="B532" t="s">
        <v>1468</v>
      </c>
      <c r="C532" t="s">
        <v>5789</v>
      </c>
      <c r="D532" s="1">
        <v>0.23012731481481483</v>
      </c>
      <c r="E532" t="s">
        <v>1373</v>
      </c>
      <c r="F532" t="s">
        <v>1484</v>
      </c>
      <c r="G532" s="95">
        <v>28241.25</v>
      </c>
      <c r="J532" s="97"/>
    </row>
    <row r="533" spans="1:10" x14ac:dyDescent="0.25">
      <c r="A533" t="s">
        <v>1485</v>
      </c>
      <c r="B533" t="s">
        <v>1465</v>
      </c>
      <c r="C533" t="s">
        <v>5789</v>
      </c>
      <c r="D533" s="1">
        <v>0.23013888888888889</v>
      </c>
      <c r="E533" t="s">
        <v>1373</v>
      </c>
      <c r="F533" t="s">
        <v>1486</v>
      </c>
      <c r="G533" s="95">
        <v>2648697.5</v>
      </c>
      <c r="J533" s="97"/>
    </row>
    <row r="534" spans="1:10" x14ac:dyDescent="0.25">
      <c r="A534" t="s">
        <v>1487</v>
      </c>
      <c r="B534" t="s">
        <v>1466</v>
      </c>
      <c r="C534" t="s">
        <v>5789</v>
      </c>
      <c r="D534" s="1">
        <v>0.23015046296296296</v>
      </c>
      <c r="E534" t="s">
        <v>1373</v>
      </c>
      <c r="F534" t="s">
        <v>1488</v>
      </c>
      <c r="G534" s="95">
        <v>3488.2307099999998</v>
      </c>
      <c r="J534" s="97"/>
    </row>
    <row r="535" spans="1:10" x14ac:dyDescent="0.25">
      <c r="A535" t="s">
        <v>1489</v>
      </c>
      <c r="B535" t="s">
        <v>1490</v>
      </c>
      <c r="C535" t="s">
        <v>5789</v>
      </c>
      <c r="D535" s="1">
        <v>0.23016203703703705</v>
      </c>
      <c r="E535" t="s">
        <v>1373</v>
      </c>
      <c r="F535" t="s">
        <v>1491</v>
      </c>
      <c r="G535" s="95">
        <v>144325.171</v>
      </c>
      <c r="J535" s="97"/>
    </row>
    <row r="536" spans="1:10" x14ac:dyDescent="0.25">
      <c r="A536" t="s">
        <v>1492</v>
      </c>
      <c r="B536" t="s">
        <v>1493</v>
      </c>
      <c r="C536" t="s">
        <v>5789</v>
      </c>
      <c r="D536" s="1">
        <v>0.23016203703703705</v>
      </c>
      <c r="E536" t="s">
        <v>1373</v>
      </c>
      <c r="F536" t="s">
        <v>1494</v>
      </c>
      <c r="G536" s="95">
        <v>14339.775299999999</v>
      </c>
      <c r="J536" s="97"/>
    </row>
    <row r="537" spans="1:10" x14ac:dyDescent="0.25">
      <c r="A537" t="s">
        <v>1495</v>
      </c>
      <c r="B537" t="s">
        <v>1496</v>
      </c>
      <c r="C537" t="s">
        <v>5789</v>
      </c>
      <c r="D537" s="1">
        <v>0.23016203703703705</v>
      </c>
      <c r="E537" t="s">
        <v>1373</v>
      </c>
      <c r="F537" t="s">
        <v>1497</v>
      </c>
      <c r="G537" s="95">
        <v>21815.275300000001</v>
      </c>
      <c r="J537" s="97"/>
    </row>
    <row r="538" spans="1:10" x14ac:dyDescent="0.25">
      <c r="A538" t="s">
        <v>1498</v>
      </c>
      <c r="B538" t="s">
        <v>1499</v>
      </c>
      <c r="C538" t="s">
        <v>5789</v>
      </c>
      <c r="D538" s="1">
        <v>0.23016203703703705</v>
      </c>
      <c r="E538" t="s">
        <v>1373</v>
      </c>
      <c r="F538" t="s">
        <v>1500</v>
      </c>
      <c r="G538" s="95">
        <v>1519.51989</v>
      </c>
      <c r="J538" s="97"/>
    </row>
    <row r="539" spans="1:10" x14ac:dyDescent="0.25">
      <c r="A539" t="s">
        <v>1501</v>
      </c>
      <c r="B539" t="s">
        <v>1502</v>
      </c>
      <c r="C539" t="s">
        <v>5789</v>
      </c>
      <c r="D539" s="1">
        <v>0.23016203703703705</v>
      </c>
      <c r="E539" t="s">
        <v>1373</v>
      </c>
      <c r="F539" t="s">
        <v>1503</v>
      </c>
      <c r="G539" s="95">
        <v>1.0638999999999999E-2</v>
      </c>
      <c r="J539" s="97"/>
    </row>
    <row r="540" spans="1:10" x14ac:dyDescent="0.25">
      <c r="A540" t="s">
        <v>1504</v>
      </c>
      <c r="B540" t="s">
        <v>1505</v>
      </c>
      <c r="C540" t="s">
        <v>5789</v>
      </c>
      <c r="D540" s="1">
        <v>0.23016203703703705</v>
      </c>
      <c r="E540" t="s">
        <v>1373</v>
      </c>
      <c r="F540" t="s">
        <v>1506</v>
      </c>
      <c r="G540" s="95">
        <v>3.4E-5</v>
      </c>
      <c r="J540" s="97"/>
    </row>
    <row r="541" spans="1:10" x14ac:dyDescent="0.25">
      <c r="A541" t="s">
        <v>1507</v>
      </c>
      <c r="B541" t="s">
        <v>1508</v>
      </c>
      <c r="C541" t="s">
        <v>5789</v>
      </c>
      <c r="D541" s="1">
        <v>0.23016203703703705</v>
      </c>
      <c r="E541" t="s">
        <v>1373</v>
      </c>
      <c r="F541" t="s">
        <v>1509</v>
      </c>
      <c r="G541" s="95">
        <v>124.648445</v>
      </c>
      <c r="J541" s="97"/>
    </row>
    <row r="542" spans="1:10" x14ac:dyDescent="0.25">
      <c r="A542" t="s">
        <v>1510</v>
      </c>
      <c r="B542" t="s">
        <v>1511</v>
      </c>
      <c r="C542" t="s">
        <v>5789</v>
      </c>
      <c r="D542" s="1">
        <v>0.23016203703703705</v>
      </c>
      <c r="E542" t="s">
        <v>1373</v>
      </c>
      <c r="F542" t="s">
        <v>1512</v>
      </c>
      <c r="G542" s="95">
        <v>14578.3056</v>
      </c>
      <c r="J542" s="97"/>
    </row>
    <row r="543" spans="1:10" x14ac:dyDescent="0.25">
      <c r="A543" t="s">
        <v>1513</v>
      </c>
      <c r="B543" t="s">
        <v>1514</v>
      </c>
      <c r="C543" t="s">
        <v>5789</v>
      </c>
      <c r="D543" s="1">
        <v>0.23016203703703705</v>
      </c>
      <c r="E543" t="s">
        <v>1373</v>
      </c>
      <c r="F543" t="s">
        <v>1515</v>
      </c>
      <c r="G543" s="95">
        <v>554.634277</v>
      </c>
      <c r="J543" s="97"/>
    </row>
    <row r="544" spans="1:10" x14ac:dyDescent="0.25">
      <c r="A544" t="s">
        <v>1516</v>
      </c>
      <c r="B544" t="s">
        <v>1517</v>
      </c>
      <c r="C544" t="s">
        <v>5789</v>
      </c>
      <c r="D544" s="1">
        <v>0.23017361111111112</v>
      </c>
      <c r="E544" t="s">
        <v>1373</v>
      </c>
      <c r="F544" t="s">
        <v>1518</v>
      </c>
      <c r="G544" s="95">
        <v>1.6135E-2</v>
      </c>
      <c r="J544" s="97"/>
    </row>
    <row r="545" spans="1:10" x14ac:dyDescent="0.25">
      <c r="A545" t="s">
        <v>1519</v>
      </c>
      <c r="B545" t="s">
        <v>1520</v>
      </c>
      <c r="C545" t="s">
        <v>5789</v>
      </c>
      <c r="D545" s="1">
        <v>0.23017361111111112</v>
      </c>
      <c r="E545" t="s">
        <v>1373</v>
      </c>
      <c r="F545" t="s">
        <v>1521</v>
      </c>
      <c r="G545" s="95">
        <v>40218.972600000001</v>
      </c>
      <c r="J545" s="97"/>
    </row>
    <row r="546" spans="1:10" x14ac:dyDescent="0.25">
      <c r="A546" t="s">
        <v>1522</v>
      </c>
      <c r="B546" t="s">
        <v>1523</v>
      </c>
      <c r="C546" t="s">
        <v>5789</v>
      </c>
      <c r="D546" s="1">
        <v>0.23017361111111112</v>
      </c>
      <c r="E546" t="s">
        <v>1373</v>
      </c>
      <c r="F546" t="s">
        <v>1524</v>
      </c>
      <c r="G546" s="95">
        <v>2472.5173300000001</v>
      </c>
      <c r="J546" s="97"/>
    </row>
    <row r="547" spans="1:10" x14ac:dyDescent="0.25">
      <c r="A547" t="s">
        <v>1525</v>
      </c>
      <c r="B547" t="s">
        <v>1526</v>
      </c>
      <c r="C547" t="s">
        <v>5789</v>
      </c>
      <c r="D547" s="1">
        <v>0.23017361111111112</v>
      </c>
      <c r="E547" t="s">
        <v>1373</v>
      </c>
      <c r="F547" t="s">
        <v>1527</v>
      </c>
      <c r="G547" s="95">
        <v>2223.8769499999999</v>
      </c>
      <c r="J547" s="97"/>
    </row>
    <row r="548" spans="1:10" x14ac:dyDescent="0.25">
      <c r="A548" t="s">
        <v>1528</v>
      </c>
      <c r="B548" t="s">
        <v>1529</v>
      </c>
      <c r="C548" t="s">
        <v>5789</v>
      </c>
      <c r="D548" s="1">
        <v>0.23017361111111112</v>
      </c>
      <c r="E548" t="s">
        <v>1373</v>
      </c>
      <c r="F548" t="s">
        <v>1530</v>
      </c>
      <c r="G548" s="95">
        <v>31334.1738</v>
      </c>
      <c r="J548" s="97"/>
    </row>
    <row r="549" spans="1:10" x14ac:dyDescent="0.25">
      <c r="A549" t="s">
        <v>1531</v>
      </c>
      <c r="B549" t="s">
        <v>1532</v>
      </c>
      <c r="C549" t="s">
        <v>5789</v>
      </c>
      <c r="D549" s="1">
        <v>0.23017361111111112</v>
      </c>
      <c r="E549" t="s">
        <v>1373</v>
      </c>
      <c r="F549" t="s">
        <v>1533</v>
      </c>
      <c r="G549" s="95">
        <v>17.975885000000002</v>
      </c>
      <c r="J549" s="97"/>
    </row>
    <row r="550" spans="1:10" x14ac:dyDescent="0.25">
      <c r="A550" t="s">
        <v>1534</v>
      </c>
      <c r="B550" t="s">
        <v>1535</v>
      </c>
      <c r="C550" t="s">
        <v>5789</v>
      </c>
      <c r="D550" s="1">
        <v>0.23017361111111112</v>
      </c>
      <c r="E550" t="s">
        <v>1373</v>
      </c>
      <c r="F550" t="s">
        <v>1536</v>
      </c>
      <c r="G550" s="95">
        <v>140.12408400000001</v>
      </c>
      <c r="J550" s="97"/>
    </row>
    <row r="551" spans="1:10" x14ac:dyDescent="0.25">
      <c r="A551" t="s">
        <v>1537</v>
      </c>
      <c r="B551" t="s">
        <v>1471</v>
      </c>
      <c r="C551" t="s">
        <v>5789</v>
      </c>
      <c r="D551" s="1">
        <v>0.23019675925925928</v>
      </c>
      <c r="E551" t="s">
        <v>1373</v>
      </c>
      <c r="F551" t="s">
        <v>1482</v>
      </c>
      <c r="G551" s="95">
        <v>14489475</v>
      </c>
      <c r="J551" s="97"/>
    </row>
    <row r="552" spans="1:10" x14ac:dyDescent="0.25">
      <c r="A552" t="s">
        <v>1538</v>
      </c>
      <c r="B552" t="s">
        <v>1472</v>
      </c>
      <c r="C552" t="s">
        <v>5789</v>
      </c>
      <c r="D552" s="1">
        <v>0.23020833333333335</v>
      </c>
      <c r="E552" t="s">
        <v>1373</v>
      </c>
      <c r="F552" t="s">
        <v>1484</v>
      </c>
      <c r="G552" s="95">
        <v>32474.5527</v>
      </c>
      <c r="J552" s="97"/>
    </row>
    <row r="553" spans="1:10" x14ac:dyDescent="0.25">
      <c r="A553" t="s">
        <v>1539</v>
      </c>
      <c r="B553" t="s">
        <v>1470</v>
      </c>
      <c r="C553" t="s">
        <v>5789</v>
      </c>
      <c r="D553" s="1">
        <v>0.23021990740740739</v>
      </c>
      <c r="E553" t="s">
        <v>1373</v>
      </c>
      <c r="F553" t="s">
        <v>1486</v>
      </c>
      <c r="G553" s="95">
        <v>6263895</v>
      </c>
      <c r="J553" s="97"/>
    </row>
    <row r="554" spans="1:10" x14ac:dyDescent="0.25">
      <c r="A554" t="s">
        <v>1540</v>
      </c>
      <c r="B554" t="s">
        <v>1470</v>
      </c>
      <c r="C554" t="s">
        <v>5789</v>
      </c>
      <c r="D554" s="1">
        <v>0.23023148148148151</v>
      </c>
      <c r="E554" t="s">
        <v>1373</v>
      </c>
      <c r="F554" t="s">
        <v>1488</v>
      </c>
      <c r="G554" s="95">
        <v>4559.7695299999996</v>
      </c>
      <c r="J554" s="97"/>
    </row>
    <row r="555" spans="1:10" x14ac:dyDescent="0.25">
      <c r="A555" t="s">
        <v>1541</v>
      </c>
      <c r="B555" t="s">
        <v>1542</v>
      </c>
      <c r="C555" t="s">
        <v>5789</v>
      </c>
      <c r="D555" s="1">
        <v>0.23024305555555555</v>
      </c>
      <c r="E555" t="s">
        <v>1373</v>
      </c>
      <c r="F555" t="s">
        <v>1491</v>
      </c>
      <c r="G555" s="95">
        <v>293931.90600000002</v>
      </c>
      <c r="J555" s="97"/>
    </row>
    <row r="556" spans="1:10" x14ac:dyDescent="0.25">
      <c r="A556" t="s">
        <v>1543</v>
      </c>
      <c r="B556" t="s">
        <v>1544</v>
      </c>
      <c r="C556" t="s">
        <v>5789</v>
      </c>
      <c r="D556" s="1">
        <v>0.23024305555555555</v>
      </c>
      <c r="E556" t="s">
        <v>1373</v>
      </c>
      <c r="F556" t="s">
        <v>1494</v>
      </c>
      <c r="G556" s="95">
        <v>39674.945299999999</v>
      </c>
      <c r="J556" s="97"/>
    </row>
    <row r="557" spans="1:10" x14ac:dyDescent="0.25">
      <c r="A557" t="s">
        <v>1545</v>
      </c>
      <c r="B557" t="s">
        <v>1546</v>
      </c>
      <c r="C557" t="s">
        <v>5789</v>
      </c>
      <c r="D557" s="1">
        <v>0.23024305555555555</v>
      </c>
      <c r="E557" t="s">
        <v>1373</v>
      </c>
      <c r="F557" t="s">
        <v>1497</v>
      </c>
      <c r="G557" s="95">
        <v>40278.234299999996</v>
      </c>
      <c r="J557" s="97"/>
    </row>
    <row r="558" spans="1:10" x14ac:dyDescent="0.25">
      <c r="A558" t="s">
        <v>1547</v>
      </c>
      <c r="B558" t="s">
        <v>1548</v>
      </c>
      <c r="C558" t="s">
        <v>5789</v>
      </c>
      <c r="D558" s="1">
        <v>0.23024305555555555</v>
      </c>
      <c r="E558" t="s">
        <v>1373</v>
      </c>
      <c r="F558" t="s">
        <v>1500</v>
      </c>
      <c r="G558" s="95">
        <v>4188.9008700000004</v>
      </c>
      <c r="J558" s="97"/>
    </row>
    <row r="559" spans="1:10" x14ac:dyDescent="0.25">
      <c r="A559" t="s">
        <v>1549</v>
      </c>
      <c r="B559" t="s">
        <v>1550</v>
      </c>
      <c r="C559" t="s">
        <v>5789</v>
      </c>
      <c r="D559" s="1">
        <v>0.23024305555555555</v>
      </c>
      <c r="E559" t="s">
        <v>1373</v>
      </c>
      <c r="F559" t="s">
        <v>1503</v>
      </c>
      <c r="G559" s="95">
        <v>5.8193739999999998</v>
      </c>
      <c r="J559" s="97"/>
    </row>
    <row r="560" spans="1:10" x14ac:dyDescent="0.25">
      <c r="A560" t="s">
        <v>1551</v>
      </c>
      <c r="B560" t="s">
        <v>1552</v>
      </c>
      <c r="C560" t="s">
        <v>5789</v>
      </c>
      <c r="D560" s="1">
        <v>0.23024305555555555</v>
      </c>
      <c r="E560" t="s">
        <v>1373</v>
      </c>
      <c r="F560" t="s">
        <v>1506</v>
      </c>
      <c r="G560" s="95">
        <v>9.7431000000000004E-2</v>
      </c>
      <c r="J560" s="97"/>
    </row>
    <row r="561" spans="1:10" x14ac:dyDescent="0.25">
      <c r="A561" t="s">
        <v>1553</v>
      </c>
      <c r="B561" t="s">
        <v>1554</v>
      </c>
      <c r="C561" t="s">
        <v>5789</v>
      </c>
      <c r="D561" s="1">
        <v>0.23024305555555555</v>
      </c>
      <c r="E561" t="s">
        <v>1373</v>
      </c>
      <c r="F561" t="s">
        <v>1509</v>
      </c>
      <c r="G561" s="95">
        <v>696.59747300000004</v>
      </c>
      <c r="J561" s="97"/>
    </row>
    <row r="562" spans="1:10" x14ac:dyDescent="0.25">
      <c r="A562" t="s">
        <v>1555</v>
      </c>
      <c r="B562" t="s">
        <v>1556</v>
      </c>
      <c r="C562" t="s">
        <v>5789</v>
      </c>
      <c r="D562" s="1">
        <v>0.23024305555555555</v>
      </c>
      <c r="E562" t="s">
        <v>1373</v>
      </c>
      <c r="F562" t="s">
        <v>1512</v>
      </c>
      <c r="G562" s="95">
        <v>30065.333900000001</v>
      </c>
      <c r="J562" s="97"/>
    </row>
    <row r="563" spans="1:10" x14ac:dyDescent="0.25">
      <c r="A563" t="s">
        <v>1557</v>
      </c>
      <c r="B563" t="s">
        <v>1558</v>
      </c>
      <c r="C563" t="s">
        <v>5789</v>
      </c>
      <c r="D563" s="1">
        <v>0.23024305555555555</v>
      </c>
      <c r="E563" t="s">
        <v>1373</v>
      </c>
      <c r="F563" t="s">
        <v>1515</v>
      </c>
      <c r="G563" s="95">
        <v>3593.6943299999998</v>
      </c>
      <c r="J563" s="97"/>
    </row>
    <row r="564" spans="1:10" x14ac:dyDescent="0.25">
      <c r="A564" t="s">
        <v>1559</v>
      </c>
      <c r="B564" t="s">
        <v>1560</v>
      </c>
      <c r="C564" t="s">
        <v>5789</v>
      </c>
      <c r="D564" s="1">
        <v>0.23024305555555555</v>
      </c>
      <c r="E564" t="s">
        <v>1373</v>
      </c>
      <c r="F564" t="s">
        <v>1518</v>
      </c>
      <c r="G564" s="95">
        <v>1.8632150000000001</v>
      </c>
      <c r="J564" s="97"/>
    </row>
    <row r="565" spans="1:10" x14ac:dyDescent="0.25">
      <c r="A565" t="s">
        <v>1561</v>
      </c>
      <c r="B565" t="s">
        <v>1562</v>
      </c>
      <c r="C565" t="s">
        <v>5789</v>
      </c>
      <c r="D565" s="1">
        <v>0.23024305555555555</v>
      </c>
      <c r="E565" t="s">
        <v>1373</v>
      </c>
      <c r="F565" t="s">
        <v>1521</v>
      </c>
      <c r="G565" s="95">
        <v>83877.695300000007</v>
      </c>
      <c r="J565" s="97"/>
    </row>
    <row r="566" spans="1:10" x14ac:dyDescent="0.25">
      <c r="A566" t="s">
        <v>1563</v>
      </c>
      <c r="B566" t="s">
        <v>1564</v>
      </c>
      <c r="C566" t="s">
        <v>5789</v>
      </c>
      <c r="D566" s="1">
        <v>0.23024305555555555</v>
      </c>
      <c r="E566" t="s">
        <v>1373</v>
      </c>
      <c r="F566" t="s">
        <v>1524</v>
      </c>
      <c r="G566" s="95">
        <v>4543.1894499999999</v>
      </c>
      <c r="J566" s="97"/>
    </row>
    <row r="567" spans="1:10" x14ac:dyDescent="0.25">
      <c r="A567" t="s">
        <v>1565</v>
      </c>
      <c r="B567" t="s">
        <v>1566</v>
      </c>
      <c r="C567" t="s">
        <v>5789</v>
      </c>
      <c r="D567" s="1">
        <v>0.23024305555555555</v>
      </c>
      <c r="E567" t="s">
        <v>1373</v>
      </c>
      <c r="F567" t="s">
        <v>1527</v>
      </c>
      <c r="G567" s="95">
        <v>7002.74755</v>
      </c>
      <c r="J567" s="97"/>
    </row>
    <row r="568" spans="1:10" x14ac:dyDescent="0.25">
      <c r="A568" t="s">
        <v>1567</v>
      </c>
      <c r="B568" t="s">
        <v>1568</v>
      </c>
      <c r="C568" t="s">
        <v>5789</v>
      </c>
      <c r="D568" s="1">
        <v>0.23024305555555555</v>
      </c>
      <c r="E568" t="s">
        <v>1373</v>
      </c>
      <c r="F568" t="s">
        <v>1530</v>
      </c>
      <c r="G568" s="95">
        <v>68772.164000000004</v>
      </c>
      <c r="J568" s="97"/>
    </row>
    <row r="569" spans="1:10" x14ac:dyDescent="0.25">
      <c r="A569" t="s">
        <v>1569</v>
      </c>
      <c r="B569" t="s">
        <v>1570</v>
      </c>
      <c r="C569" t="s">
        <v>5789</v>
      </c>
      <c r="D569" s="1">
        <v>0.23024305555555555</v>
      </c>
      <c r="E569" t="s">
        <v>1373</v>
      </c>
      <c r="F569" t="s">
        <v>1533</v>
      </c>
      <c r="G569" s="95">
        <v>74.693832</v>
      </c>
      <c r="J569" s="97"/>
    </row>
    <row r="570" spans="1:10" x14ac:dyDescent="0.25">
      <c r="A570" t="s">
        <v>1571</v>
      </c>
      <c r="B570" t="s">
        <v>1572</v>
      </c>
      <c r="C570" t="s">
        <v>5789</v>
      </c>
      <c r="D570" s="1">
        <v>0.23024305555555555</v>
      </c>
      <c r="E570" t="s">
        <v>1373</v>
      </c>
      <c r="F570" t="s">
        <v>1536</v>
      </c>
      <c r="G570" s="95">
        <v>416.65109200000001</v>
      </c>
      <c r="J570" s="97"/>
    </row>
    <row r="571" spans="1:10" x14ac:dyDescent="0.25">
      <c r="A571" t="s">
        <v>1573</v>
      </c>
      <c r="B571" t="s">
        <v>1475</v>
      </c>
      <c r="C571" t="s">
        <v>5789</v>
      </c>
      <c r="D571" s="1">
        <v>0.23026620370370368</v>
      </c>
      <c r="E571" t="s">
        <v>1373</v>
      </c>
      <c r="F571" t="s">
        <v>1482</v>
      </c>
      <c r="G571" s="95">
        <v>16255141</v>
      </c>
      <c r="J571" s="97"/>
    </row>
    <row r="572" spans="1:10" x14ac:dyDescent="0.25">
      <c r="A572" t="s">
        <v>1574</v>
      </c>
      <c r="B572" t="s">
        <v>1476</v>
      </c>
      <c r="C572" t="s">
        <v>5789</v>
      </c>
      <c r="D572" s="1">
        <v>0.23027777777777778</v>
      </c>
      <c r="E572" t="s">
        <v>1373</v>
      </c>
      <c r="F572" t="s">
        <v>1484</v>
      </c>
      <c r="G572" s="95">
        <v>22156.58</v>
      </c>
      <c r="J572" s="97"/>
    </row>
    <row r="573" spans="1:10" x14ac:dyDescent="0.25">
      <c r="A573" t="s">
        <v>1575</v>
      </c>
      <c r="B573" t="s">
        <v>1474</v>
      </c>
      <c r="C573" t="s">
        <v>5789</v>
      </c>
      <c r="D573" s="1">
        <v>0.23028935185185184</v>
      </c>
      <c r="E573" t="s">
        <v>1373</v>
      </c>
      <c r="F573" t="s">
        <v>1486</v>
      </c>
      <c r="G573" s="95">
        <v>7295674</v>
      </c>
      <c r="J573" s="97"/>
    </row>
    <row r="574" spans="1:10" x14ac:dyDescent="0.25">
      <c r="A574" t="s">
        <v>1576</v>
      </c>
      <c r="B574" t="s">
        <v>1474</v>
      </c>
      <c r="C574" t="s">
        <v>5789</v>
      </c>
      <c r="D574" s="1">
        <v>0.23030092592592591</v>
      </c>
      <c r="E574" t="s">
        <v>1373</v>
      </c>
      <c r="F574" t="s">
        <v>1488</v>
      </c>
      <c r="G574" s="95">
        <v>3221.7299800000001</v>
      </c>
      <c r="J574" s="97"/>
    </row>
    <row r="575" spans="1:10" x14ac:dyDescent="0.25">
      <c r="A575" t="s">
        <v>1577</v>
      </c>
      <c r="B575" t="s">
        <v>1578</v>
      </c>
      <c r="C575" t="s">
        <v>5789</v>
      </c>
      <c r="D575" s="1">
        <v>0.2303125</v>
      </c>
      <c r="E575" t="s">
        <v>1373</v>
      </c>
      <c r="F575" t="s">
        <v>1491</v>
      </c>
      <c r="G575" s="95">
        <v>289124.875</v>
      </c>
      <c r="J575" s="97"/>
    </row>
    <row r="576" spans="1:10" x14ac:dyDescent="0.25">
      <c r="A576" t="s">
        <v>1579</v>
      </c>
      <c r="B576" t="s">
        <v>1580</v>
      </c>
      <c r="C576" t="s">
        <v>5789</v>
      </c>
      <c r="D576" s="1">
        <v>0.2303125</v>
      </c>
      <c r="E576" t="s">
        <v>1373</v>
      </c>
      <c r="F576" t="s">
        <v>1494</v>
      </c>
      <c r="G576" s="95">
        <v>53328.054600000003</v>
      </c>
      <c r="J576" s="97"/>
    </row>
    <row r="577" spans="1:10" x14ac:dyDescent="0.25">
      <c r="A577" t="s">
        <v>1581</v>
      </c>
      <c r="B577" t="s">
        <v>1582</v>
      </c>
      <c r="C577" t="s">
        <v>5789</v>
      </c>
      <c r="D577" s="1">
        <v>0.23032407407407407</v>
      </c>
      <c r="E577" t="s">
        <v>1373</v>
      </c>
      <c r="F577" t="s">
        <v>1497</v>
      </c>
      <c r="G577" s="95">
        <v>39873.4179</v>
      </c>
      <c r="J577" s="97"/>
    </row>
    <row r="578" spans="1:10" x14ac:dyDescent="0.25">
      <c r="A578" t="s">
        <v>1583</v>
      </c>
      <c r="B578" t="s">
        <v>1584</v>
      </c>
      <c r="C578" t="s">
        <v>5789</v>
      </c>
      <c r="D578" s="1">
        <v>0.23032407407407407</v>
      </c>
      <c r="E578" t="s">
        <v>1373</v>
      </c>
      <c r="F578" t="s">
        <v>1500</v>
      </c>
      <c r="G578" s="95">
        <v>4045.39428</v>
      </c>
      <c r="J578" s="97"/>
    </row>
    <row r="579" spans="1:10" x14ac:dyDescent="0.25">
      <c r="A579" t="s">
        <v>1585</v>
      </c>
      <c r="B579" t="s">
        <v>1586</v>
      </c>
      <c r="C579" t="s">
        <v>5789</v>
      </c>
      <c r="D579" s="1">
        <v>0.23032407407407407</v>
      </c>
      <c r="E579" t="s">
        <v>1373</v>
      </c>
      <c r="F579" t="s">
        <v>1503</v>
      </c>
      <c r="G579" s="95">
        <v>85.134895</v>
      </c>
      <c r="J579" s="97"/>
    </row>
    <row r="580" spans="1:10" x14ac:dyDescent="0.25">
      <c r="A580" t="s">
        <v>1587</v>
      </c>
      <c r="B580" t="s">
        <v>1588</v>
      </c>
      <c r="C580" t="s">
        <v>5789</v>
      </c>
      <c r="D580" s="1">
        <v>0.23032407407407407</v>
      </c>
      <c r="E580" t="s">
        <v>1373</v>
      </c>
      <c r="F580" t="s">
        <v>1506</v>
      </c>
      <c r="G580" s="95">
        <v>6.00976</v>
      </c>
      <c r="J580" s="97"/>
    </row>
    <row r="581" spans="1:10" x14ac:dyDescent="0.25">
      <c r="A581" t="s">
        <v>1589</v>
      </c>
      <c r="B581" t="s">
        <v>1590</v>
      </c>
      <c r="C581" t="s">
        <v>5789</v>
      </c>
      <c r="D581" s="1">
        <v>0.23032407407407407</v>
      </c>
      <c r="E581" t="s">
        <v>1373</v>
      </c>
      <c r="F581" t="s">
        <v>1509</v>
      </c>
      <c r="G581" s="95">
        <v>2235.5964300000001</v>
      </c>
      <c r="J581" s="97"/>
    </row>
    <row r="582" spans="1:10" x14ac:dyDescent="0.25">
      <c r="A582" t="s">
        <v>1591</v>
      </c>
      <c r="B582" t="s">
        <v>1592</v>
      </c>
      <c r="C582" t="s">
        <v>5789</v>
      </c>
      <c r="D582" s="1">
        <v>0.23032407407407407</v>
      </c>
      <c r="E582" t="s">
        <v>1373</v>
      </c>
      <c r="F582" t="s">
        <v>1512</v>
      </c>
      <c r="G582" s="95">
        <v>28715.4804</v>
      </c>
      <c r="J582" s="97"/>
    </row>
    <row r="583" spans="1:10" x14ac:dyDescent="0.25">
      <c r="A583" t="s">
        <v>1593</v>
      </c>
      <c r="B583" t="s">
        <v>1594</v>
      </c>
      <c r="C583" t="s">
        <v>5789</v>
      </c>
      <c r="D583" s="1">
        <v>0.23032407407407407</v>
      </c>
      <c r="E583" t="s">
        <v>1373</v>
      </c>
      <c r="F583" t="s">
        <v>1515</v>
      </c>
      <c r="G583" s="95">
        <v>7484.2060499999998</v>
      </c>
      <c r="J583" s="97"/>
    </row>
    <row r="584" spans="1:10" x14ac:dyDescent="0.25">
      <c r="A584" t="s">
        <v>1595</v>
      </c>
      <c r="B584" t="s">
        <v>1596</v>
      </c>
      <c r="C584" t="s">
        <v>5789</v>
      </c>
      <c r="D584" s="1">
        <v>0.23032407407407407</v>
      </c>
      <c r="E584" t="s">
        <v>1373</v>
      </c>
      <c r="F584" t="s">
        <v>1518</v>
      </c>
      <c r="G584" s="95">
        <v>29.864243999999999</v>
      </c>
      <c r="J584" s="97"/>
    </row>
    <row r="585" spans="1:10" x14ac:dyDescent="0.25">
      <c r="A585" t="s">
        <v>1597</v>
      </c>
      <c r="B585" t="s">
        <v>1598</v>
      </c>
      <c r="C585" t="s">
        <v>5789</v>
      </c>
      <c r="D585" s="1">
        <v>0.23032407407407407</v>
      </c>
      <c r="E585" t="s">
        <v>1373</v>
      </c>
      <c r="F585" t="s">
        <v>1521</v>
      </c>
      <c r="G585" s="95">
        <v>81683.492100000003</v>
      </c>
      <c r="J585" s="97"/>
    </row>
    <row r="586" spans="1:10" x14ac:dyDescent="0.25">
      <c r="A586" t="s">
        <v>1599</v>
      </c>
      <c r="B586" t="s">
        <v>1600</v>
      </c>
      <c r="C586" t="s">
        <v>5789</v>
      </c>
      <c r="D586" s="1">
        <v>0.23032407407407407</v>
      </c>
      <c r="E586" t="s">
        <v>1373</v>
      </c>
      <c r="F586" t="s">
        <v>1524</v>
      </c>
      <c r="G586" s="95">
        <v>3377.4348100000002</v>
      </c>
      <c r="J586" s="97"/>
    </row>
    <row r="587" spans="1:10" x14ac:dyDescent="0.25">
      <c r="A587" t="s">
        <v>1601</v>
      </c>
      <c r="B587" t="s">
        <v>1602</v>
      </c>
      <c r="C587" t="s">
        <v>5789</v>
      </c>
      <c r="D587" s="1">
        <v>0.23032407407407407</v>
      </c>
      <c r="E587" t="s">
        <v>1373</v>
      </c>
      <c r="F587" t="s">
        <v>1527</v>
      </c>
      <c r="G587" s="95">
        <v>8959.7519499999999</v>
      </c>
      <c r="J587" s="97"/>
    </row>
    <row r="588" spans="1:10" x14ac:dyDescent="0.25">
      <c r="A588" t="s">
        <v>1603</v>
      </c>
      <c r="B588" t="s">
        <v>1604</v>
      </c>
      <c r="C588" t="s">
        <v>5789</v>
      </c>
      <c r="D588" s="1">
        <v>0.23032407407407407</v>
      </c>
      <c r="E588" t="s">
        <v>1373</v>
      </c>
      <c r="F588" t="s">
        <v>1530</v>
      </c>
      <c r="G588" s="95">
        <v>70456.710900000005</v>
      </c>
      <c r="J588" s="97"/>
    </row>
    <row r="589" spans="1:10" x14ac:dyDescent="0.25">
      <c r="A589" t="s">
        <v>1605</v>
      </c>
      <c r="B589" t="s">
        <v>1606</v>
      </c>
      <c r="C589" t="s">
        <v>5789</v>
      </c>
      <c r="D589" s="1">
        <v>0.23032407407407407</v>
      </c>
      <c r="E589" t="s">
        <v>1373</v>
      </c>
      <c r="F589" t="s">
        <v>1533</v>
      </c>
      <c r="G589" s="95">
        <v>135.06922900000001</v>
      </c>
      <c r="J589" s="97"/>
    </row>
    <row r="590" spans="1:10" x14ac:dyDescent="0.25">
      <c r="A590" t="s">
        <v>1607</v>
      </c>
      <c r="B590" t="s">
        <v>1608</v>
      </c>
      <c r="C590" t="s">
        <v>5789</v>
      </c>
      <c r="D590" s="1">
        <v>0.23032407407407407</v>
      </c>
      <c r="E590" t="s">
        <v>1373</v>
      </c>
      <c r="F590" t="s">
        <v>1536</v>
      </c>
      <c r="G590" s="95">
        <v>364.89703300000002</v>
      </c>
      <c r="J590" s="97"/>
    </row>
    <row r="591" spans="1:10" x14ac:dyDescent="0.25">
      <c r="A591" t="s">
        <v>1609</v>
      </c>
      <c r="B591" t="s">
        <v>1479</v>
      </c>
      <c r="C591" t="s">
        <v>5789</v>
      </c>
      <c r="D591" s="1">
        <v>0.23034722222222223</v>
      </c>
      <c r="E591" t="s">
        <v>1373</v>
      </c>
      <c r="F591" t="s">
        <v>1482</v>
      </c>
      <c r="G591" s="95">
        <v>25329082</v>
      </c>
      <c r="J591" s="97"/>
    </row>
    <row r="592" spans="1:10" x14ac:dyDescent="0.25">
      <c r="A592" t="s">
        <v>1610</v>
      </c>
      <c r="B592" t="s">
        <v>1480</v>
      </c>
      <c r="C592" t="s">
        <v>5789</v>
      </c>
      <c r="D592" s="1">
        <v>0.2303587962962963</v>
      </c>
      <c r="E592" t="s">
        <v>1373</v>
      </c>
      <c r="F592" t="s">
        <v>1484</v>
      </c>
      <c r="G592" s="95">
        <v>21780.464800000002</v>
      </c>
      <c r="J592" s="97"/>
    </row>
    <row r="593" spans="1:10" x14ac:dyDescent="0.25">
      <c r="A593" t="s">
        <v>1611</v>
      </c>
      <c r="B593" t="s">
        <v>1478</v>
      </c>
      <c r="C593" t="s">
        <v>5789</v>
      </c>
      <c r="D593" s="1">
        <v>0.23037037037037036</v>
      </c>
      <c r="E593" t="s">
        <v>1373</v>
      </c>
      <c r="F593" t="s">
        <v>1486</v>
      </c>
      <c r="G593" s="95">
        <v>11796722</v>
      </c>
      <c r="J593" s="97"/>
    </row>
    <row r="594" spans="1:10" x14ac:dyDescent="0.25">
      <c r="A594" t="s">
        <v>1612</v>
      </c>
      <c r="B594" t="s">
        <v>1478</v>
      </c>
      <c r="C594" t="s">
        <v>5789</v>
      </c>
      <c r="D594" s="1">
        <v>0.23038194444444446</v>
      </c>
      <c r="E594" t="s">
        <v>1373</v>
      </c>
      <c r="F594" t="s">
        <v>1488</v>
      </c>
      <c r="G594" s="95">
        <v>3165.0307600000001</v>
      </c>
      <c r="J594" s="97"/>
    </row>
    <row r="595" spans="1:10" x14ac:dyDescent="0.25">
      <c r="A595" t="s">
        <v>1613</v>
      </c>
      <c r="B595" t="s">
        <v>1614</v>
      </c>
      <c r="C595" t="s">
        <v>5789</v>
      </c>
      <c r="D595" s="1">
        <v>0.23039351851851853</v>
      </c>
      <c r="E595" t="s">
        <v>1373</v>
      </c>
      <c r="F595" t="s">
        <v>1491</v>
      </c>
      <c r="G595" s="95">
        <v>465825.5</v>
      </c>
      <c r="J595" s="97"/>
    </row>
    <row r="596" spans="1:10" x14ac:dyDescent="0.25">
      <c r="A596" t="s">
        <v>1615</v>
      </c>
      <c r="B596" t="s">
        <v>1616</v>
      </c>
      <c r="C596" t="s">
        <v>5789</v>
      </c>
      <c r="D596" s="1">
        <v>0.23039351851851853</v>
      </c>
      <c r="E596" t="s">
        <v>1373</v>
      </c>
      <c r="F596" t="s">
        <v>1494</v>
      </c>
      <c r="G596" s="95">
        <v>72766.085900000005</v>
      </c>
      <c r="J596" s="97"/>
    </row>
    <row r="597" spans="1:10" x14ac:dyDescent="0.25">
      <c r="A597" t="s">
        <v>1617</v>
      </c>
      <c r="B597" t="s">
        <v>1618</v>
      </c>
      <c r="C597" t="s">
        <v>5789</v>
      </c>
      <c r="D597" s="1">
        <v>0.23039351851851853</v>
      </c>
      <c r="E597" t="s">
        <v>1373</v>
      </c>
      <c r="F597" t="s">
        <v>1497</v>
      </c>
      <c r="G597" s="95">
        <v>31791.6152</v>
      </c>
      <c r="J597" s="97"/>
    </row>
    <row r="598" spans="1:10" x14ac:dyDescent="0.25">
      <c r="A598" t="s">
        <v>1619</v>
      </c>
      <c r="B598" t="s">
        <v>1620</v>
      </c>
      <c r="C598" t="s">
        <v>5789</v>
      </c>
      <c r="D598" s="1">
        <v>0.23039351851851853</v>
      </c>
      <c r="E598" t="s">
        <v>1373</v>
      </c>
      <c r="F598" t="s">
        <v>1500</v>
      </c>
      <c r="G598" s="95">
        <v>3835.84863</v>
      </c>
      <c r="J598" s="97"/>
    </row>
    <row r="599" spans="1:10" x14ac:dyDescent="0.25">
      <c r="A599" t="s">
        <v>1621</v>
      </c>
      <c r="B599" t="s">
        <v>1622</v>
      </c>
      <c r="C599" t="s">
        <v>5789</v>
      </c>
      <c r="D599" s="1">
        <v>0.23039351851851853</v>
      </c>
      <c r="E599" t="s">
        <v>1373</v>
      </c>
      <c r="F599" t="s">
        <v>1503</v>
      </c>
      <c r="G599" s="95">
        <v>1531.7447500000001</v>
      </c>
      <c r="J599" s="97"/>
    </row>
    <row r="600" spans="1:10" x14ac:dyDescent="0.25">
      <c r="A600" t="s">
        <v>1623</v>
      </c>
      <c r="B600" t="s">
        <v>1624</v>
      </c>
      <c r="C600" t="s">
        <v>5789</v>
      </c>
      <c r="D600" s="1">
        <v>0.23039351851851853</v>
      </c>
      <c r="E600" t="s">
        <v>1373</v>
      </c>
      <c r="F600" t="s">
        <v>1506</v>
      </c>
      <c r="G600" s="95">
        <v>317.96914600000002</v>
      </c>
      <c r="J600" s="97"/>
    </row>
    <row r="601" spans="1:10" x14ac:dyDescent="0.25">
      <c r="A601" t="s">
        <v>1625</v>
      </c>
      <c r="B601" t="s">
        <v>1626</v>
      </c>
      <c r="C601" t="s">
        <v>5789</v>
      </c>
      <c r="D601" s="1">
        <v>0.23039351851851853</v>
      </c>
      <c r="E601" t="s">
        <v>1373</v>
      </c>
      <c r="F601" t="s">
        <v>1509</v>
      </c>
      <c r="G601" s="95">
        <v>6771.0019499999999</v>
      </c>
      <c r="J601" s="97"/>
    </row>
    <row r="602" spans="1:10" x14ac:dyDescent="0.25">
      <c r="A602" t="s">
        <v>1627</v>
      </c>
      <c r="B602" t="s">
        <v>1628</v>
      </c>
      <c r="C602" t="s">
        <v>5789</v>
      </c>
      <c r="D602" s="1">
        <v>0.23039351851851853</v>
      </c>
      <c r="E602" t="s">
        <v>1373</v>
      </c>
      <c r="F602" t="s">
        <v>1512</v>
      </c>
      <c r="G602" s="95">
        <v>36851.476499999997</v>
      </c>
      <c r="J602" s="97"/>
    </row>
    <row r="603" spans="1:10" x14ac:dyDescent="0.25">
      <c r="A603" t="s">
        <v>1629</v>
      </c>
      <c r="B603" t="s">
        <v>1630</v>
      </c>
      <c r="C603" t="s">
        <v>5789</v>
      </c>
      <c r="D603" s="1">
        <v>0.23039351851851853</v>
      </c>
      <c r="E603" t="s">
        <v>1373</v>
      </c>
      <c r="F603" t="s">
        <v>1515</v>
      </c>
      <c r="G603" s="95">
        <v>31507.1113</v>
      </c>
      <c r="J603" s="97"/>
    </row>
    <row r="604" spans="1:10" x14ac:dyDescent="0.25">
      <c r="A604" t="s">
        <v>1631</v>
      </c>
      <c r="B604" t="s">
        <v>1632</v>
      </c>
      <c r="C604" t="s">
        <v>5789</v>
      </c>
      <c r="D604" s="1">
        <v>0.23039351851851853</v>
      </c>
      <c r="E604" t="s">
        <v>1373</v>
      </c>
      <c r="F604" t="s">
        <v>1518</v>
      </c>
      <c r="G604" s="95">
        <v>751.34368800000004</v>
      </c>
      <c r="J604" s="97"/>
    </row>
    <row r="605" spans="1:10" x14ac:dyDescent="0.25">
      <c r="A605" t="s">
        <v>1633</v>
      </c>
      <c r="B605" t="s">
        <v>1634</v>
      </c>
      <c r="C605" t="s">
        <v>5789</v>
      </c>
      <c r="D605" s="1">
        <v>0.23039351851851853</v>
      </c>
      <c r="E605" t="s">
        <v>1373</v>
      </c>
      <c r="F605" t="s">
        <v>1521</v>
      </c>
      <c r="G605" s="95">
        <v>99974.132800000007</v>
      </c>
      <c r="J605" s="97"/>
    </row>
    <row r="606" spans="1:10" x14ac:dyDescent="0.25">
      <c r="A606" t="s">
        <v>1635</v>
      </c>
      <c r="B606" t="s">
        <v>1636</v>
      </c>
      <c r="C606" t="s">
        <v>5789</v>
      </c>
      <c r="D606" s="1">
        <v>0.23039351851851853</v>
      </c>
      <c r="E606" t="s">
        <v>1373</v>
      </c>
      <c r="F606" t="s">
        <v>1524</v>
      </c>
      <c r="G606" s="95">
        <v>4331.36132</v>
      </c>
      <c r="J606" s="97"/>
    </row>
    <row r="607" spans="1:10" x14ac:dyDescent="0.25">
      <c r="A607" t="s">
        <v>1637</v>
      </c>
      <c r="B607" t="s">
        <v>1638</v>
      </c>
      <c r="C607" t="s">
        <v>5789</v>
      </c>
      <c r="D607" s="1">
        <v>0.23039351851851853</v>
      </c>
      <c r="E607" t="s">
        <v>1373</v>
      </c>
      <c r="F607" t="s">
        <v>1527</v>
      </c>
      <c r="G607" s="95">
        <v>29814.322199999999</v>
      </c>
      <c r="J607" s="97"/>
    </row>
    <row r="608" spans="1:10" x14ac:dyDescent="0.25">
      <c r="A608" t="s">
        <v>1639</v>
      </c>
      <c r="B608" t="s">
        <v>1640</v>
      </c>
      <c r="C608" t="s">
        <v>5789</v>
      </c>
      <c r="D608" s="1">
        <v>0.23039351851851853</v>
      </c>
      <c r="E608" t="s">
        <v>1373</v>
      </c>
      <c r="F608" t="s">
        <v>1530</v>
      </c>
      <c r="G608" s="95">
        <v>87816.1875</v>
      </c>
      <c r="J608" s="97"/>
    </row>
    <row r="609" spans="1:10" x14ac:dyDescent="0.25">
      <c r="A609" t="s">
        <v>1641</v>
      </c>
      <c r="B609" t="s">
        <v>1642</v>
      </c>
      <c r="C609" t="s">
        <v>5789</v>
      </c>
      <c r="D609" s="1">
        <v>0.23039351851851853</v>
      </c>
      <c r="E609" t="s">
        <v>1373</v>
      </c>
      <c r="F609" t="s">
        <v>1533</v>
      </c>
      <c r="G609" s="95">
        <v>206.92034899999999</v>
      </c>
      <c r="J609" s="97"/>
    </row>
    <row r="610" spans="1:10" x14ac:dyDescent="0.25">
      <c r="A610" t="s">
        <v>1643</v>
      </c>
      <c r="B610" t="s">
        <v>1644</v>
      </c>
      <c r="C610" t="s">
        <v>5789</v>
      </c>
      <c r="D610" s="1">
        <v>0.23039351851851853</v>
      </c>
      <c r="E610" t="s">
        <v>1373</v>
      </c>
      <c r="F610" t="s">
        <v>1536</v>
      </c>
      <c r="G610" s="95">
        <v>275.85134799999997</v>
      </c>
      <c r="J610" s="97"/>
    </row>
    <row r="611" spans="1:10" x14ac:dyDescent="0.25">
      <c r="A611" t="s">
        <v>1648</v>
      </c>
      <c r="B611" t="s">
        <v>1743</v>
      </c>
      <c r="C611" t="s">
        <v>5789</v>
      </c>
      <c r="D611" s="1">
        <v>0.23042824074074075</v>
      </c>
      <c r="E611" t="s">
        <v>1373</v>
      </c>
      <c r="F611" t="s">
        <v>1744</v>
      </c>
      <c r="G611" s="95">
        <v>8551171</v>
      </c>
      <c r="J611" s="97"/>
    </row>
    <row r="612" spans="1:10" x14ac:dyDescent="0.25">
      <c r="A612" t="s">
        <v>1651</v>
      </c>
      <c r="B612" t="s">
        <v>1745</v>
      </c>
      <c r="C612" t="s">
        <v>5789</v>
      </c>
      <c r="D612" s="1">
        <v>0.23043981481481482</v>
      </c>
      <c r="E612" t="s">
        <v>1373</v>
      </c>
      <c r="F612" t="s">
        <v>1746</v>
      </c>
      <c r="G612" s="95">
        <v>0</v>
      </c>
      <c r="J612" s="97"/>
    </row>
    <row r="613" spans="1:10" x14ac:dyDescent="0.25">
      <c r="A613" t="s">
        <v>1654</v>
      </c>
      <c r="B613" t="s">
        <v>1747</v>
      </c>
      <c r="C613" t="s">
        <v>5789</v>
      </c>
      <c r="D613" s="1">
        <v>0.23045138888888891</v>
      </c>
      <c r="E613" t="s">
        <v>1373</v>
      </c>
      <c r="F613" t="s">
        <v>1748</v>
      </c>
      <c r="G613" s="95">
        <v>5033182</v>
      </c>
      <c r="J613" s="97"/>
    </row>
    <row r="614" spans="1:10" x14ac:dyDescent="0.25">
      <c r="A614" t="s">
        <v>1657</v>
      </c>
      <c r="B614" t="s">
        <v>1749</v>
      </c>
      <c r="C614" t="s">
        <v>5789</v>
      </c>
      <c r="D614" s="1">
        <v>0.23046296296296295</v>
      </c>
      <c r="E614" t="s">
        <v>1373</v>
      </c>
      <c r="F614" t="s">
        <v>1750</v>
      </c>
      <c r="G614" s="95">
        <v>0</v>
      </c>
      <c r="J614" s="97"/>
    </row>
    <row r="615" spans="1:10" x14ac:dyDescent="0.25">
      <c r="A615" t="s">
        <v>1660</v>
      </c>
      <c r="B615" t="s">
        <v>1751</v>
      </c>
      <c r="C615" t="s">
        <v>5789</v>
      </c>
      <c r="D615" s="1">
        <v>0.23047453703703705</v>
      </c>
      <c r="E615" t="s">
        <v>1373</v>
      </c>
      <c r="F615" t="s">
        <v>1752</v>
      </c>
      <c r="G615" s="95">
        <v>150382.25</v>
      </c>
      <c r="J615" s="97"/>
    </row>
    <row r="616" spans="1:10" x14ac:dyDescent="0.25">
      <c r="A616" t="s">
        <v>1663</v>
      </c>
      <c r="B616" t="s">
        <v>1753</v>
      </c>
      <c r="C616" t="s">
        <v>5789</v>
      </c>
      <c r="D616" s="1">
        <v>0.23047453703703705</v>
      </c>
      <c r="E616" t="s">
        <v>1373</v>
      </c>
      <c r="F616" t="s">
        <v>1754</v>
      </c>
      <c r="G616" s="95">
        <v>17183.162100000001</v>
      </c>
      <c r="J616" s="97"/>
    </row>
    <row r="617" spans="1:10" x14ac:dyDescent="0.25">
      <c r="A617" t="s">
        <v>1666</v>
      </c>
      <c r="B617" t="s">
        <v>1755</v>
      </c>
      <c r="C617" t="s">
        <v>5789</v>
      </c>
      <c r="D617" s="1">
        <v>0.23047453703703705</v>
      </c>
      <c r="E617" t="s">
        <v>1373</v>
      </c>
      <c r="F617" t="s">
        <v>1756</v>
      </c>
      <c r="G617" s="95">
        <v>14692.6718</v>
      </c>
      <c r="J617" s="97"/>
    </row>
    <row r="618" spans="1:10" x14ac:dyDescent="0.25">
      <c r="A618" t="s">
        <v>1669</v>
      </c>
      <c r="B618" t="s">
        <v>1757</v>
      </c>
      <c r="C618" t="s">
        <v>5789</v>
      </c>
      <c r="D618" s="1">
        <v>0.23047453703703705</v>
      </c>
      <c r="E618" t="s">
        <v>1373</v>
      </c>
      <c r="F618" t="s">
        <v>1758</v>
      </c>
      <c r="G618" s="95">
        <v>1912.7564600000001</v>
      </c>
      <c r="J618" s="97"/>
    </row>
    <row r="619" spans="1:10" x14ac:dyDescent="0.25">
      <c r="A619" t="s">
        <v>1672</v>
      </c>
      <c r="B619" t="s">
        <v>1759</v>
      </c>
      <c r="C619" t="s">
        <v>5789</v>
      </c>
      <c r="D619" s="1">
        <v>0.23047453703703705</v>
      </c>
      <c r="E619" t="s">
        <v>1373</v>
      </c>
      <c r="F619" t="s">
        <v>1760</v>
      </c>
      <c r="G619" s="95">
        <v>1540.93237</v>
      </c>
      <c r="J619" s="97"/>
    </row>
    <row r="620" spans="1:10" x14ac:dyDescent="0.25">
      <c r="A620" t="s">
        <v>1675</v>
      </c>
      <c r="B620" t="s">
        <v>1761</v>
      </c>
      <c r="C620" t="s">
        <v>5789</v>
      </c>
      <c r="D620" s="1">
        <v>0.23047453703703705</v>
      </c>
      <c r="E620" t="s">
        <v>1373</v>
      </c>
      <c r="F620" t="s">
        <v>1762</v>
      </c>
      <c r="G620" s="95">
        <v>210.08798200000001</v>
      </c>
      <c r="J620" s="97"/>
    </row>
    <row r="621" spans="1:10" x14ac:dyDescent="0.25">
      <c r="A621" t="s">
        <v>1678</v>
      </c>
      <c r="B621" t="s">
        <v>1763</v>
      </c>
      <c r="C621" t="s">
        <v>5789</v>
      </c>
      <c r="D621" s="1">
        <v>0.23047453703703705</v>
      </c>
      <c r="E621" t="s">
        <v>1373</v>
      </c>
      <c r="F621" t="s">
        <v>1764</v>
      </c>
      <c r="G621" s="95">
        <v>2917.7182600000001</v>
      </c>
      <c r="J621" s="97"/>
    </row>
    <row r="622" spans="1:10" x14ac:dyDescent="0.25">
      <c r="A622" t="s">
        <v>1681</v>
      </c>
      <c r="B622" t="s">
        <v>1765</v>
      </c>
      <c r="C622" t="s">
        <v>5789</v>
      </c>
      <c r="D622" s="1">
        <v>0.23047453703703705</v>
      </c>
      <c r="E622" t="s">
        <v>1373</v>
      </c>
      <c r="F622" t="s">
        <v>1766</v>
      </c>
      <c r="G622" s="95">
        <v>12178.036099999999</v>
      </c>
      <c r="J622" s="97"/>
    </row>
    <row r="623" spans="1:10" x14ac:dyDescent="0.25">
      <c r="A623" t="s">
        <v>1684</v>
      </c>
      <c r="B623" t="s">
        <v>1767</v>
      </c>
      <c r="C623" t="s">
        <v>5789</v>
      </c>
      <c r="D623" s="1">
        <v>0.23047453703703705</v>
      </c>
      <c r="E623" t="s">
        <v>1373</v>
      </c>
      <c r="F623" t="s">
        <v>1768</v>
      </c>
      <c r="G623" s="95">
        <v>20076.318299999999</v>
      </c>
      <c r="J623" s="97"/>
    </row>
    <row r="624" spans="1:10" x14ac:dyDescent="0.25">
      <c r="A624" t="s">
        <v>1687</v>
      </c>
      <c r="B624" t="s">
        <v>1769</v>
      </c>
      <c r="C624" t="s">
        <v>5789</v>
      </c>
      <c r="D624" s="1">
        <v>0.23047453703703705</v>
      </c>
      <c r="E624" t="s">
        <v>1373</v>
      </c>
      <c r="F624" t="s">
        <v>1770</v>
      </c>
      <c r="G624" s="95">
        <v>640.84106399999996</v>
      </c>
      <c r="J624" s="97"/>
    </row>
    <row r="625" spans="1:10" x14ac:dyDescent="0.25">
      <c r="A625" t="s">
        <v>1690</v>
      </c>
      <c r="B625" t="s">
        <v>1771</v>
      </c>
      <c r="C625" t="s">
        <v>5789</v>
      </c>
      <c r="D625" s="1">
        <v>0.23047453703703705</v>
      </c>
      <c r="E625" t="s">
        <v>1373</v>
      </c>
      <c r="F625" t="s">
        <v>1772</v>
      </c>
      <c r="G625" s="95">
        <v>37404.468699999998</v>
      </c>
      <c r="J625" s="97"/>
    </row>
    <row r="626" spans="1:10" x14ac:dyDescent="0.25">
      <c r="A626" t="s">
        <v>1693</v>
      </c>
      <c r="B626" t="s">
        <v>1773</v>
      </c>
      <c r="C626" t="s">
        <v>5789</v>
      </c>
      <c r="D626" s="1">
        <v>0.23047453703703705</v>
      </c>
      <c r="E626" t="s">
        <v>1373</v>
      </c>
      <c r="F626" t="s">
        <v>1774</v>
      </c>
      <c r="G626" s="95">
        <v>2866.0354000000002</v>
      </c>
      <c r="J626" s="97"/>
    </row>
    <row r="627" spans="1:10" x14ac:dyDescent="0.25">
      <c r="A627" t="s">
        <v>1696</v>
      </c>
      <c r="B627" t="s">
        <v>1775</v>
      </c>
      <c r="C627" t="s">
        <v>5789</v>
      </c>
      <c r="D627" s="1">
        <v>0.23047453703703705</v>
      </c>
      <c r="E627" t="s">
        <v>1373</v>
      </c>
      <c r="F627" t="s">
        <v>1776</v>
      </c>
      <c r="G627" s="95">
        <v>21132.509699999999</v>
      </c>
      <c r="J627" s="97"/>
    </row>
    <row r="628" spans="1:10" x14ac:dyDescent="0.25">
      <c r="A628" t="s">
        <v>1699</v>
      </c>
      <c r="B628" t="s">
        <v>1777</v>
      </c>
      <c r="C628" t="s">
        <v>5789</v>
      </c>
      <c r="D628" s="1">
        <v>0.23047453703703705</v>
      </c>
      <c r="E628" t="s">
        <v>1373</v>
      </c>
      <c r="F628" t="s">
        <v>1778</v>
      </c>
      <c r="G628" s="95">
        <v>33202.421799999996</v>
      </c>
      <c r="J628" s="97"/>
    </row>
    <row r="629" spans="1:10" x14ac:dyDescent="0.25">
      <c r="A629" t="s">
        <v>1779</v>
      </c>
      <c r="B629" t="s">
        <v>1780</v>
      </c>
      <c r="C629" t="s">
        <v>5789</v>
      </c>
      <c r="D629" s="1">
        <v>0.23047453703703705</v>
      </c>
      <c r="E629" t="s">
        <v>1373</v>
      </c>
      <c r="F629" t="s">
        <v>1781</v>
      </c>
      <c r="G629" s="95">
        <v>485.83856200000002</v>
      </c>
      <c r="J629" s="97"/>
    </row>
    <row r="630" spans="1:10" x14ac:dyDescent="0.25">
      <c r="A630" t="s">
        <v>1782</v>
      </c>
      <c r="B630" t="s">
        <v>1783</v>
      </c>
      <c r="C630" t="s">
        <v>5789</v>
      </c>
      <c r="D630" s="1">
        <v>0.23047453703703705</v>
      </c>
      <c r="E630" t="s">
        <v>1373</v>
      </c>
      <c r="F630" t="s">
        <v>1784</v>
      </c>
      <c r="G630" s="95">
        <v>340.39669700000002</v>
      </c>
      <c r="J630" s="97"/>
    </row>
    <row r="631" spans="1:10" x14ac:dyDescent="0.25">
      <c r="A631" t="s">
        <v>1785</v>
      </c>
      <c r="B631" t="s">
        <v>1786</v>
      </c>
      <c r="C631" t="s">
        <v>5789</v>
      </c>
      <c r="D631" s="1">
        <v>0.23049768518518518</v>
      </c>
      <c r="E631" t="s">
        <v>1373</v>
      </c>
      <c r="F631" t="s">
        <v>1787</v>
      </c>
      <c r="G631" s="95">
        <v>2556602.75</v>
      </c>
      <c r="J631" s="97"/>
    </row>
    <row r="632" spans="1:10" x14ac:dyDescent="0.25">
      <c r="A632" t="s">
        <v>1788</v>
      </c>
      <c r="B632" t="s">
        <v>1789</v>
      </c>
      <c r="C632" t="s">
        <v>5789</v>
      </c>
      <c r="D632" s="1">
        <v>0.23050925925925925</v>
      </c>
      <c r="E632" t="s">
        <v>1373</v>
      </c>
      <c r="F632" t="s">
        <v>1790</v>
      </c>
      <c r="G632" s="95">
        <v>0</v>
      </c>
      <c r="J632" s="97"/>
    </row>
    <row r="633" spans="1:10" x14ac:dyDescent="0.25">
      <c r="A633" t="s">
        <v>1791</v>
      </c>
      <c r="B633" t="s">
        <v>1792</v>
      </c>
      <c r="C633" t="s">
        <v>5789</v>
      </c>
      <c r="D633" s="1">
        <v>0.23052083333333331</v>
      </c>
      <c r="E633" t="s">
        <v>1373</v>
      </c>
      <c r="F633" t="s">
        <v>1793</v>
      </c>
      <c r="G633" s="95">
        <v>1634135.5</v>
      </c>
      <c r="J633" s="97"/>
    </row>
    <row r="634" spans="1:10" x14ac:dyDescent="0.25">
      <c r="A634" t="s">
        <v>1794</v>
      </c>
      <c r="B634" t="s">
        <v>1795</v>
      </c>
      <c r="C634" t="s">
        <v>5789</v>
      </c>
      <c r="D634" s="1">
        <v>0.23053240740740741</v>
      </c>
      <c r="E634" t="s">
        <v>1373</v>
      </c>
      <c r="F634" t="s">
        <v>1796</v>
      </c>
      <c r="G634" s="95">
        <v>0</v>
      </c>
      <c r="J634" s="97"/>
    </row>
    <row r="635" spans="1:10" x14ac:dyDescent="0.25">
      <c r="A635" t="s">
        <v>1797</v>
      </c>
      <c r="B635" t="s">
        <v>1798</v>
      </c>
      <c r="C635" t="s">
        <v>5789</v>
      </c>
      <c r="D635" s="1">
        <v>0.23054398148148147</v>
      </c>
      <c r="E635" t="s">
        <v>1373</v>
      </c>
      <c r="F635" t="s">
        <v>1799</v>
      </c>
      <c r="G635" s="95">
        <v>20978.2304</v>
      </c>
      <c r="J635" s="97"/>
    </row>
    <row r="636" spans="1:10" x14ac:dyDescent="0.25">
      <c r="A636" t="s">
        <v>1800</v>
      </c>
      <c r="B636" t="s">
        <v>1801</v>
      </c>
      <c r="C636" t="s">
        <v>5789</v>
      </c>
      <c r="D636" s="1">
        <v>0.23054398148148147</v>
      </c>
      <c r="E636" t="s">
        <v>1373</v>
      </c>
      <c r="F636" t="s">
        <v>1802</v>
      </c>
      <c r="G636" s="95">
        <v>5199.1406200000001</v>
      </c>
      <c r="J636" s="97"/>
    </row>
    <row r="637" spans="1:10" x14ac:dyDescent="0.25">
      <c r="A637" t="s">
        <v>1803</v>
      </c>
      <c r="B637" t="s">
        <v>1804</v>
      </c>
      <c r="C637" t="s">
        <v>5789</v>
      </c>
      <c r="D637" s="1">
        <v>0.23054398148148147</v>
      </c>
      <c r="E637" t="s">
        <v>1373</v>
      </c>
      <c r="F637" t="s">
        <v>1805</v>
      </c>
      <c r="G637" s="95">
        <v>5214.1005800000003</v>
      </c>
      <c r="J637" s="97"/>
    </row>
    <row r="638" spans="1:10" x14ac:dyDescent="0.25">
      <c r="A638" t="s">
        <v>1806</v>
      </c>
      <c r="B638" t="s">
        <v>1807</v>
      </c>
      <c r="C638" t="s">
        <v>5789</v>
      </c>
      <c r="D638" s="1">
        <v>0.23054398148148147</v>
      </c>
      <c r="E638" t="s">
        <v>1373</v>
      </c>
      <c r="F638" t="s">
        <v>1808</v>
      </c>
      <c r="G638" s="95">
        <v>1518.02099</v>
      </c>
      <c r="J638" s="97"/>
    </row>
    <row r="639" spans="1:10" x14ac:dyDescent="0.25">
      <c r="A639" t="s">
        <v>1809</v>
      </c>
      <c r="B639" t="s">
        <v>1810</v>
      </c>
      <c r="C639" t="s">
        <v>5789</v>
      </c>
      <c r="D639" s="1">
        <v>0.23054398148148147</v>
      </c>
      <c r="E639" t="s">
        <v>1373</v>
      </c>
      <c r="F639" t="s">
        <v>1811</v>
      </c>
      <c r="G639" s="95">
        <v>1464.13903</v>
      </c>
      <c r="J639" s="97"/>
    </row>
    <row r="640" spans="1:10" x14ac:dyDescent="0.25">
      <c r="A640" t="s">
        <v>1812</v>
      </c>
      <c r="B640" t="s">
        <v>1813</v>
      </c>
      <c r="C640" t="s">
        <v>5789</v>
      </c>
      <c r="D640" s="1">
        <v>0.23054398148148147</v>
      </c>
      <c r="E640" t="s">
        <v>1373</v>
      </c>
      <c r="F640" t="s">
        <v>1814</v>
      </c>
      <c r="G640" s="95">
        <v>364.05627399999997</v>
      </c>
      <c r="J640" s="97"/>
    </row>
    <row r="641" spans="1:10" x14ac:dyDescent="0.25">
      <c r="A641" t="s">
        <v>1815</v>
      </c>
      <c r="B641" t="s">
        <v>1816</v>
      </c>
      <c r="C641" t="s">
        <v>5789</v>
      </c>
      <c r="D641" s="1">
        <v>0.23054398148148147</v>
      </c>
      <c r="E641" t="s">
        <v>1373</v>
      </c>
      <c r="F641" t="s">
        <v>1817</v>
      </c>
      <c r="G641" s="95">
        <v>675.65502900000001</v>
      </c>
      <c r="J641" s="97"/>
    </row>
    <row r="642" spans="1:10" x14ac:dyDescent="0.25">
      <c r="A642" t="s">
        <v>1818</v>
      </c>
      <c r="B642" t="s">
        <v>1819</v>
      </c>
      <c r="C642" t="s">
        <v>5789</v>
      </c>
      <c r="D642" s="1">
        <v>0.23054398148148147</v>
      </c>
      <c r="E642" t="s">
        <v>1373</v>
      </c>
      <c r="F642" t="s">
        <v>1820</v>
      </c>
      <c r="G642" s="95">
        <v>429.37838699999998</v>
      </c>
      <c r="J642" s="97"/>
    </row>
    <row r="643" spans="1:10" x14ac:dyDescent="0.25">
      <c r="A643" t="s">
        <v>1821</v>
      </c>
      <c r="B643" t="s">
        <v>1822</v>
      </c>
      <c r="C643" t="s">
        <v>5789</v>
      </c>
      <c r="D643" s="1">
        <v>0.23054398148148147</v>
      </c>
      <c r="E643" t="s">
        <v>1373</v>
      </c>
      <c r="F643" t="s">
        <v>1823</v>
      </c>
      <c r="G643" s="95">
        <v>6170.1669899999997</v>
      </c>
      <c r="J643" s="97"/>
    </row>
    <row r="644" spans="1:10" x14ac:dyDescent="0.25">
      <c r="A644" t="s">
        <v>1824</v>
      </c>
      <c r="B644" t="s">
        <v>1825</v>
      </c>
      <c r="C644" t="s">
        <v>5789</v>
      </c>
      <c r="D644" s="1">
        <v>0.23055555555555554</v>
      </c>
      <c r="E644" t="s">
        <v>1373</v>
      </c>
      <c r="F644" t="s">
        <v>1826</v>
      </c>
      <c r="G644" s="95">
        <v>1276.1086399999999</v>
      </c>
      <c r="J644" s="97"/>
    </row>
    <row r="645" spans="1:10" x14ac:dyDescent="0.25">
      <c r="A645" t="s">
        <v>1827</v>
      </c>
      <c r="B645" t="s">
        <v>1828</v>
      </c>
      <c r="C645" t="s">
        <v>5789</v>
      </c>
      <c r="D645" s="1">
        <v>0.23055555555555554</v>
      </c>
      <c r="E645" t="s">
        <v>1373</v>
      </c>
      <c r="F645" t="s">
        <v>1829</v>
      </c>
      <c r="G645" s="95">
        <v>2872.14086</v>
      </c>
      <c r="J645" s="97"/>
    </row>
    <row r="646" spans="1:10" x14ac:dyDescent="0.25">
      <c r="A646" t="s">
        <v>1830</v>
      </c>
      <c r="B646" t="s">
        <v>1831</v>
      </c>
      <c r="C646" t="s">
        <v>5789</v>
      </c>
      <c r="D646" s="1">
        <v>0.23055555555555554</v>
      </c>
      <c r="E646" t="s">
        <v>1373</v>
      </c>
      <c r="F646" t="s">
        <v>1832</v>
      </c>
      <c r="G646" s="95">
        <v>762.83477700000003</v>
      </c>
      <c r="J646" s="97"/>
    </row>
    <row r="647" spans="1:10" x14ac:dyDescent="0.25">
      <c r="A647" t="s">
        <v>1833</v>
      </c>
      <c r="B647" t="s">
        <v>1834</v>
      </c>
      <c r="C647" t="s">
        <v>5789</v>
      </c>
      <c r="D647" s="1">
        <v>0.23055555555555554</v>
      </c>
      <c r="E647" t="s">
        <v>1373</v>
      </c>
      <c r="F647" t="s">
        <v>1835</v>
      </c>
      <c r="G647" s="95">
        <v>5906.1533200000003</v>
      </c>
      <c r="J647" s="97"/>
    </row>
    <row r="648" spans="1:10" x14ac:dyDescent="0.25">
      <c r="A648" t="s">
        <v>1836</v>
      </c>
      <c r="B648" t="s">
        <v>1837</v>
      </c>
      <c r="C648" t="s">
        <v>5789</v>
      </c>
      <c r="D648" s="1">
        <v>0.23055555555555554</v>
      </c>
      <c r="E648" t="s">
        <v>1373</v>
      </c>
      <c r="F648" t="s">
        <v>1838</v>
      </c>
      <c r="G648" s="95">
        <v>2474.3098100000002</v>
      </c>
      <c r="J648" s="97"/>
    </row>
    <row r="649" spans="1:10" x14ac:dyDescent="0.25">
      <c r="A649" t="s">
        <v>1839</v>
      </c>
      <c r="B649" t="s">
        <v>1840</v>
      </c>
      <c r="C649" t="s">
        <v>5789</v>
      </c>
      <c r="D649" s="1">
        <v>0.23055555555555554</v>
      </c>
      <c r="E649" t="s">
        <v>1373</v>
      </c>
      <c r="F649" t="s">
        <v>1841</v>
      </c>
      <c r="G649" s="95">
        <v>1201.6292699999999</v>
      </c>
      <c r="J649" s="97"/>
    </row>
    <row r="650" spans="1:10" x14ac:dyDescent="0.25">
      <c r="A650" t="s">
        <v>1842</v>
      </c>
      <c r="B650" t="s">
        <v>1843</v>
      </c>
      <c r="C650" t="s">
        <v>5789</v>
      </c>
      <c r="D650" s="1">
        <v>0.23055555555555554</v>
      </c>
      <c r="E650" t="s">
        <v>1373</v>
      </c>
      <c r="F650" t="s">
        <v>1844</v>
      </c>
      <c r="G650" s="95">
        <v>449.79040500000002</v>
      </c>
      <c r="J650" s="97"/>
    </row>
    <row r="651" spans="1:10" x14ac:dyDescent="0.25">
      <c r="A651" t="s">
        <v>1845</v>
      </c>
      <c r="B651" t="s">
        <v>1846</v>
      </c>
      <c r="C651" t="s">
        <v>5789</v>
      </c>
      <c r="D651" s="1">
        <v>0.2305787037037037</v>
      </c>
      <c r="E651" t="s">
        <v>1373</v>
      </c>
      <c r="F651" t="s">
        <v>1847</v>
      </c>
      <c r="G651" s="95">
        <v>1590615.12</v>
      </c>
      <c r="J651" s="97"/>
    </row>
    <row r="652" spans="1:10" x14ac:dyDescent="0.25">
      <c r="A652" t="s">
        <v>1848</v>
      </c>
      <c r="B652" t="s">
        <v>1849</v>
      </c>
      <c r="C652" t="s">
        <v>5789</v>
      </c>
      <c r="D652" s="1">
        <v>0.23059027777777777</v>
      </c>
      <c r="E652" t="s">
        <v>1373</v>
      </c>
      <c r="F652" t="s">
        <v>1850</v>
      </c>
      <c r="G652" s="95">
        <v>0</v>
      </c>
      <c r="J652" s="97"/>
    </row>
    <row r="653" spans="1:10" x14ac:dyDescent="0.25">
      <c r="A653" t="s">
        <v>1851</v>
      </c>
      <c r="B653" t="s">
        <v>1852</v>
      </c>
      <c r="C653" t="s">
        <v>5789</v>
      </c>
      <c r="D653" s="1">
        <v>0.23060185185185186</v>
      </c>
      <c r="E653" t="s">
        <v>1373</v>
      </c>
      <c r="F653" t="s">
        <v>1853</v>
      </c>
      <c r="G653" s="95">
        <v>1035441.81</v>
      </c>
      <c r="J653" s="97"/>
    </row>
    <row r="654" spans="1:10" x14ac:dyDescent="0.25">
      <c r="A654" t="s">
        <v>1854</v>
      </c>
      <c r="B654" t="s">
        <v>1855</v>
      </c>
      <c r="C654" t="s">
        <v>5789</v>
      </c>
      <c r="D654" s="1">
        <v>0.23061342592592593</v>
      </c>
      <c r="E654" t="s">
        <v>1373</v>
      </c>
      <c r="F654" t="s">
        <v>1856</v>
      </c>
      <c r="G654" s="95">
        <v>0</v>
      </c>
      <c r="J654" s="97"/>
    </row>
    <row r="655" spans="1:10" x14ac:dyDescent="0.25">
      <c r="A655" t="s">
        <v>1857</v>
      </c>
      <c r="B655" t="s">
        <v>1858</v>
      </c>
      <c r="C655" t="s">
        <v>5789</v>
      </c>
      <c r="D655" s="1">
        <v>0.230625</v>
      </c>
      <c r="E655" t="s">
        <v>1373</v>
      </c>
      <c r="F655" t="s">
        <v>1859</v>
      </c>
      <c r="G655" s="95">
        <v>12881.6865</v>
      </c>
      <c r="J655" s="97"/>
    </row>
    <row r="656" spans="1:10" x14ac:dyDescent="0.25">
      <c r="A656" t="s">
        <v>1860</v>
      </c>
      <c r="B656" t="s">
        <v>1861</v>
      </c>
      <c r="C656" t="s">
        <v>5789</v>
      </c>
      <c r="D656" s="1">
        <v>0.230625</v>
      </c>
      <c r="E656" t="s">
        <v>1373</v>
      </c>
      <c r="F656" t="s">
        <v>1862</v>
      </c>
      <c r="G656" s="95">
        <v>3443.4782700000001</v>
      </c>
      <c r="J656" s="97"/>
    </row>
    <row r="657" spans="1:10" x14ac:dyDescent="0.25">
      <c r="A657" t="s">
        <v>1863</v>
      </c>
      <c r="B657" t="s">
        <v>1864</v>
      </c>
      <c r="C657" t="s">
        <v>5789</v>
      </c>
      <c r="D657" s="1">
        <v>0.230625</v>
      </c>
      <c r="E657" t="s">
        <v>1373</v>
      </c>
      <c r="F657" t="s">
        <v>1865</v>
      </c>
      <c r="G657" s="95">
        <v>3412.0976500000002</v>
      </c>
      <c r="J657" s="97"/>
    </row>
    <row r="658" spans="1:10" x14ac:dyDescent="0.25">
      <c r="A658" t="s">
        <v>1866</v>
      </c>
      <c r="B658" t="s">
        <v>1867</v>
      </c>
      <c r="C658" t="s">
        <v>5789</v>
      </c>
      <c r="D658" s="1">
        <v>0.230625</v>
      </c>
      <c r="E658" t="s">
        <v>1373</v>
      </c>
      <c r="F658" t="s">
        <v>1868</v>
      </c>
      <c r="G658" s="95">
        <v>883.98779200000001</v>
      </c>
      <c r="J658" s="97"/>
    </row>
    <row r="659" spans="1:10" x14ac:dyDescent="0.25">
      <c r="A659" t="s">
        <v>1869</v>
      </c>
      <c r="B659" t="s">
        <v>1870</v>
      </c>
      <c r="C659" t="s">
        <v>5789</v>
      </c>
      <c r="D659" s="1">
        <v>0.230625</v>
      </c>
      <c r="E659" t="s">
        <v>1373</v>
      </c>
      <c r="F659" t="s">
        <v>1871</v>
      </c>
      <c r="G659" s="95">
        <v>871.49896200000001</v>
      </c>
      <c r="J659" s="97"/>
    </row>
    <row r="660" spans="1:10" x14ac:dyDescent="0.25">
      <c r="A660" t="s">
        <v>1872</v>
      </c>
      <c r="B660" t="s">
        <v>1873</v>
      </c>
      <c r="C660" t="s">
        <v>5789</v>
      </c>
      <c r="D660" s="1">
        <v>0.230625</v>
      </c>
      <c r="E660" t="s">
        <v>1373</v>
      </c>
      <c r="F660" t="s">
        <v>1874</v>
      </c>
      <c r="G660" s="95">
        <v>232.91683900000001</v>
      </c>
      <c r="J660" s="97"/>
    </row>
    <row r="661" spans="1:10" x14ac:dyDescent="0.25">
      <c r="A661" t="s">
        <v>1875</v>
      </c>
      <c r="B661" t="s">
        <v>1876</v>
      </c>
      <c r="C661" t="s">
        <v>5789</v>
      </c>
      <c r="D661" s="1">
        <v>0.230625</v>
      </c>
      <c r="E661" t="s">
        <v>1373</v>
      </c>
      <c r="F661" t="s">
        <v>1877</v>
      </c>
      <c r="G661" s="95">
        <v>231.096588</v>
      </c>
      <c r="J661" s="97"/>
    </row>
    <row r="662" spans="1:10" x14ac:dyDescent="0.25">
      <c r="A662" t="s">
        <v>1878</v>
      </c>
      <c r="B662" t="s">
        <v>1879</v>
      </c>
      <c r="C662" t="s">
        <v>5789</v>
      </c>
      <c r="D662" s="1">
        <v>0.230625</v>
      </c>
      <c r="E662" t="s">
        <v>1373</v>
      </c>
      <c r="F662" t="s">
        <v>1880</v>
      </c>
      <c r="G662" s="95">
        <v>59.967384000000003</v>
      </c>
      <c r="J662" s="97"/>
    </row>
    <row r="663" spans="1:10" x14ac:dyDescent="0.25">
      <c r="A663" t="s">
        <v>1881</v>
      </c>
      <c r="B663" t="s">
        <v>1882</v>
      </c>
      <c r="C663" t="s">
        <v>5789</v>
      </c>
      <c r="D663" s="1">
        <v>0.230625</v>
      </c>
      <c r="E663" t="s">
        <v>1373</v>
      </c>
      <c r="F663" t="s">
        <v>1883</v>
      </c>
      <c r="G663" s="95">
        <v>4330.4892499999996</v>
      </c>
      <c r="J663" s="97"/>
    </row>
    <row r="664" spans="1:10" x14ac:dyDescent="0.25">
      <c r="A664" t="s">
        <v>1884</v>
      </c>
      <c r="B664" t="s">
        <v>1885</v>
      </c>
      <c r="C664" t="s">
        <v>5789</v>
      </c>
      <c r="D664" s="1">
        <v>0.230625</v>
      </c>
      <c r="E664" t="s">
        <v>1373</v>
      </c>
      <c r="F664" t="s">
        <v>1886</v>
      </c>
      <c r="G664" s="95">
        <v>1157.2464500000001</v>
      </c>
      <c r="J664" s="97"/>
    </row>
    <row r="665" spans="1:10" x14ac:dyDescent="0.25">
      <c r="A665" t="s">
        <v>1887</v>
      </c>
      <c r="B665" t="s">
        <v>1888</v>
      </c>
      <c r="C665" t="s">
        <v>5789</v>
      </c>
      <c r="D665" s="1">
        <v>0.230625</v>
      </c>
      <c r="E665" t="s">
        <v>1373</v>
      </c>
      <c r="F665" t="s">
        <v>1889</v>
      </c>
      <c r="G665" s="95">
        <v>1148.26379</v>
      </c>
      <c r="J665" s="97"/>
    </row>
    <row r="666" spans="1:10" x14ac:dyDescent="0.25">
      <c r="A666" t="s">
        <v>1890</v>
      </c>
      <c r="B666" t="s">
        <v>1891</v>
      </c>
      <c r="C666" t="s">
        <v>5789</v>
      </c>
      <c r="D666" s="1">
        <v>0.230625</v>
      </c>
      <c r="E666" t="s">
        <v>1373</v>
      </c>
      <c r="F666" t="s">
        <v>1892</v>
      </c>
      <c r="G666" s="95">
        <v>297.47961400000003</v>
      </c>
      <c r="J666" s="97"/>
    </row>
    <row r="667" spans="1:10" x14ac:dyDescent="0.25">
      <c r="A667" t="s">
        <v>1893</v>
      </c>
      <c r="B667" t="s">
        <v>1894</v>
      </c>
      <c r="C667" t="s">
        <v>5789</v>
      </c>
      <c r="D667" s="1">
        <v>0.230625</v>
      </c>
      <c r="E667" t="s">
        <v>1373</v>
      </c>
      <c r="F667" t="s">
        <v>1895</v>
      </c>
      <c r="G667" s="95">
        <v>3164.0375899999999</v>
      </c>
      <c r="J667" s="97"/>
    </row>
    <row r="668" spans="1:10" x14ac:dyDescent="0.25">
      <c r="A668" t="s">
        <v>1896</v>
      </c>
      <c r="B668" t="s">
        <v>1897</v>
      </c>
      <c r="C668" t="s">
        <v>5789</v>
      </c>
      <c r="D668" s="1">
        <v>0.230625</v>
      </c>
      <c r="E668" t="s">
        <v>1373</v>
      </c>
      <c r="F668" t="s">
        <v>1898</v>
      </c>
      <c r="G668" s="95">
        <v>846.69396900000004</v>
      </c>
      <c r="J668" s="97"/>
    </row>
    <row r="669" spans="1:10" x14ac:dyDescent="0.25">
      <c r="A669" t="s">
        <v>1899</v>
      </c>
      <c r="B669" t="s">
        <v>1900</v>
      </c>
      <c r="C669" t="s">
        <v>5789</v>
      </c>
      <c r="D669" s="1">
        <v>0.230625</v>
      </c>
      <c r="E669" t="s">
        <v>1373</v>
      </c>
      <c r="F669" t="s">
        <v>1901</v>
      </c>
      <c r="G669" s="95">
        <v>837.84533599999997</v>
      </c>
      <c r="J669" s="97"/>
    </row>
    <row r="670" spans="1:10" x14ac:dyDescent="0.25">
      <c r="A670" t="s">
        <v>1902</v>
      </c>
      <c r="B670" t="s">
        <v>1903</v>
      </c>
      <c r="C670" t="s">
        <v>5789</v>
      </c>
      <c r="D670" s="1">
        <v>0.230625</v>
      </c>
      <c r="E670" t="s">
        <v>1373</v>
      </c>
      <c r="F670" t="s">
        <v>1904</v>
      </c>
      <c r="G670" s="95">
        <v>217.10365200000001</v>
      </c>
      <c r="J670" s="97"/>
    </row>
    <row r="671" spans="1:10" x14ac:dyDescent="0.25">
      <c r="A671" t="s">
        <v>1905</v>
      </c>
      <c r="B671" t="s">
        <v>1649</v>
      </c>
      <c r="C671" t="s">
        <v>5789</v>
      </c>
      <c r="D671" s="1">
        <v>0.23067129629629632</v>
      </c>
      <c r="E671" t="s">
        <v>1373</v>
      </c>
      <c r="F671" t="s">
        <v>1650</v>
      </c>
      <c r="G671" s="95">
        <v>88267.242100000003</v>
      </c>
      <c r="J671" s="97"/>
    </row>
    <row r="672" spans="1:10" x14ac:dyDescent="0.25">
      <c r="A672" t="s">
        <v>1906</v>
      </c>
      <c r="B672" t="s">
        <v>1652</v>
      </c>
      <c r="C672" t="s">
        <v>5789</v>
      </c>
      <c r="D672" s="1">
        <v>0.23068287037037036</v>
      </c>
      <c r="E672" t="s">
        <v>1373</v>
      </c>
      <c r="F672" t="s">
        <v>1653</v>
      </c>
      <c r="G672" s="95">
        <v>10983.445299999999</v>
      </c>
      <c r="J672" s="97"/>
    </row>
    <row r="673" spans="1:10" x14ac:dyDescent="0.25">
      <c r="A673" t="s">
        <v>1907</v>
      </c>
      <c r="B673" t="s">
        <v>1655</v>
      </c>
      <c r="C673" t="s">
        <v>5789</v>
      </c>
      <c r="D673" s="1">
        <v>0.23068287037037036</v>
      </c>
      <c r="E673" t="s">
        <v>1373</v>
      </c>
      <c r="F673" t="s">
        <v>1656</v>
      </c>
      <c r="G673" s="95">
        <v>5794.1796800000002</v>
      </c>
      <c r="J673" s="97"/>
    </row>
    <row r="674" spans="1:10" x14ac:dyDescent="0.25">
      <c r="A674" t="s">
        <v>1908</v>
      </c>
      <c r="B674" t="s">
        <v>1658</v>
      </c>
      <c r="C674" t="s">
        <v>5789</v>
      </c>
      <c r="D674" s="1">
        <v>0.23069444444444445</v>
      </c>
      <c r="E674" t="s">
        <v>1373</v>
      </c>
      <c r="F674" t="s">
        <v>1659</v>
      </c>
      <c r="G674" s="95">
        <v>28284.654200000001</v>
      </c>
      <c r="J674" s="97"/>
    </row>
    <row r="675" spans="1:10" x14ac:dyDescent="0.25">
      <c r="A675" t="s">
        <v>1909</v>
      </c>
      <c r="B675" t="s">
        <v>1661</v>
      </c>
      <c r="C675" t="s">
        <v>5789</v>
      </c>
      <c r="D675" s="1">
        <v>0.23069444444444445</v>
      </c>
      <c r="E675" t="s">
        <v>1373</v>
      </c>
      <c r="F675" t="s">
        <v>1662</v>
      </c>
      <c r="G675" s="95">
        <v>12308.4882</v>
      </c>
      <c r="J675" s="97"/>
    </row>
    <row r="676" spans="1:10" x14ac:dyDescent="0.25">
      <c r="A676" t="s">
        <v>1910</v>
      </c>
      <c r="B676" t="s">
        <v>1664</v>
      </c>
      <c r="C676" t="s">
        <v>5789</v>
      </c>
      <c r="D676" s="1">
        <v>0.23070601851851849</v>
      </c>
      <c r="E676" t="s">
        <v>1373</v>
      </c>
      <c r="F676" t="s">
        <v>1665</v>
      </c>
      <c r="G676" s="95">
        <v>5346.1879799999997</v>
      </c>
      <c r="J676" s="97"/>
    </row>
    <row r="677" spans="1:10" x14ac:dyDescent="0.25">
      <c r="A677" t="s">
        <v>1911</v>
      </c>
      <c r="B677" t="s">
        <v>1667</v>
      </c>
      <c r="C677" t="s">
        <v>5789</v>
      </c>
      <c r="D677" s="1">
        <v>0.23075231481481481</v>
      </c>
      <c r="E677" t="s">
        <v>1373</v>
      </c>
      <c r="F677" t="s">
        <v>1668</v>
      </c>
      <c r="G677" s="95">
        <v>2499778.5</v>
      </c>
      <c r="J677" s="97"/>
    </row>
    <row r="678" spans="1:10" x14ac:dyDescent="0.25">
      <c r="A678" t="s">
        <v>1912</v>
      </c>
      <c r="B678" t="s">
        <v>1670</v>
      </c>
      <c r="C678" t="s">
        <v>5789</v>
      </c>
      <c r="D678" s="1">
        <v>0.23076388888888888</v>
      </c>
      <c r="E678" t="s">
        <v>1373</v>
      </c>
      <c r="F678" t="s">
        <v>1671</v>
      </c>
      <c r="G678" s="95">
        <v>1842994</v>
      </c>
      <c r="J678" s="97"/>
    </row>
    <row r="679" spans="1:10" x14ac:dyDescent="0.25">
      <c r="A679" t="s">
        <v>1913</v>
      </c>
      <c r="B679" t="s">
        <v>1673</v>
      </c>
      <c r="C679" t="s">
        <v>5789</v>
      </c>
      <c r="D679" s="1">
        <v>0.23077546296296295</v>
      </c>
      <c r="E679" t="s">
        <v>1373</v>
      </c>
      <c r="F679" t="s">
        <v>1674</v>
      </c>
      <c r="G679" s="95">
        <v>1682630</v>
      </c>
      <c r="J679" s="97"/>
    </row>
    <row r="680" spans="1:10" x14ac:dyDescent="0.25">
      <c r="A680" t="s">
        <v>1914</v>
      </c>
      <c r="B680" t="s">
        <v>1676</v>
      </c>
      <c r="C680" t="s">
        <v>5789</v>
      </c>
      <c r="D680" s="1">
        <v>0.23078703703703704</v>
      </c>
      <c r="E680" t="s">
        <v>1373</v>
      </c>
      <c r="F680" t="s">
        <v>1677</v>
      </c>
      <c r="G680" s="95">
        <v>109257.007</v>
      </c>
      <c r="J680" s="97"/>
    </row>
    <row r="681" spans="1:10" x14ac:dyDescent="0.25">
      <c r="A681" t="s">
        <v>1915</v>
      </c>
      <c r="B681" t="s">
        <v>1679</v>
      </c>
      <c r="C681" t="s">
        <v>5789</v>
      </c>
      <c r="D681" s="1">
        <v>0.23079861111111111</v>
      </c>
      <c r="E681" t="s">
        <v>1373</v>
      </c>
      <c r="F681" t="s">
        <v>1680</v>
      </c>
      <c r="G681" s="95">
        <v>599228.125</v>
      </c>
      <c r="J681" s="97"/>
    </row>
    <row r="682" spans="1:10" x14ac:dyDescent="0.25">
      <c r="A682" t="s">
        <v>1916</v>
      </c>
      <c r="B682" t="s">
        <v>1682</v>
      </c>
      <c r="C682" t="s">
        <v>5789</v>
      </c>
      <c r="D682" s="1">
        <v>0.23081018518518517</v>
      </c>
      <c r="E682" t="s">
        <v>1373</v>
      </c>
      <c r="F682" t="s">
        <v>1683</v>
      </c>
      <c r="G682" s="95">
        <v>47152.703099999999</v>
      </c>
      <c r="J682" s="97"/>
    </row>
    <row r="683" spans="1:10" x14ac:dyDescent="0.25">
      <c r="A683" t="s">
        <v>1917</v>
      </c>
      <c r="B683" t="s">
        <v>1685</v>
      </c>
      <c r="C683" t="s">
        <v>5789</v>
      </c>
      <c r="D683" s="1">
        <v>0.2308564814814815</v>
      </c>
      <c r="E683" t="s">
        <v>1373</v>
      </c>
      <c r="F683" t="s">
        <v>1686</v>
      </c>
      <c r="G683" s="95">
        <v>2121731</v>
      </c>
      <c r="J683" s="97"/>
    </row>
    <row r="684" spans="1:10" x14ac:dyDescent="0.25">
      <c r="A684" t="s">
        <v>1918</v>
      </c>
      <c r="B684" t="s">
        <v>1688</v>
      </c>
      <c r="C684" t="s">
        <v>5789</v>
      </c>
      <c r="D684" s="1">
        <v>0.23086805555555556</v>
      </c>
      <c r="E684" t="s">
        <v>1373</v>
      </c>
      <c r="F684" t="s">
        <v>1689</v>
      </c>
      <c r="G684" s="95">
        <v>1121448.3700000001</v>
      </c>
      <c r="J684" s="97"/>
    </row>
    <row r="685" spans="1:10" x14ac:dyDescent="0.25">
      <c r="A685" t="s">
        <v>1919</v>
      </c>
      <c r="B685" t="s">
        <v>1691</v>
      </c>
      <c r="C685" t="s">
        <v>5789</v>
      </c>
      <c r="D685" s="1">
        <v>0.23087962962962963</v>
      </c>
      <c r="E685" t="s">
        <v>1373</v>
      </c>
      <c r="F685" t="s">
        <v>1692</v>
      </c>
      <c r="G685" s="95">
        <v>944708.18700000003</v>
      </c>
      <c r="J685" s="97"/>
    </row>
    <row r="686" spans="1:10" x14ac:dyDescent="0.25">
      <c r="A686" t="s">
        <v>1920</v>
      </c>
      <c r="B686" t="s">
        <v>1694</v>
      </c>
      <c r="C686" t="s">
        <v>5789</v>
      </c>
      <c r="D686" s="1">
        <v>0.23089120370370372</v>
      </c>
      <c r="E686" t="s">
        <v>1373</v>
      </c>
      <c r="F686" t="s">
        <v>1695</v>
      </c>
      <c r="G686" s="95">
        <v>68808.601500000004</v>
      </c>
      <c r="J686" s="97"/>
    </row>
    <row r="687" spans="1:10" x14ac:dyDescent="0.25">
      <c r="A687" t="s">
        <v>1921</v>
      </c>
      <c r="B687" t="s">
        <v>1697</v>
      </c>
      <c r="C687" t="s">
        <v>5789</v>
      </c>
      <c r="D687" s="1">
        <v>0.23090277777777779</v>
      </c>
      <c r="E687" t="s">
        <v>1373</v>
      </c>
      <c r="F687" t="s">
        <v>1698</v>
      </c>
      <c r="G687" s="95">
        <v>443965.46799999999</v>
      </c>
      <c r="J687" s="97"/>
    </row>
    <row r="688" spans="1:10" x14ac:dyDescent="0.25">
      <c r="A688" t="s">
        <v>1922</v>
      </c>
      <c r="B688" t="s">
        <v>1700</v>
      </c>
      <c r="C688" t="s">
        <v>5789</v>
      </c>
      <c r="D688" s="1">
        <v>0.23091435185185186</v>
      </c>
      <c r="E688" t="s">
        <v>1373</v>
      </c>
      <c r="F688" t="s">
        <v>1701</v>
      </c>
      <c r="G688" s="95">
        <v>24179.2382</v>
      </c>
      <c r="J688" s="97"/>
    </row>
    <row r="689" spans="1:10" x14ac:dyDescent="0.25">
      <c r="A689" t="s">
        <v>1923</v>
      </c>
      <c r="B689" t="s">
        <v>1706</v>
      </c>
      <c r="C689" t="s">
        <v>5789</v>
      </c>
      <c r="D689" s="1">
        <v>0.23096064814814818</v>
      </c>
      <c r="E689" t="s">
        <v>1373</v>
      </c>
      <c r="F689" t="s">
        <v>1924</v>
      </c>
      <c r="G689" s="95">
        <v>96303.578099999999</v>
      </c>
      <c r="J689" s="97"/>
    </row>
    <row r="690" spans="1:10" x14ac:dyDescent="0.25">
      <c r="A690" t="s">
        <v>1925</v>
      </c>
      <c r="B690" t="s">
        <v>1707</v>
      </c>
      <c r="C690" t="s">
        <v>5789</v>
      </c>
      <c r="D690" s="1">
        <v>0.23097222222222222</v>
      </c>
      <c r="E690" t="s">
        <v>1373</v>
      </c>
      <c r="F690" t="s">
        <v>1926</v>
      </c>
      <c r="G690" s="95">
        <v>325278.71799999999</v>
      </c>
      <c r="J690" s="97"/>
    </row>
    <row r="691" spans="1:10" x14ac:dyDescent="0.25">
      <c r="A691" t="s">
        <v>1927</v>
      </c>
      <c r="B691" t="s">
        <v>1708</v>
      </c>
      <c r="C691" t="s">
        <v>5789</v>
      </c>
      <c r="D691" s="1">
        <v>0.23098379629629628</v>
      </c>
      <c r="E691" t="s">
        <v>1373</v>
      </c>
      <c r="F691" t="s">
        <v>1928</v>
      </c>
      <c r="G691" s="95">
        <v>479997.875</v>
      </c>
      <c r="J691" s="97"/>
    </row>
    <row r="692" spans="1:10" x14ac:dyDescent="0.25">
      <c r="A692" t="s">
        <v>1929</v>
      </c>
      <c r="B692" t="s">
        <v>1709</v>
      </c>
      <c r="C692" t="s">
        <v>5789</v>
      </c>
      <c r="D692" s="1">
        <v>0.23098379629629628</v>
      </c>
      <c r="E692" t="s">
        <v>1373</v>
      </c>
      <c r="F692" t="s">
        <v>1930</v>
      </c>
      <c r="G692" s="95">
        <v>25840.640599999999</v>
      </c>
      <c r="J692" s="97"/>
    </row>
    <row r="693" spans="1:10" x14ac:dyDescent="0.25">
      <c r="A693" t="s">
        <v>1931</v>
      </c>
      <c r="B693" t="s">
        <v>1710</v>
      </c>
      <c r="C693" t="s">
        <v>5789</v>
      </c>
      <c r="D693" s="1">
        <v>0.23099537037037035</v>
      </c>
      <c r="E693" t="s">
        <v>1373</v>
      </c>
      <c r="F693" t="s">
        <v>1932</v>
      </c>
      <c r="G693" s="95">
        <v>156408.07800000001</v>
      </c>
      <c r="J693" s="97"/>
    </row>
    <row r="694" spans="1:10" x14ac:dyDescent="0.25">
      <c r="A694" t="s">
        <v>1933</v>
      </c>
      <c r="B694" t="s">
        <v>1711</v>
      </c>
      <c r="C694" t="s">
        <v>5789</v>
      </c>
      <c r="D694" s="1">
        <v>0.23099537037037035</v>
      </c>
      <c r="E694" t="s">
        <v>1373</v>
      </c>
      <c r="F694" t="s">
        <v>1934</v>
      </c>
      <c r="G694" s="95">
        <v>23509.591700000001</v>
      </c>
      <c r="J694" s="97"/>
    </row>
    <row r="695" spans="1:10" x14ac:dyDescent="0.25">
      <c r="A695" t="s">
        <v>1935</v>
      </c>
      <c r="B695" t="s">
        <v>1712</v>
      </c>
      <c r="C695" t="s">
        <v>5789</v>
      </c>
      <c r="D695" s="1">
        <v>0.23105324074074074</v>
      </c>
      <c r="E695" t="s">
        <v>1373</v>
      </c>
      <c r="F695" t="s">
        <v>1936</v>
      </c>
      <c r="G695" s="95">
        <v>166232.875</v>
      </c>
      <c r="J695" s="97"/>
    </row>
    <row r="696" spans="1:10" x14ac:dyDescent="0.25">
      <c r="A696" t="s">
        <v>1937</v>
      </c>
      <c r="B696" t="s">
        <v>1713</v>
      </c>
      <c r="C696" t="s">
        <v>5789</v>
      </c>
      <c r="D696" s="1">
        <v>0.23106481481481481</v>
      </c>
      <c r="E696" t="s">
        <v>1373</v>
      </c>
      <c r="F696" t="s">
        <v>1938</v>
      </c>
      <c r="G696" s="95">
        <v>30283.451099999998</v>
      </c>
      <c r="J696" s="97"/>
    </row>
    <row r="697" spans="1:10" x14ac:dyDescent="0.25">
      <c r="A697" t="s">
        <v>1939</v>
      </c>
      <c r="B697" t="s">
        <v>1714</v>
      </c>
      <c r="C697" t="s">
        <v>5789</v>
      </c>
      <c r="D697" s="1">
        <v>0.23106481481481481</v>
      </c>
      <c r="E697" t="s">
        <v>1373</v>
      </c>
      <c r="F697" t="s">
        <v>1940</v>
      </c>
      <c r="G697" s="95">
        <v>4991.4599600000001</v>
      </c>
      <c r="J697" s="97"/>
    </row>
    <row r="698" spans="1:10" x14ac:dyDescent="0.25">
      <c r="A698" t="s">
        <v>1941</v>
      </c>
      <c r="B698" t="s">
        <v>1715</v>
      </c>
      <c r="C698" t="s">
        <v>5789</v>
      </c>
      <c r="D698" s="1">
        <v>0.2310763888888889</v>
      </c>
      <c r="E698" t="s">
        <v>1373</v>
      </c>
      <c r="F698" t="s">
        <v>1942</v>
      </c>
      <c r="G698" s="95">
        <v>42462.585899999998</v>
      </c>
      <c r="J698" s="97"/>
    </row>
    <row r="699" spans="1:10" x14ac:dyDescent="0.25">
      <c r="A699" t="s">
        <v>1943</v>
      </c>
      <c r="B699" t="s">
        <v>1718</v>
      </c>
      <c r="C699" t="s">
        <v>5789</v>
      </c>
      <c r="D699" s="1">
        <v>0.23108796296296297</v>
      </c>
      <c r="E699" t="s">
        <v>1373</v>
      </c>
      <c r="F699" t="s">
        <v>1944</v>
      </c>
      <c r="G699" s="95">
        <v>5140.2490200000002</v>
      </c>
      <c r="J699" s="97"/>
    </row>
    <row r="700" spans="1:10" x14ac:dyDescent="0.25">
      <c r="A700" t="s">
        <v>1945</v>
      </c>
      <c r="B700" t="s">
        <v>1716</v>
      </c>
      <c r="C700" t="s">
        <v>5789</v>
      </c>
      <c r="D700" s="1">
        <v>0.23108796296296297</v>
      </c>
      <c r="E700" t="s">
        <v>1373</v>
      </c>
      <c r="F700" t="s">
        <v>1946</v>
      </c>
      <c r="G700" s="95">
        <v>22060.382799999999</v>
      </c>
      <c r="J700" s="97"/>
    </row>
    <row r="701" spans="1:10" x14ac:dyDescent="0.25">
      <c r="A701" t="s">
        <v>1947</v>
      </c>
      <c r="B701" t="s">
        <v>1717</v>
      </c>
      <c r="C701" t="s">
        <v>5789</v>
      </c>
      <c r="D701" s="1">
        <v>0.23109953703703703</v>
      </c>
      <c r="E701" t="s">
        <v>1373</v>
      </c>
      <c r="F701" t="s">
        <v>1948</v>
      </c>
      <c r="G701" s="95">
        <v>2493.4711900000002</v>
      </c>
      <c r="J701" s="97"/>
    </row>
    <row r="702" spans="1:10" x14ac:dyDescent="0.25">
      <c r="A702" t="s">
        <v>1949</v>
      </c>
      <c r="B702" t="s">
        <v>1719</v>
      </c>
      <c r="C702" t="s">
        <v>5789</v>
      </c>
      <c r="D702" s="1">
        <v>0.23115740740740742</v>
      </c>
      <c r="E702" t="s">
        <v>1373</v>
      </c>
      <c r="F702" t="s">
        <v>1950</v>
      </c>
      <c r="G702" s="95">
        <v>424801.21799999999</v>
      </c>
      <c r="J702" s="97"/>
    </row>
    <row r="703" spans="1:10" x14ac:dyDescent="0.25">
      <c r="A703" t="s">
        <v>1951</v>
      </c>
      <c r="B703" t="s">
        <v>1720</v>
      </c>
      <c r="C703" t="s">
        <v>5789</v>
      </c>
      <c r="D703" s="1">
        <v>0.23115740740740742</v>
      </c>
      <c r="E703" t="s">
        <v>1373</v>
      </c>
      <c r="F703" t="s">
        <v>1952</v>
      </c>
      <c r="G703" s="95">
        <v>41334.941400000003</v>
      </c>
      <c r="J703" s="97"/>
    </row>
    <row r="704" spans="1:10" x14ac:dyDescent="0.25">
      <c r="A704" t="s">
        <v>1953</v>
      </c>
      <c r="B704" t="s">
        <v>1721</v>
      </c>
      <c r="C704" t="s">
        <v>5789</v>
      </c>
      <c r="D704" s="1">
        <v>0.23116898148148146</v>
      </c>
      <c r="E704" t="s">
        <v>1373</v>
      </c>
      <c r="F704" t="s">
        <v>1954</v>
      </c>
      <c r="G704" s="95">
        <v>8573.61132</v>
      </c>
      <c r="J704" s="97"/>
    </row>
    <row r="705" spans="1:10" x14ac:dyDescent="0.25">
      <c r="A705" t="s">
        <v>1955</v>
      </c>
      <c r="B705" t="s">
        <v>1722</v>
      </c>
      <c r="C705" t="s">
        <v>5789</v>
      </c>
      <c r="D705" s="1">
        <v>0.23116898148148146</v>
      </c>
      <c r="E705" t="s">
        <v>1373</v>
      </c>
      <c r="F705" t="s">
        <v>1956</v>
      </c>
      <c r="G705" s="95">
        <v>51147.207000000002</v>
      </c>
      <c r="J705" s="97"/>
    </row>
    <row r="706" spans="1:10" x14ac:dyDescent="0.25">
      <c r="A706" t="s">
        <v>1957</v>
      </c>
      <c r="B706" t="s">
        <v>1723</v>
      </c>
      <c r="C706" t="s">
        <v>5789</v>
      </c>
      <c r="D706" s="1">
        <v>0.23118055555555558</v>
      </c>
      <c r="E706" t="s">
        <v>1373</v>
      </c>
      <c r="F706" t="s">
        <v>1958</v>
      </c>
      <c r="G706" s="95">
        <v>14818.655199999999</v>
      </c>
      <c r="J706" s="97"/>
    </row>
    <row r="707" spans="1:10" x14ac:dyDescent="0.25">
      <c r="A707" t="s">
        <v>1959</v>
      </c>
      <c r="B707" t="s">
        <v>1724</v>
      </c>
      <c r="C707" t="s">
        <v>5789</v>
      </c>
      <c r="D707" s="1">
        <v>0.23119212962962962</v>
      </c>
      <c r="E707" t="s">
        <v>1373</v>
      </c>
      <c r="F707" t="s">
        <v>1960</v>
      </c>
      <c r="G707" s="95">
        <v>19998.718700000001</v>
      </c>
      <c r="J707" s="97"/>
    </row>
    <row r="708" spans="1:10" x14ac:dyDescent="0.25">
      <c r="A708" t="s">
        <v>1961</v>
      </c>
      <c r="B708" t="s">
        <v>1725</v>
      </c>
      <c r="C708" t="s">
        <v>5789</v>
      </c>
      <c r="D708" s="1">
        <v>0.23119212962962962</v>
      </c>
      <c r="E708" t="s">
        <v>1373</v>
      </c>
      <c r="F708" t="s">
        <v>1962</v>
      </c>
      <c r="G708" s="95">
        <v>16448.3105</v>
      </c>
      <c r="J708" s="97"/>
    </row>
    <row r="709" spans="1:10" x14ac:dyDescent="0.25">
      <c r="A709" t="s">
        <v>1963</v>
      </c>
      <c r="B709" t="s">
        <v>1726</v>
      </c>
      <c r="C709" t="s">
        <v>5789</v>
      </c>
      <c r="D709" s="1">
        <v>0.23124999999999998</v>
      </c>
      <c r="E709" t="s">
        <v>1373</v>
      </c>
      <c r="F709" t="s">
        <v>1964</v>
      </c>
      <c r="G709" s="95">
        <v>474158.56199999998</v>
      </c>
      <c r="J709" s="97"/>
    </row>
    <row r="710" spans="1:10" x14ac:dyDescent="0.25">
      <c r="A710" t="s">
        <v>1965</v>
      </c>
      <c r="B710" t="s">
        <v>1727</v>
      </c>
      <c r="C710" t="s">
        <v>5789</v>
      </c>
      <c r="D710" s="1">
        <v>0.23126157407407408</v>
      </c>
      <c r="E710" t="s">
        <v>1373</v>
      </c>
      <c r="F710" t="s">
        <v>1966</v>
      </c>
      <c r="G710" s="95">
        <v>35701.4882</v>
      </c>
      <c r="J710" s="97"/>
    </row>
    <row r="711" spans="1:10" x14ac:dyDescent="0.25">
      <c r="A711" t="s">
        <v>1967</v>
      </c>
      <c r="B711" t="s">
        <v>1728</v>
      </c>
      <c r="C711" t="s">
        <v>5789</v>
      </c>
      <c r="D711" s="1">
        <v>0.23126157407407408</v>
      </c>
      <c r="E711" t="s">
        <v>1373</v>
      </c>
      <c r="F711" t="s">
        <v>1968</v>
      </c>
      <c r="G711" s="95">
        <v>8981.7109299999993</v>
      </c>
      <c r="J711" s="97"/>
    </row>
    <row r="712" spans="1:10" x14ac:dyDescent="0.25">
      <c r="A712" t="s">
        <v>1969</v>
      </c>
      <c r="B712" t="s">
        <v>1729</v>
      </c>
      <c r="C712" t="s">
        <v>5789</v>
      </c>
      <c r="D712" s="1">
        <v>0.23127314814814814</v>
      </c>
      <c r="E712" t="s">
        <v>1373</v>
      </c>
      <c r="F712" t="s">
        <v>1970</v>
      </c>
      <c r="G712" s="95">
        <v>32185.8652</v>
      </c>
      <c r="J712" s="97"/>
    </row>
    <row r="713" spans="1:10" x14ac:dyDescent="0.25">
      <c r="A713" t="s">
        <v>1971</v>
      </c>
      <c r="B713" t="s">
        <v>1730</v>
      </c>
      <c r="C713" t="s">
        <v>5789</v>
      </c>
      <c r="D713" s="1">
        <v>0.23127314814814814</v>
      </c>
      <c r="E713" t="s">
        <v>1373</v>
      </c>
      <c r="F713" t="s">
        <v>1972</v>
      </c>
      <c r="G713" s="95">
        <v>16237.0908</v>
      </c>
      <c r="J713" s="97"/>
    </row>
    <row r="714" spans="1:10" x14ac:dyDescent="0.25">
      <c r="A714" t="s">
        <v>1973</v>
      </c>
      <c r="B714" t="s">
        <v>1731</v>
      </c>
      <c r="C714" t="s">
        <v>5789</v>
      </c>
      <c r="D714" s="1">
        <v>0.23128472222222221</v>
      </c>
      <c r="E714" t="s">
        <v>1373</v>
      </c>
      <c r="F714" t="s">
        <v>1974</v>
      </c>
      <c r="G714" s="95">
        <v>10338.030199999999</v>
      </c>
      <c r="J714" s="97"/>
    </row>
    <row r="715" spans="1:10" x14ac:dyDescent="0.25">
      <c r="A715" t="s">
        <v>1975</v>
      </c>
      <c r="B715" t="s">
        <v>1732</v>
      </c>
      <c r="C715" t="s">
        <v>5789</v>
      </c>
      <c r="D715" s="1">
        <v>0.23129629629629631</v>
      </c>
      <c r="E715" t="s">
        <v>1373</v>
      </c>
      <c r="F715" t="s">
        <v>1976</v>
      </c>
      <c r="G715" s="95">
        <v>12301.6494</v>
      </c>
      <c r="J715" s="97"/>
    </row>
    <row r="716" spans="1:10" x14ac:dyDescent="0.25">
      <c r="A716" t="s">
        <v>1977</v>
      </c>
      <c r="B716" t="s">
        <v>1733</v>
      </c>
      <c r="C716" t="s">
        <v>5789</v>
      </c>
      <c r="D716" s="1">
        <v>0.23135416666666667</v>
      </c>
      <c r="E716" t="s">
        <v>1373</v>
      </c>
      <c r="F716" t="s">
        <v>1978</v>
      </c>
      <c r="G716" s="95">
        <v>719643.81200000003</v>
      </c>
      <c r="J716" s="97"/>
    </row>
    <row r="717" spans="1:10" x14ac:dyDescent="0.25">
      <c r="A717" t="s">
        <v>1979</v>
      </c>
      <c r="B717" t="s">
        <v>1734</v>
      </c>
      <c r="C717" t="s">
        <v>5789</v>
      </c>
      <c r="D717" s="1">
        <v>0.23135416666666667</v>
      </c>
      <c r="E717" t="s">
        <v>1373</v>
      </c>
      <c r="F717" t="s">
        <v>1980</v>
      </c>
      <c r="G717" s="95">
        <v>51469.503900000003</v>
      </c>
      <c r="J717" s="97"/>
    </row>
    <row r="718" spans="1:10" x14ac:dyDescent="0.25">
      <c r="A718" t="s">
        <v>1981</v>
      </c>
      <c r="B718" t="s">
        <v>1735</v>
      </c>
      <c r="C718" t="s">
        <v>5789</v>
      </c>
      <c r="D718" s="1">
        <v>0.23136574074074076</v>
      </c>
      <c r="E718" t="s">
        <v>1373</v>
      </c>
      <c r="F718" t="s">
        <v>1982</v>
      </c>
      <c r="G718" s="95">
        <v>10725.692300000001</v>
      </c>
      <c r="J718" s="97"/>
    </row>
    <row r="719" spans="1:10" x14ac:dyDescent="0.25">
      <c r="A719" t="s">
        <v>1983</v>
      </c>
      <c r="B719" t="s">
        <v>1736</v>
      </c>
      <c r="C719" t="s">
        <v>5789</v>
      </c>
      <c r="D719" s="1">
        <v>0.23136574074074076</v>
      </c>
      <c r="E719" t="s">
        <v>1373</v>
      </c>
      <c r="F719" t="s">
        <v>1984</v>
      </c>
      <c r="G719" s="95">
        <v>38920.890599999999</v>
      </c>
      <c r="J719" s="97"/>
    </row>
    <row r="720" spans="1:10" x14ac:dyDescent="0.25">
      <c r="A720" t="s">
        <v>1985</v>
      </c>
      <c r="B720" t="s">
        <v>1737</v>
      </c>
      <c r="C720" t="s">
        <v>5789</v>
      </c>
      <c r="D720" s="1">
        <v>0.23137731481481483</v>
      </c>
      <c r="E720" t="s">
        <v>1373</v>
      </c>
      <c r="F720" t="s">
        <v>1986</v>
      </c>
      <c r="G720" s="95">
        <v>24676.777300000002</v>
      </c>
      <c r="J720" s="97"/>
    </row>
    <row r="721" spans="1:10" x14ac:dyDescent="0.25">
      <c r="A721" t="s">
        <v>1987</v>
      </c>
      <c r="B721" t="s">
        <v>1738</v>
      </c>
      <c r="C721" t="s">
        <v>5789</v>
      </c>
      <c r="D721" s="1">
        <v>0.23138888888888889</v>
      </c>
      <c r="E721" t="s">
        <v>1373</v>
      </c>
      <c r="F721" t="s">
        <v>1988</v>
      </c>
      <c r="G721" s="95">
        <v>13492.5322</v>
      </c>
      <c r="J721" s="97"/>
    </row>
    <row r="722" spans="1:10" x14ac:dyDescent="0.25">
      <c r="A722" t="s">
        <v>1989</v>
      </c>
      <c r="B722" t="s">
        <v>1739</v>
      </c>
      <c r="C722" t="s">
        <v>5789</v>
      </c>
      <c r="D722" s="1">
        <v>0.23138888888888889</v>
      </c>
      <c r="E722" t="s">
        <v>1373</v>
      </c>
      <c r="F722" t="s">
        <v>1990</v>
      </c>
      <c r="G722" s="95">
        <v>15437.453100000001</v>
      </c>
      <c r="J722" s="97"/>
    </row>
    <row r="723" spans="1:10" x14ac:dyDescent="0.25">
      <c r="A723" t="s">
        <v>2085</v>
      </c>
      <c r="B723" t="s">
        <v>2031</v>
      </c>
      <c r="C723" t="s">
        <v>5789</v>
      </c>
      <c r="D723" s="1">
        <v>0.23140046296296299</v>
      </c>
      <c r="E723" t="s">
        <v>60</v>
      </c>
      <c r="F723" t="s">
        <v>2086</v>
      </c>
      <c r="G723" s="95">
        <v>2253.8444800000002</v>
      </c>
      <c r="J723" s="97"/>
    </row>
    <row r="724" spans="1:10" x14ac:dyDescent="0.25">
      <c r="A724" t="s">
        <v>2087</v>
      </c>
      <c r="B724" t="s">
        <v>2032</v>
      </c>
      <c r="C724" t="s">
        <v>5789</v>
      </c>
      <c r="D724" s="1">
        <v>0.23140046296296299</v>
      </c>
      <c r="E724" t="s">
        <v>60</v>
      </c>
      <c r="F724" t="s">
        <v>2088</v>
      </c>
      <c r="G724" s="95">
        <v>73.600013000000004</v>
      </c>
      <c r="J724" s="97"/>
    </row>
    <row r="725" spans="1:10" x14ac:dyDescent="0.25">
      <c r="A725" t="s">
        <v>2089</v>
      </c>
      <c r="B725" t="s">
        <v>2033</v>
      </c>
      <c r="C725" t="s">
        <v>5789</v>
      </c>
      <c r="D725" s="1">
        <v>0.23140046296296299</v>
      </c>
      <c r="E725" t="s">
        <v>60</v>
      </c>
      <c r="F725" t="s">
        <v>2090</v>
      </c>
      <c r="G725" s="95">
        <v>30.673997</v>
      </c>
      <c r="J725" s="97"/>
    </row>
    <row r="726" spans="1:10" x14ac:dyDescent="0.25">
      <c r="A726" t="s">
        <v>2091</v>
      </c>
      <c r="B726" t="s">
        <v>2034</v>
      </c>
      <c r="C726" t="s">
        <v>5789</v>
      </c>
      <c r="D726" s="1">
        <v>0.23140046296296299</v>
      </c>
      <c r="E726" t="s">
        <v>60</v>
      </c>
      <c r="F726" t="s">
        <v>2092</v>
      </c>
      <c r="G726" s="95">
        <v>2</v>
      </c>
      <c r="J726" s="97"/>
    </row>
    <row r="727" spans="1:10" x14ac:dyDescent="0.25">
      <c r="A727" t="s">
        <v>2093</v>
      </c>
      <c r="B727" t="s">
        <v>2042</v>
      </c>
      <c r="C727" t="s">
        <v>5789</v>
      </c>
      <c r="D727" s="1">
        <v>0.23140046296296299</v>
      </c>
      <c r="E727" t="s">
        <v>60</v>
      </c>
      <c r="F727" t="s">
        <v>2094</v>
      </c>
      <c r="G727" s="95">
        <v>66.635481999999996</v>
      </c>
      <c r="J727" s="97"/>
    </row>
    <row r="728" spans="1:10" x14ac:dyDescent="0.25">
      <c r="A728" t="s">
        <v>2095</v>
      </c>
      <c r="B728" t="s">
        <v>2041</v>
      </c>
      <c r="C728" t="s">
        <v>5789</v>
      </c>
      <c r="D728" s="1">
        <v>0.23140046296296299</v>
      </c>
      <c r="E728" t="s">
        <v>60</v>
      </c>
      <c r="F728" t="s">
        <v>2096</v>
      </c>
      <c r="G728" s="95">
        <v>14</v>
      </c>
      <c r="J728" s="97"/>
    </row>
    <row r="729" spans="1:10" x14ac:dyDescent="0.25">
      <c r="A729" t="s">
        <v>2097</v>
      </c>
      <c r="B729" t="s">
        <v>2040</v>
      </c>
      <c r="C729" t="s">
        <v>5789</v>
      </c>
      <c r="D729" s="1">
        <v>0.23140046296296299</v>
      </c>
      <c r="E729" t="s">
        <v>60</v>
      </c>
      <c r="F729" t="s">
        <v>2098</v>
      </c>
      <c r="G729" s="95">
        <v>3.448</v>
      </c>
      <c r="J729" s="97"/>
    </row>
    <row r="730" spans="1:10" x14ac:dyDescent="0.25">
      <c r="A730" t="s">
        <v>2099</v>
      </c>
      <c r="B730" t="s">
        <v>2039</v>
      </c>
      <c r="C730" t="s">
        <v>5789</v>
      </c>
      <c r="D730" s="1">
        <v>0.23140046296296299</v>
      </c>
      <c r="E730" t="s">
        <v>60</v>
      </c>
      <c r="F730" t="s">
        <v>2100</v>
      </c>
      <c r="G730" s="95">
        <v>2</v>
      </c>
      <c r="J730" s="97"/>
    </row>
    <row r="731" spans="1:10" x14ac:dyDescent="0.25">
      <c r="A731" t="s">
        <v>2101</v>
      </c>
      <c r="B731" t="s">
        <v>2057</v>
      </c>
      <c r="C731" t="s">
        <v>5789</v>
      </c>
      <c r="D731" s="1">
        <v>0.23140046296296299</v>
      </c>
      <c r="E731" t="s">
        <v>60</v>
      </c>
      <c r="F731" t="s">
        <v>2102</v>
      </c>
      <c r="G731" s="95">
        <v>93.580368000000007</v>
      </c>
      <c r="J731" s="97"/>
    </row>
    <row r="732" spans="1:10" x14ac:dyDescent="0.25">
      <c r="A732" t="s">
        <v>2103</v>
      </c>
      <c r="B732" t="s">
        <v>2104</v>
      </c>
      <c r="C732" t="s">
        <v>5789</v>
      </c>
      <c r="D732" s="1">
        <v>0.23140046296296299</v>
      </c>
      <c r="E732" t="s">
        <v>60</v>
      </c>
      <c r="F732" t="s">
        <v>2105</v>
      </c>
      <c r="G732" s="95">
        <v>125.000007</v>
      </c>
      <c r="J732" s="97"/>
    </row>
    <row r="733" spans="1:10" x14ac:dyDescent="0.25">
      <c r="A733" t="s">
        <v>2106</v>
      </c>
      <c r="B733" t="s">
        <v>2056</v>
      </c>
      <c r="C733" t="s">
        <v>5789</v>
      </c>
      <c r="D733" s="1">
        <v>0.23140046296296299</v>
      </c>
      <c r="E733" t="s">
        <v>60</v>
      </c>
      <c r="F733" t="s">
        <v>2107</v>
      </c>
      <c r="G733" s="95">
        <v>68.019996000000006</v>
      </c>
      <c r="J733" s="97"/>
    </row>
    <row r="734" spans="1:10" x14ac:dyDescent="0.25">
      <c r="A734" t="s">
        <v>2108</v>
      </c>
      <c r="B734" t="s">
        <v>2055</v>
      </c>
      <c r="C734" t="s">
        <v>5789</v>
      </c>
      <c r="D734" s="1">
        <v>0.23140046296296299</v>
      </c>
      <c r="E734" t="s">
        <v>60</v>
      </c>
      <c r="F734" t="s">
        <v>2109</v>
      </c>
      <c r="G734" s="95">
        <v>2</v>
      </c>
      <c r="J734" s="97"/>
    </row>
    <row r="735" spans="1:10" x14ac:dyDescent="0.25">
      <c r="A735" t="s">
        <v>2110</v>
      </c>
      <c r="B735" t="s">
        <v>2050</v>
      </c>
      <c r="C735" t="s">
        <v>5789</v>
      </c>
      <c r="D735" s="1">
        <v>0.23140046296296299</v>
      </c>
      <c r="E735" t="s">
        <v>60</v>
      </c>
      <c r="F735" t="s">
        <v>2111</v>
      </c>
      <c r="G735" s="95">
        <v>779.94927900000005</v>
      </c>
      <c r="J735" s="97"/>
    </row>
    <row r="736" spans="1:10" x14ac:dyDescent="0.25">
      <c r="A736" t="s">
        <v>2112</v>
      </c>
      <c r="B736" t="s">
        <v>2049</v>
      </c>
      <c r="C736" t="s">
        <v>5789</v>
      </c>
      <c r="D736" s="1">
        <v>0.23140046296296299</v>
      </c>
      <c r="E736" t="s">
        <v>60</v>
      </c>
      <c r="F736" t="s">
        <v>2113</v>
      </c>
      <c r="G736" s="95">
        <v>120.000007</v>
      </c>
      <c r="J736" s="97"/>
    </row>
    <row r="737" spans="1:10" x14ac:dyDescent="0.25">
      <c r="A737" t="s">
        <v>2114</v>
      </c>
      <c r="B737" t="s">
        <v>2048</v>
      </c>
      <c r="C737" t="s">
        <v>5789</v>
      </c>
      <c r="D737" s="1">
        <v>0.23140046296296299</v>
      </c>
      <c r="E737" t="s">
        <v>60</v>
      </c>
      <c r="F737" t="s">
        <v>2115</v>
      </c>
      <c r="G737" s="95">
        <v>78.898002000000005</v>
      </c>
      <c r="J737" s="97"/>
    </row>
    <row r="738" spans="1:10" x14ac:dyDescent="0.25">
      <c r="A738" t="s">
        <v>2116</v>
      </c>
      <c r="B738" t="s">
        <v>2047</v>
      </c>
      <c r="C738" t="s">
        <v>5789</v>
      </c>
      <c r="D738" s="1">
        <v>0.23140046296296299</v>
      </c>
      <c r="E738" t="s">
        <v>60</v>
      </c>
      <c r="F738" t="s">
        <v>2117</v>
      </c>
      <c r="G738" s="95">
        <v>2</v>
      </c>
      <c r="J738" s="97"/>
    </row>
    <row r="739" spans="1:10" x14ac:dyDescent="0.25">
      <c r="A739" t="s">
        <v>2118</v>
      </c>
      <c r="B739" t="s">
        <v>2064</v>
      </c>
      <c r="C739" t="s">
        <v>5789</v>
      </c>
      <c r="D739" s="1">
        <v>0.23140046296296299</v>
      </c>
      <c r="E739" t="s">
        <v>60</v>
      </c>
      <c r="F739" t="s">
        <v>2119</v>
      </c>
      <c r="G739" s="95">
        <v>9.6080919999999992</v>
      </c>
      <c r="J739" s="97"/>
    </row>
    <row r="740" spans="1:10" x14ac:dyDescent="0.25">
      <c r="A740" t="s">
        <v>2120</v>
      </c>
      <c r="B740" t="s">
        <v>2063</v>
      </c>
      <c r="C740" t="s">
        <v>5789</v>
      </c>
      <c r="D740" s="1">
        <v>0.23140046296296299</v>
      </c>
      <c r="E740" t="s">
        <v>60</v>
      </c>
      <c r="F740" t="s">
        <v>2121</v>
      </c>
      <c r="G740" s="95">
        <v>4</v>
      </c>
      <c r="J740" s="97"/>
    </row>
    <row r="741" spans="1:10" x14ac:dyDescent="0.25">
      <c r="A741" t="s">
        <v>2122</v>
      </c>
      <c r="B741" t="s">
        <v>2062</v>
      </c>
      <c r="C741" t="s">
        <v>5789</v>
      </c>
      <c r="D741" s="1">
        <v>0.23140046296296299</v>
      </c>
      <c r="E741" t="s">
        <v>60</v>
      </c>
      <c r="F741" t="s">
        <v>2123</v>
      </c>
      <c r="G741" s="95">
        <v>1.72</v>
      </c>
      <c r="J741" s="97"/>
    </row>
    <row r="742" spans="1:10" x14ac:dyDescent="0.25">
      <c r="A742" t="s">
        <v>2124</v>
      </c>
      <c r="B742" t="s">
        <v>2061</v>
      </c>
      <c r="C742" t="s">
        <v>5789</v>
      </c>
      <c r="D742" s="1">
        <v>0.23140046296296299</v>
      </c>
      <c r="E742" t="s">
        <v>60</v>
      </c>
      <c r="F742" t="s">
        <v>2125</v>
      </c>
      <c r="G742" s="95">
        <v>2</v>
      </c>
      <c r="J742" s="97"/>
    </row>
    <row r="743" spans="1:10" x14ac:dyDescent="0.25">
      <c r="A743" t="s">
        <v>2126</v>
      </c>
      <c r="B743" t="s">
        <v>2072</v>
      </c>
      <c r="C743" t="s">
        <v>5789</v>
      </c>
      <c r="D743" s="1">
        <v>0.23140046296296299</v>
      </c>
      <c r="E743" t="s">
        <v>60</v>
      </c>
      <c r="F743" t="s">
        <v>2127</v>
      </c>
      <c r="G743" s="95">
        <v>170134.81200000001</v>
      </c>
      <c r="J743" s="97"/>
    </row>
    <row r="744" spans="1:10" x14ac:dyDescent="0.25">
      <c r="A744" t="s">
        <v>2128</v>
      </c>
      <c r="B744" t="s">
        <v>2071</v>
      </c>
      <c r="C744" t="s">
        <v>5789</v>
      </c>
      <c r="D744" s="1">
        <v>0.23140046296296299</v>
      </c>
      <c r="E744" t="s">
        <v>60</v>
      </c>
      <c r="F744" t="s">
        <v>2129</v>
      </c>
      <c r="G744" s="95">
        <v>34843.847600000001</v>
      </c>
      <c r="J744" s="97"/>
    </row>
    <row r="745" spans="1:10" x14ac:dyDescent="0.25">
      <c r="A745" t="s">
        <v>2130</v>
      </c>
      <c r="B745" t="s">
        <v>2070</v>
      </c>
      <c r="C745" t="s">
        <v>5789</v>
      </c>
      <c r="D745" s="1">
        <v>0.23140046296296299</v>
      </c>
      <c r="E745" t="s">
        <v>60</v>
      </c>
      <c r="F745" t="s">
        <v>2131</v>
      </c>
      <c r="G745" s="95">
        <v>11775.804599999999</v>
      </c>
      <c r="J745" s="97"/>
    </row>
    <row r="746" spans="1:10" x14ac:dyDescent="0.25">
      <c r="A746" t="s">
        <v>2132</v>
      </c>
      <c r="B746" t="s">
        <v>2069</v>
      </c>
      <c r="C746" t="s">
        <v>5789</v>
      </c>
      <c r="D746" s="1">
        <v>0.23140046296296299</v>
      </c>
      <c r="E746" t="s">
        <v>60</v>
      </c>
      <c r="F746" t="s">
        <v>2133</v>
      </c>
      <c r="G746" s="95">
        <v>969</v>
      </c>
      <c r="J746" s="97"/>
    </row>
    <row r="747" spans="1:10" x14ac:dyDescent="0.25">
      <c r="A747" t="s">
        <v>2134</v>
      </c>
      <c r="B747" t="s">
        <v>2080</v>
      </c>
      <c r="C747" t="s">
        <v>5789</v>
      </c>
      <c r="D747" s="1">
        <v>0.23140046296296299</v>
      </c>
      <c r="E747" t="s">
        <v>60</v>
      </c>
      <c r="F747" t="s">
        <v>2135</v>
      </c>
      <c r="G747" s="95">
        <v>837.04711899999995</v>
      </c>
      <c r="J747" s="97"/>
    </row>
    <row r="748" spans="1:10" x14ac:dyDescent="0.25">
      <c r="A748" t="s">
        <v>2136</v>
      </c>
      <c r="B748" t="s">
        <v>2079</v>
      </c>
      <c r="C748" t="s">
        <v>5789</v>
      </c>
      <c r="D748" s="1">
        <v>0.23140046296296299</v>
      </c>
      <c r="E748" t="s">
        <v>60</v>
      </c>
      <c r="F748" t="s">
        <v>2137</v>
      </c>
      <c r="G748" s="95">
        <v>508.40997299999998</v>
      </c>
      <c r="J748" s="97"/>
    </row>
    <row r="749" spans="1:10" x14ac:dyDescent="0.25">
      <c r="A749" t="s">
        <v>2138</v>
      </c>
      <c r="B749" t="s">
        <v>2078</v>
      </c>
      <c r="C749" t="s">
        <v>5789</v>
      </c>
      <c r="D749" s="1">
        <v>0.23140046296296299</v>
      </c>
      <c r="E749" t="s">
        <v>60</v>
      </c>
      <c r="F749" t="s">
        <v>2139</v>
      </c>
      <c r="G749" s="95">
        <v>108.366996</v>
      </c>
      <c r="J749" s="97"/>
    </row>
    <row r="750" spans="1:10" x14ac:dyDescent="0.25">
      <c r="A750" t="s">
        <v>2140</v>
      </c>
      <c r="B750" t="s">
        <v>2077</v>
      </c>
      <c r="C750" t="s">
        <v>5789</v>
      </c>
      <c r="D750" s="1">
        <v>0.23140046296296299</v>
      </c>
      <c r="E750" t="s">
        <v>60</v>
      </c>
      <c r="F750" t="s">
        <v>2141</v>
      </c>
      <c r="G750" s="95">
        <v>21</v>
      </c>
      <c r="J750" s="97"/>
    </row>
    <row r="751" spans="1:10" x14ac:dyDescent="0.25">
      <c r="A751" t="s">
        <v>2142</v>
      </c>
      <c r="B751" t="s">
        <v>2035</v>
      </c>
      <c r="C751" t="s">
        <v>5789</v>
      </c>
      <c r="D751" s="1">
        <v>0.23140046296296299</v>
      </c>
      <c r="E751" t="s">
        <v>61</v>
      </c>
      <c r="F751" t="s">
        <v>2086</v>
      </c>
      <c r="G751" s="95">
        <v>2624.07348</v>
      </c>
      <c r="J751" s="97"/>
    </row>
    <row r="752" spans="1:10" x14ac:dyDescent="0.25">
      <c r="A752" t="s">
        <v>2143</v>
      </c>
      <c r="B752" t="s">
        <v>2036</v>
      </c>
      <c r="C752" t="s">
        <v>5789</v>
      </c>
      <c r="D752" s="1">
        <v>0.23140046296296299</v>
      </c>
      <c r="E752" t="s">
        <v>61</v>
      </c>
      <c r="F752" t="s">
        <v>2088</v>
      </c>
      <c r="G752" s="95">
        <v>73.600013000000004</v>
      </c>
      <c r="J752" s="97"/>
    </row>
    <row r="753" spans="1:10" x14ac:dyDescent="0.25">
      <c r="A753" t="s">
        <v>2144</v>
      </c>
      <c r="B753" t="s">
        <v>2037</v>
      </c>
      <c r="C753" t="s">
        <v>5789</v>
      </c>
      <c r="D753" s="1">
        <v>0.23140046296296299</v>
      </c>
      <c r="E753" t="s">
        <v>61</v>
      </c>
      <c r="F753" t="s">
        <v>2090</v>
      </c>
      <c r="G753" s="95">
        <v>30.673997</v>
      </c>
      <c r="J753" s="97"/>
    </row>
    <row r="754" spans="1:10" x14ac:dyDescent="0.25">
      <c r="A754" t="s">
        <v>2145</v>
      </c>
      <c r="B754" t="s">
        <v>2038</v>
      </c>
      <c r="C754" t="s">
        <v>5789</v>
      </c>
      <c r="D754" s="1">
        <v>0.23140046296296299</v>
      </c>
      <c r="E754" t="s">
        <v>61</v>
      </c>
      <c r="F754" t="s">
        <v>2092</v>
      </c>
      <c r="G754" s="95">
        <v>2</v>
      </c>
      <c r="J754" s="97"/>
    </row>
    <row r="755" spans="1:10" x14ac:dyDescent="0.25">
      <c r="A755" t="s">
        <v>2146</v>
      </c>
      <c r="B755" t="s">
        <v>2046</v>
      </c>
      <c r="C755" t="s">
        <v>5789</v>
      </c>
      <c r="D755" s="1">
        <v>0.23140046296296299</v>
      </c>
      <c r="E755" t="s">
        <v>61</v>
      </c>
      <c r="F755" t="s">
        <v>2094</v>
      </c>
      <c r="G755" s="95">
        <v>39.536181999999997</v>
      </c>
      <c r="J755" s="97"/>
    </row>
    <row r="756" spans="1:10" x14ac:dyDescent="0.25">
      <c r="A756" t="s">
        <v>2147</v>
      </c>
      <c r="B756" t="s">
        <v>2045</v>
      </c>
      <c r="C756" t="s">
        <v>5789</v>
      </c>
      <c r="D756" s="1">
        <v>0.23140046296296299</v>
      </c>
      <c r="E756" t="s">
        <v>61</v>
      </c>
      <c r="F756" t="s">
        <v>2096</v>
      </c>
      <c r="G756" s="95">
        <v>14</v>
      </c>
      <c r="J756" s="97"/>
    </row>
    <row r="757" spans="1:10" x14ac:dyDescent="0.25">
      <c r="A757" t="s">
        <v>2148</v>
      </c>
      <c r="B757" t="s">
        <v>2044</v>
      </c>
      <c r="C757" t="s">
        <v>5789</v>
      </c>
      <c r="D757" s="1">
        <v>0.23140046296296299</v>
      </c>
      <c r="E757" t="s">
        <v>61</v>
      </c>
      <c r="F757" t="s">
        <v>2098</v>
      </c>
      <c r="G757" s="95">
        <v>3.448</v>
      </c>
      <c r="J757" s="97"/>
    </row>
    <row r="758" spans="1:10" x14ac:dyDescent="0.25">
      <c r="A758" t="s">
        <v>2149</v>
      </c>
      <c r="B758" t="s">
        <v>2043</v>
      </c>
      <c r="C758" t="s">
        <v>5789</v>
      </c>
      <c r="D758" s="1">
        <v>0.23140046296296299</v>
      </c>
      <c r="E758" t="s">
        <v>61</v>
      </c>
      <c r="F758" t="s">
        <v>2100</v>
      </c>
      <c r="G758" s="95">
        <v>2</v>
      </c>
      <c r="J758" s="97"/>
    </row>
    <row r="759" spans="1:10" x14ac:dyDescent="0.25">
      <c r="A759" t="s">
        <v>2150</v>
      </c>
      <c r="B759" t="s">
        <v>2068</v>
      </c>
      <c r="C759" t="s">
        <v>5789</v>
      </c>
      <c r="D759" s="1">
        <v>0.23140046296296299</v>
      </c>
      <c r="E759" t="s">
        <v>61</v>
      </c>
      <c r="F759" t="s">
        <v>2119</v>
      </c>
      <c r="G759" s="95">
        <v>97.060585000000003</v>
      </c>
      <c r="J759" s="97"/>
    </row>
    <row r="760" spans="1:10" x14ac:dyDescent="0.25">
      <c r="A760" t="s">
        <v>2151</v>
      </c>
      <c r="B760" t="s">
        <v>2067</v>
      </c>
      <c r="C760" t="s">
        <v>5789</v>
      </c>
      <c r="D760" s="1">
        <v>0.23140046296296299</v>
      </c>
      <c r="E760" t="s">
        <v>61</v>
      </c>
      <c r="F760" t="s">
        <v>2121</v>
      </c>
      <c r="G760" s="95">
        <v>4</v>
      </c>
      <c r="J760" s="97"/>
    </row>
    <row r="761" spans="1:10" x14ac:dyDescent="0.25">
      <c r="A761" t="s">
        <v>2152</v>
      </c>
      <c r="B761" t="s">
        <v>2066</v>
      </c>
      <c r="C761" t="s">
        <v>5789</v>
      </c>
      <c r="D761" s="1">
        <v>0.23140046296296299</v>
      </c>
      <c r="E761" t="s">
        <v>61</v>
      </c>
      <c r="F761" t="s">
        <v>2123</v>
      </c>
      <c r="G761" s="95">
        <v>1.72</v>
      </c>
      <c r="J761" s="97"/>
    </row>
    <row r="762" spans="1:10" x14ac:dyDescent="0.25">
      <c r="A762" t="s">
        <v>2153</v>
      </c>
      <c r="B762" t="s">
        <v>2065</v>
      </c>
      <c r="C762" t="s">
        <v>5789</v>
      </c>
      <c r="D762" s="1">
        <v>0.23140046296296299</v>
      </c>
      <c r="E762" t="s">
        <v>61</v>
      </c>
      <c r="F762" t="s">
        <v>2125</v>
      </c>
      <c r="G762" s="95">
        <v>2</v>
      </c>
      <c r="J762" s="97"/>
    </row>
    <row r="763" spans="1:10" x14ac:dyDescent="0.25">
      <c r="A763" t="s">
        <v>2154</v>
      </c>
      <c r="B763" t="s">
        <v>2076</v>
      </c>
      <c r="C763" t="s">
        <v>5789</v>
      </c>
      <c r="D763" s="1">
        <v>0.23140046296296299</v>
      </c>
      <c r="E763" t="s">
        <v>61</v>
      </c>
      <c r="F763" t="s">
        <v>2127</v>
      </c>
      <c r="G763" s="95">
        <v>158111.296</v>
      </c>
      <c r="J763" s="97"/>
    </row>
    <row r="764" spans="1:10" x14ac:dyDescent="0.25">
      <c r="A764" t="s">
        <v>2155</v>
      </c>
      <c r="B764" t="s">
        <v>2075</v>
      </c>
      <c r="C764" t="s">
        <v>5789</v>
      </c>
      <c r="D764" s="1">
        <v>0.23140046296296299</v>
      </c>
      <c r="E764" t="s">
        <v>61</v>
      </c>
      <c r="F764" t="s">
        <v>2129</v>
      </c>
      <c r="G764" s="95">
        <v>26812.919900000001</v>
      </c>
      <c r="J764" s="97"/>
    </row>
    <row r="765" spans="1:10" x14ac:dyDescent="0.25">
      <c r="A765" t="s">
        <v>2156</v>
      </c>
      <c r="B765" t="s">
        <v>2074</v>
      </c>
      <c r="C765" t="s">
        <v>5789</v>
      </c>
      <c r="D765" s="1">
        <v>0.23140046296296299</v>
      </c>
      <c r="E765" t="s">
        <v>61</v>
      </c>
      <c r="F765" t="s">
        <v>2131</v>
      </c>
      <c r="G765" s="95">
        <v>8601.0703099999992</v>
      </c>
      <c r="J765" s="97"/>
    </row>
    <row r="766" spans="1:10" x14ac:dyDescent="0.25">
      <c r="A766" t="s">
        <v>2157</v>
      </c>
      <c r="B766" t="s">
        <v>2073</v>
      </c>
      <c r="C766" t="s">
        <v>5789</v>
      </c>
      <c r="D766" s="1">
        <v>0.23140046296296299</v>
      </c>
      <c r="E766" t="s">
        <v>61</v>
      </c>
      <c r="F766" t="s">
        <v>2133</v>
      </c>
      <c r="G766" s="95">
        <v>722</v>
      </c>
      <c r="J766" s="97"/>
    </row>
    <row r="767" spans="1:10" x14ac:dyDescent="0.25">
      <c r="A767" t="s">
        <v>2158</v>
      </c>
      <c r="B767" t="s">
        <v>2084</v>
      </c>
      <c r="C767" t="s">
        <v>5789</v>
      </c>
      <c r="D767" s="1">
        <v>0.23140046296296299</v>
      </c>
      <c r="E767" t="s">
        <v>61</v>
      </c>
      <c r="F767" t="s">
        <v>2135</v>
      </c>
      <c r="G767" s="95">
        <v>479.70336900000001</v>
      </c>
      <c r="J767" s="97"/>
    </row>
    <row r="768" spans="1:10" x14ac:dyDescent="0.25">
      <c r="A768" t="s">
        <v>2159</v>
      </c>
      <c r="B768" t="s">
        <v>2083</v>
      </c>
      <c r="C768" t="s">
        <v>5789</v>
      </c>
      <c r="D768" s="1">
        <v>0.23140046296296299</v>
      </c>
      <c r="E768" t="s">
        <v>61</v>
      </c>
      <c r="F768" t="s">
        <v>2137</v>
      </c>
      <c r="G768" s="95">
        <v>479.74002000000002</v>
      </c>
      <c r="J768" s="97"/>
    </row>
    <row r="769" spans="1:10" x14ac:dyDescent="0.25">
      <c r="A769" t="s">
        <v>2160</v>
      </c>
      <c r="B769" t="s">
        <v>2082</v>
      </c>
      <c r="C769" t="s">
        <v>5789</v>
      </c>
      <c r="D769" s="1">
        <v>0.23140046296296299</v>
      </c>
      <c r="E769" t="s">
        <v>61</v>
      </c>
      <c r="F769" t="s">
        <v>2139</v>
      </c>
      <c r="G769" s="95">
        <v>91.912002000000001</v>
      </c>
      <c r="J769" s="97"/>
    </row>
    <row r="770" spans="1:10" x14ac:dyDescent="0.25">
      <c r="A770" t="s">
        <v>2161</v>
      </c>
      <c r="B770" t="s">
        <v>2081</v>
      </c>
      <c r="C770" t="s">
        <v>5789</v>
      </c>
      <c r="D770" s="1">
        <v>0.23140046296296299</v>
      </c>
      <c r="E770" t="s">
        <v>61</v>
      </c>
      <c r="F770" t="s">
        <v>2141</v>
      </c>
      <c r="G770">
        <v>18</v>
      </c>
    </row>
    <row r="771" spans="1:10" x14ac:dyDescent="0.25">
      <c r="A771" t="s">
        <v>2194</v>
      </c>
      <c r="B771" t="s">
        <v>2195</v>
      </c>
      <c r="C771" t="s">
        <v>5789</v>
      </c>
      <c r="D771" s="1">
        <v>0.23140046296296299</v>
      </c>
      <c r="E771" t="s">
        <v>1373</v>
      </c>
      <c r="F771" t="s">
        <v>2196</v>
      </c>
      <c r="G771">
        <v>14429.286099999999</v>
      </c>
    </row>
    <row r="772" spans="1:10" x14ac:dyDescent="0.25">
      <c r="A772" t="s">
        <v>2197</v>
      </c>
      <c r="B772" t="s">
        <v>2198</v>
      </c>
      <c r="C772" t="s">
        <v>5789</v>
      </c>
      <c r="D772" s="1">
        <v>0.23141203703703703</v>
      </c>
      <c r="E772" t="s">
        <v>1373</v>
      </c>
      <c r="F772" t="s">
        <v>2199</v>
      </c>
      <c r="G772">
        <v>11376.909100000001</v>
      </c>
    </row>
    <row r="773" spans="1:10" x14ac:dyDescent="0.25">
      <c r="A773" t="s">
        <v>2200</v>
      </c>
      <c r="B773" t="s">
        <v>2201</v>
      </c>
      <c r="C773" t="s">
        <v>5789</v>
      </c>
      <c r="D773" s="1">
        <v>0.23141203703703703</v>
      </c>
      <c r="E773" t="s">
        <v>1373</v>
      </c>
      <c r="F773" t="s">
        <v>2202</v>
      </c>
      <c r="G773">
        <v>12382.6044</v>
      </c>
    </row>
    <row r="774" spans="1:10" x14ac:dyDescent="0.25">
      <c r="A774" t="s">
        <v>2203</v>
      </c>
      <c r="B774" t="s">
        <v>2204</v>
      </c>
      <c r="C774" t="s">
        <v>5789</v>
      </c>
      <c r="D774" s="1">
        <v>0.23141203703703703</v>
      </c>
      <c r="E774" t="s">
        <v>1373</v>
      </c>
      <c r="F774" t="s">
        <v>2205</v>
      </c>
      <c r="G774">
        <v>13704.098599999999</v>
      </c>
    </row>
    <row r="775" spans="1:10" x14ac:dyDescent="0.25">
      <c r="A775" t="s">
        <v>2206</v>
      </c>
      <c r="B775" t="s">
        <v>2207</v>
      </c>
      <c r="C775" t="s">
        <v>5789</v>
      </c>
      <c r="D775" s="1">
        <v>0.23141203703703703</v>
      </c>
      <c r="E775" t="s">
        <v>1373</v>
      </c>
      <c r="F775" t="s">
        <v>2208</v>
      </c>
      <c r="G775">
        <v>13472.092699999999</v>
      </c>
    </row>
    <row r="776" spans="1:10" x14ac:dyDescent="0.25">
      <c r="A776" t="s">
        <v>2209</v>
      </c>
      <c r="B776" t="s">
        <v>2210</v>
      </c>
      <c r="C776" t="s">
        <v>5789</v>
      </c>
      <c r="D776" s="1">
        <v>0.23141203703703703</v>
      </c>
      <c r="E776" t="s">
        <v>1373</v>
      </c>
      <c r="F776" t="s">
        <v>2211</v>
      </c>
      <c r="G776">
        <v>10279.391600000001</v>
      </c>
    </row>
    <row r="777" spans="1:10" x14ac:dyDescent="0.25">
      <c r="A777" t="s">
        <v>2212</v>
      </c>
      <c r="B777" t="s">
        <v>2213</v>
      </c>
      <c r="C777" t="s">
        <v>5789</v>
      </c>
      <c r="D777" s="1">
        <v>0.23141203703703703</v>
      </c>
      <c r="E777" t="s">
        <v>1373</v>
      </c>
      <c r="F777" t="s">
        <v>2214</v>
      </c>
      <c r="G777">
        <v>7562.6928699999999</v>
      </c>
    </row>
    <row r="778" spans="1:10" x14ac:dyDescent="0.25">
      <c r="A778" t="s">
        <v>2215</v>
      </c>
      <c r="B778" t="s">
        <v>2216</v>
      </c>
      <c r="C778" t="s">
        <v>5789</v>
      </c>
      <c r="D778" s="1">
        <v>0.23141203703703703</v>
      </c>
      <c r="E778" t="s">
        <v>1373</v>
      </c>
      <c r="F778" t="s">
        <v>2217</v>
      </c>
      <c r="G778">
        <v>7144.1620999999996</v>
      </c>
    </row>
    <row r="779" spans="1:10" x14ac:dyDescent="0.25">
      <c r="A779" t="s">
        <v>2218</v>
      </c>
      <c r="B779" t="s">
        <v>2219</v>
      </c>
      <c r="C779" t="s">
        <v>5789</v>
      </c>
      <c r="D779" s="1">
        <v>0.23141203703703703</v>
      </c>
      <c r="E779" t="s">
        <v>1373</v>
      </c>
      <c r="F779" t="s">
        <v>2220</v>
      </c>
      <c r="G779">
        <v>7120.6899400000002</v>
      </c>
    </row>
    <row r="780" spans="1:10" x14ac:dyDescent="0.25">
      <c r="A780" t="s">
        <v>2221</v>
      </c>
      <c r="B780" t="s">
        <v>2222</v>
      </c>
      <c r="C780" t="s">
        <v>5789</v>
      </c>
      <c r="D780" s="1">
        <v>0.23141203703703703</v>
      </c>
      <c r="E780" t="s">
        <v>1373</v>
      </c>
      <c r="F780" t="s">
        <v>2223</v>
      </c>
      <c r="G780">
        <v>5960.01757</v>
      </c>
    </row>
    <row r="781" spans="1:10" x14ac:dyDescent="0.25">
      <c r="A781" t="s">
        <v>2224</v>
      </c>
      <c r="B781" t="s">
        <v>2225</v>
      </c>
      <c r="C781" t="s">
        <v>5789</v>
      </c>
      <c r="D781" s="1">
        <v>0.23141203703703703</v>
      </c>
      <c r="E781" t="s">
        <v>1373</v>
      </c>
      <c r="F781" t="s">
        <v>2226</v>
      </c>
      <c r="G781">
        <v>5799.7055600000003</v>
      </c>
    </row>
    <row r="782" spans="1:10" x14ac:dyDescent="0.25">
      <c r="A782" t="s">
        <v>2227</v>
      </c>
      <c r="B782" t="s">
        <v>2228</v>
      </c>
      <c r="C782" t="s">
        <v>5789</v>
      </c>
      <c r="D782" s="1">
        <v>0.23141203703703703</v>
      </c>
      <c r="E782" t="s">
        <v>1373</v>
      </c>
      <c r="F782" t="s">
        <v>2229</v>
      </c>
      <c r="G782">
        <v>5500.8110299999998</v>
      </c>
    </row>
    <row r="783" spans="1:10" x14ac:dyDescent="0.25">
      <c r="A783" t="s">
        <v>2230</v>
      </c>
      <c r="B783" t="s">
        <v>2231</v>
      </c>
      <c r="C783" t="s">
        <v>5789</v>
      </c>
      <c r="D783" s="1">
        <v>0.23141203703703703</v>
      </c>
      <c r="E783" t="s">
        <v>1373</v>
      </c>
      <c r="F783" t="s">
        <v>2232</v>
      </c>
      <c r="G783">
        <v>4115.8857399999997</v>
      </c>
    </row>
    <row r="784" spans="1:10" x14ac:dyDescent="0.25">
      <c r="A784" t="s">
        <v>2233</v>
      </c>
      <c r="B784" t="s">
        <v>2234</v>
      </c>
      <c r="C784" t="s">
        <v>5789</v>
      </c>
      <c r="D784" s="1">
        <v>0.23141203703703703</v>
      </c>
      <c r="E784" t="s">
        <v>1373</v>
      </c>
      <c r="F784" t="s">
        <v>2235</v>
      </c>
      <c r="G784">
        <v>3732.6682099999998</v>
      </c>
    </row>
    <row r="785" spans="1:7" x14ac:dyDescent="0.25">
      <c r="A785" t="s">
        <v>2236</v>
      </c>
      <c r="B785" t="s">
        <v>2237</v>
      </c>
      <c r="C785" t="s">
        <v>5789</v>
      </c>
      <c r="D785" s="1">
        <v>0.23141203703703703</v>
      </c>
      <c r="E785" t="s">
        <v>1373</v>
      </c>
      <c r="F785" t="s">
        <v>2238</v>
      </c>
      <c r="G785">
        <v>3459.9177199999999</v>
      </c>
    </row>
    <row r="786" spans="1:7" x14ac:dyDescent="0.25">
      <c r="A786" t="s">
        <v>2239</v>
      </c>
      <c r="B786" t="s">
        <v>2240</v>
      </c>
      <c r="C786" t="s">
        <v>5789</v>
      </c>
      <c r="D786" s="1">
        <v>0.23141203703703703</v>
      </c>
      <c r="E786" t="s">
        <v>1373</v>
      </c>
      <c r="F786" t="s">
        <v>2241</v>
      </c>
      <c r="G786">
        <v>3034.8476500000002</v>
      </c>
    </row>
    <row r="787" spans="1:7" x14ac:dyDescent="0.25">
      <c r="A787" t="s">
        <v>2242</v>
      </c>
      <c r="B787" t="s">
        <v>2243</v>
      </c>
      <c r="C787" t="s">
        <v>5789</v>
      </c>
      <c r="D787" s="1">
        <v>0.23142361111111112</v>
      </c>
      <c r="E787" t="s">
        <v>1373</v>
      </c>
      <c r="F787" t="s">
        <v>2244</v>
      </c>
      <c r="G787">
        <v>2747.7885700000002</v>
      </c>
    </row>
    <row r="788" spans="1:7" x14ac:dyDescent="0.25">
      <c r="A788" t="s">
        <v>2245</v>
      </c>
      <c r="B788" t="s">
        <v>2246</v>
      </c>
      <c r="C788" t="s">
        <v>5789</v>
      </c>
      <c r="D788" s="1">
        <v>0.23142361111111112</v>
      </c>
      <c r="E788" t="s">
        <v>1373</v>
      </c>
      <c r="F788" t="s">
        <v>2247</v>
      </c>
      <c r="G788">
        <v>2537.9789999999998</v>
      </c>
    </row>
    <row r="789" spans="1:7" x14ac:dyDescent="0.25">
      <c r="A789" t="s">
        <v>2248</v>
      </c>
      <c r="B789" t="s">
        <v>2249</v>
      </c>
      <c r="C789" t="s">
        <v>5789</v>
      </c>
      <c r="D789" s="1">
        <v>0.23142361111111112</v>
      </c>
      <c r="E789" t="s">
        <v>1373</v>
      </c>
      <c r="F789" t="s">
        <v>2250</v>
      </c>
      <c r="G789">
        <v>2432.7099600000001</v>
      </c>
    </row>
    <row r="790" spans="1:7" x14ac:dyDescent="0.25">
      <c r="A790" t="s">
        <v>2251</v>
      </c>
      <c r="B790" t="s">
        <v>2252</v>
      </c>
      <c r="C790" t="s">
        <v>5789</v>
      </c>
      <c r="D790" s="1">
        <v>0.23142361111111112</v>
      </c>
      <c r="E790" t="s">
        <v>1373</v>
      </c>
      <c r="F790" t="s">
        <v>2253</v>
      </c>
      <c r="G790">
        <v>1863.0427199999999</v>
      </c>
    </row>
    <row r="791" spans="1:7" x14ac:dyDescent="0.25">
      <c r="A791" t="s">
        <v>2254</v>
      </c>
      <c r="B791" t="s">
        <v>2255</v>
      </c>
      <c r="C791" t="s">
        <v>5789</v>
      </c>
      <c r="D791" s="1">
        <v>0.23142361111111112</v>
      </c>
      <c r="E791" t="s">
        <v>1373</v>
      </c>
      <c r="F791" t="s">
        <v>2256</v>
      </c>
      <c r="G791">
        <v>1712.5482099999999</v>
      </c>
    </row>
    <row r="792" spans="1:7" x14ac:dyDescent="0.25">
      <c r="A792" t="s">
        <v>2257</v>
      </c>
      <c r="B792" t="s">
        <v>2258</v>
      </c>
      <c r="C792" t="s">
        <v>5789</v>
      </c>
      <c r="D792" s="1">
        <v>0.23142361111111112</v>
      </c>
      <c r="E792" t="s">
        <v>1373</v>
      </c>
      <c r="F792" t="s">
        <v>2259</v>
      </c>
      <c r="G792">
        <v>1429.43652</v>
      </c>
    </row>
    <row r="793" spans="1:7" x14ac:dyDescent="0.25">
      <c r="A793" t="s">
        <v>2260</v>
      </c>
      <c r="B793" t="s">
        <v>2261</v>
      </c>
      <c r="C793" t="s">
        <v>5789</v>
      </c>
      <c r="D793" s="1">
        <v>0.23142361111111112</v>
      </c>
      <c r="E793" t="s">
        <v>1373</v>
      </c>
      <c r="F793" t="s">
        <v>2262</v>
      </c>
      <c r="G793">
        <v>1423.1835900000001</v>
      </c>
    </row>
    <row r="794" spans="1:7" x14ac:dyDescent="0.25">
      <c r="A794" t="s">
        <v>2263</v>
      </c>
      <c r="B794" t="s">
        <v>2264</v>
      </c>
      <c r="C794" t="s">
        <v>5789</v>
      </c>
      <c r="D794" s="1">
        <v>0.23142361111111112</v>
      </c>
      <c r="E794" t="s">
        <v>1373</v>
      </c>
      <c r="F794" t="s">
        <v>2265</v>
      </c>
      <c r="G794">
        <v>1162.2968699999999</v>
      </c>
    </row>
    <row r="795" spans="1:7" x14ac:dyDescent="0.25">
      <c r="A795" t="s">
        <v>2266</v>
      </c>
      <c r="B795" t="s">
        <v>2267</v>
      </c>
      <c r="C795" t="s">
        <v>5789</v>
      </c>
      <c r="D795" s="1">
        <v>0.23142361111111112</v>
      </c>
      <c r="E795" t="s">
        <v>1373</v>
      </c>
      <c r="F795" t="s">
        <v>2268</v>
      </c>
      <c r="G795">
        <v>953.47393699999998</v>
      </c>
    </row>
    <row r="796" spans="1:7" x14ac:dyDescent="0.25">
      <c r="A796" t="s">
        <v>2269</v>
      </c>
      <c r="B796" t="s">
        <v>2270</v>
      </c>
      <c r="C796" t="s">
        <v>5789</v>
      </c>
      <c r="D796" s="1">
        <v>0.23142361111111112</v>
      </c>
      <c r="E796" t="s">
        <v>1373</v>
      </c>
      <c r="F796" t="s">
        <v>2271</v>
      </c>
      <c r="G796">
        <v>5531.7001899999996</v>
      </c>
    </row>
    <row r="797" spans="1:7" x14ac:dyDescent="0.25">
      <c r="A797" t="s">
        <v>2326</v>
      </c>
      <c r="B797" t="s">
        <v>2300</v>
      </c>
      <c r="C797" t="s">
        <v>5789</v>
      </c>
      <c r="D797" s="1">
        <v>0.23143518518518516</v>
      </c>
      <c r="E797" t="s">
        <v>1373</v>
      </c>
      <c r="F797" t="s">
        <v>2327</v>
      </c>
      <c r="G797">
        <v>149819.96799999999</v>
      </c>
    </row>
    <row r="798" spans="1:7" x14ac:dyDescent="0.25">
      <c r="A798" t="s">
        <v>2328</v>
      </c>
      <c r="B798" t="s">
        <v>2301</v>
      </c>
      <c r="C798" t="s">
        <v>5789</v>
      </c>
      <c r="D798" s="1">
        <v>0.23143518518518516</v>
      </c>
      <c r="E798" t="s">
        <v>1373</v>
      </c>
      <c r="F798" t="s">
        <v>2329</v>
      </c>
      <c r="G798">
        <v>209584.76500000001</v>
      </c>
    </row>
    <row r="799" spans="1:7" x14ac:dyDescent="0.25">
      <c r="A799" t="s">
        <v>2330</v>
      </c>
      <c r="B799" t="s">
        <v>2302</v>
      </c>
      <c r="C799" t="s">
        <v>5789</v>
      </c>
      <c r="D799" s="1">
        <v>0.23143518518518516</v>
      </c>
      <c r="E799" t="s">
        <v>1373</v>
      </c>
      <c r="F799" t="s">
        <v>2331</v>
      </c>
      <c r="G799">
        <v>166863.07800000001</v>
      </c>
    </row>
    <row r="800" spans="1:7" x14ac:dyDescent="0.25">
      <c r="A800" t="s">
        <v>2332</v>
      </c>
      <c r="B800" t="s">
        <v>2303</v>
      </c>
      <c r="C800" t="s">
        <v>5789</v>
      </c>
      <c r="D800" s="1">
        <v>0.23143518518518516</v>
      </c>
      <c r="E800" t="s">
        <v>1373</v>
      </c>
      <c r="F800" t="s">
        <v>2333</v>
      </c>
      <c r="G800">
        <v>131217.09299999999</v>
      </c>
    </row>
    <row r="801" spans="1:7" x14ac:dyDescent="0.25">
      <c r="A801" t="s">
        <v>2334</v>
      </c>
      <c r="B801" t="s">
        <v>2304</v>
      </c>
      <c r="C801" t="s">
        <v>5789</v>
      </c>
      <c r="D801" s="1">
        <v>0.23143518518518516</v>
      </c>
      <c r="E801" t="s">
        <v>1373</v>
      </c>
      <c r="F801" t="s">
        <v>2335</v>
      </c>
      <c r="G801">
        <v>99456.796799999996</v>
      </c>
    </row>
    <row r="802" spans="1:7" x14ac:dyDescent="0.25">
      <c r="A802" t="s">
        <v>2336</v>
      </c>
      <c r="B802" t="s">
        <v>2305</v>
      </c>
      <c r="C802" t="s">
        <v>5789</v>
      </c>
      <c r="D802" s="1">
        <v>0.23143518518518516</v>
      </c>
      <c r="E802" t="s">
        <v>1373</v>
      </c>
      <c r="F802" t="s">
        <v>2337</v>
      </c>
      <c r="G802">
        <v>81895.320300000007</v>
      </c>
    </row>
    <row r="803" spans="1:7" x14ac:dyDescent="0.25">
      <c r="A803" t="s">
        <v>2338</v>
      </c>
      <c r="B803" t="s">
        <v>2306</v>
      </c>
      <c r="C803" t="s">
        <v>5789</v>
      </c>
      <c r="D803" s="1">
        <v>0.23143518518518516</v>
      </c>
      <c r="E803" t="s">
        <v>1373</v>
      </c>
      <c r="F803" t="s">
        <v>2339</v>
      </c>
      <c r="G803">
        <v>63917.304600000003</v>
      </c>
    </row>
    <row r="804" spans="1:7" x14ac:dyDescent="0.25">
      <c r="A804" t="s">
        <v>2340</v>
      </c>
      <c r="B804" t="s">
        <v>2307</v>
      </c>
      <c r="C804" t="s">
        <v>5789</v>
      </c>
      <c r="D804" s="1">
        <v>0.23143518518518516</v>
      </c>
      <c r="E804" t="s">
        <v>1373</v>
      </c>
      <c r="F804" t="s">
        <v>2341</v>
      </c>
      <c r="G804">
        <v>52151.777300000002</v>
      </c>
    </row>
    <row r="805" spans="1:7" x14ac:dyDescent="0.25">
      <c r="A805" t="s">
        <v>2342</v>
      </c>
      <c r="B805" t="s">
        <v>2308</v>
      </c>
      <c r="C805" t="s">
        <v>5789</v>
      </c>
      <c r="D805" s="1">
        <v>0.23143518518518516</v>
      </c>
      <c r="E805" t="s">
        <v>1373</v>
      </c>
      <c r="F805" t="s">
        <v>2343</v>
      </c>
      <c r="G805">
        <v>44125.109299999996</v>
      </c>
    </row>
    <row r="806" spans="1:7" x14ac:dyDescent="0.25">
      <c r="A806" t="s">
        <v>2344</v>
      </c>
      <c r="B806" t="s">
        <v>2309</v>
      </c>
      <c r="C806" t="s">
        <v>5789</v>
      </c>
      <c r="D806" s="1">
        <v>0.23143518518518516</v>
      </c>
      <c r="E806" t="s">
        <v>1373</v>
      </c>
      <c r="F806" t="s">
        <v>2345</v>
      </c>
      <c r="G806">
        <v>34489.527300000002</v>
      </c>
    </row>
    <row r="807" spans="1:7" x14ac:dyDescent="0.25">
      <c r="A807" t="s">
        <v>2346</v>
      </c>
      <c r="B807" t="s">
        <v>2310</v>
      </c>
      <c r="C807" t="s">
        <v>5789</v>
      </c>
      <c r="D807" s="1">
        <v>0.23144675925925925</v>
      </c>
      <c r="E807" t="s">
        <v>1373</v>
      </c>
      <c r="F807" t="s">
        <v>2347</v>
      </c>
      <c r="G807">
        <v>30703.4238</v>
      </c>
    </row>
    <row r="808" spans="1:7" x14ac:dyDescent="0.25">
      <c r="A808" t="s">
        <v>2348</v>
      </c>
      <c r="B808" t="s">
        <v>2311</v>
      </c>
      <c r="C808" t="s">
        <v>5789</v>
      </c>
      <c r="D808" s="1">
        <v>0.23144675925925925</v>
      </c>
      <c r="E808" t="s">
        <v>1373</v>
      </c>
      <c r="F808" t="s">
        <v>2349</v>
      </c>
      <c r="G808">
        <v>24297.706999999999</v>
      </c>
    </row>
    <row r="809" spans="1:7" x14ac:dyDescent="0.25">
      <c r="A809" t="s">
        <v>2350</v>
      </c>
      <c r="B809" t="s">
        <v>2312</v>
      </c>
      <c r="C809" t="s">
        <v>5789</v>
      </c>
      <c r="D809" s="1">
        <v>0.23144675925925925</v>
      </c>
      <c r="E809" t="s">
        <v>1373</v>
      </c>
      <c r="F809" t="s">
        <v>2351</v>
      </c>
      <c r="G809">
        <v>22300.808499999999</v>
      </c>
    </row>
    <row r="810" spans="1:7" x14ac:dyDescent="0.25">
      <c r="A810" t="s">
        <v>2352</v>
      </c>
      <c r="B810" t="s">
        <v>2313</v>
      </c>
      <c r="C810" t="s">
        <v>5789</v>
      </c>
      <c r="D810" s="1">
        <v>0.23144675925925925</v>
      </c>
      <c r="E810" t="s">
        <v>1373</v>
      </c>
      <c r="F810" t="s">
        <v>2353</v>
      </c>
      <c r="G810">
        <v>18849.916000000001</v>
      </c>
    </row>
    <row r="811" spans="1:7" x14ac:dyDescent="0.25">
      <c r="A811" t="s">
        <v>2354</v>
      </c>
      <c r="B811" t="s">
        <v>2314</v>
      </c>
      <c r="C811" t="s">
        <v>5789</v>
      </c>
      <c r="D811" s="1">
        <v>0.23144675925925925</v>
      </c>
      <c r="E811" t="s">
        <v>1373</v>
      </c>
      <c r="F811" t="s">
        <v>2355</v>
      </c>
      <c r="G811">
        <v>16039.635700000001</v>
      </c>
    </row>
    <row r="812" spans="1:7" x14ac:dyDescent="0.25">
      <c r="A812" t="s">
        <v>2356</v>
      </c>
      <c r="B812" t="s">
        <v>2315</v>
      </c>
      <c r="C812" t="s">
        <v>5789</v>
      </c>
      <c r="D812" s="1">
        <v>0.23144675925925925</v>
      </c>
      <c r="E812" t="s">
        <v>1373</v>
      </c>
      <c r="F812" t="s">
        <v>2357</v>
      </c>
      <c r="G812">
        <v>13546.3662</v>
      </c>
    </row>
    <row r="813" spans="1:7" x14ac:dyDescent="0.25">
      <c r="A813" t="s">
        <v>2358</v>
      </c>
      <c r="B813" t="s">
        <v>2316</v>
      </c>
      <c r="C813" t="s">
        <v>5789</v>
      </c>
      <c r="D813" s="1">
        <v>0.23144675925925925</v>
      </c>
      <c r="E813" t="s">
        <v>1373</v>
      </c>
      <c r="F813" t="s">
        <v>2359</v>
      </c>
      <c r="G813">
        <v>10790.098599999999</v>
      </c>
    </row>
    <row r="814" spans="1:7" x14ac:dyDescent="0.25">
      <c r="A814" t="s">
        <v>2360</v>
      </c>
      <c r="B814" t="s">
        <v>2317</v>
      </c>
      <c r="C814" t="s">
        <v>5789</v>
      </c>
      <c r="D814" s="1">
        <v>0.23144675925925925</v>
      </c>
      <c r="E814" t="s">
        <v>1373</v>
      </c>
      <c r="F814" t="s">
        <v>2361</v>
      </c>
      <c r="G814">
        <v>9853.3076099999998</v>
      </c>
    </row>
    <row r="815" spans="1:7" x14ac:dyDescent="0.25">
      <c r="A815" t="s">
        <v>2362</v>
      </c>
      <c r="B815" t="s">
        <v>2318</v>
      </c>
      <c r="C815" t="s">
        <v>5789</v>
      </c>
      <c r="D815" s="1">
        <v>0.23144675925925925</v>
      </c>
      <c r="E815" t="s">
        <v>1373</v>
      </c>
      <c r="F815" t="s">
        <v>2363</v>
      </c>
      <c r="G815">
        <v>8206.4794899999997</v>
      </c>
    </row>
    <row r="816" spans="1:7" x14ac:dyDescent="0.25">
      <c r="A816" t="s">
        <v>2364</v>
      </c>
      <c r="B816" t="s">
        <v>2319</v>
      </c>
      <c r="C816" t="s">
        <v>5789</v>
      </c>
      <c r="D816" s="1">
        <v>0.23144675925925925</v>
      </c>
      <c r="E816" t="s">
        <v>1373</v>
      </c>
      <c r="F816" t="s">
        <v>2365</v>
      </c>
      <c r="G816">
        <v>7523.0776299999998</v>
      </c>
    </row>
    <row r="817" spans="1:7" x14ac:dyDescent="0.25">
      <c r="A817" t="s">
        <v>2366</v>
      </c>
      <c r="B817" t="s">
        <v>2320</v>
      </c>
      <c r="C817" t="s">
        <v>5789</v>
      </c>
      <c r="D817" s="1">
        <v>0.23144675925925925</v>
      </c>
      <c r="E817" t="s">
        <v>1373</v>
      </c>
      <c r="F817" t="s">
        <v>2367</v>
      </c>
      <c r="G817">
        <v>6361.2563399999999</v>
      </c>
    </row>
    <row r="818" spans="1:7" x14ac:dyDescent="0.25">
      <c r="A818" t="s">
        <v>2368</v>
      </c>
      <c r="B818" t="s">
        <v>2321</v>
      </c>
      <c r="C818" t="s">
        <v>5789</v>
      </c>
      <c r="D818" s="1">
        <v>0.23144675925925925</v>
      </c>
      <c r="E818" t="s">
        <v>1373</v>
      </c>
      <c r="F818" t="s">
        <v>2369</v>
      </c>
      <c r="G818">
        <v>5792.4462800000001</v>
      </c>
    </row>
    <row r="819" spans="1:7" x14ac:dyDescent="0.25">
      <c r="A819" t="s">
        <v>2370</v>
      </c>
      <c r="B819" t="s">
        <v>2322</v>
      </c>
      <c r="C819" t="s">
        <v>5789</v>
      </c>
      <c r="D819" s="1">
        <v>0.23144675925925925</v>
      </c>
      <c r="E819" t="s">
        <v>1373</v>
      </c>
      <c r="F819" t="s">
        <v>2371</v>
      </c>
      <c r="G819">
        <v>5562.1523399999996</v>
      </c>
    </row>
    <row r="820" spans="1:7" x14ac:dyDescent="0.25">
      <c r="A820" t="s">
        <v>2372</v>
      </c>
      <c r="B820" t="s">
        <v>2323</v>
      </c>
      <c r="C820" t="s">
        <v>5789</v>
      </c>
      <c r="D820" s="1">
        <v>0.23144675925925925</v>
      </c>
      <c r="E820" t="s">
        <v>1373</v>
      </c>
      <c r="F820" t="s">
        <v>2373</v>
      </c>
      <c r="G820">
        <v>5143.3208000000004</v>
      </c>
    </row>
    <row r="821" spans="1:7" x14ac:dyDescent="0.25">
      <c r="A821" t="s">
        <v>2374</v>
      </c>
      <c r="B821" t="s">
        <v>2324</v>
      </c>
      <c r="C821" t="s">
        <v>5789</v>
      </c>
      <c r="D821" s="1">
        <v>0.23145833333333332</v>
      </c>
      <c r="E821" t="s">
        <v>1373</v>
      </c>
      <c r="F821" t="s">
        <v>2375</v>
      </c>
      <c r="G821">
        <v>4008.0485800000001</v>
      </c>
    </row>
    <row r="822" spans="1:7" x14ac:dyDescent="0.25">
      <c r="A822" t="s">
        <v>2376</v>
      </c>
      <c r="B822" t="s">
        <v>2325</v>
      </c>
      <c r="C822" t="s">
        <v>5789</v>
      </c>
      <c r="D822" s="1">
        <v>0.23145833333333332</v>
      </c>
      <c r="E822" t="s">
        <v>1373</v>
      </c>
      <c r="F822" t="s">
        <v>2377</v>
      </c>
      <c r="G822">
        <v>25169.720700000002</v>
      </c>
    </row>
    <row r="823" spans="1:7" x14ac:dyDescent="0.25">
      <c r="A823" t="s">
        <v>2378</v>
      </c>
      <c r="B823" t="s">
        <v>2273</v>
      </c>
      <c r="C823" t="s">
        <v>5789</v>
      </c>
      <c r="D823" s="1">
        <v>0.23145833333333332</v>
      </c>
      <c r="E823" t="s">
        <v>1373</v>
      </c>
      <c r="F823" t="s">
        <v>2379</v>
      </c>
      <c r="G823">
        <v>536495.43700000003</v>
      </c>
    </row>
    <row r="824" spans="1:7" x14ac:dyDescent="0.25">
      <c r="A824" t="s">
        <v>2380</v>
      </c>
      <c r="B824" t="s">
        <v>2274</v>
      </c>
      <c r="C824" t="s">
        <v>5789</v>
      </c>
      <c r="D824" s="1">
        <v>0.23145833333333332</v>
      </c>
      <c r="E824" t="s">
        <v>1373</v>
      </c>
      <c r="F824" t="s">
        <v>2381</v>
      </c>
      <c r="G824">
        <v>876731.81200000003</v>
      </c>
    </row>
    <row r="825" spans="1:7" x14ac:dyDescent="0.25">
      <c r="A825" t="s">
        <v>2382</v>
      </c>
      <c r="B825" t="s">
        <v>2275</v>
      </c>
      <c r="C825" t="s">
        <v>5789</v>
      </c>
      <c r="D825" s="1">
        <v>0.23145833333333332</v>
      </c>
      <c r="E825" t="s">
        <v>1373</v>
      </c>
      <c r="F825" t="s">
        <v>2383</v>
      </c>
      <c r="G825">
        <v>776533</v>
      </c>
    </row>
    <row r="826" spans="1:7" x14ac:dyDescent="0.25">
      <c r="A826" t="s">
        <v>2384</v>
      </c>
      <c r="B826" t="s">
        <v>2276</v>
      </c>
      <c r="C826" t="s">
        <v>5789</v>
      </c>
      <c r="D826" s="1">
        <v>0.23145833333333332</v>
      </c>
      <c r="E826" t="s">
        <v>1373</v>
      </c>
      <c r="F826" t="s">
        <v>2385</v>
      </c>
      <c r="G826">
        <v>648045.25</v>
      </c>
    </row>
    <row r="827" spans="1:7" x14ac:dyDescent="0.25">
      <c r="A827" t="s">
        <v>2386</v>
      </c>
      <c r="B827" t="s">
        <v>2277</v>
      </c>
      <c r="C827" t="s">
        <v>5789</v>
      </c>
      <c r="D827" s="1">
        <v>0.23146990740740739</v>
      </c>
      <c r="E827" t="s">
        <v>1373</v>
      </c>
      <c r="F827" t="s">
        <v>2387</v>
      </c>
      <c r="G827">
        <v>507518.28100000002</v>
      </c>
    </row>
    <row r="828" spans="1:7" x14ac:dyDescent="0.25">
      <c r="A828" t="s">
        <v>2388</v>
      </c>
      <c r="B828" t="s">
        <v>2278</v>
      </c>
      <c r="C828" t="s">
        <v>5789</v>
      </c>
      <c r="D828" s="1">
        <v>0.23146990740740739</v>
      </c>
      <c r="E828" t="s">
        <v>1373</v>
      </c>
      <c r="F828" t="s">
        <v>2389</v>
      </c>
      <c r="G828">
        <v>406823.78100000002</v>
      </c>
    </row>
    <row r="829" spans="1:7" x14ac:dyDescent="0.25">
      <c r="A829" t="s">
        <v>2390</v>
      </c>
      <c r="B829" t="s">
        <v>2279</v>
      </c>
      <c r="C829" t="s">
        <v>5789</v>
      </c>
      <c r="D829" s="1">
        <v>0.23146990740740739</v>
      </c>
      <c r="E829" t="s">
        <v>1373</v>
      </c>
      <c r="F829" t="s">
        <v>2391</v>
      </c>
      <c r="G829">
        <v>329892.68699999998</v>
      </c>
    </row>
    <row r="830" spans="1:7" x14ac:dyDescent="0.25">
      <c r="A830" t="s">
        <v>2392</v>
      </c>
      <c r="B830" t="s">
        <v>2280</v>
      </c>
      <c r="C830" t="s">
        <v>5789</v>
      </c>
      <c r="D830" s="1">
        <v>0.23146990740740739</v>
      </c>
      <c r="E830" t="s">
        <v>1373</v>
      </c>
      <c r="F830" t="s">
        <v>2393</v>
      </c>
      <c r="G830">
        <v>265741.46799999999</v>
      </c>
    </row>
    <row r="831" spans="1:7" x14ac:dyDescent="0.25">
      <c r="A831" t="s">
        <v>2394</v>
      </c>
      <c r="B831" t="s">
        <v>2281</v>
      </c>
      <c r="C831" t="s">
        <v>5789</v>
      </c>
      <c r="D831" s="1">
        <v>0.23146990740740739</v>
      </c>
      <c r="E831" t="s">
        <v>1373</v>
      </c>
      <c r="F831" t="s">
        <v>2395</v>
      </c>
      <c r="G831">
        <v>215471.95300000001</v>
      </c>
    </row>
    <row r="832" spans="1:7" x14ac:dyDescent="0.25">
      <c r="A832" t="s">
        <v>2396</v>
      </c>
      <c r="B832" t="s">
        <v>2282</v>
      </c>
      <c r="C832" t="s">
        <v>5789</v>
      </c>
      <c r="D832" s="1">
        <v>0.23146990740740739</v>
      </c>
      <c r="E832" t="s">
        <v>1373</v>
      </c>
      <c r="F832" t="s">
        <v>2397</v>
      </c>
      <c r="G832">
        <v>170160.125</v>
      </c>
    </row>
    <row r="833" spans="1:7" x14ac:dyDescent="0.25">
      <c r="A833" t="s">
        <v>2398</v>
      </c>
      <c r="B833" t="s">
        <v>2283</v>
      </c>
      <c r="C833" t="s">
        <v>5789</v>
      </c>
      <c r="D833" s="1">
        <v>0.23146990740740739</v>
      </c>
      <c r="E833" t="s">
        <v>1373</v>
      </c>
      <c r="F833" t="s">
        <v>2399</v>
      </c>
      <c r="G833">
        <v>142767.40599999999</v>
      </c>
    </row>
    <row r="834" spans="1:7" x14ac:dyDescent="0.25">
      <c r="A834" t="s">
        <v>2400</v>
      </c>
      <c r="B834" t="s">
        <v>2284</v>
      </c>
      <c r="C834" t="s">
        <v>5789</v>
      </c>
      <c r="D834" s="1">
        <v>0.23146990740740739</v>
      </c>
      <c r="E834" t="s">
        <v>1373</v>
      </c>
      <c r="F834" t="s">
        <v>2401</v>
      </c>
      <c r="G834">
        <v>118496.45299999999</v>
      </c>
    </row>
    <row r="835" spans="1:7" x14ac:dyDescent="0.25">
      <c r="A835" t="s">
        <v>2402</v>
      </c>
      <c r="B835" t="s">
        <v>2285</v>
      </c>
      <c r="C835" t="s">
        <v>5789</v>
      </c>
      <c r="D835" s="1">
        <v>0.23146990740740739</v>
      </c>
      <c r="E835" t="s">
        <v>1373</v>
      </c>
      <c r="F835" t="s">
        <v>2403</v>
      </c>
      <c r="G835">
        <v>97047.851500000004</v>
      </c>
    </row>
    <row r="836" spans="1:7" x14ac:dyDescent="0.25">
      <c r="A836" t="s">
        <v>2404</v>
      </c>
      <c r="B836" t="s">
        <v>2286</v>
      </c>
      <c r="C836" t="s">
        <v>5789</v>
      </c>
      <c r="D836" s="1">
        <v>0.23146990740740739</v>
      </c>
      <c r="E836" t="s">
        <v>1373</v>
      </c>
      <c r="F836" t="s">
        <v>2405</v>
      </c>
      <c r="G836">
        <v>78772.906199999998</v>
      </c>
    </row>
    <row r="837" spans="1:7" x14ac:dyDescent="0.25">
      <c r="A837" t="s">
        <v>2406</v>
      </c>
      <c r="B837" t="s">
        <v>2287</v>
      </c>
      <c r="C837" t="s">
        <v>5789</v>
      </c>
      <c r="D837" s="1">
        <v>0.23146990740740739</v>
      </c>
      <c r="E837" t="s">
        <v>1373</v>
      </c>
      <c r="F837" t="s">
        <v>2407</v>
      </c>
      <c r="G837">
        <v>63599.3007</v>
      </c>
    </row>
    <row r="838" spans="1:7" x14ac:dyDescent="0.25">
      <c r="A838" t="s">
        <v>2408</v>
      </c>
      <c r="B838" t="s">
        <v>2288</v>
      </c>
      <c r="C838" t="s">
        <v>5789</v>
      </c>
      <c r="D838" s="1">
        <v>0.23146990740740739</v>
      </c>
      <c r="E838" t="s">
        <v>1373</v>
      </c>
      <c r="F838" t="s">
        <v>2409</v>
      </c>
      <c r="G838">
        <v>51847.476499999997</v>
      </c>
    </row>
    <row r="839" spans="1:7" x14ac:dyDescent="0.25">
      <c r="A839" t="s">
        <v>2410</v>
      </c>
      <c r="B839" t="s">
        <v>2289</v>
      </c>
      <c r="C839" t="s">
        <v>5789</v>
      </c>
      <c r="D839" s="1">
        <v>0.23146990740740739</v>
      </c>
      <c r="E839" t="s">
        <v>1373</v>
      </c>
      <c r="F839" t="s">
        <v>2411</v>
      </c>
      <c r="G839">
        <v>41326.460899999998</v>
      </c>
    </row>
    <row r="840" spans="1:7" x14ac:dyDescent="0.25">
      <c r="A840" t="s">
        <v>2412</v>
      </c>
      <c r="B840" t="s">
        <v>2290</v>
      </c>
      <c r="C840" t="s">
        <v>5789</v>
      </c>
      <c r="D840" s="1">
        <v>0.23146990740740739</v>
      </c>
      <c r="E840" t="s">
        <v>1373</v>
      </c>
      <c r="F840" t="s">
        <v>2413</v>
      </c>
      <c r="G840">
        <v>35223.585899999998</v>
      </c>
    </row>
    <row r="841" spans="1:7" x14ac:dyDescent="0.25">
      <c r="A841" t="s">
        <v>2414</v>
      </c>
      <c r="B841" t="s">
        <v>2291</v>
      </c>
      <c r="C841" t="s">
        <v>5789</v>
      </c>
      <c r="D841" s="1">
        <v>0.23146990740740739</v>
      </c>
      <c r="E841" t="s">
        <v>1373</v>
      </c>
      <c r="F841" t="s">
        <v>2415</v>
      </c>
      <c r="G841">
        <v>28372.054599999999</v>
      </c>
    </row>
    <row r="842" spans="1:7" x14ac:dyDescent="0.25">
      <c r="A842" t="s">
        <v>2416</v>
      </c>
      <c r="B842" t="s">
        <v>2292</v>
      </c>
      <c r="C842" t="s">
        <v>5789</v>
      </c>
      <c r="D842" s="1">
        <v>0.23148148148148148</v>
      </c>
      <c r="E842" t="s">
        <v>1373</v>
      </c>
      <c r="F842" t="s">
        <v>2417</v>
      </c>
      <c r="G842">
        <v>24492.015599999999</v>
      </c>
    </row>
    <row r="843" spans="1:7" x14ac:dyDescent="0.25">
      <c r="A843" t="s">
        <v>2418</v>
      </c>
      <c r="B843" t="s">
        <v>2293</v>
      </c>
      <c r="C843" t="s">
        <v>5789</v>
      </c>
      <c r="D843" s="1">
        <v>0.23148148148148148</v>
      </c>
      <c r="E843" t="s">
        <v>1373</v>
      </c>
      <c r="F843" t="s">
        <v>2419</v>
      </c>
      <c r="G843">
        <v>19184.726500000001</v>
      </c>
    </row>
    <row r="844" spans="1:7" x14ac:dyDescent="0.25">
      <c r="A844" t="s">
        <v>2420</v>
      </c>
      <c r="B844" t="s">
        <v>2294</v>
      </c>
      <c r="C844" t="s">
        <v>5789</v>
      </c>
      <c r="D844" s="1">
        <v>0.23148148148148148</v>
      </c>
      <c r="E844" t="s">
        <v>1373</v>
      </c>
      <c r="F844" t="s">
        <v>2421</v>
      </c>
      <c r="G844">
        <v>15936.6093</v>
      </c>
    </row>
    <row r="845" spans="1:7" x14ac:dyDescent="0.25">
      <c r="A845" t="s">
        <v>2422</v>
      </c>
      <c r="B845" t="s">
        <v>2295</v>
      </c>
      <c r="C845" t="s">
        <v>5789</v>
      </c>
      <c r="D845" s="1">
        <v>0.23148148148148148</v>
      </c>
      <c r="E845" t="s">
        <v>1373</v>
      </c>
      <c r="F845" t="s">
        <v>2423</v>
      </c>
      <c r="G845">
        <v>15545.529200000001</v>
      </c>
    </row>
    <row r="846" spans="1:7" x14ac:dyDescent="0.25">
      <c r="A846" t="s">
        <v>2424</v>
      </c>
      <c r="B846" t="s">
        <v>2296</v>
      </c>
      <c r="C846" t="s">
        <v>5789</v>
      </c>
      <c r="D846" s="1">
        <v>0.23148148148148148</v>
      </c>
      <c r="E846" t="s">
        <v>1373</v>
      </c>
      <c r="F846" t="s">
        <v>2425</v>
      </c>
      <c r="G846">
        <v>10552.8583</v>
      </c>
    </row>
    <row r="847" spans="1:7" x14ac:dyDescent="0.25">
      <c r="A847" t="s">
        <v>2426</v>
      </c>
      <c r="B847" t="s">
        <v>2297</v>
      </c>
      <c r="C847" t="s">
        <v>5789</v>
      </c>
      <c r="D847" s="1">
        <v>0.23148148148148148</v>
      </c>
      <c r="E847" t="s">
        <v>1373</v>
      </c>
      <c r="F847" t="s">
        <v>2427</v>
      </c>
      <c r="G847">
        <v>8623.3798800000004</v>
      </c>
    </row>
    <row r="848" spans="1:7" x14ac:dyDescent="0.25">
      <c r="A848" t="s">
        <v>2428</v>
      </c>
      <c r="B848" t="s">
        <v>2298</v>
      </c>
      <c r="C848" t="s">
        <v>5789</v>
      </c>
      <c r="D848" s="1">
        <v>0.23148148148148148</v>
      </c>
      <c r="E848" t="s">
        <v>1373</v>
      </c>
      <c r="F848" t="s">
        <v>2429</v>
      </c>
      <c r="G848">
        <v>40956.9804</v>
      </c>
    </row>
    <row r="849" spans="1:7" x14ac:dyDescent="0.25">
      <c r="A849" t="s">
        <v>2484</v>
      </c>
      <c r="B849" t="s">
        <v>2432</v>
      </c>
      <c r="C849" t="s">
        <v>5789</v>
      </c>
      <c r="D849" s="1">
        <v>0.23149305555555555</v>
      </c>
      <c r="E849" t="s">
        <v>1373</v>
      </c>
      <c r="F849" t="s">
        <v>2485</v>
      </c>
      <c r="G849">
        <v>395127.375</v>
      </c>
    </row>
    <row r="850" spans="1:7" x14ac:dyDescent="0.25">
      <c r="A850" t="s">
        <v>2486</v>
      </c>
      <c r="B850" t="s">
        <v>2433</v>
      </c>
      <c r="C850" t="s">
        <v>5789</v>
      </c>
      <c r="D850" s="1">
        <v>0.23149305555555555</v>
      </c>
      <c r="E850" t="s">
        <v>1373</v>
      </c>
      <c r="F850" t="s">
        <v>2487</v>
      </c>
      <c r="G850">
        <v>549387.43700000003</v>
      </c>
    </row>
    <row r="851" spans="1:7" x14ac:dyDescent="0.25">
      <c r="A851" t="s">
        <v>2488</v>
      </c>
      <c r="B851" t="s">
        <v>2434</v>
      </c>
      <c r="C851" t="s">
        <v>5789</v>
      </c>
      <c r="D851" s="1">
        <v>0.23149305555555555</v>
      </c>
      <c r="E851" t="s">
        <v>1373</v>
      </c>
      <c r="F851" t="s">
        <v>2489</v>
      </c>
      <c r="G851">
        <v>464405.625</v>
      </c>
    </row>
    <row r="852" spans="1:7" x14ac:dyDescent="0.25">
      <c r="A852" t="s">
        <v>2490</v>
      </c>
      <c r="B852" t="s">
        <v>2435</v>
      </c>
      <c r="C852" t="s">
        <v>5789</v>
      </c>
      <c r="D852" s="1">
        <v>0.23149305555555555</v>
      </c>
      <c r="E852" t="s">
        <v>1373</v>
      </c>
      <c r="F852" t="s">
        <v>2491</v>
      </c>
      <c r="G852">
        <v>380667.18699999998</v>
      </c>
    </row>
    <row r="853" spans="1:7" x14ac:dyDescent="0.25">
      <c r="A853" t="s">
        <v>2492</v>
      </c>
      <c r="B853" t="s">
        <v>2436</v>
      </c>
      <c r="C853" t="s">
        <v>5789</v>
      </c>
      <c r="D853" s="1">
        <v>0.23149305555555555</v>
      </c>
      <c r="E853" t="s">
        <v>1373</v>
      </c>
      <c r="F853" t="s">
        <v>2493</v>
      </c>
      <c r="G853">
        <v>296619.18699999998</v>
      </c>
    </row>
    <row r="854" spans="1:7" x14ac:dyDescent="0.25">
      <c r="A854" t="s">
        <v>2494</v>
      </c>
      <c r="B854" t="s">
        <v>2437</v>
      </c>
      <c r="C854" t="s">
        <v>5789</v>
      </c>
      <c r="D854" s="1">
        <v>0.23149305555555555</v>
      </c>
      <c r="E854" t="s">
        <v>1373</v>
      </c>
      <c r="F854" t="s">
        <v>2495</v>
      </c>
      <c r="G854">
        <v>234194.93700000001</v>
      </c>
    </row>
    <row r="855" spans="1:7" x14ac:dyDescent="0.25">
      <c r="A855" t="s">
        <v>2496</v>
      </c>
      <c r="B855" t="s">
        <v>2438</v>
      </c>
      <c r="C855" t="s">
        <v>5789</v>
      </c>
      <c r="D855" s="1">
        <v>0.23149305555555555</v>
      </c>
      <c r="E855" t="s">
        <v>1373</v>
      </c>
      <c r="F855" t="s">
        <v>2497</v>
      </c>
      <c r="G855">
        <v>179614.859</v>
      </c>
    </row>
    <row r="856" spans="1:7" x14ac:dyDescent="0.25">
      <c r="A856" t="s">
        <v>2498</v>
      </c>
      <c r="B856" t="s">
        <v>2439</v>
      </c>
      <c r="C856" t="s">
        <v>5789</v>
      </c>
      <c r="D856" s="1">
        <v>0.23149305555555555</v>
      </c>
      <c r="E856" t="s">
        <v>1373</v>
      </c>
      <c r="F856" t="s">
        <v>2499</v>
      </c>
      <c r="G856">
        <v>141202.26500000001</v>
      </c>
    </row>
    <row r="857" spans="1:7" x14ac:dyDescent="0.25">
      <c r="A857" t="s">
        <v>2500</v>
      </c>
      <c r="B857" t="s">
        <v>2440</v>
      </c>
      <c r="C857" t="s">
        <v>5789</v>
      </c>
      <c r="D857" s="1">
        <v>0.23149305555555555</v>
      </c>
      <c r="E857" t="s">
        <v>1373</v>
      </c>
      <c r="F857" t="s">
        <v>2501</v>
      </c>
      <c r="G857">
        <v>110188.281</v>
      </c>
    </row>
    <row r="858" spans="1:7" x14ac:dyDescent="0.25">
      <c r="A858" t="s">
        <v>2502</v>
      </c>
      <c r="B858" t="s">
        <v>2441</v>
      </c>
      <c r="C858" t="s">
        <v>5789</v>
      </c>
      <c r="D858" s="1">
        <v>0.23149305555555555</v>
      </c>
      <c r="E858" t="s">
        <v>1373</v>
      </c>
      <c r="F858" t="s">
        <v>2503</v>
      </c>
      <c r="G858">
        <v>84637.382800000007</v>
      </c>
    </row>
    <row r="859" spans="1:7" x14ac:dyDescent="0.25">
      <c r="A859" t="s">
        <v>2504</v>
      </c>
      <c r="B859" t="s">
        <v>2442</v>
      </c>
      <c r="C859" t="s">
        <v>5789</v>
      </c>
      <c r="D859" s="1">
        <v>0.23149305555555555</v>
      </c>
      <c r="E859" t="s">
        <v>1373</v>
      </c>
      <c r="F859" t="s">
        <v>2505</v>
      </c>
      <c r="G859">
        <v>68203.757800000007</v>
      </c>
    </row>
    <row r="860" spans="1:7" x14ac:dyDescent="0.25">
      <c r="A860" t="s">
        <v>2506</v>
      </c>
      <c r="B860" t="s">
        <v>2443</v>
      </c>
      <c r="C860" t="s">
        <v>5789</v>
      </c>
      <c r="D860" s="1">
        <v>0.23149305555555555</v>
      </c>
      <c r="E860" t="s">
        <v>1373</v>
      </c>
      <c r="F860" t="s">
        <v>2507</v>
      </c>
      <c r="G860">
        <v>52344.953099999999</v>
      </c>
    </row>
    <row r="861" spans="1:7" x14ac:dyDescent="0.25">
      <c r="A861" t="s">
        <v>2508</v>
      </c>
      <c r="B861" t="s">
        <v>2444</v>
      </c>
      <c r="C861" t="s">
        <v>5789</v>
      </c>
      <c r="D861" s="1">
        <v>0.23149305555555555</v>
      </c>
      <c r="E861" t="s">
        <v>1373</v>
      </c>
      <c r="F861" t="s">
        <v>2509</v>
      </c>
      <c r="G861">
        <v>41037.269500000002</v>
      </c>
    </row>
    <row r="862" spans="1:7" x14ac:dyDescent="0.25">
      <c r="A862" t="s">
        <v>2510</v>
      </c>
      <c r="B862" t="s">
        <v>2445</v>
      </c>
      <c r="C862" t="s">
        <v>5789</v>
      </c>
      <c r="D862" s="1">
        <v>0.23149305555555555</v>
      </c>
      <c r="E862" t="s">
        <v>1373</v>
      </c>
      <c r="F862" t="s">
        <v>2511</v>
      </c>
      <c r="G862">
        <v>31988.456999999999</v>
      </c>
    </row>
    <row r="863" spans="1:7" x14ac:dyDescent="0.25">
      <c r="A863" t="s">
        <v>2512</v>
      </c>
      <c r="B863" t="s">
        <v>2446</v>
      </c>
      <c r="C863" t="s">
        <v>5789</v>
      </c>
      <c r="D863" s="1">
        <v>0.23150462962962962</v>
      </c>
      <c r="E863" t="s">
        <v>1373</v>
      </c>
      <c r="F863" t="s">
        <v>2513</v>
      </c>
      <c r="G863">
        <v>24523.470700000002</v>
      </c>
    </row>
    <row r="864" spans="1:7" x14ac:dyDescent="0.25">
      <c r="A864" t="s">
        <v>2514</v>
      </c>
      <c r="B864" t="s">
        <v>2447</v>
      </c>
      <c r="C864" t="s">
        <v>5789</v>
      </c>
      <c r="D864" s="1">
        <v>0.23150462962962962</v>
      </c>
      <c r="E864" t="s">
        <v>1373</v>
      </c>
      <c r="F864" t="s">
        <v>2515</v>
      </c>
      <c r="G864">
        <v>18591.064399999999</v>
      </c>
    </row>
    <row r="865" spans="1:7" x14ac:dyDescent="0.25">
      <c r="A865" t="s">
        <v>2516</v>
      </c>
      <c r="B865" t="s">
        <v>2448</v>
      </c>
      <c r="C865" t="s">
        <v>5789</v>
      </c>
      <c r="D865" s="1">
        <v>0.23150462962962962</v>
      </c>
      <c r="E865" t="s">
        <v>1373</v>
      </c>
      <c r="F865" t="s">
        <v>2517</v>
      </c>
      <c r="G865">
        <v>14037.7958</v>
      </c>
    </row>
    <row r="866" spans="1:7" x14ac:dyDescent="0.25">
      <c r="A866" t="s">
        <v>2518</v>
      </c>
      <c r="B866" t="s">
        <v>2449</v>
      </c>
      <c r="C866" t="s">
        <v>5789</v>
      </c>
      <c r="D866" s="1">
        <v>0.23150462962962962</v>
      </c>
      <c r="E866" t="s">
        <v>1373</v>
      </c>
      <c r="F866" t="s">
        <v>2519</v>
      </c>
      <c r="G866">
        <v>10995.0214</v>
      </c>
    </row>
    <row r="867" spans="1:7" x14ac:dyDescent="0.25">
      <c r="A867" t="s">
        <v>2520</v>
      </c>
      <c r="B867" t="s">
        <v>2450</v>
      </c>
      <c r="C867" t="s">
        <v>5789</v>
      </c>
      <c r="D867" s="1">
        <v>0.23150462962962962</v>
      </c>
      <c r="E867" t="s">
        <v>1373</v>
      </c>
      <c r="F867" t="s">
        <v>2521</v>
      </c>
      <c r="G867">
        <v>8042.0385699999997</v>
      </c>
    </row>
    <row r="868" spans="1:7" x14ac:dyDescent="0.25">
      <c r="A868" t="s">
        <v>2522</v>
      </c>
      <c r="B868" t="s">
        <v>2451</v>
      </c>
      <c r="C868" t="s">
        <v>5789</v>
      </c>
      <c r="D868" s="1">
        <v>0.23150462962962962</v>
      </c>
      <c r="E868" t="s">
        <v>1373</v>
      </c>
      <c r="F868" t="s">
        <v>2523</v>
      </c>
      <c r="G868">
        <v>6746.8002900000001</v>
      </c>
    </row>
    <row r="869" spans="1:7" x14ac:dyDescent="0.25">
      <c r="A869" t="s">
        <v>2524</v>
      </c>
      <c r="B869" t="s">
        <v>2452</v>
      </c>
      <c r="C869" t="s">
        <v>5789</v>
      </c>
      <c r="D869" s="1">
        <v>0.23150462962962962</v>
      </c>
      <c r="E869" t="s">
        <v>1373</v>
      </c>
      <c r="F869" t="s">
        <v>2525</v>
      </c>
      <c r="G869">
        <v>4551.7875899999999</v>
      </c>
    </row>
    <row r="870" spans="1:7" x14ac:dyDescent="0.25">
      <c r="A870" t="s">
        <v>2526</v>
      </c>
      <c r="B870" t="s">
        <v>2453</v>
      </c>
      <c r="C870" t="s">
        <v>5789</v>
      </c>
      <c r="D870" s="1">
        <v>0.23150462962962962</v>
      </c>
      <c r="E870" t="s">
        <v>1373</v>
      </c>
      <c r="F870" t="s">
        <v>2527</v>
      </c>
      <c r="G870">
        <v>4123.2333900000003</v>
      </c>
    </row>
    <row r="871" spans="1:7" x14ac:dyDescent="0.25">
      <c r="A871" t="s">
        <v>2528</v>
      </c>
      <c r="B871" t="s">
        <v>2454</v>
      </c>
      <c r="C871" t="s">
        <v>5789</v>
      </c>
      <c r="D871" s="1">
        <v>0.23150462962962962</v>
      </c>
      <c r="E871" t="s">
        <v>1373</v>
      </c>
      <c r="F871" t="s">
        <v>2529</v>
      </c>
      <c r="G871">
        <v>3696.93505</v>
      </c>
    </row>
    <row r="872" spans="1:7" x14ac:dyDescent="0.25">
      <c r="A872" t="s">
        <v>2530</v>
      </c>
      <c r="B872" t="s">
        <v>2455</v>
      </c>
      <c r="C872" t="s">
        <v>5789</v>
      </c>
      <c r="D872" s="1">
        <v>0.23150462962962962</v>
      </c>
      <c r="E872" t="s">
        <v>1373</v>
      </c>
      <c r="F872" t="s">
        <v>2531</v>
      </c>
      <c r="G872">
        <v>1967.8457000000001</v>
      </c>
    </row>
    <row r="873" spans="1:7" x14ac:dyDescent="0.25">
      <c r="A873" t="s">
        <v>2532</v>
      </c>
      <c r="B873" t="s">
        <v>2456</v>
      </c>
      <c r="C873" t="s">
        <v>5789</v>
      </c>
      <c r="D873" s="1">
        <v>0.23150462962962962</v>
      </c>
      <c r="E873" t="s">
        <v>1373</v>
      </c>
      <c r="F873" t="s">
        <v>2533</v>
      </c>
      <c r="G873">
        <v>1468.54602</v>
      </c>
    </row>
    <row r="874" spans="1:7" x14ac:dyDescent="0.25">
      <c r="A874" t="s">
        <v>2534</v>
      </c>
      <c r="B874" t="s">
        <v>2457</v>
      </c>
      <c r="C874" t="s">
        <v>5789</v>
      </c>
      <c r="D874" s="1">
        <v>0.23150462962962962</v>
      </c>
      <c r="E874" t="s">
        <v>1373</v>
      </c>
      <c r="F874" t="s">
        <v>2535</v>
      </c>
      <c r="G874">
        <v>5955.83349</v>
      </c>
    </row>
    <row r="875" spans="1:7" x14ac:dyDescent="0.25">
      <c r="A875" t="s">
        <v>2536</v>
      </c>
      <c r="B875" t="s">
        <v>2458</v>
      </c>
      <c r="C875" t="s">
        <v>5789</v>
      </c>
      <c r="D875" s="1">
        <v>0.23151620370370371</v>
      </c>
      <c r="E875" t="s">
        <v>1373</v>
      </c>
      <c r="F875" t="s">
        <v>2537</v>
      </c>
      <c r="G875">
        <v>164579.921</v>
      </c>
    </row>
    <row r="876" spans="1:7" x14ac:dyDescent="0.25">
      <c r="A876" t="s">
        <v>2538</v>
      </c>
      <c r="B876" t="s">
        <v>2459</v>
      </c>
      <c r="C876" t="s">
        <v>5789</v>
      </c>
      <c r="D876" s="1">
        <v>0.23151620370370371</v>
      </c>
      <c r="E876" t="s">
        <v>1373</v>
      </c>
      <c r="F876" t="s">
        <v>2539</v>
      </c>
      <c r="G876">
        <v>197422.28099999999</v>
      </c>
    </row>
    <row r="877" spans="1:7" x14ac:dyDescent="0.25">
      <c r="A877" t="s">
        <v>2540</v>
      </c>
      <c r="B877" t="s">
        <v>2460</v>
      </c>
      <c r="C877" t="s">
        <v>5789</v>
      </c>
      <c r="D877" s="1">
        <v>0.23151620370370371</v>
      </c>
      <c r="E877" t="s">
        <v>1373</v>
      </c>
      <c r="F877" t="s">
        <v>2541</v>
      </c>
      <c r="G877">
        <v>153231.39000000001</v>
      </c>
    </row>
    <row r="878" spans="1:7" x14ac:dyDescent="0.25">
      <c r="A878" t="s">
        <v>2542</v>
      </c>
      <c r="B878" t="s">
        <v>2461</v>
      </c>
      <c r="C878" t="s">
        <v>5789</v>
      </c>
      <c r="D878" s="1">
        <v>0.23151620370370371</v>
      </c>
      <c r="E878" t="s">
        <v>1373</v>
      </c>
      <c r="F878" t="s">
        <v>2543</v>
      </c>
      <c r="G878">
        <v>140641.71799999999</v>
      </c>
    </row>
    <row r="879" spans="1:7" x14ac:dyDescent="0.25">
      <c r="A879" t="s">
        <v>2544</v>
      </c>
      <c r="B879" t="s">
        <v>2462</v>
      </c>
      <c r="C879" t="s">
        <v>5789</v>
      </c>
      <c r="D879" s="1">
        <v>0.23151620370370371</v>
      </c>
      <c r="E879" t="s">
        <v>1373</v>
      </c>
      <c r="F879" t="s">
        <v>2545</v>
      </c>
      <c r="G879">
        <v>129716.117</v>
      </c>
    </row>
    <row r="880" spans="1:7" x14ac:dyDescent="0.25">
      <c r="A880" t="s">
        <v>2546</v>
      </c>
      <c r="B880" t="s">
        <v>2463</v>
      </c>
      <c r="C880" t="s">
        <v>5789</v>
      </c>
      <c r="D880" s="1">
        <v>0.23151620370370371</v>
      </c>
      <c r="E880" t="s">
        <v>1373</v>
      </c>
      <c r="F880" t="s">
        <v>2547</v>
      </c>
      <c r="G880">
        <v>116029.132</v>
      </c>
    </row>
    <row r="881" spans="1:7" x14ac:dyDescent="0.25">
      <c r="A881" t="s">
        <v>2548</v>
      </c>
      <c r="B881" t="s">
        <v>2464</v>
      </c>
      <c r="C881" t="s">
        <v>5789</v>
      </c>
      <c r="D881" s="1">
        <v>0.23151620370370371</v>
      </c>
      <c r="E881" t="s">
        <v>1373</v>
      </c>
      <c r="F881" t="s">
        <v>2549</v>
      </c>
      <c r="G881">
        <v>90926.664000000004</v>
      </c>
    </row>
    <row r="882" spans="1:7" x14ac:dyDescent="0.25">
      <c r="A882" t="s">
        <v>2550</v>
      </c>
      <c r="B882" t="s">
        <v>2465</v>
      </c>
      <c r="C882" t="s">
        <v>5789</v>
      </c>
      <c r="D882" s="1">
        <v>0.23151620370370371</v>
      </c>
      <c r="E882" t="s">
        <v>1373</v>
      </c>
      <c r="F882" t="s">
        <v>2551</v>
      </c>
      <c r="G882">
        <v>80410.679600000003</v>
      </c>
    </row>
    <row r="883" spans="1:7" x14ac:dyDescent="0.25">
      <c r="A883" t="s">
        <v>2552</v>
      </c>
      <c r="B883" t="s">
        <v>2466</v>
      </c>
      <c r="C883" t="s">
        <v>5789</v>
      </c>
      <c r="D883" s="1">
        <v>0.23152777777777778</v>
      </c>
      <c r="E883" t="s">
        <v>1373</v>
      </c>
      <c r="F883" t="s">
        <v>2553</v>
      </c>
      <c r="G883">
        <v>70463.453099999999</v>
      </c>
    </row>
    <row r="884" spans="1:7" x14ac:dyDescent="0.25">
      <c r="A884" t="s">
        <v>2554</v>
      </c>
      <c r="B884" t="s">
        <v>2467</v>
      </c>
      <c r="C884" t="s">
        <v>5789</v>
      </c>
      <c r="D884" s="1">
        <v>0.23152777777777778</v>
      </c>
      <c r="E884" t="s">
        <v>1373</v>
      </c>
      <c r="F884" t="s">
        <v>2555</v>
      </c>
      <c r="G884">
        <v>63671.753900000003</v>
      </c>
    </row>
    <row r="885" spans="1:7" x14ac:dyDescent="0.25">
      <c r="A885" t="s">
        <v>2556</v>
      </c>
      <c r="B885" t="s">
        <v>2468</v>
      </c>
      <c r="C885" t="s">
        <v>5789</v>
      </c>
      <c r="D885" s="1">
        <v>0.23152777777777778</v>
      </c>
      <c r="E885" t="s">
        <v>1373</v>
      </c>
      <c r="F885" t="s">
        <v>2557</v>
      </c>
      <c r="G885">
        <v>58680.210899999998</v>
      </c>
    </row>
    <row r="886" spans="1:7" x14ac:dyDescent="0.25">
      <c r="A886" t="s">
        <v>2558</v>
      </c>
      <c r="B886" t="s">
        <v>2469</v>
      </c>
      <c r="C886" t="s">
        <v>5789</v>
      </c>
      <c r="D886" s="1">
        <v>0.23152777777777778</v>
      </c>
      <c r="E886" t="s">
        <v>1373</v>
      </c>
      <c r="F886" t="s">
        <v>2559</v>
      </c>
      <c r="G886">
        <v>49342.519500000002</v>
      </c>
    </row>
    <row r="887" spans="1:7" x14ac:dyDescent="0.25">
      <c r="A887" t="s">
        <v>2560</v>
      </c>
      <c r="B887" t="s">
        <v>2470</v>
      </c>
      <c r="C887" t="s">
        <v>5789</v>
      </c>
      <c r="D887" s="1">
        <v>0.23152777777777778</v>
      </c>
      <c r="E887" t="s">
        <v>1373</v>
      </c>
      <c r="F887" t="s">
        <v>2561</v>
      </c>
      <c r="G887">
        <v>43532.816400000003</v>
      </c>
    </row>
    <row r="888" spans="1:7" x14ac:dyDescent="0.25">
      <c r="A888" t="s">
        <v>2562</v>
      </c>
      <c r="B888" t="s">
        <v>2471</v>
      </c>
      <c r="C888" t="s">
        <v>5789</v>
      </c>
      <c r="D888" s="1">
        <v>0.23152777777777778</v>
      </c>
      <c r="E888" t="s">
        <v>1373</v>
      </c>
      <c r="F888" t="s">
        <v>2563</v>
      </c>
      <c r="G888">
        <v>38072</v>
      </c>
    </row>
    <row r="889" spans="1:7" x14ac:dyDescent="0.25">
      <c r="A889" t="s">
        <v>2564</v>
      </c>
      <c r="B889" t="s">
        <v>2472</v>
      </c>
      <c r="C889" t="s">
        <v>5789</v>
      </c>
      <c r="D889" s="1">
        <v>0.23152777777777778</v>
      </c>
      <c r="E889" t="s">
        <v>1373</v>
      </c>
      <c r="F889" t="s">
        <v>2565</v>
      </c>
      <c r="G889">
        <v>32634.525300000001</v>
      </c>
    </row>
    <row r="890" spans="1:7" x14ac:dyDescent="0.25">
      <c r="A890" t="s">
        <v>2566</v>
      </c>
      <c r="B890" t="s">
        <v>2473</v>
      </c>
      <c r="C890" t="s">
        <v>5789</v>
      </c>
      <c r="D890" s="1">
        <v>0.23152777777777778</v>
      </c>
      <c r="E890" t="s">
        <v>1373</v>
      </c>
      <c r="F890" t="s">
        <v>2567</v>
      </c>
      <c r="G890">
        <v>27642.581999999999</v>
      </c>
    </row>
    <row r="891" spans="1:7" x14ac:dyDescent="0.25">
      <c r="A891" t="s">
        <v>2568</v>
      </c>
      <c r="B891" t="s">
        <v>2474</v>
      </c>
      <c r="C891" t="s">
        <v>5789</v>
      </c>
      <c r="D891" s="1">
        <v>0.23152777777777778</v>
      </c>
      <c r="E891" t="s">
        <v>1373</v>
      </c>
      <c r="F891" t="s">
        <v>2569</v>
      </c>
      <c r="G891">
        <v>22510.1093</v>
      </c>
    </row>
    <row r="892" spans="1:7" x14ac:dyDescent="0.25">
      <c r="A892" t="s">
        <v>2570</v>
      </c>
      <c r="B892" t="s">
        <v>2475</v>
      </c>
      <c r="C892" t="s">
        <v>5789</v>
      </c>
      <c r="D892" s="1">
        <v>0.23152777777777778</v>
      </c>
      <c r="E892" t="s">
        <v>1373</v>
      </c>
      <c r="F892" t="s">
        <v>2571</v>
      </c>
      <c r="G892">
        <v>18465.517500000002</v>
      </c>
    </row>
    <row r="893" spans="1:7" x14ac:dyDescent="0.25">
      <c r="A893" t="s">
        <v>2572</v>
      </c>
      <c r="B893" t="s">
        <v>2476</v>
      </c>
      <c r="C893" t="s">
        <v>5789</v>
      </c>
      <c r="D893" s="1">
        <v>0.23152777777777778</v>
      </c>
      <c r="E893" t="s">
        <v>1373</v>
      </c>
      <c r="F893" t="s">
        <v>2573</v>
      </c>
      <c r="G893">
        <v>14960.190399999999</v>
      </c>
    </row>
    <row r="894" spans="1:7" x14ac:dyDescent="0.25">
      <c r="A894" t="s">
        <v>2574</v>
      </c>
      <c r="B894" t="s">
        <v>2477</v>
      </c>
      <c r="C894" t="s">
        <v>5789</v>
      </c>
      <c r="D894" s="1">
        <v>0.23152777777777778</v>
      </c>
      <c r="E894" t="s">
        <v>1373</v>
      </c>
      <c r="F894" t="s">
        <v>2575</v>
      </c>
      <c r="G894">
        <v>12649.356400000001</v>
      </c>
    </row>
    <row r="895" spans="1:7" x14ac:dyDescent="0.25">
      <c r="A895" t="s">
        <v>2576</v>
      </c>
      <c r="B895" t="s">
        <v>2478</v>
      </c>
      <c r="C895" t="s">
        <v>5789</v>
      </c>
      <c r="D895" s="1">
        <v>0.23152777777777778</v>
      </c>
      <c r="E895" t="s">
        <v>1373</v>
      </c>
      <c r="F895" t="s">
        <v>2577</v>
      </c>
      <c r="G895">
        <v>10105.4609</v>
      </c>
    </row>
    <row r="896" spans="1:7" x14ac:dyDescent="0.25">
      <c r="A896" t="s">
        <v>2578</v>
      </c>
      <c r="B896" t="s">
        <v>2479</v>
      </c>
      <c r="C896" t="s">
        <v>5789</v>
      </c>
      <c r="D896" s="1">
        <v>0.23152777777777778</v>
      </c>
      <c r="E896" t="s">
        <v>1373</v>
      </c>
      <c r="F896" t="s">
        <v>2579</v>
      </c>
      <c r="G896">
        <v>8943.1904200000008</v>
      </c>
    </row>
    <row r="897" spans="1:7" x14ac:dyDescent="0.25">
      <c r="A897" t="s">
        <v>2580</v>
      </c>
      <c r="B897" t="s">
        <v>2480</v>
      </c>
      <c r="C897" t="s">
        <v>5789</v>
      </c>
      <c r="D897" s="1">
        <v>0.23153935185185184</v>
      </c>
      <c r="E897" t="s">
        <v>1373</v>
      </c>
      <c r="F897" t="s">
        <v>2581</v>
      </c>
      <c r="G897">
        <v>7710.3906200000001</v>
      </c>
    </row>
    <row r="898" spans="1:7" x14ac:dyDescent="0.25">
      <c r="A898" t="s">
        <v>2582</v>
      </c>
      <c r="B898" t="s">
        <v>2481</v>
      </c>
      <c r="C898" t="s">
        <v>5789</v>
      </c>
      <c r="D898" s="1">
        <v>0.23153935185185184</v>
      </c>
      <c r="E898" t="s">
        <v>1373</v>
      </c>
      <c r="F898" t="s">
        <v>2583</v>
      </c>
      <c r="G898">
        <v>6071.5410099999999</v>
      </c>
    </row>
    <row r="899" spans="1:7" x14ac:dyDescent="0.25">
      <c r="A899" t="s">
        <v>2584</v>
      </c>
      <c r="B899" t="s">
        <v>2482</v>
      </c>
      <c r="C899" t="s">
        <v>5789</v>
      </c>
      <c r="D899" s="1">
        <v>0.23153935185185184</v>
      </c>
      <c r="E899" t="s">
        <v>1373</v>
      </c>
      <c r="F899" t="s">
        <v>2585</v>
      </c>
      <c r="G899">
        <v>5065.4247999999998</v>
      </c>
    </row>
    <row r="900" spans="1:7" x14ac:dyDescent="0.25">
      <c r="A900" t="s">
        <v>2586</v>
      </c>
      <c r="B900" t="s">
        <v>2483</v>
      </c>
      <c r="C900" t="s">
        <v>5789</v>
      </c>
      <c r="D900" s="1">
        <v>0.23153935185185184</v>
      </c>
      <c r="E900" t="s">
        <v>1373</v>
      </c>
      <c r="F900" t="s">
        <v>2587</v>
      </c>
      <c r="G900">
        <v>22715.5488</v>
      </c>
    </row>
    <row r="901" spans="1:7" x14ac:dyDescent="0.25">
      <c r="A901" t="s">
        <v>2588</v>
      </c>
      <c r="B901" t="s">
        <v>2589</v>
      </c>
      <c r="C901" t="s">
        <v>5789</v>
      </c>
      <c r="D901" s="1">
        <v>0.23153935185185184</v>
      </c>
      <c r="E901" t="s">
        <v>1373</v>
      </c>
      <c r="F901" t="s">
        <v>2590</v>
      </c>
      <c r="G901">
        <v>124709.976</v>
      </c>
    </row>
    <row r="902" spans="1:7" x14ac:dyDescent="0.25">
      <c r="A902" t="s">
        <v>2591</v>
      </c>
      <c r="B902" t="s">
        <v>2592</v>
      </c>
      <c r="C902" t="s">
        <v>5789</v>
      </c>
      <c r="D902" s="1">
        <v>0.23153935185185184</v>
      </c>
      <c r="E902" t="s">
        <v>1373</v>
      </c>
      <c r="F902" t="s">
        <v>2593</v>
      </c>
      <c r="G902">
        <v>207133.31200000001</v>
      </c>
    </row>
    <row r="903" spans="1:7" x14ac:dyDescent="0.25">
      <c r="A903" t="s">
        <v>2594</v>
      </c>
      <c r="B903" t="s">
        <v>2595</v>
      </c>
      <c r="C903" t="s">
        <v>5789</v>
      </c>
      <c r="D903" s="1">
        <v>0.23155092592592594</v>
      </c>
      <c r="E903" t="s">
        <v>1373</v>
      </c>
      <c r="F903" t="s">
        <v>2596</v>
      </c>
      <c r="G903">
        <v>172270.64</v>
      </c>
    </row>
    <row r="904" spans="1:7" x14ac:dyDescent="0.25">
      <c r="A904" t="s">
        <v>2597</v>
      </c>
      <c r="B904" t="s">
        <v>2598</v>
      </c>
      <c r="C904" t="s">
        <v>5789</v>
      </c>
      <c r="D904" s="1">
        <v>0.23155092592592594</v>
      </c>
      <c r="E904" t="s">
        <v>1373</v>
      </c>
      <c r="F904" t="s">
        <v>2599</v>
      </c>
      <c r="G904">
        <v>143137.56200000001</v>
      </c>
    </row>
    <row r="905" spans="1:7" x14ac:dyDescent="0.25">
      <c r="A905" t="s">
        <v>2600</v>
      </c>
      <c r="B905" t="s">
        <v>2601</v>
      </c>
      <c r="C905" t="s">
        <v>5789</v>
      </c>
      <c r="D905" s="1">
        <v>0.23155092592592594</v>
      </c>
      <c r="E905" t="s">
        <v>1373</v>
      </c>
      <c r="F905" t="s">
        <v>2602</v>
      </c>
      <c r="G905">
        <v>106475.101</v>
      </c>
    </row>
    <row r="906" spans="1:7" x14ac:dyDescent="0.25">
      <c r="A906" t="s">
        <v>2603</v>
      </c>
      <c r="B906" t="s">
        <v>2604</v>
      </c>
      <c r="C906" t="s">
        <v>5789</v>
      </c>
      <c r="D906" s="1">
        <v>0.23155092592592594</v>
      </c>
      <c r="E906" t="s">
        <v>1373</v>
      </c>
      <c r="F906" t="s">
        <v>2605</v>
      </c>
      <c r="G906">
        <v>84028.351500000004</v>
      </c>
    </row>
    <row r="907" spans="1:7" x14ac:dyDescent="0.25">
      <c r="A907" t="s">
        <v>2606</v>
      </c>
      <c r="B907" t="s">
        <v>2607</v>
      </c>
      <c r="C907" t="s">
        <v>5789</v>
      </c>
      <c r="D907" s="1">
        <v>0.23155092592592594</v>
      </c>
      <c r="E907" t="s">
        <v>1373</v>
      </c>
      <c r="F907" t="s">
        <v>2608</v>
      </c>
      <c r="G907">
        <v>64102.875</v>
      </c>
    </row>
    <row r="908" spans="1:7" x14ac:dyDescent="0.25">
      <c r="A908" t="s">
        <v>2609</v>
      </c>
      <c r="B908" t="s">
        <v>2610</v>
      </c>
      <c r="C908" t="s">
        <v>5789</v>
      </c>
      <c r="D908" s="1">
        <v>0.23155092592592594</v>
      </c>
      <c r="E908" t="s">
        <v>1373</v>
      </c>
      <c r="F908" t="s">
        <v>2611</v>
      </c>
      <c r="G908">
        <v>47458.402300000002</v>
      </c>
    </row>
    <row r="909" spans="1:7" x14ac:dyDescent="0.25">
      <c r="A909" t="s">
        <v>2612</v>
      </c>
      <c r="B909" t="s">
        <v>2613</v>
      </c>
      <c r="C909" t="s">
        <v>5789</v>
      </c>
      <c r="D909" s="1">
        <v>0.23155092592592594</v>
      </c>
      <c r="E909" t="s">
        <v>1373</v>
      </c>
      <c r="F909" t="s">
        <v>2614</v>
      </c>
      <c r="G909">
        <v>36865.894500000002</v>
      </c>
    </row>
    <row r="910" spans="1:7" x14ac:dyDescent="0.25">
      <c r="A910" t="s">
        <v>2615</v>
      </c>
      <c r="B910" t="s">
        <v>2616</v>
      </c>
      <c r="C910" t="s">
        <v>5789</v>
      </c>
      <c r="D910" s="1">
        <v>0.23155092592592594</v>
      </c>
      <c r="E910" t="s">
        <v>1373</v>
      </c>
      <c r="F910" t="s">
        <v>2617</v>
      </c>
      <c r="G910">
        <v>28299.007799999999</v>
      </c>
    </row>
    <row r="911" spans="1:7" x14ac:dyDescent="0.25">
      <c r="A911" t="s">
        <v>2618</v>
      </c>
      <c r="B911" t="s">
        <v>2619</v>
      </c>
      <c r="C911" t="s">
        <v>5789</v>
      </c>
      <c r="D911" s="1">
        <v>0.23155092592592594</v>
      </c>
      <c r="E911" t="s">
        <v>1373</v>
      </c>
      <c r="F911" t="s">
        <v>2620</v>
      </c>
      <c r="G911">
        <v>22127.541000000001</v>
      </c>
    </row>
    <row r="912" spans="1:7" x14ac:dyDescent="0.25">
      <c r="A912" t="s">
        <v>2621</v>
      </c>
      <c r="B912" t="s">
        <v>2622</v>
      </c>
      <c r="C912" t="s">
        <v>5789</v>
      </c>
      <c r="D912" s="1">
        <v>0.23155092592592594</v>
      </c>
      <c r="E912" t="s">
        <v>1373</v>
      </c>
      <c r="F912" t="s">
        <v>2623</v>
      </c>
      <c r="G912">
        <v>17297.595700000002</v>
      </c>
    </row>
    <row r="913" spans="1:7" x14ac:dyDescent="0.25">
      <c r="A913" t="s">
        <v>2624</v>
      </c>
      <c r="B913" t="s">
        <v>2625</v>
      </c>
      <c r="C913" t="s">
        <v>5789</v>
      </c>
      <c r="D913" s="1">
        <v>0.23155092592592594</v>
      </c>
      <c r="E913" t="s">
        <v>1373</v>
      </c>
      <c r="F913" t="s">
        <v>2626</v>
      </c>
      <c r="G913">
        <v>12539.3544</v>
      </c>
    </row>
    <row r="914" spans="1:7" x14ac:dyDescent="0.25">
      <c r="A914" t="s">
        <v>2627</v>
      </c>
      <c r="B914" t="s">
        <v>2628</v>
      </c>
      <c r="C914" t="s">
        <v>5789</v>
      </c>
      <c r="D914" s="1">
        <v>0.23155092592592594</v>
      </c>
      <c r="E914" t="s">
        <v>1373</v>
      </c>
      <c r="F914" t="s">
        <v>2629</v>
      </c>
      <c r="G914">
        <v>9362.1533199999994</v>
      </c>
    </row>
    <row r="915" spans="1:7" x14ac:dyDescent="0.25">
      <c r="A915" t="s">
        <v>2630</v>
      </c>
      <c r="B915" t="s">
        <v>2631</v>
      </c>
      <c r="C915" t="s">
        <v>5789</v>
      </c>
      <c r="D915" s="1">
        <v>0.23155092592592594</v>
      </c>
      <c r="E915" t="s">
        <v>1373</v>
      </c>
      <c r="F915" t="s">
        <v>2632</v>
      </c>
      <c r="G915">
        <v>7336.4731400000001</v>
      </c>
    </row>
    <row r="916" spans="1:7" x14ac:dyDescent="0.25">
      <c r="A916" t="s">
        <v>2633</v>
      </c>
      <c r="B916" t="s">
        <v>2634</v>
      </c>
      <c r="C916" t="s">
        <v>5789</v>
      </c>
      <c r="D916" s="1">
        <v>0.23155092592592594</v>
      </c>
      <c r="E916" t="s">
        <v>1373</v>
      </c>
      <c r="F916" t="s">
        <v>2635</v>
      </c>
      <c r="G916">
        <v>5557.7114199999996</v>
      </c>
    </row>
    <row r="917" spans="1:7" x14ac:dyDescent="0.25">
      <c r="A917" t="s">
        <v>2636</v>
      </c>
      <c r="B917" t="s">
        <v>2637</v>
      </c>
      <c r="C917" t="s">
        <v>5789</v>
      </c>
      <c r="D917" s="1">
        <v>0.23155092592592594</v>
      </c>
      <c r="E917" t="s">
        <v>1373</v>
      </c>
      <c r="F917" t="s">
        <v>2638</v>
      </c>
      <c r="G917">
        <v>3994.91381</v>
      </c>
    </row>
    <row r="918" spans="1:7" x14ac:dyDescent="0.25">
      <c r="A918" t="s">
        <v>2639</v>
      </c>
      <c r="B918" t="s">
        <v>2640</v>
      </c>
      <c r="C918" t="s">
        <v>5789</v>
      </c>
      <c r="D918" s="1">
        <v>0.2315625</v>
      </c>
      <c r="E918" t="s">
        <v>1373</v>
      </c>
      <c r="F918" t="s">
        <v>2641</v>
      </c>
      <c r="G918">
        <v>3341.9782700000001</v>
      </c>
    </row>
    <row r="919" spans="1:7" x14ac:dyDescent="0.25">
      <c r="A919" t="s">
        <v>2642</v>
      </c>
      <c r="B919" t="s">
        <v>2643</v>
      </c>
      <c r="C919" t="s">
        <v>5789</v>
      </c>
      <c r="D919" s="1">
        <v>0.2315625</v>
      </c>
      <c r="E919" t="s">
        <v>1373</v>
      </c>
      <c r="F919" t="s">
        <v>2644</v>
      </c>
      <c r="G919">
        <v>2224.1179099999999</v>
      </c>
    </row>
    <row r="920" spans="1:7" x14ac:dyDescent="0.25">
      <c r="A920" t="s">
        <v>2645</v>
      </c>
      <c r="B920" t="s">
        <v>2646</v>
      </c>
      <c r="C920" t="s">
        <v>5789</v>
      </c>
      <c r="D920" s="1">
        <v>0.2315625</v>
      </c>
      <c r="E920" t="s">
        <v>1373</v>
      </c>
      <c r="F920" t="s">
        <v>2647</v>
      </c>
      <c r="G920">
        <v>2089.9760700000002</v>
      </c>
    </row>
    <row r="921" spans="1:7" x14ac:dyDescent="0.25">
      <c r="A921" t="s">
        <v>2648</v>
      </c>
      <c r="B921" t="s">
        <v>2649</v>
      </c>
      <c r="C921" t="s">
        <v>5789</v>
      </c>
      <c r="D921" s="1">
        <v>0.2315625</v>
      </c>
      <c r="E921" t="s">
        <v>1373</v>
      </c>
      <c r="F921" t="s">
        <v>2650</v>
      </c>
      <c r="G921">
        <v>1177.2089800000001</v>
      </c>
    </row>
    <row r="922" spans="1:7" x14ac:dyDescent="0.25">
      <c r="A922" t="s">
        <v>2651</v>
      </c>
      <c r="B922" t="s">
        <v>2652</v>
      </c>
      <c r="C922" t="s">
        <v>5789</v>
      </c>
      <c r="D922" s="1">
        <v>0.2315625</v>
      </c>
      <c r="E922" t="s">
        <v>1373</v>
      </c>
      <c r="F922" t="s">
        <v>2653</v>
      </c>
      <c r="G922">
        <v>1104.1379300000001</v>
      </c>
    </row>
    <row r="923" spans="1:7" x14ac:dyDescent="0.25">
      <c r="A923" t="s">
        <v>2654</v>
      </c>
      <c r="B923" t="s">
        <v>2655</v>
      </c>
      <c r="C923" t="s">
        <v>5789</v>
      </c>
      <c r="D923" s="1">
        <v>0.2315625</v>
      </c>
      <c r="E923" t="s">
        <v>1373</v>
      </c>
      <c r="F923" t="s">
        <v>2656</v>
      </c>
      <c r="G923">
        <v>1001.06011</v>
      </c>
    </row>
    <row r="924" spans="1:7" x14ac:dyDescent="0.25">
      <c r="A924" t="s">
        <v>2657</v>
      </c>
      <c r="B924" t="s">
        <v>2658</v>
      </c>
      <c r="C924" t="s">
        <v>5789</v>
      </c>
      <c r="D924" s="1">
        <v>0.2315625</v>
      </c>
      <c r="E924" t="s">
        <v>1373</v>
      </c>
      <c r="F924" t="s">
        <v>2659</v>
      </c>
      <c r="G924">
        <v>494.50475999999998</v>
      </c>
    </row>
    <row r="925" spans="1:7" x14ac:dyDescent="0.25">
      <c r="A925" t="s">
        <v>2660</v>
      </c>
      <c r="B925" t="s">
        <v>2661</v>
      </c>
      <c r="C925" t="s">
        <v>5789</v>
      </c>
      <c r="D925" s="1">
        <v>0.2315625</v>
      </c>
      <c r="E925" t="s">
        <v>1373</v>
      </c>
      <c r="F925" t="s">
        <v>2662</v>
      </c>
      <c r="G925">
        <v>426.430725</v>
      </c>
    </row>
    <row r="926" spans="1:7" x14ac:dyDescent="0.25">
      <c r="A926" t="s">
        <v>2663</v>
      </c>
      <c r="B926" t="s">
        <v>2664</v>
      </c>
      <c r="C926" t="s">
        <v>5789</v>
      </c>
      <c r="D926" s="1">
        <v>0.2315625</v>
      </c>
      <c r="E926" t="s">
        <v>1373</v>
      </c>
      <c r="F926" t="s">
        <v>2665</v>
      </c>
      <c r="G926">
        <v>1906.9940099999999</v>
      </c>
    </row>
    <row r="927" spans="1:7" x14ac:dyDescent="0.25">
      <c r="A927" t="s">
        <v>2775</v>
      </c>
      <c r="B927" t="s">
        <v>2668</v>
      </c>
      <c r="C927" t="s">
        <v>5789</v>
      </c>
      <c r="D927" s="1">
        <v>0.23157407407407407</v>
      </c>
      <c r="E927" t="s">
        <v>1373</v>
      </c>
      <c r="F927" t="s">
        <v>2776</v>
      </c>
      <c r="G927">
        <v>15748.453100000001</v>
      </c>
    </row>
    <row r="928" spans="1:7" x14ac:dyDescent="0.25">
      <c r="A928" t="s">
        <v>2777</v>
      </c>
      <c r="B928" t="s">
        <v>2669</v>
      </c>
      <c r="C928" t="s">
        <v>5789</v>
      </c>
      <c r="D928" s="1">
        <v>0.23157407407407407</v>
      </c>
      <c r="E928" t="s">
        <v>1373</v>
      </c>
      <c r="F928" t="s">
        <v>2778</v>
      </c>
      <c r="G928">
        <v>25495.402300000002</v>
      </c>
    </row>
    <row r="929" spans="1:7" x14ac:dyDescent="0.25">
      <c r="A929" t="s">
        <v>2779</v>
      </c>
      <c r="B929" t="s">
        <v>2670</v>
      </c>
      <c r="C929" t="s">
        <v>5789</v>
      </c>
      <c r="D929" s="1">
        <v>0.23157407407407407</v>
      </c>
      <c r="E929" t="s">
        <v>1373</v>
      </c>
      <c r="F929" t="s">
        <v>2780</v>
      </c>
      <c r="G929">
        <v>23310.904200000001</v>
      </c>
    </row>
    <row r="930" spans="1:7" x14ac:dyDescent="0.25">
      <c r="A930" t="s">
        <v>2781</v>
      </c>
      <c r="B930" t="s">
        <v>2671</v>
      </c>
      <c r="C930" t="s">
        <v>5789</v>
      </c>
      <c r="D930" s="1">
        <v>0.23157407407407407</v>
      </c>
      <c r="E930" t="s">
        <v>1373</v>
      </c>
      <c r="F930" t="s">
        <v>2782</v>
      </c>
      <c r="G930">
        <v>21304.033200000002</v>
      </c>
    </row>
    <row r="931" spans="1:7" x14ac:dyDescent="0.25">
      <c r="A931" t="s">
        <v>2783</v>
      </c>
      <c r="B931" t="s">
        <v>2672</v>
      </c>
      <c r="C931" t="s">
        <v>5789</v>
      </c>
      <c r="D931" s="1">
        <v>0.23157407407407407</v>
      </c>
      <c r="E931" t="s">
        <v>1373</v>
      </c>
      <c r="F931" t="s">
        <v>2784</v>
      </c>
      <c r="G931">
        <v>19897.7988</v>
      </c>
    </row>
    <row r="932" spans="1:7" x14ac:dyDescent="0.25">
      <c r="A932" t="s">
        <v>2785</v>
      </c>
      <c r="B932" t="s">
        <v>2673</v>
      </c>
      <c r="C932" t="s">
        <v>5789</v>
      </c>
      <c r="D932" s="1">
        <v>0.23157407407407407</v>
      </c>
      <c r="E932" t="s">
        <v>1373</v>
      </c>
      <c r="F932" t="s">
        <v>2786</v>
      </c>
      <c r="G932">
        <v>17788.519499999999</v>
      </c>
    </row>
    <row r="933" spans="1:7" x14ac:dyDescent="0.25">
      <c r="A933" t="s">
        <v>2787</v>
      </c>
      <c r="B933" t="s">
        <v>2674</v>
      </c>
      <c r="C933" t="s">
        <v>5789</v>
      </c>
      <c r="D933" s="1">
        <v>0.23157407407407407</v>
      </c>
      <c r="E933" t="s">
        <v>1373</v>
      </c>
      <c r="F933" t="s">
        <v>2788</v>
      </c>
      <c r="G933">
        <v>15217.809499999999</v>
      </c>
    </row>
    <row r="934" spans="1:7" x14ac:dyDescent="0.25">
      <c r="A934" t="s">
        <v>2789</v>
      </c>
      <c r="B934" t="s">
        <v>2675</v>
      </c>
      <c r="C934" t="s">
        <v>5789</v>
      </c>
      <c r="D934" s="1">
        <v>0.23157407407407407</v>
      </c>
      <c r="E934" t="s">
        <v>1373</v>
      </c>
      <c r="F934" t="s">
        <v>2790</v>
      </c>
      <c r="G934">
        <v>13913.4316</v>
      </c>
    </row>
    <row r="935" spans="1:7" x14ac:dyDescent="0.25">
      <c r="A935" t="s">
        <v>2791</v>
      </c>
      <c r="B935" t="s">
        <v>2676</v>
      </c>
      <c r="C935" t="s">
        <v>5789</v>
      </c>
      <c r="D935" s="1">
        <v>0.23157407407407407</v>
      </c>
      <c r="E935" t="s">
        <v>1373</v>
      </c>
      <c r="F935" t="s">
        <v>2792</v>
      </c>
      <c r="G935">
        <v>12427.0507</v>
      </c>
    </row>
    <row r="936" spans="1:7" x14ac:dyDescent="0.25">
      <c r="A936" t="s">
        <v>2793</v>
      </c>
      <c r="B936" t="s">
        <v>2677</v>
      </c>
      <c r="C936" t="s">
        <v>5789</v>
      </c>
      <c r="D936" s="1">
        <v>0.23157407407407407</v>
      </c>
      <c r="E936" t="s">
        <v>1373</v>
      </c>
      <c r="F936" t="s">
        <v>2794</v>
      </c>
      <c r="G936">
        <v>11318.1289</v>
      </c>
    </row>
    <row r="937" spans="1:7" x14ac:dyDescent="0.25">
      <c r="A937" t="s">
        <v>2795</v>
      </c>
      <c r="B937" t="s">
        <v>2678</v>
      </c>
      <c r="C937" t="s">
        <v>5789</v>
      </c>
      <c r="D937" s="1">
        <v>0.23157407407407407</v>
      </c>
      <c r="E937" t="s">
        <v>1373</v>
      </c>
      <c r="F937" t="s">
        <v>2796</v>
      </c>
      <c r="G937">
        <v>10457.1425</v>
      </c>
    </row>
    <row r="938" spans="1:7" x14ac:dyDescent="0.25">
      <c r="A938" t="s">
        <v>2797</v>
      </c>
      <c r="B938" t="s">
        <v>2679</v>
      </c>
      <c r="C938" t="s">
        <v>5789</v>
      </c>
      <c r="D938" s="1">
        <v>0.23158564814814817</v>
      </c>
      <c r="E938" t="s">
        <v>1373</v>
      </c>
      <c r="F938" t="s">
        <v>2798</v>
      </c>
      <c r="G938">
        <v>9072.36816</v>
      </c>
    </row>
    <row r="939" spans="1:7" x14ac:dyDescent="0.25">
      <c r="A939" t="s">
        <v>2799</v>
      </c>
      <c r="B939" t="s">
        <v>2680</v>
      </c>
      <c r="C939" t="s">
        <v>5789</v>
      </c>
      <c r="D939" s="1">
        <v>0.23158564814814817</v>
      </c>
      <c r="E939" t="s">
        <v>1373</v>
      </c>
      <c r="F939" t="s">
        <v>2800</v>
      </c>
      <c r="G939">
        <v>7869.6303699999999</v>
      </c>
    </row>
    <row r="940" spans="1:7" x14ac:dyDescent="0.25">
      <c r="A940" t="s">
        <v>2801</v>
      </c>
      <c r="B940" t="s">
        <v>2681</v>
      </c>
      <c r="C940" t="s">
        <v>5789</v>
      </c>
      <c r="D940" s="1">
        <v>0.23158564814814817</v>
      </c>
      <c r="E940" t="s">
        <v>1373</v>
      </c>
      <c r="F940" t="s">
        <v>2802</v>
      </c>
      <c r="G940">
        <v>7157.3295799999996</v>
      </c>
    </row>
    <row r="941" spans="1:7" x14ac:dyDescent="0.25">
      <c r="A941" t="s">
        <v>2803</v>
      </c>
      <c r="B941" t="s">
        <v>2682</v>
      </c>
      <c r="C941" t="s">
        <v>5789</v>
      </c>
      <c r="D941" s="1">
        <v>0.23158564814814817</v>
      </c>
      <c r="E941" t="s">
        <v>1373</v>
      </c>
      <c r="F941" t="s">
        <v>2804</v>
      </c>
      <c r="G941">
        <v>6421.80566</v>
      </c>
    </row>
    <row r="942" spans="1:7" x14ac:dyDescent="0.25">
      <c r="A942" t="s">
        <v>2805</v>
      </c>
      <c r="B942" t="s">
        <v>2683</v>
      </c>
      <c r="C942" t="s">
        <v>5789</v>
      </c>
      <c r="D942" s="1">
        <v>0.23158564814814817</v>
      </c>
      <c r="E942" t="s">
        <v>1373</v>
      </c>
      <c r="F942" t="s">
        <v>2806</v>
      </c>
      <c r="G942">
        <v>5625.2861300000004</v>
      </c>
    </row>
    <row r="943" spans="1:7" x14ac:dyDescent="0.25">
      <c r="A943" t="s">
        <v>2807</v>
      </c>
      <c r="B943" t="s">
        <v>2684</v>
      </c>
      <c r="C943" t="s">
        <v>5789</v>
      </c>
      <c r="D943" s="1">
        <v>0.23158564814814817</v>
      </c>
      <c r="E943" t="s">
        <v>1373</v>
      </c>
      <c r="F943" t="s">
        <v>2808</v>
      </c>
      <c r="G943">
        <v>4969.4106400000001</v>
      </c>
    </row>
    <row r="944" spans="1:7" x14ac:dyDescent="0.25">
      <c r="A944" t="s">
        <v>2809</v>
      </c>
      <c r="B944" t="s">
        <v>2685</v>
      </c>
      <c r="C944" t="s">
        <v>5789</v>
      </c>
      <c r="D944" s="1">
        <v>0.23158564814814817</v>
      </c>
      <c r="E944" t="s">
        <v>1373</v>
      </c>
      <c r="F944" t="s">
        <v>2810</v>
      </c>
      <c r="G944">
        <v>4519.3808499999996</v>
      </c>
    </row>
    <row r="945" spans="1:7" x14ac:dyDescent="0.25">
      <c r="A945" t="s">
        <v>2811</v>
      </c>
      <c r="B945" t="s">
        <v>2686</v>
      </c>
      <c r="C945" t="s">
        <v>5789</v>
      </c>
      <c r="D945" s="1">
        <v>0.23158564814814817</v>
      </c>
      <c r="E945" t="s">
        <v>1373</v>
      </c>
      <c r="F945" t="s">
        <v>2812</v>
      </c>
      <c r="G945">
        <v>4070.2487700000001</v>
      </c>
    </row>
    <row r="946" spans="1:7" x14ac:dyDescent="0.25">
      <c r="A946" t="s">
        <v>2813</v>
      </c>
      <c r="B946" t="s">
        <v>2687</v>
      </c>
      <c r="C946" t="s">
        <v>5789</v>
      </c>
      <c r="D946" s="1">
        <v>0.23158564814814817</v>
      </c>
      <c r="E946" t="s">
        <v>1373</v>
      </c>
      <c r="F946" t="s">
        <v>2814</v>
      </c>
      <c r="G946">
        <v>3601.4140600000001</v>
      </c>
    </row>
    <row r="947" spans="1:7" x14ac:dyDescent="0.25">
      <c r="A947" t="s">
        <v>2815</v>
      </c>
      <c r="B947" t="s">
        <v>2688</v>
      </c>
      <c r="C947" t="s">
        <v>5789</v>
      </c>
      <c r="D947" s="1">
        <v>0.23158564814814817</v>
      </c>
      <c r="E947" t="s">
        <v>1373</v>
      </c>
      <c r="F947" t="s">
        <v>2816</v>
      </c>
      <c r="G947">
        <v>3198.1369599999998</v>
      </c>
    </row>
    <row r="948" spans="1:7" x14ac:dyDescent="0.25">
      <c r="A948" t="s">
        <v>2817</v>
      </c>
      <c r="B948" t="s">
        <v>2689</v>
      </c>
      <c r="C948" t="s">
        <v>5789</v>
      </c>
      <c r="D948" s="1">
        <v>0.23158564814814817</v>
      </c>
      <c r="E948" t="s">
        <v>1373</v>
      </c>
      <c r="F948" t="s">
        <v>2818</v>
      </c>
      <c r="G948">
        <v>3024.8364200000001</v>
      </c>
    </row>
    <row r="949" spans="1:7" x14ac:dyDescent="0.25">
      <c r="A949" t="s">
        <v>2819</v>
      </c>
      <c r="B949" t="s">
        <v>2690</v>
      </c>
      <c r="C949" t="s">
        <v>5789</v>
      </c>
      <c r="D949" s="1">
        <v>0.23158564814814817</v>
      </c>
      <c r="E949" t="s">
        <v>1373</v>
      </c>
      <c r="F949" t="s">
        <v>2820</v>
      </c>
      <c r="G949">
        <v>2750.0144</v>
      </c>
    </row>
    <row r="950" spans="1:7" x14ac:dyDescent="0.25">
      <c r="A950" t="s">
        <v>2821</v>
      </c>
      <c r="B950" t="s">
        <v>2691</v>
      </c>
      <c r="C950" t="s">
        <v>5789</v>
      </c>
      <c r="D950" s="1">
        <v>0.23158564814814817</v>
      </c>
      <c r="E950" t="s">
        <v>1373</v>
      </c>
      <c r="F950" t="s">
        <v>2822</v>
      </c>
      <c r="G950">
        <v>2484.8408199999999</v>
      </c>
    </row>
    <row r="951" spans="1:7" x14ac:dyDescent="0.25">
      <c r="A951" t="s">
        <v>2823</v>
      </c>
      <c r="B951" t="s">
        <v>2692</v>
      </c>
      <c r="C951" t="s">
        <v>5789</v>
      </c>
      <c r="D951" s="1">
        <v>0.23158564814814817</v>
      </c>
      <c r="E951" t="s">
        <v>1373</v>
      </c>
      <c r="F951" t="s">
        <v>2824</v>
      </c>
      <c r="G951">
        <v>2159.72973</v>
      </c>
    </row>
    <row r="952" spans="1:7" x14ac:dyDescent="0.25">
      <c r="A952" t="s">
        <v>2825</v>
      </c>
      <c r="B952" t="s">
        <v>2693</v>
      </c>
      <c r="C952" t="s">
        <v>5789</v>
      </c>
      <c r="D952" s="1">
        <v>0.23159722222222223</v>
      </c>
      <c r="E952" t="s">
        <v>1373</v>
      </c>
      <c r="F952" t="s">
        <v>2826</v>
      </c>
      <c r="G952">
        <v>19621.943299999999</v>
      </c>
    </row>
    <row r="953" spans="1:7" x14ac:dyDescent="0.25">
      <c r="A953" t="s">
        <v>2827</v>
      </c>
      <c r="B953" t="s">
        <v>2695</v>
      </c>
      <c r="C953" t="s">
        <v>5789</v>
      </c>
      <c r="D953" s="1">
        <v>0.23159722222222223</v>
      </c>
      <c r="E953" t="s">
        <v>1373</v>
      </c>
      <c r="F953" t="s">
        <v>2828</v>
      </c>
      <c r="G953">
        <v>18120.3164</v>
      </c>
    </row>
    <row r="954" spans="1:7" x14ac:dyDescent="0.25">
      <c r="A954" t="s">
        <v>2829</v>
      </c>
      <c r="B954" t="s">
        <v>2696</v>
      </c>
      <c r="C954" t="s">
        <v>5789</v>
      </c>
      <c r="D954" s="1">
        <v>0.23159722222222223</v>
      </c>
      <c r="E954" t="s">
        <v>1373</v>
      </c>
      <c r="F954" t="s">
        <v>2830</v>
      </c>
      <c r="G954">
        <v>38306.8554</v>
      </c>
    </row>
    <row r="955" spans="1:7" x14ac:dyDescent="0.25">
      <c r="A955" t="s">
        <v>2831</v>
      </c>
      <c r="B955" t="s">
        <v>2697</v>
      </c>
      <c r="C955" t="s">
        <v>5789</v>
      </c>
      <c r="D955" s="1">
        <v>0.23159722222222223</v>
      </c>
      <c r="E955" t="s">
        <v>1373</v>
      </c>
      <c r="F955" t="s">
        <v>2832</v>
      </c>
      <c r="G955">
        <v>41169.035100000001</v>
      </c>
    </row>
    <row r="956" spans="1:7" x14ac:dyDescent="0.25">
      <c r="A956" t="s">
        <v>2833</v>
      </c>
      <c r="B956" t="s">
        <v>2698</v>
      </c>
      <c r="C956" t="s">
        <v>5789</v>
      </c>
      <c r="D956" s="1">
        <v>0.23159722222222223</v>
      </c>
      <c r="E956" t="s">
        <v>1373</v>
      </c>
      <c r="F956" t="s">
        <v>2834</v>
      </c>
      <c r="G956">
        <v>40905.964800000002</v>
      </c>
    </row>
    <row r="957" spans="1:7" x14ac:dyDescent="0.25">
      <c r="A957" t="s">
        <v>2835</v>
      </c>
      <c r="B957" t="s">
        <v>2699</v>
      </c>
      <c r="C957" t="s">
        <v>5789</v>
      </c>
      <c r="D957" s="1">
        <v>0.23159722222222223</v>
      </c>
      <c r="E957" t="s">
        <v>1373</v>
      </c>
      <c r="F957" t="s">
        <v>2836</v>
      </c>
      <c r="G957">
        <v>39076.9375</v>
      </c>
    </row>
    <row r="958" spans="1:7" x14ac:dyDescent="0.25">
      <c r="A958" t="s">
        <v>2837</v>
      </c>
      <c r="B958" t="s">
        <v>2700</v>
      </c>
      <c r="C958" t="s">
        <v>5789</v>
      </c>
      <c r="D958" s="1">
        <v>0.2316087962962963</v>
      </c>
      <c r="E958" t="s">
        <v>1373</v>
      </c>
      <c r="F958" t="s">
        <v>2838</v>
      </c>
      <c r="G958">
        <v>37201.054600000003</v>
      </c>
    </row>
    <row r="959" spans="1:7" x14ac:dyDescent="0.25">
      <c r="A959" t="s">
        <v>2839</v>
      </c>
      <c r="B959" t="s">
        <v>2701</v>
      </c>
      <c r="C959" t="s">
        <v>5789</v>
      </c>
      <c r="D959" s="1">
        <v>0.2316087962962963</v>
      </c>
      <c r="E959" t="s">
        <v>1373</v>
      </c>
      <c r="F959" t="s">
        <v>2840</v>
      </c>
      <c r="G959">
        <v>33248.589800000002</v>
      </c>
    </row>
    <row r="960" spans="1:7" x14ac:dyDescent="0.25">
      <c r="A960" t="s">
        <v>2841</v>
      </c>
      <c r="B960" t="s">
        <v>2702</v>
      </c>
      <c r="C960" t="s">
        <v>5789</v>
      </c>
      <c r="D960" s="1">
        <v>0.2316087962962963</v>
      </c>
      <c r="E960" t="s">
        <v>1373</v>
      </c>
      <c r="F960" t="s">
        <v>2842</v>
      </c>
      <c r="G960">
        <v>31051.031200000001</v>
      </c>
    </row>
    <row r="961" spans="1:7" x14ac:dyDescent="0.25">
      <c r="A961" t="s">
        <v>2843</v>
      </c>
      <c r="B961" t="s">
        <v>2703</v>
      </c>
      <c r="C961" t="s">
        <v>5789</v>
      </c>
      <c r="D961" s="1">
        <v>0.2316087962962963</v>
      </c>
      <c r="E961" t="s">
        <v>1373</v>
      </c>
      <c r="F961" t="s">
        <v>2844</v>
      </c>
      <c r="G961">
        <v>28022.585899999998</v>
      </c>
    </row>
    <row r="962" spans="1:7" x14ac:dyDescent="0.25">
      <c r="A962" t="s">
        <v>2845</v>
      </c>
      <c r="B962" t="s">
        <v>2704</v>
      </c>
      <c r="C962" t="s">
        <v>5789</v>
      </c>
      <c r="D962" s="1">
        <v>0.2316087962962963</v>
      </c>
      <c r="E962" t="s">
        <v>1373</v>
      </c>
      <c r="F962" t="s">
        <v>2846</v>
      </c>
      <c r="G962">
        <v>25856.201099999998</v>
      </c>
    </row>
    <row r="963" spans="1:7" x14ac:dyDescent="0.25">
      <c r="A963" t="s">
        <v>2847</v>
      </c>
      <c r="B963" t="s">
        <v>2705</v>
      </c>
      <c r="C963" t="s">
        <v>5789</v>
      </c>
      <c r="D963" s="1">
        <v>0.2316087962962963</v>
      </c>
      <c r="E963" t="s">
        <v>1373</v>
      </c>
      <c r="F963" t="s">
        <v>2848</v>
      </c>
      <c r="G963">
        <v>23846.755799999999</v>
      </c>
    </row>
    <row r="964" spans="1:7" x14ac:dyDescent="0.25">
      <c r="A964" t="s">
        <v>2849</v>
      </c>
      <c r="B964" t="s">
        <v>2706</v>
      </c>
      <c r="C964" t="s">
        <v>5789</v>
      </c>
      <c r="D964" s="1">
        <v>0.2316087962962963</v>
      </c>
      <c r="E964" t="s">
        <v>1373</v>
      </c>
      <c r="F964" t="s">
        <v>2850</v>
      </c>
      <c r="G964">
        <v>21574.058499999999</v>
      </c>
    </row>
    <row r="965" spans="1:7" x14ac:dyDescent="0.25">
      <c r="A965" t="s">
        <v>2851</v>
      </c>
      <c r="B965" t="s">
        <v>2707</v>
      </c>
      <c r="C965" t="s">
        <v>5789</v>
      </c>
      <c r="D965" s="1">
        <v>0.2316087962962963</v>
      </c>
      <c r="E965" t="s">
        <v>1373</v>
      </c>
      <c r="F965" t="s">
        <v>2852</v>
      </c>
      <c r="G965">
        <v>19817.581999999999</v>
      </c>
    </row>
    <row r="966" spans="1:7" x14ac:dyDescent="0.25">
      <c r="A966" t="s">
        <v>2853</v>
      </c>
      <c r="B966" t="s">
        <v>2708</v>
      </c>
      <c r="C966" t="s">
        <v>5789</v>
      </c>
      <c r="D966" s="1">
        <v>0.2316087962962963</v>
      </c>
      <c r="E966" t="s">
        <v>1373</v>
      </c>
      <c r="F966" t="s">
        <v>2854</v>
      </c>
      <c r="G966">
        <v>18437.531200000001</v>
      </c>
    </row>
    <row r="967" spans="1:7" x14ac:dyDescent="0.25">
      <c r="A967" t="s">
        <v>2855</v>
      </c>
      <c r="B967" t="s">
        <v>2709</v>
      </c>
      <c r="C967" t="s">
        <v>5789</v>
      </c>
      <c r="D967" s="1">
        <v>0.2316087962962963</v>
      </c>
      <c r="E967" t="s">
        <v>1373</v>
      </c>
      <c r="F967" t="s">
        <v>2856</v>
      </c>
      <c r="G967">
        <v>16721.876899999999</v>
      </c>
    </row>
    <row r="968" spans="1:7" x14ac:dyDescent="0.25">
      <c r="A968" t="s">
        <v>2857</v>
      </c>
      <c r="B968" t="s">
        <v>2710</v>
      </c>
      <c r="C968" t="s">
        <v>5789</v>
      </c>
      <c r="D968" s="1">
        <v>0.2316087962962963</v>
      </c>
      <c r="E968" t="s">
        <v>1373</v>
      </c>
      <c r="F968" t="s">
        <v>2858</v>
      </c>
      <c r="G968">
        <v>14905.5136</v>
      </c>
    </row>
    <row r="969" spans="1:7" x14ac:dyDescent="0.25">
      <c r="A969" t="s">
        <v>2859</v>
      </c>
      <c r="B969" t="s">
        <v>2711</v>
      </c>
      <c r="C969" t="s">
        <v>5789</v>
      </c>
      <c r="D969" s="1">
        <v>0.2316087962962963</v>
      </c>
      <c r="E969" t="s">
        <v>1373</v>
      </c>
      <c r="F969" t="s">
        <v>2860</v>
      </c>
      <c r="G969">
        <v>13282.718699999999</v>
      </c>
    </row>
    <row r="970" spans="1:7" x14ac:dyDescent="0.25">
      <c r="A970" t="s">
        <v>2861</v>
      </c>
      <c r="B970" t="s">
        <v>2712</v>
      </c>
      <c r="C970" t="s">
        <v>5789</v>
      </c>
      <c r="D970" s="1">
        <v>0.2316087962962963</v>
      </c>
      <c r="E970" t="s">
        <v>1373</v>
      </c>
      <c r="F970" t="s">
        <v>2862</v>
      </c>
      <c r="G970">
        <v>11980.4589</v>
      </c>
    </row>
    <row r="971" spans="1:7" x14ac:dyDescent="0.25">
      <c r="A971" t="s">
        <v>2863</v>
      </c>
      <c r="B971" t="s">
        <v>2713</v>
      </c>
      <c r="C971" t="s">
        <v>5789</v>
      </c>
      <c r="D971" s="1">
        <v>0.2316087962962963</v>
      </c>
      <c r="E971" t="s">
        <v>1373</v>
      </c>
      <c r="F971" t="s">
        <v>2864</v>
      </c>
      <c r="G971">
        <v>10656.668900000001</v>
      </c>
    </row>
    <row r="972" spans="1:7" x14ac:dyDescent="0.25">
      <c r="A972" t="s">
        <v>2865</v>
      </c>
      <c r="B972" t="s">
        <v>2714</v>
      </c>
      <c r="C972" t="s">
        <v>5789</v>
      </c>
      <c r="D972" s="1">
        <v>0.2316087962962963</v>
      </c>
      <c r="E972" t="s">
        <v>1373</v>
      </c>
      <c r="F972" t="s">
        <v>2866</v>
      </c>
      <c r="G972">
        <v>9465.4775300000001</v>
      </c>
    </row>
    <row r="973" spans="1:7" x14ac:dyDescent="0.25">
      <c r="A973" t="s">
        <v>2867</v>
      </c>
      <c r="B973" t="s">
        <v>2715</v>
      </c>
      <c r="C973" t="s">
        <v>5789</v>
      </c>
      <c r="D973" s="1">
        <v>0.23162037037037039</v>
      </c>
      <c r="E973" t="s">
        <v>1373</v>
      </c>
      <c r="F973" t="s">
        <v>2868</v>
      </c>
      <c r="G973">
        <v>8622.2538999999997</v>
      </c>
    </row>
    <row r="974" spans="1:7" x14ac:dyDescent="0.25">
      <c r="A974" t="s">
        <v>2869</v>
      </c>
      <c r="B974" t="s">
        <v>2716</v>
      </c>
      <c r="C974" t="s">
        <v>5789</v>
      </c>
      <c r="D974" s="1">
        <v>0.23162037037037039</v>
      </c>
      <c r="E974" t="s">
        <v>1373</v>
      </c>
      <c r="F974" t="s">
        <v>2870</v>
      </c>
      <c r="G974">
        <v>8073.9194299999999</v>
      </c>
    </row>
    <row r="975" spans="1:7" x14ac:dyDescent="0.25">
      <c r="A975" t="s">
        <v>2871</v>
      </c>
      <c r="B975" t="s">
        <v>2717</v>
      </c>
      <c r="C975" t="s">
        <v>5789</v>
      </c>
      <c r="D975" s="1">
        <v>0.23162037037037039</v>
      </c>
      <c r="E975" t="s">
        <v>1373</v>
      </c>
      <c r="F975" t="s">
        <v>2872</v>
      </c>
      <c r="G975">
        <v>7343.5083000000004</v>
      </c>
    </row>
    <row r="976" spans="1:7" x14ac:dyDescent="0.25">
      <c r="A976" t="s">
        <v>2873</v>
      </c>
      <c r="B976" t="s">
        <v>2718</v>
      </c>
      <c r="C976" t="s">
        <v>5789</v>
      </c>
      <c r="D976" s="1">
        <v>0.23162037037037039</v>
      </c>
      <c r="E976" t="s">
        <v>1373</v>
      </c>
      <c r="F976" t="s">
        <v>2874</v>
      </c>
      <c r="G976">
        <v>6510.3549800000001</v>
      </c>
    </row>
    <row r="977" spans="1:7" x14ac:dyDescent="0.25">
      <c r="A977" t="s">
        <v>2875</v>
      </c>
      <c r="B977" t="s">
        <v>2719</v>
      </c>
      <c r="C977" t="s">
        <v>5789</v>
      </c>
      <c r="D977" s="1">
        <v>0.23162037037037039</v>
      </c>
      <c r="E977" t="s">
        <v>1373</v>
      </c>
      <c r="F977" t="s">
        <v>2876</v>
      </c>
      <c r="G977">
        <v>5696.6782199999998</v>
      </c>
    </row>
    <row r="978" spans="1:7" x14ac:dyDescent="0.25">
      <c r="A978" t="s">
        <v>2877</v>
      </c>
      <c r="B978" t="s">
        <v>2720</v>
      </c>
      <c r="C978" t="s">
        <v>5789</v>
      </c>
      <c r="D978" s="1">
        <v>0.23162037037037039</v>
      </c>
      <c r="E978" t="s">
        <v>1373</v>
      </c>
      <c r="F978" t="s">
        <v>2878</v>
      </c>
      <c r="G978">
        <v>46691.578099999999</v>
      </c>
    </row>
    <row r="979" spans="1:7" x14ac:dyDescent="0.25">
      <c r="A979" t="s">
        <v>2879</v>
      </c>
      <c r="B979" t="s">
        <v>2722</v>
      </c>
      <c r="C979" t="s">
        <v>5789</v>
      </c>
      <c r="D979" s="1">
        <v>0.23163194444444443</v>
      </c>
      <c r="E979" t="s">
        <v>1373</v>
      </c>
      <c r="F979" t="s">
        <v>2880</v>
      </c>
      <c r="G979">
        <v>12139.1044</v>
      </c>
    </row>
    <row r="980" spans="1:7" x14ac:dyDescent="0.25">
      <c r="A980" t="s">
        <v>2881</v>
      </c>
      <c r="B980" t="s">
        <v>2723</v>
      </c>
      <c r="C980" t="s">
        <v>5789</v>
      </c>
      <c r="D980" s="1">
        <v>0.23163194444444443</v>
      </c>
      <c r="E980" t="s">
        <v>1373</v>
      </c>
      <c r="F980" t="s">
        <v>2882</v>
      </c>
      <c r="G980">
        <v>27997.693299999999</v>
      </c>
    </row>
    <row r="981" spans="1:7" x14ac:dyDescent="0.25">
      <c r="A981" t="s">
        <v>2883</v>
      </c>
      <c r="B981" t="s">
        <v>2724</v>
      </c>
      <c r="C981" t="s">
        <v>5789</v>
      </c>
      <c r="D981" s="1">
        <v>0.23163194444444443</v>
      </c>
      <c r="E981" t="s">
        <v>1373</v>
      </c>
      <c r="F981" t="s">
        <v>2884</v>
      </c>
      <c r="G981">
        <v>32176.841700000001</v>
      </c>
    </row>
    <row r="982" spans="1:7" x14ac:dyDescent="0.25">
      <c r="A982" t="s">
        <v>2885</v>
      </c>
      <c r="B982" t="s">
        <v>2725</v>
      </c>
      <c r="C982" t="s">
        <v>5789</v>
      </c>
      <c r="D982" s="1">
        <v>0.23163194444444443</v>
      </c>
      <c r="E982" t="s">
        <v>1373</v>
      </c>
      <c r="F982" t="s">
        <v>2886</v>
      </c>
      <c r="G982">
        <v>34609.398399999998</v>
      </c>
    </row>
    <row r="983" spans="1:7" x14ac:dyDescent="0.25">
      <c r="A983" t="s">
        <v>2887</v>
      </c>
      <c r="B983" t="s">
        <v>2726</v>
      </c>
      <c r="C983" t="s">
        <v>5789</v>
      </c>
      <c r="D983" s="1">
        <v>0.23163194444444443</v>
      </c>
      <c r="E983" t="s">
        <v>1373</v>
      </c>
      <c r="F983" t="s">
        <v>2888</v>
      </c>
      <c r="G983">
        <v>34776.870999999999</v>
      </c>
    </row>
    <row r="984" spans="1:7" x14ac:dyDescent="0.25">
      <c r="A984" t="s">
        <v>2889</v>
      </c>
      <c r="B984" t="s">
        <v>2727</v>
      </c>
      <c r="C984" t="s">
        <v>5789</v>
      </c>
      <c r="D984" s="1">
        <v>0.23163194444444443</v>
      </c>
      <c r="E984" t="s">
        <v>1373</v>
      </c>
      <c r="F984" t="s">
        <v>2890</v>
      </c>
      <c r="G984">
        <v>34520.433499999999</v>
      </c>
    </row>
    <row r="985" spans="1:7" x14ac:dyDescent="0.25">
      <c r="A985" t="s">
        <v>2891</v>
      </c>
      <c r="B985" t="s">
        <v>2728</v>
      </c>
      <c r="C985" t="s">
        <v>5789</v>
      </c>
      <c r="D985" s="1">
        <v>0.23163194444444443</v>
      </c>
      <c r="E985" t="s">
        <v>1373</v>
      </c>
      <c r="F985" t="s">
        <v>2892</v>
      </c>
      <c r="G985">
        <v>32305.380799999999</v>
      </c>
    </row>
    <row r="986" spans="1:7" x14ac:dyDescent="0.25">
      <c r="A986" t="s">
        <v>2893</v>
      </c>
      <c r="B986" t="s">
        <v>2729</v>
      </c>
      <c r="C986" t="s">
        <v>5789</v>
      </c>
      <c r="D986" s="1">
        <v>0.23163194444444443</v>
      </c>
      <c r="E986" t="s">
        <v>1373</v>
      </c>
      <c r="F986" t="s">
        <v>2894</v>
      </c>
      <c r="G986">
        <v>30909.9375</v>
      </c>
    </row>
    <row r="987" spans="1:7" x14ac:dyDescent="0.25">
      <c r="A987" t="s">
        <v>2895</v>
      </c>
      <c r="B987" t="s">
        <v>2730</v>
      </c>
      <c r="C987" t="s">
        <v>5789</v>
      </c>
      <c r="D987" s="1">
        <v>0.23163194444444443</v>
      </c>
      <c r="E987" t="s">
        <v>1373</v>
      </c>
      <c r="F987" t="s">
        <v>2896</v>
      </c>
      <c r="G987">
        <v>28334.7968</v>
      </c>
    </row>
    <row r="988" spans="1:7" x14ac:dyDescent="0.25">
      <c r="A988" t="s">
        <v>2897</v>
      </c>
      <c r="B988" t="s">
        <v>2731</v>
      </c>
      <c r="C988" t="s">
        <v>5789</v>
      </c>
      <c r="D988" s="1">
        <v>0.23163194444444443</v>
      </c>
      <c r="E988" t="s">
        <v>1373</v>
      </c>
      <c r="F988" t="s">
        <v>2898</v>
      </c>
      <c r="G988">
        <v>26909.581999999999</v>
      </c>
    </row>
    <row r="989" spans="1:7" x14ac:dyDescent="0.25">
      <c r="A989" t="s">
        <v>2899</v>
      </c>
      <c r="B989" t="s">
        <v>2732</v>
      </c>
      <c r="C989" t="s">
        <v>5789</v>
      </c>
      <c r="D989" s="1">
        <v>0.23163194444444443</v>
      </c>
      <c r="E989" t="s">
        <v>1373</v>
      </c>
      <c r="F989" t="s">
        <v>2900</v>
      </c>
      <c r="G989">
        <v>25406.4902</v>
      </c>
    </row>
    <row r="990" spans="1:7" x14ac:dyDescent="0.25">
      <c r="A990" t="s">
        <v>2901</v>
      </c>
      <c r="B990" t="s">
        <v>2733</v>
      </c>
      <c r="C990" t="s">
        <v>5789</v>
      </c>
      <c r="D990" s="1">
        <v>0.23163194444444443</v>
      </c>
      <c r="E990" t="s">
        <v>1373</v>
      </c>
      <c r="F990" t="s">
        <v>2902</v>
      </c>
      <c r="G990">
        <v>23523.388599999998</v>
      </c>
    </row>
    <row r="991" spans="1:7" x14ac:dyDescent="0.25">
      <c r="A991" t="s">
        <v>2903</v>
      </c>
      <c r="B991" t="s">
        <v>2734</v>
      </c>
      <c r="C991" t="s">
        <v>5789</v>
      </c>
      <c r="D991" s="1">
        <v>0.23163194444444443</v>
      </c>
      <c r="E991" t="s">
        <v>1373</v>
      </c>
      <c r="F991" t="s">
        <v>2904</v>
      </c>
      <c r="G991">
        <v>22227.107400000001</v>
      </c>
    </row>
    <row r="992" spans="1:7" x14ac:dyDescent="0.25">
      <c r="A992" t="s">
        <v>2905</v>
      </c>
      <c r="B992" t="s">
        <v>2735</v>
      </c>
      <c r="C992" t="s">
        <v>5789</v>
      </c>
      <c r="D992" s="1">
        <v>0.23163194444444443</v>
      </c>
      <c r="E992" t="s">
        <v>1373</v>
      </c>
      <c r="F992" t="s">
        <v>2906</v>
      </c>
      <c r="G992">
        <v>21365.574199999999</v>
      </c>
    </row>
    <row r="993" spans="1:7" x14ac:dyDescent="0.25">
      <c r="A993" t="s">
        <v>2907</v>
      </c>
      <c r="B993" t="s">
        <v>2736</v>
      </c>
      <c r="C993" t="s">
        <v>5789</v>
      </c>
      <c r="D993" s="1">
        <v>0.23164351851851853</v>
      </c>
      <c r="E993" t="s">
        <v>1373</v>
      </c>
      <c r="F993" t="s">
        <v>2908</v>
      </c>
      <c r="G993">
        <v>19399.943299999999</v>
      </c>
    </row>
    <row r="994" spans="1:7" x14ac:dyDescent="0.25">
      <c r="A994" t="s">
        <v>2909</v>
      </c>
      <c r="B994" t="s">
        <v>2737</v>
      </c>
      <c r="C994" t="s">
        <v>5789</v>
      </c>
      <c r="D994" s="1">
        <v>0.23164351851851853</v>
      </c>
      <c r="E994" t="s">
        <v>1373</v>
      </c>
      <c r="F994" t="s">
        <v>2910</v>
      </c>
      <c r="G994">
        <v>18018.0566</v>
      </c>
    </row>
    <row r="995" spans="1:7" x14ac:dyDescent="0.25">
      <c r="A995" t="s">
        <v>2911</v>
      </c>
      <c r="B995" t="s">
        <v>2738</v>
      </c>
      <c r="C995" t="s">
        <v>5789</v>
      </c>
      <c r="D995" s="1">
        <v>0.23164351851851853</v>
      </c>
      <c r="E995" t="s">
        <v>1373</v>
      </c>
      <c r="F995" t="s">
        <v>2912</v>
      </c>
      <c r="G995">
        <v>16422.1718</v>
      </c>
    </row>
    <row r="996" spans="1:7" x14ac:dyDescent="0.25">
      <c r="A996" t="s">
        <v>2913</v>
      </c>
      <c r="B996" t="s">
        <v>2739</v>
      </c>
      <c r="C996" t="s">
        <v>5789</v>
      </c>
      <c r="D996" s="1">
        <v>0.23164351851851853</v>
      </c>
      <c r="E996" t="s">
        <v>1373</v>
      </c>
      <c r="F996" t="s">
        <v>2914</v>
      </c>
      <c r="G996">
        <v>14899.775299999999</v>
      </c>
    </row>
    <row r="997" spans="1:7" x14ac:dyDescent="0.25">
      <c r="A997" t="s">
        <v>2915</v>
      </c>
      <c r="B997" t="s">
        <v>2740</v>
      </c>
      <c r="C997" t="s">
        <v>5789</v>
      </c>
      <c r="D997" s="1">
        <v>0.23164351851851853</v>
      </c>
      <c r="E997" t="s">
        <v>1373</v>
      </c>
      <c r="F997" t="s">
        <v>2916</v>
      </c>
      <c r="G997">
        <v>13209.381799999999</v>
      </c>
    </row>
    <row r="998" spans="1:7" x14ac:dyDescent="0.25">
      <c r="A998" t="s">
        <v>2917</v>
      </c>
      <c r="B998" t="s">
        <v>2741</v>
      </c>
      <c r="C998" t="s">
        <v>5789</v>
      </c>
      <c r="D998" s="1">
        <v>0.23164351851851853</v>
      </c>
      <c r="E998" t="s">
        <v>1373</v>
      </c>
      <c r="F998" t="s">
        <v>2918</v>
      </c>
      <c r="G998">
        <v>11896.449199999999</v>
      </c>
    </row>
    <row r="999" spans="1:7" x14ac:dyDescent="0.25">
      <c r="A999" t="s">
        <v>2919</v>
      </c>
      <c r="B999" t="s">
        <v>2742</v>
      </c>
      <c r="C999" t="s">
        <v>5789</v>
      </c>
      <c r="D999" s="1">
        <v>0.23164351851851853</v>
      </c>
      <c r="E999" t="s">
        <v>1373</v>
      </c>
      <c r="F999" t="s">
        <v>2920</v>
      </c>
      <c r="G999">
        <v>11048.757799999999</v>
      </c>
    </row>
    <row r="1000" spans="1:7" x14ac:dyDescent="0.25">
      <c r="A1000" t="s">
        <v>2921</v>
      </c>
      <c r="B1000" t="s">
        <v>2743</v>
      </c>
      <c r="C1000" t="s">
        <v>5789</v>
      </c>
      <c r="D1000" s="1">
        <v>0.23164351851851853</v>
      </c>
      <c r="E1000" t="s">
        <v>1373</v>
      </c>
      <c r="F1000" t="s">
        <v>2922</v>
      </c>
      <c r="G1000">
        <v>10232.760700000001</v>
      </c>
    </row>
    <row r="1001" spans="1:7" x14ac:dyDescent="0.25">
      <c r="A1001" t="s">
        <v>2923</v>
      </c>
      <c r="B1001" t="s">
        <v>2744</v>
      </c>
      <c r="C1001" t="s">
        <v>5789</v>
      </c>
      <c r="D1001" s="1">
        <v>0.23164351851851853</v>
      </c>
      <c r="E1001" t="s">
        <v>1373</v>
      </c>
      <c r="F1001" t="s">
        <v>2924</v>
      </c>
      <c r="G1001">
        <v>9430.0468700000001</v>
      </c>
    </row>
    <row r="1002" spans="1:7" x14ac:dyDescent="0.25">
      <c r="A1002" t="s">
        <v>2925</v>
      </c>
      <c r="B1002" t="s">
        <v>2745</v>
      </c>
      <c r="C1002" t="s">
        <v>5789</v>
      </c>
      <c r="D1002" s="1">
        <v>0.23164351851851853</v>
      </c>
      <c r="E1002" t="s">
        <v>1373</v>
      </c>
      <c r="F1002" t="s">
        <v>2926</v>
      </c>
      <c r="G1002">
        <v>8533.625</v>
      </c>
    </row>
    <row r="1003" spans="1:7" x14ac:dyDescent="0.25">
      <c r="A1003" t="s">
        <v>2927</v>
      </c>
      <c r="B1003" t="s">
        <v>2746</v>
      </c>
      <c r="C1003" t="s">
        <v>5789</v>
      </c>
      <c r="D1003" s="1">
        <v>0.23164351851851853</v>
      </c>
      <c r="E1003" t="s">
        <v>1373</v>
      </c>
      <c r="F1003" t="s">
        <v>2928</v>
      </c>
      <c r="G1003">
        <v>7418.2939399999996</v>
      </c>
    </row>
    <row r="1004" spans="1:7" x14ac:dyDescent="0.25">
      <c r="A1004" t="s">
        <v>2929</v>
      </c>
      <c r="B1004" t="s">
        <v>2747</v>
      </c>
      <c r="C1004" t="s">
        <v>5789</v>
      </c>
      <c r="D1004" s="1">
        <v>0.23164351851851853</v>
      </c>
      <c r="E1004" t="s">
        <v>1373</v>
      </c>
      <c r="F1004" t="s">
        <v>2930</v>
      </c>
      <c r="G1004">
        <v>61635.992100000003</v>
      </c>
    </row>
    <row r="1005" spans="1:7" x14ac:dyDescent="0.25">
      <c r="A1005" t="s">
        <v>2931</v>
      </c>
      <c r="B1005" t="s">
        <v>2749</v>
      </c>
      <c r="C1005" t="s">
        <v>5789</v>
      </c>
      <c r="D1005" s="1">
        <v>0.23165509259259257</v>
      </c>
      <c r="E1005" t="s">
        <v>1373</v>
      </c>
      <c r="F1005" t="s">
        <v>2932</v>
      </c>
      <c r="G1005">
        <v>11984.1337</v>
      </c>
    </row>
    <row r="1006" spans="1:7" x14ac:dyDescent="0.25">
      <c r="A1006" t="s">
        <v>2933</v>
      </c>
      <c r="B1006" t="s">
        <v>2750</v>
      </c>
      <c r="C1006" t="s">
        <v>5789</v>
      </c>
      <c r="D1006" s="1">
        <v>0.23165509259259257</v>
      </c>
      <c r="E1006" t="s">
        <v>1373</v>
      </c>
      <c r="F1006" t="s">
        <v>2934</v>
      </c>
      <c r="G1006">
        <v>29503.6757</v>
      </c>
    </row>
    <row r="1007" spans="1:7" x14ac:dyDescent="0.25">
      <c r="A1007" t="s">
        <v>2935</v>
      </c>
      <c r="B1007" t="s">
        <v>2751</v>
      </c>
      <c r="C1007" t="s">
        <v>5789</v>
      </c>
      <c r="D1007" s="1">
        <v>0.23165509259259257</v>
      </c>
      <c r="E1007" t="s">
        <v>1373</v>
      </c>
      <c r="F1007" t="s">
        <v>2936</v>
      </c>
      <c r="G1007">
        <v>38012.492100000003</v>
      </c>
    </row>
    <row r="1008" spans="1:7" x14ac:dyDescent="0.25">
      <c r="A1008" t="s">
        <v>2937</v>
      </c>
      <c r="B1008" t="s">
        <v>2752</v>
      </c>
      <c r="C1008" t="s">
        <v>5789</v>
      </c>
      <c r="D1008" s="1">
        <v>0.23165509259259257</v>
      </c>
      <c r="E1008" t="s">
        <v>1373</v>
      </c>
      <c r="F1008" t="s">
        <v>2938</v>
      </c>
      <c r="G1008">
        <v>42946.6132</v>
      </c>
    </row>
    <row r="1009" spans="1:7" x14ac:dyDescent="0.25">
      <c r="A1009" t="s">
        <v>2939</v>
      </c>
      <c r="B1009" t="s">
        <v>2753</v>
      </c>
      <c r="C1009" t="s">
        <v>5789</v>
      </c>
      <c r="D1009" s="1">
        <v>0.23165509259259257</v>
      </c>
      <c r="E1009" t="s">
        <v>1373</v>
      </c>
      <c r="F1009" t="s">
        <v>2940</v>
      </c>
      <c r="G1009">
        <v>45313.535100000001</v>
      </c>
    </row>
    <row r="1010" spans="1:7" x14ac:dyDescent="0.25">
      <c r="A1010" t="s">
        <v>2941</v>
      </c>
      <c r="B1010" t="s">
        <v>2754</v>
      </c>
      <c r="C1010" t="s">
        <v>5789</v>
      </c>
      <c r="D1010" s="1">
        <v>0.23165509259259257</v>
      </c>
      <c r="E1010" t="s">
        <v>1373</v>
      </c>
      <c r="F1010" t="s">
        <v>2942</v>
      </c>
      <c r="G1010">
        <v>47356.0625</v>
      </c>
    </row>
    <row r="1011" spans="1:7" x14ac:dyDescent="0.25">
      <c r="A1011" t="s">
        <v>2943</v>
      </c>
      <c r="B1011" t="s">
        <v>2755</v>
      </c>
      <c r="C1011" t="s">
        <v>5789</v>
      </c>
      <c r="D1011" s="1">
        <v>0.23165509259259257</v>
      </c>
      <c r="E1011" t="s">
        <v>1373</v>
      </c>
      <c r="F1011" t="s">
        <v>2944</v>
      </c>
      <c r="G1011">
        <v>45055.5507</v>
      </c>
    </row>
    <row r="1012" spans="1:7" x14ac:dyDescent="0.25">
      <c r="A1012" t="s">
        <v>2945</v>
      </c>
      <c r="B1012" t="s">
        <v>2756</v>
      </c>
      <c r="C1012" t="s">
        <v>5789</v>
      </c>
      <c r="D1012" s="1">
        <v>0.23165509259259257</v>
      </c>
      <c r="E1012" t="s">
        <v>1373</v>
      </c>
      <c r="F1012" t="s">
        <v>2946</v>
      </c>
      <c r="G1012">
        <v>42987.152300000002</v>
      </c>
    </row>
    <row r="1013" spans="1:7" x14ac:dyDescent="0.25">
      <c r="A1013" t="s">
        <v>2947</v>
      </c>
      <c r="B1013" t="s">
        <v>2757</v>
      </c>
      <c r="C1013" t="s">
        <v>5789</v>
      </c>
      <c r="D1013" s="1">
        <v>0.23166666666666669</v>
      </c>
      <c r="E1013" t="s">
        <v>1373</v>
      </c>
      <c r="F1013" t="s">
        <v>2948</v>
      </c>
      <c r="G1013">
        <v>40259.5</v>
      </c>
    </row>
    <row r="1014" spans="1:7" x14ac:dyDescent="0.25">
      <c r="A1014" t="s">
        <v>2949</v>
      </c>
      <c r="B1014" t="s">
        <v>2758</v>
      </c>
      <c r="C1014" t="s">
        <v>5789</v>
      </c>
      <c r="D1014" s="1">
        <v>0.23166666666666669</v>
      </c>
      <c r="E1014" t="s">
        <v>1373</v>
      </c>
      <c r="F1014" t="s">
        <v>2950</v>
      </c>
      <c r="G1014">
        <v>39714.433499999999</v>
      </c>
    </row>
    <row r="1015" spans="1:7" x14ac:dyDescent="0.25">
      <c r="A1015" t="s">
        <v>2951</v>
      </c>
      <c r="B1015" t="s">
        <v>2759</v>
      </c>
      <c r="C1015" t="s">
        <v>5789</v>
      </c>
      <c r="D1015" s="1">
        <v>0.23166666666666669</v>
      </c>
      <c r="E1015" t="s">
        <v>1373</v>
      </c>
      <c r="F1015" t="s">
        <v>2952</v>
      </c>
      <c r="G1015">
        <v>38368.742100000003</v>
      </c>
    </row>
    <row r="1016" spans="1:7" x14ac:dyDescent="0.25">
      <c r="A1016" t="s">
        <v>2953</v>
      </c>
      <c r="B1016" t="s">
        <v>2760</v>
      </c>
      <c r="C1016" t="s">
        <v>5789</v>
      </c>
      <c r="D1016" s="1">
        <v>0.23166666666666669</v>
      </c>
      <c r="E1016" t="s">
        <v>1373</v>
      </c>
      <c r="F1016" t="s">
        <v>2954</v>
      </c>
      <c r="G1016">
        <v>36787.898399999998</v>
      </c>
    </row>
    <row r="1017" spans="1:7" x14ac:dyDescent="0.25">
      <c r="A1017" t="s">
        <v>2955</v>
      </c>
      <c r="B1017" t="s">
        <v>2761</v>
      </c>
      <c r="C1017" t="s">
        <v>5789</v>
      </c>
      <c r="D1017" s="1">
        <v>0.23166666666666669</v>
      </c>
      <c r="E1017" t="s">
        <v>1373</v>
      </c>
      <c r="F1017" t="s">
        <v>2956</v>
      </c>
      <c r="G1017">
        <v>35996.011700000003</v>
      </c>
    </row>
    <row r="1018" spans="1:7" x14ac:dyDescent="0.25">
      <c r="A1018" t="s">
        <v>2957</v>
      </c>
      <c r="B1018" t="s">
        <v>2762</v>
      </c>
      <c r="C1018" t="s">
        <v>5789</v>
      </c>
      <c r="D1018" s="1">
        <v>0.23166666666666669</v>
      </c>
      <c r="E1018" t="s">
        <v>1373</v>
      </c>
      <c r="F1018" t="s">
        <v>2958</v>
      </c>
      <c r="G1018">
        <v>35043.460899999998</v>
      </c>
    </row>
    <row r="1019" spans="1:7" x14ac:dyDescent="0.25">
      <c r="A1019" t="s">
        <v>2959</v>
      </c>
      <c r="B1019" t="s">
        <v>2763</v>
      </c>
      <c r="C1019" t="s">
        <v>5789</v>
      </c>
      <c r="D1019" s="1">
        <v>0.23166666666666669</v>
      </c>
      <c r="E1019" t="s">
        <v>1373</v>
      </c>
      <c r="F1019" t="s">
        <v>2960</v>
      </c>
      <c r="G1019">
        <v>31873.773399999998</v>
      </c>
    </row>
    <row r="1020" spans="1:7" x14ac:dyDescent="0.25">
      <c r="A1020" t="s">
        <v>2961</v>
      </c>
      <c r="B1020" t="s">
        <v>2764</v>
      </c>
      <c r="C1020" t="s">
        <v>5789</v>
      </c>
      <c r="D1020" s="1">
        <v>0.23166666666666669</v>
      </c>
      <c r="E1020" t="s">
        <v>1373</v>
      </c>
      <c r="F1020" t="s">
        <v>2962</v>
      </c>
      <c r="G1020">
        <v>29667.228500000001</v>
      </c>
    </row>
    <row r="1021" spans="1:7" x14ac:dyDescent="0.25">
      <c r="A1021" t="s">
        <v>2963</v>
      </c>
      <c r="B1021" t="s">
        <v>2765</v>
      </c>
      <c r="C1021" t="s">
        <v>5789</v>
      </c>
      <c r="D1021" s="1">
        <v>0.23166666666666669</v>
      </c>
      <c r="E1021" t="s">
        <v>1373</v>
      </c>
      <c r="F1021" t="s">
        <v>2964</v>
      </c>
      <c r="G1021">
        <v>27298.623</v>
      </c>
    </row>
    <row r="1022" spans="1:7" x14ac:dyDescent="0.25">
      <c r="A1022" t="s">
        <v>2965</v>
      </c>
      <c r="B1022" t="s">
        <v>2766</v>
      </c>
      <c r="C1022" t="s">
        <v>5789</v>
      </c>
      <c r="D1022" s="1">
        <v>0.23166666666666669</v>
      </c>
      <c r="E1022" t="s">
        <v>1373</v>
      </c>
      <c r="F1022" t="s">
        <v>2966</v>
      </c>
      <c r="G1022">
        <v>24733.1289</v>
      </c>
    </row>
    <row r="1023" spans="1:7" x14ac:dyDescent="0.25">
      <c r="A1023" t="s">
        <v>2967</v>
      </c>
      <c r="B1023" t="s">
        <v>2767</v>
      </c>
      <c r="C1023" t="s">
        <v>5789</v>
      </c>
      <c r="D1023" s="1">
        <v>0.23166666666666669</v>
      </c>
      <c r="E1023" t="s">
        <v>1373</v>
      </c>
      <c r="F1023" t="s">
        <v>2968</v>
      </c>
      <c r="G1023">
        <v>22839.6289</v>
      </c>
    </row>
    <row r="1024" spans="1:7" x14ac:dyDescent="0.25">
      <c r="A1024" t="s">
        <v>2969</v>
      </c>
      <c r="B1024" t="s">
        <v>2768</v>
      </c>
      <c r="C1024" t="s">
        <v>5789</v>
      </c>
      <c r="D1024" s="1">
        <v>0.23166666666666669</v>
      </c>
      <c r="E1024" t="s">
        <v>1373</v>
      </c>
      <c r="F1024" t="s">
        <v>2970</v>
      </c>
      <c r="G1024">
        <v>21318.412100000001</v>
      </c>
    </row>
    <row r="1025" spans="1:7" x14ac:dyDescent="0.25">
      <c r="A1025" t="s">
        <v>2971</v>
      </c>
      <c r="B1025" t="s">
        <v>2769</v>
      </c>
      <c r="C1025" t="s">
        <v>5789</v>
      </c>
      <c r="D1025" s="1">
        <v>0.23166666666666669</v>
      </c>
      <c r="E1025" t="s">
        <v>1373</v>
      </c>
      <c r="F1025" t="s">
        <v>2972</v>
      </c>
      <c r="G1025">
        <v>19946.597600000001</v>
      </c>
    </row>
    <row r="1026" spans="1:7" x14ac:dyDescent="0.25">
      <c r="A1026" t="s">
        <v>2973</v>
      </c>
      <c r="B1026" t="s">
        <v>2770</v>
      </c>
      <c r="C1026" t="s">
        <v>5789</v>
      </c>
      <c r="D1026" s="1">
        <v>0.23166666666666669</v>
      </c>
      <c r="E1026" t="s">
        <v>1373</v>
      </c>
      <c r="F1026" t="s">
        <v>2974</v>
      </c>
      <c r="G1026">
        <v>18386.136699999999</v>
      </c>
    </row>
    <row r="1027" spans="1:7" x14ac:dyDescent="0.25">
      <c r="A1027" t="s">
        <v>2975</v>
      </c>
      <c r="B1027" t="s">
        <v>2771</v>
      </c>
      <c r="C1027" t="s">
        <v>5789</v>
      </c>
      <c r="D1027" s="1">
        <v>0.23167824074074073</v>
      </c>
      <c r="E1027" t="s">
        <v>1373</v>
      </c>
      <c r="F1027" t="s">
        <v>2976</v>
      </c>
      <c r="G1027">
        <v>16435.333900000001</v>
      </c>
    </row>
    <row r="1028" spans="1:7" x14ac:dyDescent="0.25">
      <c r="A1028" t="s">
        <v>2977</v>
      </c>
      <c r="B1028" t="s">
        <v>2772</v>
      </c>
      <c r="C1028" t="s">
        <v>5789</v>
      </c>
      <c r="D1028" s="1">
        <v>0.23167824074074073</v>
      </c>
      <c r="E1028" t="s">
        <v>1373</v>
      </c>
      <c r="F1028" t="s">
        <v>2978</v>
      </c>
      <c r="G1028">
        <v>14893.745999999999</v>
      </c>
    </row>
    <row r="1029" spans="1:7" x14ac:dyDescent="0.25">
      <c r="A1029" t="s">
        <v>2979</v>
      </c>
      <c r="B1029" t="s">
        <v>2773</v>
      </c>
      <c r="C1029" t="s">
        <v>5789</v>
      </c>
      <c r="D1029" s="1">
        <v>0.23167824074074073</v>
      </c>
      <c r="E1029" t="s">
        <v>1373</v>
      </c>
      <c r="F1029" t="s">
        <v>2980</v>
      </c>
      <c r="G1029">
        <v>13035.249</v>
      </c>
    </row>
    <row r="1030" spans="1:7" x14ac:dyDescent="0.25">
      <c r="A1030" t="s">
        <v>2981</v>
      </c>
      <c r="B1030" t="s">
        <v>2774</v>
      </c>
      <c r="C1030" t="s">
        <v>5789</v>
      </c>
      <c r="D1030" s="1">
        <v>0.23167824074074073</v>
      </c>
      <c r="E1030" t="s">
        <v>1373</v>
      </c>
      <c r="F1030" t="s">
        <v>2982</v>
      </c>
      <c r="G1030">
        <v>103801.32799999999</v>
      </c>
    </row>
    <row r="1031" spans="1:7" x14ac:dyDescent="0.25">
      <c r="A1031" t="s">
        <v>2992</v>
      </c>
      <c r="B1031" t="s">
        <v>3161</v>
      </c>
      <c r="C1031" t="s">
        <v>5789</v>
      </c>
      <c r="D1031" s="1">
        <v>0.23192129629629629</v>
      </c>
      <c r="E1031" t="s">
        <v>1373</v>
      </c>
      <c r="F1031" t="s">
        <v>3197</v>
      </c>
      <c r="G1031">
        <v>3832.2534099999998</v>
      </c>
    </row>
    <row r="1032" spans="1:7" x14ac:dyDescent="0.25">
      <c r="A1032" t="s">
        <v>2993</v>
      </c>
      <c r="B1032" t="s">
        <v>3162</v>
      </c>
      <c r="C1032" t="s">
        <v>5789</v>
      </c>
      <c r="D1032" s="1">
        <v>0.23192129629629629</v>
      </c>
      <c r="E1032" t="s">
        <v>1373</v>
      </c>
      <c r="F1032" t="s">
        <v>3198</v>
      </c>
      <c r="G1032">
        <v>357.933288</v>
      </c>
    </row>
    <row r="1033" spans="1:7" x14ac:dyDescent="0.25">
      <c r="A1033" t="s">
        <v>2994</v>
      </c>
      <c r="B1033" t="s">
        <v>3163</v>
      </c>
      <c r="C1033" t="s">
        <v>5789</v>
      </c>
      <c r="D1033" s="1">
        <v>0.23192129629629629</v>
      </c>
      <c r="E1033" t="s">
        <v>1373</v>
      </c>
      <c r="F1033" t="s">
        <v>3199</v>
      </c>
      <c r="G1033">
        <v>170.35235499999999</v>
      </c>
    </row>
    <row r="1034" spans="1:7" x14ac:dyDescent="0.25">
      <c r="A1034" t="s">
        <v>2995</v>
      </c>
      <c r="B1034" t="s">
        <v>3164</v>
      </c>
      <c r="C1034" t="s">
        <v>5789</v>
      </c>
      <c r="D1034" s="1">
        <v>0.23192129629629629</v>
      </c>
      <c r="E1034" t="s">
        <v>1373</v>
      </c>
      <c r="F1034" t="s">
        <v>3200</v>
      </c>
      <c r="G1034">
        <v>149.87956199999999</v>
      </c>
    </row>
    <row r="1035" spans="1:7" x14ac:dyDescent="0.25">
      <c r="A1035" t="s">
        <v>2996</v>
      </c>
      <c r="B1035" t="s">
        <v>3165</v>
      </c>
      <c r="C1035" t="s">
        <v>5789</v>
      </c>
      <c r="D1035" s="1">
        <v>0.23192129629629629</v>
      </c>
      <c r="E1035" t="s">
        <v>1373</v>
      </c>
      <c r="F1035" t="s">
        <v>3201</v>
      </c>
      <c r="G1035">
        <v>13841.7001</v>
      </c>
    </row>
    <row r="1036" spans="1:7" x14ac:dyDescent="0.25">
      <c r="A1036" t="s">
        <v>2997</v>
      </c>
      <c r="B1036" t="s">
        <v>3166</v>
      </c>
      <c r="C1036" t="s">
        <v>5789</v>
      </c>
      <c r="D1036" s="1">
        <v>0.23192129629629629</v>
      </c>
      <c r="E1036" t="s">
        <v>1373</v>
      </c>
      <c r="F1036" t="s">
        <v>3202</v>
      </c>
      <c r="G1036">
        <v>1345.6474599999999</v>
      </c>
    </row>
    <row r="1037" spans="1:7" x14ac:dyDescent="0.25">
      <c r="A1037" t="s">
        <v>2998</v>
      </c>
      <c r="B1037" t="s">
        <v>3167</v>
      </c>
      <c r="C1037" t="s">
        <v>5789</v>
      </c>
      <c r="D1037" s="1">
        <v>0.23192129629629629</v>
      </c>
      <c r="E1037" t="s">
        <v>1373</v>
      </c>
      <c r="F1037" t="s">
        <v>3203</v>
      </c>
      <c r="G1037">
        <v>1554.4125899999999</v>
      </c>
    </row>
    <row r="1038" spans="1:7" x14ac:dyDescent="0.25">
      <c r="A1038" t="s">
        <v>2999</v>
      </c>
      <c r="B1038" t="s">
        <v>3168</v>
      </c>
      <c r="C1038" t="s">
        <v>5789</v>
      </c>
      <c r="D1038" s="1">
        <v>0.23192129629629629</v>
      </c>
      <c r="E1038" t="s">
        <v>1373</v>
      </c>
      <c r="F1038" t="s">
        <v>3204</v>
      </c>
      <c r="G1038">
        <v>1443.6129100000001</v>
      </c>
    </row>
    <row r="1039" spans="1:7" x14ac:dyDescent="0.25">
      <c r="A1039" t="s">
        <v>3000</v>
      </c>
      <c r="B1039" t="s">
        <v>3169</v>
      </c>
      <c r="C1039" t="s">
        <v>5789</v>
      </c>
      <c r="D1039" s="1">
        <v>0.23192129629629629</v>
      </c>
      <c r="E1039" t="s">
        <v>1373</v>
      </c>
      <c r="F1039" t="s">
        <v>3205</v>
      </c>
      <c r="G1039">
        <v>24426.755799999999</v>
      </c>
    </row>
    <row r="1040" spans="1:7" x14ac:dyDescent="0.25">
      <c r="A1040" t="s">
        <v>3001</v>
      </c>
      <c r="B1040" t="s">
        <v>3170</v>
      </c>
      <c r="C1040" t="s">
        <v>5789</v>
      </c>
      <c r="D1040" s="1">
        <v>0.23192129629629629</v>
      </c>
      <c r="E1040" t="s">
        <v>1373</v>
      </c>
      <c r="F1040" t="s">
        <v>3206</v>
      </c>
      <c r="G1040">
        <v>7053.4038</v>
      </c>
    </row>
    <row r="1041" spans="1:7" x14ac:dyDescent="0.25">
      <c r="A1041" t="s">
        <v>3002</v>
      </c>
      <c r="B1041" t="s">
        <v>3171</v>
      </c>
      <c r="C1041" t="s">
        <v>5789</v>
      </c>
      <c r="D1041" s="1">
        <v>0.23192129629629629</v>
      </c>
      <c r="E1041" t="s">
        <v>1373</v>
      </c>
      <c r="F1041" t="s">
        <v>3207</v>
      </c>
      <c r="G1041">
        <v>14838.910099999999</v>
      </c>
    </row>
    <row r="1042" spans="1:7" x14ac:dyDescent="0.25">
      <c r="A1042" t="s">
        <v>3003</v>
      </c>
      <c r="B1042" t="s">
        <v>3172</v>
      </c>
      <c r="C1042" t="s">
        <v>5789</v>
      </c>
      <c r="D1042" s="1">
        <v>0.23192129629629629</v>
      </c>
      <c r="E1042" t="s">
        <v>1373</v>
      </c>
      <c r="F1042" t="s">
        <v>3208</v>
      </c>
      <c r="G1042">
        <v>3879.2092200000002</v>
      </c>
    </row>
    <row r="1043" spans="1:7" x14ac:dyDescent="0.25">
      <c r="A1043" t="s">
        <v>3004</v>
      </c>
      <c r="B1043" t="s">
        <v>3173</v>
      </c>
      <c r="C1043" t="s">
        <v>5789</v>
      </c>
      <c r="D1043" s="1">
        <v>0.23192129629629629</v>
      </c>
      <c r="E1043" t="s">
        <v>1373</v>
      </c>
      <c r="F1043" t="s">
        <v>3209</v>
      </c>
      <c r="G1043">
        <v>7656.2851499999997</v>
      </c>
    </row>
    <row r="1044" spans="1:7" x14ac:dyDescent="0.25">
      <c r="A1044" t="s">
        <v>3005</v>
      </c>
      <c r="B1044" t="s">
        <v>3174</v>
      </c>
      <c r="C1044" t="s">
        <v>5789</v>
      </c>
      <c r="D1044" s="1">
        <v>0.23192129629629629</v>
      </c>
      <c r="E1044" t="s">
        <v>1373</v>
      </c>
      <c r="F1044" t="s">
        <v>3210</v>
      </c>
      <c r="G1044">
        <v>685.96917699999995</v>
      </c>
    </row>
    <row r="1045" spans="1:7" x14ac:dyDescent="0.25">
      <c r="A1045" t="s">
        <v>3006</v>
      </c>
      <c r="B1045" t="s">
        <v>3175</v>
      </c>
      <c r="C1045" t="s">
        <v>5789</v>
      </c>
      <c r="D1045" s="1">
        <v>0.23192129629629629</v>
      </c>
      <c r="E1045" t="s">
        <v>1373</v>
      </c>
      <c r="F1045" t="s">
        <v>3211</v>
      </c>
      <c r="G1045">
        <v>550.57617100000004</v>
      </c>
    </row>
    <row r="1046" spans="1:7" x14ac:dyDescent="0.25">
      <c r="A1046" t="s">
        <v>3007</v>
      </c>
      <c r="B1046" t="s">
        <v>3176</v>
      </c>
      <c r="C1046" t="s">
        <v>5789</v>
      </c>
      <c r="D1046" s="1">
        <v>0.23192129629629629</v>
      </c>
      <c r="E1046" t="s">
        <v>1373</v>
      </c>
      <c r="F1046" t="s">
        <v>3212</v>
      </c>
      <c r="G1046">
        <v>236.42545999999999</v>
      </c>
    </row>
    <row r="1047" spans="1:7" x14ac:dyDescent="0.25">
      <c r="A1047" t="s">
        <v>3008</v>
      </c>
      <c r="B1047" t="s">
        <v>3177</v>
      </c>
      <c r="C1047" t="s">
        <v>5789</v>
      </c>
      <c r="D1047" s="1">
        <v>0.23192129629629629</v>
      </c>
      <c r="E1047" t="s">
        <v>1373</v>
      </c>
      <c r="F1047" t="s">
        <v>3213</v>
      </c>
      <c r="G1047">
        <v>1779.88879</v>
      </c>
    </row>
    <row r="1048" spans="1:7" x14ac:dyDescent="0.25">
      <c r="A1048" t="s">
        <v>3009</v>
      </c>
      <c r="B1048" t="s">
        <v>3178</v>
      </c>
      <c r="C1048" t="s">
        <v>5789</v>
      </c>
      <c r="D1048" s="1">
        <v>0.23192129629629629</v>
      </c>
      <c r="E1048" t="s">
        <v>1373</v>
      </c>
      <c r="F1048" t="s">
        <v>3214</v>
      </c>
      <c r="G1048">
        <v>212.53152399999999</v>
      </c>
    </row>
    <row r="1049" spans="1:7" x14ac:dyDescent="0.25">
      <c r="A1049" t="s">
        <v>3010</v>
      </c>
      <c r="B1049" t="s">
        <v>3179</v>
      </c>
      <c r="C1049" t="s">
        <v>5789</v>
      </c>
      <c r="D1049" s="1">
        <v>0.23192129629629629</v>
      </c>
      <c r="E1049" t="s">
        <v>1373</v>
      </c>
      <c r="F1049" t="s">
        <v>3215</v>
      </c>
      <c r="G1049">
        <v>252.56968599999999</v>
      </c>
    </row>
    <row r="1050" spans="1:7" x14ac:dyDescent="0.25">
      <c r="A1050" t="s">
        <v>3011</v>
      </c>
      <c r="B1050" t="s">
        <v>3180</v>
      </c>
      <c r="C1050" t="s">
        <v>5789</v>
      </c>
      <c r="D1050" s="1">
        <v>0.23193287037037036</v>
      </c>
      <c r="E1050" t="s">
        <v>1373</v>
      </c>
      <c r="F1050" t="s">
        <v>3216</v>
      </c>
      <c r="G1050">
        <v>476.20306299999999</v>
      </c>
    </row>
    <row r="1051" spans="1:7" x14ac:dyDescent="0.25">
      <c r="A1051" t="s">
        <v>3012</v>
      </c>
      <c r="B1051" t="s">
        <v>3181</v>
      </c>
      <c r="C1051" t="s">
        <v>5789</v>
      </c>
      <c r="D1051" s="1">
        <v>0.23193287037037036</v>
      </c>
      <c r="E1051" t="s">
        <v>1373</v>
      </c>
      <c r="F1051" t="s">
        <v>3217</v>
      </c>
      <c r="G1051">
        <v>5006.6000899999999</v>
      </c>
    </row>
    <row r="1052" spans="1:7" x14ac:dyDescent="0.25">
      <c r="A1052" t="s">
        <v>3013</v>
      </c>
      <c r="B1052" t="s">
        <v>3182</v>
      </c>
      <c r="C1052" t="s">
        <v>5789</v>
      </c>
      <c r="D1052" s="1">
        <v>0.23193287037037036</v>
      </c>
      <c r="E1052" t="s">
        <v>1373</v>
      </c>
      <c r="F1052" t="s">
        <v>3218</v>
      </c>
      <c r="G1052">
        <v>496.62017800000001</v>
      </c>
    </row>
    <row r="1053" spans="1:7" x14ac:dyDescent="0.25">
      <c r="A1053" t="s">
        <v>3014</v>
      </c>
      <c r="B1053" t="s">
        <v>3183</v>
      </c>
      <c r="C1053" t="s">
        <v>5789</v>
      </c>
      <c r="D1053" s="1">
        <v>0.23193287037037036</v>
      </c>
      <c r="E1053" t="s">
        <v>1373</v>
      </c>
      <c r="F1053" t="s">
        <v>3219</v>
      </c>
      <c r="G1053">
        <v>297.56866400000001</v>
      </c>
    </row>
    <row r="1054" spans="1:7" x14ac:dyDescent="0.25">
      <c r="A1054" t="s">
        <v>3015</v>
      </c>
      <c r="B1054" t="s">
        <v>3184</v>
      </c>
      <c r="C1054" t="s">
        <v>5789</v>
      </c>
      <c r="D1054" s="1">
        <v>0.23193287037037036</v>
      </c>
      <c r="E1054" t="s">
        <v>1373</v>
      </c>
      <c r="F1054" t="s">
        <v>3220</v>
      </c>
      <c r="G1054">
        <v>255.869415</v>
      </c>
    </row>
    <row r="1055" spans="1:7" x14ac:dyDescent="0.25">
      <c r="A1055" t="s">
        <v>3016</v>
      </c>
      <c r="B1055" t="s">
        <v>3185</v>
      </c>
      <c r="C1055" t="s">
        <v>5789</v>
      </c>
      <c r="D1055" s="1">
        <v>0.23193287037037036</v>
      </c>
      <c r="E1055" t="s">
        <v>1373</v>
      </c>
      <c r="F1055" t="s">
        <v>3221</v>
      </c>
      <c r="G1055">
        <v>39177.464800000002</v>
      </c>
    </row>
    <row r="1056" spans="1:7" x14ac:dyDescent="0.25">
      <c r="A1056" t="s">
        <v>3017</v>
      </c>
      <c r="B1056" t="s">
        <v>3186</v>
      </c>
      <c r="C1056" t="s">
        <v>5789</v>
      </c>
      <c r="D1056" s="1">
        <v>0.23193287037037036</v>
      </c>
      <c r="E1056" t="s">
        <v>1373</v>
      </c>
      <c r="F1056" t="s">
        <v>3222</v>
      </c>
      <c r="G1056">
        <v>3907.60986</v>
      </c>
    </row>
    <row r="1057" spans="1:7" x14ac:dyDescent="0.25">
      <c r="A1057" t="s">
        <v>3018</v>
      </c>
      <c r="B1057" t="s">
        <v>3187</v>
      </c>
      <c r="C1057" t="s">
        <v>5789</v>
      </c>
      <c r="D1057" s="1">
        <v>0.23193287037037036</v>
      </c>
      <c r="E1057" t="s">
        <v>1373</v>
      </c>
      <c r="F1057" t="s">
        <v>3223</v>
      </c>
      <c r="G1057">
        <v>3503</v>
      </c>
    </row>
    <row r="1058" spans="1:7" x14ac:dyDescent="0.25">
      <c r="A1058" t="s">
        <v>3019</v>
      </c>
      <c r="B1058" t="s">
        <v>3188</v>
      </c>
      <c r="C1058" t="s">
        <v>5789</v>
      </c>
      <c r="D1058" s="1">
        <v>0.23193287037037036</v>
      </c>
      <c r="E1058" t="s">
        <v>1373</v>
      </c>
      <c r="F1058" t="s">
        <v>3224</v>
      </c>
      <c r="G1058">
        <v>1159.17578</v>
      </c>
    </row>
    <row r="1059" spans="1:7" x14ac:dyDescent="0.25">
      <c r="A1059" t="s">
        <v>3020</v>
      </c>
      <c r="B1059" t="s">
        <v>3189</v>
      </c>
      <c r="C1059" t="s">
        <v>5789</v>
      </c>
      <c r="D1059" s="1">
        <v>0.23193287037037036</v>
      </c>
      <c r="E1059" t="s">
        <v>1373</v>
      </c>
      <c r="F1059" t="s">
        <v>3225</v>
      </c>
      <c r="G1059">
        <v>9406.7382799999996</v>
      </c>
    </row>
    <row r="1060" spans="1:7" x14ac:dyDescent="0.25">
      <c r="A1060" t="s">
        <v>3021</v>
      </c>
      <c r="B1060" t="s">
        <v>3190</v>
      </c>
      <c r="C1060" t="s">
        <v>5789</v>
      </c>
      <c r="D1060" s="1">
        <v>0.23193287037037036</v>
      </c>
      <c r="E1060" t="s">
        <v>1373</v>
      </c>
      <c r="F1060" t="s">
        <v>3226</v>
      </c>
      <c r="G1060">
        <v>1210.77673</v>
      </c>
    </row>
    <row r="1061" spans="1:7" x14ac:dyDescent="0.25">
      <c r="A1061" t="s">
        <v>3022</v>
      </c>
      <c r="B1061" t="s">
        <v>3191</v>
      </c>
      <c r="C1061" t="s">
        <v>5789</v>
      </c>
      <c r="D1061" s="1">
        <v>0.23193287037037036</v>
      </c>
      <c r="E1061" t="s">
        <v>1373</v>
      </c>
      <c r="F1061" t="s">
        <v>3227</v>
      </c>
      <c r="G1061">
        <v>1852.8860999999999</v>
      </c>
    </row>
    <row r="1062" spans="1:7" x14ac:dyDescent="0.25">
      <c r="A1062" t="s">
        <v>3023</v>
      </c>
      <c r="B1062" t="s">
        <v>3192</v>
      </c>
      <c r="C1062" t="s">
        <v>5789</v>
      </c>
      <c r="D1062" s="1">
        <v>0.23193287037037036</v>
      </c>
      <c r="E1062" t="s">
        <v>1373</v>
      </c>
      <c r="F1062" t="s">
        <v>3228</v>
      </c>
      <c r="G1062">
        <v>1469.5540699999999</v>
      </c>
    </row>
    <row r="1063" spans="1:7" x14ac:dyDescent="0.25">
      <c r="A1063" t="s">
        <v>3024</v>
      </c>
      <c r="B1063" t="s">
        <v>3229</v>
      </c>
      <c r="C1063" t="s">
        <v>5789</v>
      </c>
      <c r="D1063" s="1">
        <v>0.23193287037037036</v>
      </c>
      <c r="E1063" t="s">
        <v>1373</v>
      </c>
      <c r="F1063" t="s">
        <v>3230</v>
      </c>
      <c r="G1063">
        <v>5011.3208000000004</v>
      </c>
    </row>
    <row r="1064" spans="1:7" x14ac:dyDescent="0.25">
      <c r="A1064" t="s">
        <v>3025</v>
      </c>
      <c r="B1064" t="s">
        <v>3231</v>
      </c>
      <c r="C1064" t="s">
        <v>5789</v>
      </c>
      <c r="D1064" s="1">
        <v>0.23193287037037036</v>
      </c>
      <c r="E1064" t="s">
        <v>1373</v>
      </c>
      <c r="F1064" t="s">
        <v>3232</v>
      </c>
      <c r="G1064">
        <v>475.02130099999999</v>
      </c>
    </row>
    <row r="1065" spans="1:7" x14ac:dyDescent="0.25">
      <c r="A1065" t="s">
        <v>3026</v>
      </c>
      <c r="B1065" t="s">
        <v>3233</v>
      </c>
      <c r="C1065" t="s">
        <v>5789</v>
      </c>
      <c r="D1065" s="1">
        <v>0.23193287037037036</v>
      </c>
      <c r="E1065" t="s">
        <v>1373</v>
      </c>
      <c r="F1065" t="s">
        <v>3234</v>
      </c>
      <c r="G1065">
        <v>279.293701</v>
      </c>
    </row>
    <row r="1066" spans="1:7" x14ac:dyDescent="0.25">
      <c r="A1066" t="s">
        <v>3027</v>
      </c>
      <c r="B1066" t="s">
        <v>3235</v>
      </c>
      <c r="C1066" t="s">
        <v>5789</v>
      </c>
      <c r="D1066" s="1">
        <v>0.23193287037037036</v>
      </c>
      <c r="E1066" t="s">
        <v>1373</v>
      </c>
      <c r="F1066" t="s">
        <v>3236</v>
      </c>
      <c r="G1066">
        <v>222.786911</v>
      </c>
    </row>
    <row r="1067" spans="1:7" x14ac:dyDescent="0.25">
      <c r="A1067" t="s">
        <v>3028</v>
      </c>
      <c r="B1067" t="s">
        <v>3237</v>
      </c>
      <c r="C1067" t="s">
        <v>5789</v>
      </c>
      <c r="D1067" s="1">
        <v>0.23193287037037036</v>
      </c>
      <c r="E1067" t="s">
        <v>1373</v>
      </c>
      <c r="F1067" t="s">
        <v>3238</v>
      </c>
      <c r="G1067">
        <v>2139.7123999999999</v>
      </c>
    </row>
    <row r="1068" spans="1:7" x14ac:dyDescent="0.25">
      <c r="A1068" t="s">
        <v>3029</v>
      </c>
      <c r="B1068" t="s">
        <v>3239</v>
      </c>
      <c r="C1068" t="s">
        <v>5789</v>
      </c>
      <c r="D1068" s="1">
        <v>0.23193287037037036</v>
      </c>
      <c r="E1068" t="s">
        <v>1373</v>
      </c>
      <c r="F1068" t="s">
        <v>3240</v>
      </c>
      <c r="G1068">
        <v>168.78544600000001</v>
      </c>
    </row>
    <row r="1069" spans="1:7" x14ac:dyDescent="0.25">
      <c r="A1069" t="s">
        <v>3030</v>
      </c>
      <c r="B1069" t="s">
        <v>3241</v>
      </c>
      <c r="C1069" t="s">
        <v>5789</v>
      </c>
      <c r="D1069" s="1">
        <v>0.23193287037037036</v>
      </c>
      <c r="E1069" t="s">
        <v>1373</v>
      </c>
      <c r="F1069" t="s">
        <v>3242</v>
      </c>
      <c r="G1069">
        <v>62.966217</v>
      </c>
    </row>
    <row r="1070" spans="1:7" x14ac:dyDescent="0.25">
      <c r="A1070" t="s">
        <v>3031</v>
      </c>
      <c r="B1070" t="s">
        <v>3243</v>
      </c>
      <c r="C1070" t="s">
        <v>5789</v>
      </c>
      <c r="D1070" s="1">
        <v>0.23193287037037036</v>
      </c>
      <c r="E1070" t="s">
        <v>1373</v>
      </c>
      <c r="F1070" t="s">
        <v>3244</v>
      </c>
      <c r="G1070">
        <v>120.370628</v>
      </c>
    </row>
    <row r="1071" spans="1:7" x14ac:dyDescent="0.25">
      <c r="A1071" t="s">
        <v>3032</v>
      </c>
      <c r="B1071" t="s">
        <v>3245</v>
      </c>
      <c r="C1071" t="s">
        <v>5789</v>
      </c>
      <c r="D1071" s="1">
        <v>0.23193287037037036</v>
      </c>
      <c r="E1071" t="s">
        <v>1373</v>
      </c>
      <c r="F1071" t="s">
        <v>3246</v>
      </c>
      <c r="G1071">
        <v>4258.8271400000003</v>
      </c>
    </row>
    <row r="1072" spans="1:7" x14ac:dyDescent="0.25">
      <c r="A1072" t="s">
        <v>3033</v>
      </c>
      <c r="B1072" t="s">
        <v>3247</v>
      </c>
      <c r="C1072" t="s">
        <v>5789</v>
      </c>
      <c r="D1072" s="1">
        <v>0.23193287037037036</v>
      </c>
      <c r="E1072" t="s">
        <v>1373</v>
      </c>
      <c r="F1072" t="s">
        <v>3248</v>
      </c>
      <c r="G1072">
        <v>403.94146699999999</v>
      </c>
    </row>
    <row r="1073" spans="1:7" x14ac:dyDescent="0.25">
      <c r="A1073" t="s">
        <v>3034</v>
      </c>
      <c r="B1073" t="s">
        <v>3249</v>
      </c>
      <c r="C1073" t="s">
        <v>5789</v>
      </c>
      <c r="D1073" s="1">
        <v>0.23193287037037036</v>
      </c>
      <c r="E1073" t="s">
        <v>1373</v>
      </c>
      <c r="F1073" t="s">
        <v>3250</v>
      </c>
      <c r="G1073">
        <v>246.86900299999999</v>
      </c>
    </row>
    <row r="1074" spans="1:7" x14ac:dyDescent="0.25">
      <c r="A1074" t="s">
        <v>3035</v>
      </c>
      <c r="B1074" t="s">
        <v>3251</v>
      </c>
      <c r="C1074" t="s">
        <v>5789</v>
      </c>
      <c r="D1074" s="1">
        <v>0.23193287037037036</v>
      </c>
      <c r="E1074" t="s">
        <v>1373</v>
      </c>
      <c r="F1074" t="s">
        <v>3252</v>
      </c>
      <c r="G1074">
        <v>180.04406700000001</v>
      </c>
    </row>
    <row r="1075" spans="1:7" x14ac:dyDescent="0.25">
      <c r="A1075" t="s">
        <v>3036</v>
      </c>
      <c r="B1075" t="s">
        <v>3253</v>
      </c>
      <c r="C1075" t="s">
        <v>5789</v>
      </c>
      <c r="D1075" s="1">
        <v>0.23193287037037036</v>
      </c>
      <c r="E1075" t="s">
        <v>1373</v>
      </c>
      <c r="F1075" t="s">
        <v>3254</v>
      </c>
      <c r="G1075">
        <v>15399.554599999999</v>
      </c>
    </row>
    <row r="1076" spans="1:7" x14ac:dyDescent="0.25">
      <c r="A1076" t="s">
        <v>3037</v>
      </c>
      <c r="B1076" t="s">
        <v>3255</v>
      </c>
      <c r="C1076" t="s">
        <v>5789</v>
      </c>
      <c r="D1076" s="1">
        <v>0.23193287037037036</v>
      </c>
      <c r="E1076" t="s">
        <v>1373</v>
      </c>
      <c r="F1076" t="s">
        <v>3256</v>
      </c>
      <c r="G1076">
        <v>1454.43481</v>
      </c>
    </row>
    <row r="1077" spans="1:7" x14ac:dyDescent="0.25">
      <c r="A1077" t="s">
        <v>3038</v>
      </c>
      <c r="B1077" t="s">
        <v>3257</v>
      </c>
      <c r="C1077" t="s">
        <v>5789</v>
      </c>
      <c r="D1077" s="1">
        <v>0.23193287037037036</v>
      </c>
      <c r="E1077" t="s">
        <v>1373</v>
      </c>
      <c r="F1077" t="s">
        <v>3258</v>
      </c>
      <c r="G1077">
        <v>630.95599300000003</v>
      </c>
    </row>
    <row r="1078" spans="1:7" x14ac:dyDescent="0.25">
      <c r="A1078" t="s">
        <v>3039</v>
      </c>
      <c r="B1078" t="s">
        <v>3259</v>
      </c>
      <c r="C1078" t="s">
        <v>5789</v>
      </c>
      <c r="D1078" s="1">
        <v>0.23193287037037036</v>
      </c>
      <c r="E1078" t="s">
        <v>1373</v>
      </c>
      <c r="F1078" t="s">
        <v>3260</v>
      </c>
      <c r="G1078">
        <v>330.89865099999997</v>
      </c>
    </row>
    <row r="1079" spans="1:7" x14ac:dyDescent="0.25">
      <c r="A1079" t="s">
        <v>3040</v>
      </c>
      <c r="B1079" t="s">
        <v>3261</v>
      </c>
      <c r="C1079" t="s">
        <v>5789</v>
      </c>
      <c r="D1079" s="1">
        <v>0.23193287037037036</v>
      </c>
      <c r="E1079" t="s">
        <v>1373</v>
      </c>
      <c r="F1079" t="s">
        <v>3262</v>
      </c>
      <c r="G1079">
        <v>11606.5468</v>
      </c>
    </row>
    <row r="1080" spans="1:7" x14ac:dyDescent="0.25">
      <c r="A1080" t="s">
        <v>3041</v>
      </c>
      <c r="B1080" t="s">
        <v>3263</v>
      </c>
      <c r="C1080" t="s">
        <v>5789</v>
      </c>
      <c r="D1080" s="1">
        <v>0.23193287037037036</v>
      </c>
      <c r="E1080" t="s">
        <v>1373</v>
      </c>
      <c r="F1080" t="s">
        <v>3264</v>
      </c>
      <c r="G1080">
        <v>1229.1097400000001</v>
      </c>
    </row>
    <row r="1081" spans="1:7" x14ac:dyDescent="0.25">
      <c r="A1081" t="s">
        <v>3042</v>
      </c>
      <c r="B1081" t="s">
        <v>3265</v>
      </c>
      <c r="C1081" t="s">
        <v>5789</v>
      </c>
      <c r="D1081" s="1">
        <v>0.23193287037037036</v>
      </c>
      <c r="E1081" t="s">
        <v>1373</v>
      </c>
      <c r="F1081" t="s">
        <v>3266</v>
      </c>
      <c r="G1081">
        <v>718.29577600000005</v>
      </c>
    </row>
    <row r="1082" spans="1:7" x14ac:dyDescent="0.25">
      <c r="A1082" t="s">
        <v>3043</v>
      </c>
      <c r="B1082" t="s">
        <v>3267</v>
      </c>
      <c r="C1082" t="s">
        <v>5789</v>
      </c>
      <c r="D1082" s="1">
        <v>0.23193287037037036</v>
      </c>
      <c r="E1082" t="s">
        <v>1373</v>
      </c>
      <c r="F1082" t="s">
        <v>3268</v>
      </c>
      <c r="G1082">
        <v>520.36877400000003</v>
      </c>
    </row>
    <row r="1083" spans="1:7" x14ac:dyDescent="0.25">
      <c r="A1083" t="s">
        <v>3044</v>
      </c>
      <c r="B1083" t="s">
        <v>3269</v>
      </c>
      <c r="C1083" t="s">
        <v>5789</v>
      </c>
      <c r="D1083" s="1">
        <v>0.23193287037037036</v>
      </c>
      <c r="E1083" t="s">
        <v>1373</v>
      </c>
      <c r="F1083" t="s">
        <v>3270</v>
      </c>
      <c r="G1083">
        <v>5932.65283</v>
      </c>
    </row>
    <row r="1084" spans="1:7" x14ac:dyDescent="0.25">
      <c r="A1084" t="s">
        <v>3045</v>
      </c>
      <c r="B1084" t="s">
        <v>3271</v>
      </c>
      <c r="C1084" t="s">
        <v>5789</v>
      </c>
      <c r="D1084" s="1">
        <v>0.23193287037037036</v>
      </c>
      <c r="E1084" t="s">
        <v>1373</v>
      </c>
      <c r="F1084" t="s">
        <v>3272</v>
      </c>
      <c r="G1084">
        <v>503.13720699999999</v>
      </c>
    </row>
    <row r="1085" spans="1:7" x14ac:dyDescent="0.25">
      <c r="A1085" t="s">
        <v>3046</v>
      </c>
      <c r="B1085" t="s">
        <v>3273</v>
      </c>
      <c r="C1085" t="s">
        <v>5789</v>
      </c>
      <c r="D1085" s="1">
        <v>0.23193287037037036</v>
      </c>
      <c r="E1085" t="s">
        <v>1373</v>
      </c>
      <c r="F1085" t="s">
        <v>3274</v>
      </c>
      <c r="G1085">
        <v>454.17550599999998</v>
      </c>
    </row>
    <row r="1086" spans="1:7" x14ac:dyDescent="0.25">
      <c r="A1086" t="s">
        <v>3047</v>
      </c>
      <c r="B1086" t="s">
        <v>3275</v>
      </c>
      <c r="C1086" t="s">
        <v>5789</v>
      </c>
      <c r="D1086" s="1">
        <v>0.23193287037037036</v>
      </c>
      <c r="E1086" t="s">
        <v>1373</v>
      </c>
      <c r="F1086" t="s">
        <v>3276</v>
      </c>
      <c r="G1086">
        <v>377.90499799999998</v>
      </c>
    </row>
    <row r="1087" spans="1:7" x14ac:dyDescent="0.25">
      <c r="A1087" t="s">
        <v>3048</v>
      </c>
      <c r="B1087" t="s">
        <v>3277</v>
      </c>
      <c r="C1087" t="s">
        <v>5789</v>
      </c>
      <c r="D1087" s="1">
        <v>0.23193287037037036</v>
      </c>
      <c r="E1087" t="s">
        <v>1373</v>
      </c>
      <c r="F1087" t="s">
        <v>3278</v>
      </c>
      <c r="G1087">
        <v>12998.945299999999</v>
      </c>
    </row>
    <row r="1088" spans="1:7" x14ac:dyDescent="0.25">
      <c r="A1088" t="s">
        <v>3049</v>
      </c>
      <c r="B1088" t="s">
        <v>3279</v>
      </c>
      <c r="C1088" t="s">
        <v>5789</v>
      </c>
      <c r="D1088" s="1">
        <v>0.23193287037037036</v>
      </c>
      <c r="E1088" t="s">
        <v>1373</v>
      </c>
      <c r="F1088" t="s">
        <v>3280</v>
      </c>
      <c r="G1088">
        <v>1116.9070999999999</v>
      </c>
    </row>
    <row r="1089" spans="1:7" x14ac:dyDescent="0.25">
      <c r="A1089" t="s">
        <v>3050</v>
      </c>
      <c r="B1089" t="s">
        <v>3281</v>
      </c>
      <c r="C1089" t="s">
        <v>5789</v>
      </c>
      <c r="D1089" s="1">
        <v>0.23194444444444443</v>
      </c>
      <c r="E1089" t="s">
        <v>1373</v>
      </c>
      <c r="F1089" t="s">
        <v>3282</v>
      </c>
      <c r="G1089">
        <v>1130.9250400000001</v>
      </c>
    </row>
    <row r="1090" spans="1:7" x14ac:dyDescent="0.25">
      <c r="A1090" t="s">
        <v>3051</v>
      </c>
      <c r="B1090" t="s">
        <v>3283</v>
      </c>
      <c r="C1090" t="s">
        <v>5789</v>
      </c>
      <c r="D1090" s="1">
        <v>0.23194444444444443</v>
      </c>
      <c r="E1090" t="s">
        <v>1373</v>
      </c>
      <c r="F1090" t="s">
        <v>3284</v>
      </c>
      <c r="G1090">
        <v>710.07507299999997</v>
      </c>
    </row>
    <row r="1091" spans="1:7" x14ac:dyDescent="0.25">
      <c r="A1091" t="s">
        <v>3052</v>
      </c>
      <c r="B1091" t="s">
        <v>3285</v>
      </c>
      <c r="C1091" t="s">
        <v>5789</v>
      </c>
      <c r="D1091" s="1">
        <v>0.23194444444444443</v>
      </c>
      <c r="E1091" t="s">
        <v>1373</v>
      </c>
      <c r="F1091" t="s">
        <v>3286</v>
      </c>
      <c r="G1091">
        <v>10956.632799999999</v>
      </c>
    </row>
    <row r="1092" spans="1:7" x14ac:dyDescent="0.25">
      <c r="A1092" t="s">
        <v>3053</v>
      </c>
      <c r="B1092" t="s">
        <v>3287</v>
      </c>
      <c r="C1092" t="s">
        <v>5789</v>
      </c>
      <c r="D1092" s="1">
        <v>0.23194444444444443</v>
      </c>
      <c r="E1092" t="s">
        <v>1373</v>
      </c>
      <c r="F1092" t="s">
        <v>3288</v>
      </c>
      <c r="G1092">
        <v>1099.328</v>
      </c>
    </row>
    <row r="1093" spans="1:7" x14ac:dyDescent="0.25">
      <c r="A1093" t="s">
        <v>3054</v>
      </c>
      <c r="B1093" t="s">
        <v>3289</v>
      </c>
      <c r="C1093" t="s">
        <v>5789</v>
      </c>
      <c r="D1093" s="1">
        <v>0.23194444444444443</v>
      </c>
      <c r="E1093" t="s">
        <v>1373</v>
      </c>
      <c r="F1093" t="s">
        <v>3290</v>
      </c>
      <c r="G1093">
        <v>553.86974999999995</v>
      </c>
    </row>
    <row r="1094" spans="1:7" x14ac:dyDescent="0.25">
      <c r="A1094" t="s">
        <v>3055</v>
      </c>
      <c r="B1094" t="s">
        <v>3291</v>
      </c>
      <c r="C1094" t="s">
        <v>5789</v>
      </c>
      <c r="D1094" s="1">
        <v>0.23194444444444443</v>
      </c>
      <c r="E1094" t="s">
        <v>1373</v>
      </c>
      <c r="F1094" t="s">
        <v>3292</v>
      </c>
      <c r="G1094">
        <v>264.91433699999999</v>
      </c>
    </row>
    <row r="1095" spans="1:7" x14ac:dyDescent="0.25">
      <c r="A1095" t="s">
        <v>3056</v>
      </c>
      <c r="B1095" t="s">
        <v>3293</v>
      </c>
      <c r="C1095" t="s">
        <v>5789</v>
      </c>
      <c r="D1095" s="1">
        <v>0.23194444444444443</v>
      </c>
      <c r="E1095" t="s">
        <v>1373</v>
      </c>
      <c r="F1095" t="s">
        <v>3294</v>
      </c>
      <c r="G1095">
        <v>22520.255799999999</v>
      </c>
    </row>
    <row r="1096" spans="1:7" x14ac:dyDescent="0.25">
      <c r="A1096" t="s">
        <v>3057</v>
      </c>
      <c r="B1096" t="s">
        <v>3295</v>
      </c>
      <c r="C1096" t="s">
        <v>5789</v>
      </c>
      <c r="D1096" s="1">
        <v>0.23194444444444443</v>
      </c>
      <c r="E1096" t="s">
        <v>1373</v>
      </c>
      <c r="F1096" t="s">
        <v>3296</v>
      </c>
      <c r="G1096">
        <v>1866.5290500000001</v>
      </c>
    </row>
    <row r="1097" spans="1:7" x14ac:dyDescent="0.25">
      <c r="A1097" t="s">
        <v>3058</v>
      </c>
      <c r="B1097" t="s">
        <v>3297</v>
      </c>
      <c r="C1097" t="s">
        <v>5789</v>
      </c>
      <c r="D1097" s="1">
        <v>0.23194444444444443</v>
      </c>
      <c r="E1097" t="s">
        <v>1373</v>
      </c>
      <c r="F1097" t="s">
        <v>3298</v>
      </c>
      <c r="G1097">
        <v>1350.07312</v>
      </c>
    </row>
    <row r="1098" spans="1:7" x14ac:dyDescent="0.25">
      <c r="A1098" t="s">
        <v>3059</v>
      </c>
      <c r="B1098" t="s">
        <v>3299</v>
      </c>
      <c r="C1098" t="s">
        <v>5789</v>
      </c>
      <c r="D1098" s="1">
        <v>0.23194444444444443</v>
      </c>
      <c r="E1098" t="s">
        <v>1373</v>
      </c>
      <c r="F1098" t="s">
        <v>3300</v>
      </c>
      <c r="G1098">
        <v>832.53027299999997</v>
      </c>
    </row>
    <row r="1099" spans="1:7" x14ac:dyDescent="0.25">
      <c r="A1099" t="s">
        <v>3060</v>
      </c>
      <c r="B1099" t="s">
        <v>3301</v>
      </c>
      <c r="C1099" t="s">
        <v>5789</v>
      </c>
      <c r="D1099" s="1">
        <v>0.23194444444444443</v>
      </c>
      <c r="E1099" t="s">
        <v>1373</v>
      </c>
      <c r="F1099" t="s">
        <v>3302</v>
      </c>
      <c r="G1099">
        <v>6874.3984300000002</v>
      </c>
    </row>
    <row r="1100" spans="1:7" x14ac:dyDescent="0.25">
      <c r="A1100" t="s">
        <v>3061</v>
      </c>
      <c r="B1100" t="s">
        <v>3303</v>
      </c>
      <c r="C1100" t="s">
        <v>5789</v>
      </c>
      <c r="D1100" s="1">
        <v>0.23194444444444443</v>
      </c>
      <c r="E1100" t="s">
        <v>1373</v>
      </c>
      <c r="F1100" t="s">
        <v>3304</v>
      </c>
      <c r="G1100">
        <v>623.64624000000003</v>
      </c>
    </row>
    <row r="1101" spans="1:7" x14ac:dyDescent="0.25">
      <c r="A1101" t="s">
        <v>3062</v>
      </c>
      <c r="B1101" t="s">
        <v>3305</v>
      </c>
      <c r="C1101" t="s">
        <v>5789</v>
      </c>
      <c r="D1101" s="1">
        <v>0.23194444444444443</v>
      </c>
      <c r="E1101" t="s">
        <v>1373</v>
      </c>
      <c r="F1101" t="s">
        <v>3306</v>
      </c>
      <c r="G1101">
        <v>312.57720899999998</v>
      </c>
    </row>
    <row r="1102" spans="1:7" x14ac:dyDescent="0.25">
      <c r="A1102" t="s">
        <v>3063</v>
      </c>
      <c r="B1102" t="s">
        <v>3307</v>
      </c>
      <c r="C1102" t="s">
        <v>5789</v>
      </c>
      <c r="D1102" s="1">
        <v>0.23194444444444443</v>
      </c>
      <c r="E1102" t="s">
        <v>1373</v>
      </c>
      <c r="F1102" t="s">
        <v>3308</v>
      </c>
      <c r="G1102">
        <v>135.662689</v>
      </c>
    </row>
    <row r="1103" spans="1:7" x14ac:dyDescent="0.25">
      <c r="A1103" t="s">
        <v>3064</v>
      </c>
      <c r="B1103" t="s">
        <v>3309</v>
      </c>
      <c r="C1103" t="s">
        <v>5789</v>
      </c>
      <c r="D1103" s="1">
        <v>0.23194444444444443</v>
      </c>
      <c r="E1103" t="s">
        <v>1373</v>
      </c>
      <c r="F1103" t="s">
        <v>3310</v>
      </c>
      <c r="G1103">
        <v>522.65368599999999</v>
      </c>
    </row>
    <row r="1104" spans="1:7" x14ac:dyDescent="0.25">
      <c r="A1104" t="s">
        <v>3065</v>
      </c>
      <c r="B1104" t="s">
        <v>3311</v>
      </c>
      <c r="C1104" t="s">
        <v>5789</v>
      </c>
      <c r="D1104" s="1">
        <v>0.23194444444444443</v>
      </c>
      <c r="E1104" t="s">
        <v>1373</v>
      </c>
      <c r="F1104" t="s">
        <v>3312</v>
      </c>
      <c r="G1104">
        <v>45.556476000000004</v>
      </c>
    </row>
    <row r="1105" spans="1:7" x14ac:dyDescent="0.25">
      <c r="A1105" t="s">
        <v>3066</v>
      </c>
      <c r="B1105" t="s">
        <v>3313</v>
      </c>
      <c r="C1105" t="s">
        <v>5789</v>
      </c>
      <c r="D1105" s="1">
        <v>0.23194444444444443</v>
      </c>
      <c r="E1105" t="s">
        <v>1373</v>
      </c>
      <c r="F1105" t="s">
        <v>3314</v>
      </c>
      <c r="G1105">
        <v>3.4602590000000002</v>
      </c>
    </row>
    <row r="1106" spans="1:7" x14ac:dyDescent="0.25">
      <c r="A1106" t="s">
        <v>3067</v>
      </c>
      <c r="B1106" t="s">
        <v>3315</v>
      </c>
      <c r="C1106" t="s">
        <v>5789</v>
      </c>
      <c r="D1106" s="1">
        <v>0.23194444444444443</v>
      </c>
      <c r="E1106" t="s">
        <v>1373</v>
      </c>
      <c r="F1106" t="s">
        <v>3316</v>
      </c>
      <c r="G1106">
        <v>4.8846420000000004</v>
      </c>
    </row>
    <row r="1107" spans="1:7" x14ac:dyDescent="0.25">
      <c r="A1107" t="s">
        <v>3068</v>
      </c>
      <c r="B1107" t="s">
        <v>3317</v>
      </c>
      <c r="C1107" t="s">
        <v>5789</v>
      </c>
      <c r="D1107" s="1">
        <v>0.23194444444444443</v>
      </c>
      <c r="E1107" t="s">
        <v>1373</v>
      </c>
      <c r="F1107" t="s">
        <v>3318</v>
      </c>
      <c r="G1107">
        <v>2847.4709400000002</v>
      </c>
    </row>
    <row r="1108" spans="1:7" x14ac:dyDescent="0.25">
      <c r="A1108" t="s">
        <v>3069</v>
      </c>
      <c r="B1108" t="s">
        <v>3319</v>
      </c>
      <c r="C1108" t="s">
        <v>5789</v>
      </c>
      <c r="D1108" s="1">
        <v>0.23194444444444443</v>
      </c>
      <c r="E1108" t="s">
        <v>1373</v>
      </c>
      <c r="F1108" t="s">
        <v>3320</v>
      </c>
      <c r="G1108">
        <v>249.074523</v>
      </c>
    </row>
    <row r="1109" spans="1:7" x14ac:dyDescent="0.25">
      <c r="A1109" t="s">
        <v>3070</v>
      </c>
      <c r="B1109" t="s">
        <v>3321</v>
      </c>
      <c r="C1109" t="s">
        <v>5789</v>
      </c>
      <c r="D1109" s="1">
        <v>0.23194444444444443</v>
      </c>
      <c r="E1109" t="s">
        <v>1373</v>
      </c>
      <c r="F1109" t="s">
        <v>3322</v>
      </c>
      <c r="G1109">
        <v>181.18826200000001</v>
      </c>
    </row>
    <row r="1110" spans="1:7" x14ac:dyDescent="0.25">
      <c r="A1110" t="s">
        <v>3071</v>
      </c>
      <c r="B1110" t="s">
        <v>3323</v>
      </c>
      <c r="C1110" t="s">
        <v>5789</v>
      </c>
      <c r="D1110" s="1">
        <v>0.23194444444444443</v>
      </c>
      <c r="E1110" t="s">
        <v>1373</v>
      </c>
      <c r="F1110" t="s">
        <v>3324</v>
      </c>
      <c r="G1110">
        <v>154.66789199999999</v>
      </c>
    </row>
    <row r="1111" spans="1:7" x14ac:dyDescent="0.25">
      <c r="A1111" t="s">
        <v>3072</v>
      </c>
      <c r="B1111" t="s">
        <v>3325</v>
      </c>
      <c r="C1111" t="s">
        <v>5789</v>
      </c>
      <c r="D1111" s="1">
        <v>0.23194444444444443</v>
      </c>
      <c r="E1111" t="s">
        <v>1373</v>
      </c>
      <c r="F1111" t="s">
        <v>3326</v>
      </c>
      <c r="G1111">
        <v>7657.49755</v>
      </c>
    </row>
    <row r="1112" spans="1:7" x14ac:dyDescent="0.25">
      <c r="A1112" t="s">
        <v>3073</v>
      </c>
      <c r="B1112" t="s">
        <v>3327</v>
      </c>
      <c r="C1112" t="s">
        <v>5789</v>
      </c>
      <c r="D1112" s="1">
        <v>0.23194444444444443</v>
      </c>
      <c r="E1112" t="s">
        <v>1373</v>
      </c>
      <c r="F1112" t="s">
        <v>3328</v>
      </c>
      <c r="G1112">
        <v>644.13995299999999</v>
      </c>
    </row>
    <row r="1113" spans="1:7" x14ac:dyDescent="0.25">
      <c r="A1113" t="s">
        <v>3074</v>
      </c>
      <c r="B1113" t="s">
        <v>3329</v>
      </c>
      <c r="C1113" t="s">
        <v>5789</v>
      </c>
      <c r="D1113" s="1">
        <v>0.23194444444444443</v>
      </c>
      <c r="E1113" t="s">
        <v>1373</v>
      </c>
      <c r="F1113" t="s">
        <v>3330</v>
      </c>
      <c r="G1113">
        <v>394.56188900000001</v>
      </c>
    </row>
    <row r="1114" spans="1:7" x14ac:dyDescent="0.25">
      <c r="A1114" t="s">
        <v>3075</v>
      </c>
      <c r="B1114" t="s">
        <v>3331</v>
      </c>
      <c r="C1114" t="s">
        <v>5789</v>
      </c>
      <c r="D1114" s="1">
        <v>0.23194444444444443</v>
      </c>
      <c r="E1114" t="s">
        <v>1373</v>
      </c>
      <c r="F1114" t="s">
        <v>3332</v>
      </c>
      <c r="G1114">
        <v>421.60562099999999</v>
      </c>
    </row>
    <row r="1115" spans="1:7" x14ac:dyDescent="0.25">
      <c r="A1115" t="s">
        <v>3076</v>
      </c>
      <c r="B1115" t="s">
        <v>3333</v>
      </c>
      <c r="C1115" t="s">
        <v>5789</v>
      </c>
      <c r="D1115" s="1">
        <v>0.23194444444444443</v>
      </c>
      <c r="E1115" t="s">
        <v>1373</v>
      </c>
      <c r="F1115" t="s">
        <v>3334</v>
      </c>
      <c r="G1115">
        <v>10936.1962</v>
      </c>
    </row>
    <row r="1116" spans="1:7" x14ac:dyDescent="0.25">
      <c r="A1116" t="s">
        <v>3077</v>
      </c>
      <c r="B1116" t="s">
        <v>3335</v>
      </c>
      <c r="C1116" t="s">
        <v>5789</v>
      </c>
      <c r="D1116" s="1">
        <v>0.23194444444444443</v>
      </c>
      <c r="E1116" t="s">
        <v>1373</v>
      </c>
      <c r="F1116" t="s">
        <v>3336</v>
      </c>
      <c r="G1116">
        <v>1138.7491399999999</v>
      </c>
    </row>
    <row r="1117" spans="1:7" x14ac:dyDescent="0.25">
      <c r="A1117" t="s">
        <v>3078</v>
      </c>
      <c r="B1117" t="s">
        <v>3337</v>
      </c>
      <c r="C1117" t="s">
        <v>5789</v>
      </c>
      <c r="D1117" s="1">
        <v>0.23194444444444443</v>
      </c>
      <c r="E1117" t="s">
        <v>1373</v>
      </c>
      <c r="F1117" t="s">
        <v>3338</v>
      </c>
      <c r="G1117">
        <v>705.43572900000004</v>
      </c>
    </row>
    <row r="1118" spans="1:7" x14ac:dyDescent="0.25">
      <c r="A1118" t="s">
        <v>3079</v>
      </c>
      <c r="B1118" t="s">
        <v>3339</v>
      </c>
      <c r="C1118" t="s">
        <v>5789</v>
      </c>
      <c r="D1118" s="1">
        <v>0.23194444444444443</v>
      </c>
      <c r="E1118" t="s">
        <v>1373</v>
      </c>
      <c r="F1118" t="s">
        <v>3340</v>
      </c>
      <c r="G1118">
        <v>420.41809000000001</v>
      </c>
    </row>
    <row r="1119" spans="1:7" x14ac:dyDescent="0.25">
      <c r="A1119" t="s">
        <v>3080</v>
      </c>
      <c r="B1119" t="s">
        <v>3341</v>
      </c>
      <c r="C1119" t="s">
        <v>5789</v>
      </c>
      <c r="D1119" s="1">
        <v>0.23194444444444443</v>
      </c>
      <c r="E1119" t="s">
        <v>1373</v>
      </c>
      <c r="F1119" t="s">
        <v>3342</v>
      </c>
      <c r="G1119">
        <v>28093.703099999999</v>
      </c>
    </row>
    <row r="1120" spans="1:7" x14ac:dyDescent="0.25">
      <c r="A1120" t="s">
        <v>3081</v>
      </c>
      <c r="B1120" t="s">
        <v>3343</v>
      </c>
      <c r="C1120" t="s">
        <v>5789</v>
      </c>
      <c r="D1120" s="1">
        <v>0.23194444444444443</v>
      </c>
      <c r="E1120" t="s">
        <v>1373</v>
      </c>
      <c r="F1120" t="s">
        <v>3344</v>
      </c>
      <c r="G1120">
        <v>3007.8635199999999</v>
      </c>
    </row>
    <row r="1121" spans="1:7" x14ac:dyDescent="0.25">
      <c r="A1121" t="s">
        <v>3082</v>
      </c>
      <c r="B1121" t="s">
        <v>3345</v>
      </c>
      <c r="C1121" t="s">
        <v>5789</v>
      </c>
      <c r="D1121" s="1">
        <v>0.23194444444444443</v>
      </c>
      <c r="E1121" t="s">
        <v>1373</v>
      </c>
      <c r="F1121" t="s">
        <v>3346</v>
      </c>
      <c r="G1121">
        <v>2261.7700100000002</v>
      </c>
    </row>
    <row r="1122" spans="1:7" x14ac:dyDescent="0.25">
      <c r="A1122" t="s">
        <v>3083</v>
      </c>
      <c r="B1122" t="s">
        <v>3347</v>
      </c>
      <c r="C1122" t="s">
        <v>5789</v>
      </c>
      <c r="D1122" s="1">
        <v>0.23194444444444443</v>
      </c>
      <c r="E1122" t="s">
        <v>1373</v>
      </c>
      <c r="F1122" t="s">
        <v>3348</v>
      </c>
      <c r="G1122">
        <v>1052.6777300000001</v>
      </c>
    </row>
    <row r="1123" spans="1:7" x14ac:dyDescent="0.25">
      <c r="A1123" t="s">
        <v>3084</v>
      </c>
      <c r="B1123" t="s">
        <v>3349</v>
      </c>
      <c r="C1123" t="s">
        <v>5789</v>
      </c>
      <c r="D1123" s="1">
        <v>0.23194444444444443</v>
      </c>
      <c r="E1123" t="s">
        <v>1373</v>
      </c>
      <c r="F1123" t="s">
        <v>3350</v>
      </c>
      <c r="G1123">
        <v>11293.7871</v>
      </c>
    </row>
    <row r="1124" spans="1:7" x14ac:dyDescent="0.25">
      <c r="A1124" t="s">
        <v>3085</v>
      </c>
      <c r="B1124" t="s">
        <v>3351</v>
      </c>
      <c r="C1124" t="s">
        <v>5789</v>
      </c>
      <c r="D1124" s="1">
        <v>0.23194444444444443</v>
      </c>
      <c r="E1124" t="s">
        <v>1373</v>
      </c>
      <c r="F1124" t="s">
        <v>3352</v>
      </c>
      <c r="G1124">
        <v>1089.4510399999999</v>
      </c>
    </row>
    <row r="1125" spans="1:7" x14ac:dyDescent="0.25">
      <c r="A1125" t="s">
        <v>3086</v>
      </c>
      <c r="B1125" t="s">
        <v>3353</v>
      </c>
      <c r="C1125" t="s">
        <v>5789</v>
      </c>
      <c r="D1125" s="1">
        <v>0.23194444444444443</v>
      </c>
      <c r="E1125" t="s">
        <v>1373</v>
      </c>
      <c r="F1125" t="s">
        <v>3354</v>
      </c>
      <c r="G1125">
        <v>640.560607</v>
      </c>
    </row>
    <row r="1126" spans="1:7" x14ac:dyDescent="0.25">
      <c r="A1126" t="s">
        <v>3087</v>
      </c>
      <c r="B1126" t="s">
        <v>3355</v>
      </c>
      <c r="C1126" t="s">
        <v>5789</v>
      </c>
      <c r="D1126" s="1">
        <v>0.23194444444444443</v>
      </c>
      <c r="E1126" t="s">
        <v>1373</v>
      </c>
      <c r="F1126" t="s">
        <v>3356</v>
      </c>
      <c r="G1126">
        <v>399.535888</v>
      </c>
    </row>
    <row r="1127" spans="1:7" x14ac:dyDescent="0.25">
      <c r="A1127" t="s">
        <v>3088</v>
      </c>
      <c r="B1127" t="s">
        <v>3357</v>
      </c>
      <c r="C1127" t="s">
        <v>5789</v>
      </c>
      <c r="D1127" s="1">
        <v>0.23194444444444443</v>
      </c>
      <c r="E1127" t="s">
        <v>1373</v>
      </c>
      <c r="F1127" t="s">
        <v>3358</v>
      </c>
      <c r="G1127">
        <v>16230.612300000001</v>
      </c>
    </row>
    <row r="1128" spans="1:7" x14ac:dyDescent="0.25">
      <c r="A1128" t="s">
        <v>3089</v>
      </c>
      <c r="B1128" t="s">
        <v>3359</v>
      </c>
      <c r="C1128" t="s">
        <v>5789</v>
      </c>
      <c r="D1128" s="1">
        <v>0.23194444444444443</v>
      </c>
      <c r="E1128" t="s">
        <v>1373</v>
      </c>
      <c r="F1128" t="s">
        <v>3360</v>
      </c>
      <c r="G1128">
        <v>1622.1317100000001</v>
      </c>
    </row>
    <row r="1129" spans="1:7" x14ac:dyDescent="0.25">
      <c r="A1129" t="s">
        <v>3090</v>
      </c>
      <c r="B1129" t="s">
        <v>3361</v>
      </c>
      <c r="C1129" t="s">
        <v>5789</v>
      </c>
      <c r="D1129" s="1">
        <v>0.23194444444444443</v>
      </c>
      <c r="E1129" t="s">
        <v>1373</v>
      </c>
      <c r="F1129" t="s">
        <v>3362</v>
      </c>
      <c r="G1129">
        <v>1111.48352</v>
      </c>
    </row>
    <row r="1130" spans="1:7" x14ac:dyDescent="0.25">
      <c r="A1130" t="s">
        <v>3091</v>
      </c>
      <c r="B1130" t="s">
        <v>3363</v>
      </c>
      <c r="C1130" t="s">
        <v>5789</v>
      </c>
      <c r="D1130" s="1">
        <v>0.23195601851851852</v>
      </c>
      <c r="E1130" t="s">
        <v>1373</v>
      </c>
      <c r="F1130" t="s">
        <v>3364</v>
      </c>
      <c r="G1130">
        <v>584.38269000000003</v>
      </c>
    </row>
    <row r="1131" spans="1:7" x14ac:dyDescent="0.25">
      <c r="A1131" t="s">
        <v>3092</v>
      </c>
      <c r="B1131" t="s">
        <v>3365</v>
      </c>
      <c r="C1131" t="s">
        <v>5789</v>
      </c>
      <c r="D1131" s="1">
        <v>0.23195601851851852</v>
      </c>
      <c r="E1131" t="s">
        <v>1373</v>
      </c>
      <c r="F1131" t="s">
        <v>3366</v>
      </c>
      <c r="G1131">
        <v>44031.9375</v>
      </c>
    </row>
    <row r="1132" spans="1:7" x14ac:dyDescent="0.25">
      <c r="A1132" t="s">
        <v>3093</v>
      </c>
      <c r="B1132" t="s">
        <v>3367</v>
      </c>
      <c r="C1132" t="s">
        <v>5789</v>
      </c>
      <c r="D1132" s="1">
        <v>0.23195601851851852</v>
      </c>
      <c r="E1132" t="s">
        <v>1373</v>
      </c>
      <c r="F1132" t="s">
        <v>3368</v>
      </c>
      <c r="G1132">
        <v>14491.507799999999</v>
      </c>
    </row>
    <row r="1133" spans="1:7" x14ac:dyDescent="0.25">
      <c r="A1133" t="s">
        <v>3094</v>
      </c>
      <c r="B1133" t="s">
        <v>3369</v>
      </c>
      <c r="C1133" t="s">
        <v>5789</v>
      </c>
      <c r="D1133" s="1">
        <v>0.23195601851851852</v>
      </c>
      <c r="E1133" t="s">
        <v>1373</v>
      </c>
      <c r="F1133" t="s">
        <v>3370</v>
      </c>
      <c r="G1133">
        <v>77846</v>
      </c>
    </row>
    <row r="1134" spans="1:7" x14ac:dyDescent="0.25">
      <c r="A1134" t="s">
        <v>3095</v>
      </c>
      <c r="B1134" t="s">
        <v>3371</v>
      </c>
      <c r="C1134" t="s">
        <v>5789</v>
      </c>
      <c r="D1134" s="1">
        <v>0.23195601851851852</v>
      </c>
      <c r="E1134" t="s">
        <v>1373</v>
      </c>
      <c r="F1134" t="s">
        <v>3372</v>
      </c>
      <c r="G1134">
        <v>31209.1054</v>
      </c>
    </row>
    <row r="1135" spans="1:7" x14ac:dyDescent="0.25">
      <c r="A1135" t="s">
        <v>3096</v>
      </c>
      <c r="B1135" t="s">
        <v>3373</v>
      </c>
      <c r="C1135" t="s">
        <v>5789</v>
      </c>
      <c r="D1135" s="1">
        <v>0.23195601851851852</v>
      </c>
      <c r="E1135" t="s">
        <v>1373</v>
      </c>
      <c r="F1135" t="s">
        <v>3374</v>
      </c>
      <c r="G1135">
        <v>29600.123</v>
      </c>
    </row>
    <row r="1136" spans="1:7" x14ac:dyDescent="0.25">
      <c r="A1136" t="s">
        <v>3097</v>
      </c>
      <c r="B1136" t="s">
        <v>3375</v>
      </c>
      <c r="C1136" t="s">
        <v>5789</v>
      </c>
      <c r="D1136" s="1">
        <v>0.23195601851851852</v>
      </c>
      <c r="E1136" t="s">
        <v>1373</v>
      </c>
      <c r="F1136" t="s">
        <v>3376</v>
      </c>
      <c r="G1136">
        <v>4972.6728499999999</v>
      </c>
    </row>
    <row r="1137" spans="1:7" x14ac:dyDescent="0.25">
      <c r="A1137" t="s">
        <v>3098</v>
      </c>
      <c r="B1137" t="s">
        <v>3377</v>
      </c>
      <c r="C1137" t="s">
        <v>5789</v>
      </c>
      <c r="D1137" s="1">
        <v>0.23195601851851852</v>
      </c>
      <c r="E1137" t="s">
        <v>1373</v>
      </c>
      <c r="F1137" t="s">
        <v>3378</v>
      </c>
      <c r="G1137">
        <v>11732.9179</v>
      </c>
    </row>
    <row r="1138" spans="1:7" x14ac:dyDescent="0.25">
      <c r="A1138" t="s">
        <v>3454</v>
      </c>
      <c r="B1138" t="s">
        <v>3445</v>
      </c>
      <c r="C1138" t="s">
        <v>5789</v>
      </c>
      <c r="D1138" s="1">
        <v>0.23195601851851852</v>
      </c>
      <c r="E1138" t="s">
        <v>1373</v>
      </c>
      <c r="F1138" t="s">
        <v>3446</v>
      </c>
      <c r="G1138">
        <v>7635.3261700000003</v>
      </c>
    </row>
    <row r="1139" spans="1:7" x14ac:dyDescent="0.25">
      <c r="A1139" t="s">
        <v>3455</v>
      </c>
      <c r="B1139" t="s">
        <v>3447</v>
      </c>
      <c r="C1139" t="s">
        <v>5789</v>
      </c>
      <c r="D1139" s="1">
        <v>0.23195601851851852</v>
      </c>
      <c r="E1139" t="s">
        <v>1373</v>
      </c>
      <c r="F1139" t="s">
        <v>3448</v>
      </c>
      <c r="G1139">
        <v>11666.498</v>
      </c>
    </row>
    <row r="1140" spans="1:7" x14ac:dyDescent="0.25">
      <c r="A1140" t="s">
        <v>3099</v>
      </c>
      <c r="B1140" t="s">
        <v>3379</v>
      </c>
      <c r="C1140" t="s">
        <v>5789</v>
      </c>
      <c r="D1140" s="1">
        <v>0.23195601851851852</v>
      </c>
      <c r="E1140" t="s">
        <v>1373</v>
      </c>
      <c r="F1140" t="s">
        <v>3380</v>
      </c>
      <c r="G1140">
        <v>1044.57312</v>
      </c>
    </row>
    <row r="1141" spans="1:7" x14ac:dyDescent="0.25">
      <c r="A1141" t="s">
        <v>3100</v>
      </c>
      <c r="B1141" t="s">
        <v>3381</v>
      </c>
      <c r="C1141" t="s">
        <v>5789</v>
      </c>
      <c r="D1141" s="1">
        <v>0.23195601851851852</v>
      </c>
      <c r="E1141" t="s">
        <v>1373</v>
      </c>
      <c r="F1141" t="s">
        <v>3382</v>
      </c>
      <c r="G1141">
        <v>1026.00341</v>
      </c>
    </row>
    <row r="1142" spans="1:7" x14ac:dyDescent="0.25">
      <c r="A1142" t="s">
        <v>3101</v>
      </c>
      <c r="B1142" t="s">
        <v>3383</v>
      </c>
      <c r="C1142" t="s">
        <v>5789</v>
      </c>
      <c r="D1142" s="1">
        <v>0.23195601851851852</v>
      </c>
      <c r="E1142" t="s">
        <v>1373</v>
      </c>
      <c r="F1142" t="s">
        <v>3384</v>
      </c>
      <c r="G1142">
        <v>915.98730399999999</v>
      </c>
    </row>
    <row r="1143" spans="1:7" x14ac:dyDescent="0.25">
      <c r="A1143" t="s">
        <v>3102</v>
      </c>
      <c r="B1143" t="s">
        <v>3385</v>
      </c>
      <c r="C1143" t="s">
        <v>5789</v>
      </c>
      <c r="D1143" s="1">
        <v>0.23195601851851852</v>
      </c>
      <c r="E1143" t="s">
        <v>1373</v>
      </c>
      <c r="F1143" t="s">
        <v>3386</v>
      </c>
      <c r="G1143">
        <v>15961.242099999999</v>
      </c>
    </row>
    <row r="1144" spans="1:7" x14ac:dyDescent="0.25">
      <c r="A1144" t="s">
        <v>3103</v>
      </c>
      <c r="B1144" t="s">
        <v>3387</v>
      </c>
      <c r="C1144" t="s">
        <v>5789</v>
      </c>
      <c r="D1144" s="1">
        <v>0.23195601851851852</v>
      </c>
      <c r="E1144" t="s">
        <v>1373</v>
      </c>
      <c r="F1144" t="s">
        <v>3388</v>
      </c>
      <c r="G1144">
        <v>2199.5400300000001</v>
      </c>
    </row>
    <row r="1145" spans="1:7" x14ac:dyDescent="0.25">
      <c r="A1145" t="s">
        <v>3104</v>
      </c>
      <c r="B1145" t="s">
        <v>3389</v>
      </c>
      <c r="C1145" t="s">
        <v>5789</v>
      </c>
      <c r="D1145" s="1">
        <v>0.23195601851851852</v>
      </c>
      <c r="E1145" t="s">
        <v>1373</v>
      </c>
      <c r="F1145" t="s">
        <v>3390</v>
      </c>
      <c r="G1145">
        <v>4236.5268500000002</v>
      </c>
    </row>
    <row r="1146" spans="1:7" x14ac:dyDescent="0.25">
      <c r="A1146" t="s">
        <v>3105</v>
      </c>
      <c r="B1146" t="s">
        <v>3391</v>
      </c>
      <c r="C1146" t="s">
        <v>5789</v>
      </c>
      <c r="D1146" s="1">
        <v>0.23195601851851852</v>
      </c>
      <c r="E1146" t="s">
        <v>1373</v>
      </c>
      <c r="F1146" t="s">
        <v>3392</v>
      </c>
      <c r="G1146">
        <v>2910.2573200000002</v>
      </c>
    </row>
    <row r="1147" spans="1:7" x14ac:dyDescent="0.25">
      <c r="A1147" t="s">
        <v>3106</v>
      </c>
      <c r="B1147" t="s">
        <v>3393</v>
      </c>
      <c r="C1147" t="s">
        <v>5789</v>
      </c>
      <c r="D1147" s="1">
        <v>0.23195601851851852</v>
      </c>
      <c r="E1147" t="s">
        <v>1373</v>
      </c>
      <c r="F1147" t="s">
        <v>3394</v>
      </c>
      <c r="G1147">
        <v>19009.394499999999</v>
      </c>
    </row>
    <row r="1148" spans="1:7" x14ac:dyDescent="0.25">
      <c r="A1148" t="s">
        <v>3107</v>
      </c>
      <c r="B1148" t="s">
        <v>3395</v>
      </c>
      <c r="C1148" t="s">
        <v>5789</v>
      </c>
      <c r="D1148" s="1">
        <v>0.23195601851851852</v>
      </c>
      <c r="E1148" t="s">
        <v>1373</v>
      </c>
      <c r="F1148" t="s">
        <v>3396</v>
      </c>
      <c r="G1148">
        <v>3176.2585399999998</v>
      </c>
    </row>
    <row r="1149" spans="1:7" x14ac:dyDescent="0.25">
      <c r="A1149" t="s">
        <v>3108</v>
      </c>
      <c r="B1149" t="s">
        <v>3397</v>
      </c>
      <c r="C1149" t="s">
        <v>5789</v>
      </c>
      <c r="D1149" s="1">
        <v>0.23195601851851852</v>
      </c>
      <c r="E1149" t="s">
        <v>1373</v>
      </c>
      <c r="F1149" t="s">
        <v>3398</v>
      </c>
      <c r="G1149">
        <v>9390.6669899999997</v>
      </c>
    </row>
    <row r="1150" spans="1:7" x14ac:dyDescent="0.25">
      <c r="A1150" t="s">
        <v>3109</v>
      </c>
      <c r="B1150" t="s">
        <v>3399</v>
      </c>
      <c r="C1150" t="s">
        <v>5789</v>
      </c>
      <c r="D1150" s="1">
        <v>0.23195601851851852</v>
      </c>
      <c r="E1150" t="s">
        <v>1373</v>
      </c>
      <c r="F1150" t="s">
        <v>3400</v>
      </c>
      <c r="G1150">
        <v>4569.6816399999998</v>
      </c>
    </row>
    <row r="1151" spans="1:7" x14ac:dyDescent="0.25">
      <c r="A1151" t="s">
        <v>3110</v>
      </c>
      <c r="B1151" t="s">
        <v>3401</v>
      </c>
      <c r="C1151" t="s">
        <v>5789</v>
      </c>
      <c r="D1151" s="1">
        <v>0.23195601851851852</v>
      </c>
      <c r="E1151" t="s">
        <v>1373</v>
      </c>
      <c r="F1151" t="s">
        <v>3402</v>
      </c>
      <c r="G1151">
        <v>10068.0322</v>
      </c>
    </row>
    <row r="1152" spans="1:7" x14ac:dyDescent="0.25">
      <c r="A1152" t="s">
        <v>3111</v>
      </c>
      <c r="B1152" t="s">
        <v>3403</v>
      </c>
      <c r="C1152" t="s">
        <v>5789</v>
      </c>
      <c r="D1152" s="1">
        <v>0.23195601851851852</v>
      </c>
      <c r="E1152" t="s">
        <v>1373</v>
      </c>
      <c r="F1152" t="s">
        <v>3404</v>
      </c>
      <c r="G1152">
        <v>1543.2532900000001</v>
      </c>
    </row>
    <row r="1153" spans="1:7" x14ac:dyDescent="0.25">
      <c r="A1153" t="s">
        <v>3112</v>
      </c>
      <c r="B1153" t="s">
        <v>3405</v>
      </c>
      <c r="C1153" t="s">
        <v>5789</v>
      </c>
      <c r="D1153" s="1">
        <v>0.23195601851851852</v>
      </c>
      <c r="E1153" t="s">
        <v>1373</v>
      </c>
      <c r="F1153" t="s">
        <v>3406</v>
      </c>
      <c r="G1153">
        <v>3337.52783</v>
      </c>
    </row>
    <row r="1154" spans="1:7" x14ac:dyDescent="0.25">
      <c r="A1154" t="s">
        <v>3113</v>
      </c>
      <c r="B1154" t="s">
        <v>3407</v>
      </c>
      <c r="C1154" t="s">
        <v>5789</v>
      </c>
      <c r="D1154" s="1">
        <v>0.23195601851851852</v>
      </c>
      <c r="E1154" t="s">
        <v>1373</v>
      </c>
      <c r="F1154" t="s">
        <v>3408</v>
      </c>
      <c r="G1154">
        <v>2282.8151800000001</v>
      </c>
    </row>
    <row r="1155" spans="1:7" x14ac:dyDescent="0.25">
      <c r="A1155" t="s">
        <v>3114</v>
      </c>
      <c r="B1155" t="s">
        <v>3409</v>
      </c>
      <c r="C1155" t="s">
        <v>5789</v>
      </c>
      <c r="D1155" s="1">
        <v>0.23195601851851852</v>
      </c>
      <c r="E1155" t="s">
        <v>1373</v>
      </c>
      <c r="F1155" t="s">
        <v>3410</v>
      </c>
      <c r="G1155">
        <v>11283.977500000001</v>
      </c>
    </row>
    <row r="1156" spans="1:7" x14ac:dyDescent="0.25">
      <c r="A1156" t="s">
        <v>3115</v>
      </c>
      <c r="B1156" t="s">
        <v>3411</v>
      </c>
      <c r="C1156" t="s">
        <v>5789</v>
      </c>
      <c r="D1156" s="1">
        <v>0.23195601851851852</v>
      </c>
      <c r="E1156" t="s">
        <v>1373</v>
      </c>
      <c r="F1156" t="s">
        <v>3412</v>
      </c>
      <c r="G1156">
        <v>927.72229000000004</v>
      </c>
    </row>
    <row r="1157" spans="1:7" x14ac:dyDescent="0.25">
      <c r="A1157" t="s">
        <v>3116</v>
      </c>
      <c r="B1157" t="s">
        <v>3413</v>
      </c>
      <c r="C1157" t="s">
        <v>5789</v>
      </c>
      <c r="D1157" s="1">
        <v>0.23195601851851852</v>
      </c>
      <c r="E1157" t="s">
        <v>1373</v>
      </c>
      <c r="F1157" t="s">
        <v>3414</v>
      </c>
      <c r="G1157">
        <v>428.41714400000001</v>
      </c>
    </row>
    <row r="1158" spans="1:7" x14ac:dyDescent="0.25">
      <c r="A1158" t="s">
        <v>3117</v>
      </c>
      <c r="B1158" t="s">
        <v>3415</v>
      </c>
      <c r="C1158" t="s">
        <v>5789</v>
      </c>
      <c r="D1158" s="1">
        <v>0.23195601851851852</v>
      </c>
      <c r="E1158" t="s">
        <v>1373</v>
      </c>
      <c r="F1158" t="s">
        <v>3416</v>
      </c>
      <c r="G1158">
        <v>695.01861499999995</v>
      </c>
    </row>
    <row r="1159" spans="1:7" x14ac:dyDescent="0.25">
      <c r="A1159" t="s">
        <v>3118</v>
      </c>
      <c r="B1159" t="s">
        <v>3417</v>
      </c>
      <c r="C1159" t="s">
        <v>5789</v>
      </c>
      <c r="D1159" s="1">
        <v>0.23195601851851852</v>
      </c>
      <c r="E1159" t="s">
        <v>1373</v>
      </c>
      <c r="F1159" t="s">
        <v>3418</v>
      </c>
      <c r="G1159">
        <v>26823.402300000002</v>
      </c>
    </row>
    <row r="1160" spans="1:7" x14ac:dyDescent="0.25">
      <c r="A1160" t="s">
        <v>3119</v>
      </c>
      <c r="B1160" t="s">
        <v>3419</v>
      </c>
      <c r="C1160" t="s">
        <v>5789</v>
      </c>
      <c r="D1160" s="1">
        <v>0.23195601851851852</v>
      </c>
      <c r="E1160" t="s">
        <v>1373</v>
      </c>
      <c r="F1160" t="s">
        <v>3420</v>
      </c>
      <c r="G1160">
        <v>3389.9321199999999</v>
      </c>
    </row>
    <row r="1161" spans="1:7" x14ac:dyDescent="0.25">
      <c r="A1161" t="s">
        <v>3120</v>
      </c>
      <c r="B1161" t="s">
        <v>3421</v>
      </c>
      <c r="C1161" t="s">
        <v>5789</v>
      </c>
      <c r="D1161" s="1">
        <v>0.23195601851851852</v>
      </c>
      <c r="E1161" t="s">
        <v>1373</v>
      </c>
      <c r="F1161" t="s">
        <v>3422</v>
      </c>
      <c r="G1161">
        <v>4822.9633700000004</v>
      </c>
    </row>
    <row r="1162" spans="1:7" x14ac:dyDescent="0.25">
      <c r="A1162" t="s">
        <v>3121</v>
      </c>
      <c r="B1162" t="s">
        <v>3423</v>
      </c>
      <c r="C1162" t="s">
        <v>5789</v>
      </c>
      <c r="D1162" s="1">
        <v>0.23195601851851852</v>
      </c>
      <c r="E1162" t="s">
        <v>1373</v>
      </c>
      <c r="F1162" t="s">
        <v>3424</v>
      </c>
      <c r="G1162">
        <v>3179.2480399999999</v>
      </c>
    </row>
    <row r="1163" spans="1:7" x14ac:dyDescent="0.25">
      <c r="A1163" t="s">
        <v>3122</v>
      </c>
      <c r="B1163" t="s">
        <v>3425</v>
      </c>
      <c r="C1163" t="s">
        <v>5789</v>
      </c>
      <c r="D1163" s="1">
        <v>0.23195601851851852</v>
      </c>
      <c r="E1163" t="s">
        <v>1373</v>
      </c>
      <c r="F1163" t="s">
        <v>3426</v>
      </c>
      <c r="G1163">
        <v>7656.8486300000004</v>
      </c>
    </row>
    <row r="1164" spans="1:7" x14ac:dyDescent="0.25">
      <c r="A1164" t="s">
        <v>3123</v>
      </c>
      <c r="B1164" t="s">
        <v>3427</v>
      </c>
      <c r="C1164" t="s">
        <v>5789</v>
      </c>
      <c r="D1164" s="1">
        <v>0.23195601851851852</v>
      </c>
      <c r="E1164" t="s">
        <v>1373</v>
      </c>
      <c r="F1164" t="s">
        <v>3428</v>
      </c>
      <c r="G1164">
        <v>682.73010199999999</v>
      </c>
    </row>
    <row r="1165" spans="1:7" x14ac:dyDescent="0.25">
      <c r="A1165" t="s">
        <v>3124</v>
      </c>
      <c r="B1165" t="s">
        <v>3429</v>
      </c>
      <c r="C1165" t="s">
        <v>5789</v>
      </c>
      <c r="D1165" s="1">
        <v>0.23195601851851852</v>
      </c>
      <c r="E1165" t="s">
        <v>1373</v>
      </c>
      <c r="F1165" t="s">
        <v>3430</v>
      </c>
      <c r="G1165">
        <v>601.57836899999995</v>
      </c>
    </row>
    <row r="1166" spans="1:7" x14ac:dyDescent="0.25">
      <c r="A1166" t="s">
        <v>3125</v>
      </c>
      <c r="B1166" t="s">
        <v>3431</v>
      </c>
      <c r="C1166" t="s">
        <v>5789</v>
      </c>
      <c r="D1166" s="1">
        <v>0.23195601851851852</v>
      </c>
      <c r="E1166" t="s">
        <v>1373</v>
      </c>
      <c r="F1166" t="s">
        <v>3432</v>
      </c>
      <c r="G1166">
        <v>423.31347599999998</v>
      </c>
    </row>
    <row r="1167" spans="1:7" x14ac:dyDescent="0.25">
      <c r="A1167" t="s">
        <v>3126</v>
      </c>
      <c r="B1167" t="s">
        <v>3433</v>
      </c>
      <c r="C1167" t="s">
        <v>5789</v>
      </c>
      <c r="D1167" s="1">
        <v>0.23196759259259259</v>
      </c>
      <c r="E1167" t="s">
        <v>1373</v>
      </c>
      <c r="F1167" t="s">
        <v>3434</v>
      </c>
      <c r="G1167">
        <v>18374.0625</v>
      </c>
    </row>
    <row r="1168" spans="1:7" x14ac:dyDescent="0.25">
      <c r="A1168" t="s">
        <v>3127</v>
      </c>
      <c r="B1168" t="s">
        <v>3435</v>
      </c>
      <c r="C1168" t="s">
        <v>5789</v>
      </c>
      <c r="D1168" s="1">
        <v>0.23196759259259259</v>
      </c>
      <c r="E1168" t="s">
        <v>1373</v>
      </c>
      <c r="F1168" t="s">
        <v>3436</v>
      </c>
      <c r="G1168">
        <v>1816.6716300000001</v>
      </c>
    </row>
    <row r="1169" spans="1:7" x14ac:dyDescent="0.25">
      <c r="A1169" t="s">
        <v>3128</v>
      </c>
      <c r="B1169" t="s">
        <v>3437</v>
      </c>
      <c r="C1169" t="s">
        <v>5789</v>
      </c>
      <c r="D1169" s="1">
        <v>0.23196759259259259</v>
      </c>
      <c r="E1169" t="s">
        <v>1373</v>
      </c>
      <c r="F1169" t="s">
        <v>3438</v>
      </c>
      <c r="G1169">
        <v>1050.9208900000001</v>
      </c>
    </row>
    <row r="1170" spans="1:7" x14ac:dyDescent="0.25">
      <c r="A1170" t="s">
        <v>3129</v>
      </c>
      <c r="B1170" t="s">
        <v>3439</v>
      </c>
      <c r="C1170" t="s">
        <v>5789</v>
      </c>
      <c r="D1170" s="1">
        <v>0.23196759259259259</v>
      </c>
      <c r="E1170" t="s">
        <v>1373</v>
      </c>
      <c r="F1170" t="s">
        <v>3440</v>
      </c>
      <c r="G1170">
        <v>373.01965300000001</v>
      </c>
    </row>
    <row r="1171" spans="1:7" x14ac:dyDescent="0.25">
      <c r="A1171" t="s">
        <v>3130</v>
      </c>
      <c r="B1171" t="s">
        <v>3193</v>
      </c>
      <c r="C1171" t="s">
        <v>5789</v>
      </c>
      <c r="D1171" s="1">
        <v>0.23196759259259259</v>
      </c>
      <c r="E1171" t="s">
        <v>1373</v>
      </c>
      <c r="F1171" t="s">
        <v>3441</v>
      </c>
      <c r="G1171">
        <v>1035331.87</v>
      </c>
    </row>
    <row r="1172" spans="1:7" x14ac:dyDescent="0.25">
      <c r="A1172" t="s">
        <v>3131</v>
      </c>
      <c r="B1172" t="s">
        <v>3194</v>
      </c>
      <c r="C1172" t="s">
        <v>5789</v>
      </c>
      <c r="D1172" s="1">
        <v>0.23196759259259259</v>
      </c>
      <c r="E1172" t="s">
        <v>1373</v>
      </c>
      <c r="F1172" t="s">
        <v>3442</v>
      </c>
      <c r="G1172">
        <v>98512.890599999999</v>
      </c>
    </row>
    <row r="1173" spans="1:7" x14ac:dyDescent="0.25">
      <c r="A1173" t="s">
        <v>3132</v>
      </c>
      <c r="B1173" t="s">
        <v>3195</v>
      </c>
      <c r="C1173" t="s">
        <v>5789</v>
      </c>
      <c r="D1173" s="1">
        <v>0.23196759259259259</v>
      </c>
      <c r="E1173" t="s">
        <v>1373</v>
      </c>
      <c r="F1173" t="s">
        <v>3443</v>
      </c>
      <c r="G1173">
        <v>59234.058499999999</v>
      </c>
    </row>
    <row r="1174" spans="1:7" x14ac:dyDescent="0.25">
      <c r="A1174" t="s">
        <v>3133</v>
      </c>
      <c r="B1174" t="s">
        <v>3196</v>
      </c>
      <c r="C1174" t="s">
        <v>5789</v>
      </c>
      <c r="D1174" s="1">
        <v>0.23197916666666665</v>
      </c>
      <c r="E1174" t="s">
        <v>1373</v>
      </c>
      <c r="F1174" t="s">
        <v>3444</v>
      </c>
      <c r="G1174">
        <v>52291.5429</v>
      </c>
    </row>
    <row r="1175" spans="1:7" x14ac:dyDescent="0.25">
      <c r="A1175" t="s">
        <v>3456</v>
      </c>
      <c r="B1175" t="s">
        <v>3457</v>
      </c>
      <c r="C1175" t="s">
        <v>5789</v>
      </c>
      <c r="D1175" s="1">
        <v>0.23225694444444445</v>
      </c>
      <c r="E1175" t="s">
        <v>1373</v>
      </c>
      <c r="F1175" t="s">
        <v>3458</v>
      </c>
      <c r="G1175">
        <v>6242.8212800000001</v>
      </c>
    </row>
    <row r="1176" spans="1:7" x14ac:dyDescent="0.25">
      <c r="A1176" t="s">
        <v>3459</v>
      </c>
      <c r="B1176" t="s">
        <v>3460</v>
      </c>
      <c r="C1176" t="s">
        <v>5789</v>
      </c>
      <c r="D1176" s="1">
        <v>0.23225694444444445</v>
      </c>
      <c r="E1176" t="s">
        <v>1373</v>
      </c>
      <c r="F1176" t="s">
        <v>3461</v>
      </c>
      <c r="G1176">
        <v>10918.9697</v>
      </c>
    </row>
    <row r="1177" spans="1:7" x14ac:dyDescent="0.25">
      <c r="A1177" t="s">
        <v>3462</v>
      </c>
      <c r="B1177" t="s">
        <v>3463</v>
      </c>
      <c r="C1177" t="s">
        <v>5789</v>
      </c>
      <c r="D1177" s="1">
        <v>0.23225694444444445</v>
      </c>
      <c r="E1177" t="s">
        <v>1373</v>
      </c>
      <c r="F1177" t="s">
        <v>3464</v>
      </c>
      <c r="G1177">
        <v>293.45156800000001</v>
      </c>
    </row>
    <row r="1178" spans="1:7" x14ac:dyDescent="0.25">
      <c r="A1178" t="s">
        <v>3465</v>
      </c>
      <c r="B1178" t="s">
        <v>3466</v>
      </c>
      <c r="C1178" t="s">
        <v>5789</v>
      </c>
      <c r="D1178" s="1">
        <v>0.23225694444444445</v>
      </c>
      <c r="E1178" t="s">
        <v>1373</v>
      </c>
      <c r="F1178" t="s">
        <v>3467</v>
      </c>
      <c r="G1178">
        <v>1979.5626199999999</v>
      </c>
    </row>
    <row r="1179" spans="1:7" x14ac:dyDescent="0.25">
      <c r="A1179" t="s">
        <v>3468</v>
      </c>
      <c r="B1179" t="s">
        <v>3469</v>
      </c>
      <c r="C1179" t="s">
        <v>5789</v>
      </c>
      <c r="D1179" s="1">
        <v>0.23225694444444445</v>
      </c>
      <c r="E1179" t="s">
        <v>1373</v>
      </c>
      <c r="F1179" t="s">
        <v>3470</v>
      </c>
      <c r="G1179">
        <v>23024.412100000001</v>
      </c>
    </row>
    <row r="1180" spans="1:7" x14ac:dyDescent="0.25">
      <c r="A1180" t="s">
        <v>3471</v>
      </c>
      <c r="B1180" t="s">
        <v>3472</v>
      </c>
      <c r="C1180" t="s">
        <v>5789</v>
      </c>
      <c r="D1180" s="1">
        <v>0.23226851851851851</v>
      </c>
      <c r="E1180" t="s">
        <v>1373</v>
      </c>
      <c r="F1180" t="s">
        <v>3473</v>
      </c>
      <c r="G1180">
        <v>26418.4277</v>
      </c>
    </row>
    <row r="1181" spans="1:7" x14ac:dyDescent="0.25">
      <c r="A1181" t="s">
        <v>3474</v>
      </c>
      <c r="B1181" t="s">
        <v>3475</v>
      </c>
      <c r="C1181" t="s">
        <v>5789</v>
      </c>
      <c r="D1181" s="1">
        <v>0.23226851851851851</v>
      </c>
      <c r="E1181" t="s">
        <v>1373</v>
      </c>
      <c r="F1181" t="s">
        <v>3476</v>
      </c>
      <c r="G1181">
        <v>1069.03576</v>
      </c>
    </row>
    <row r="1182" spans="1:7" x14ac:dyDescent="0.25">
      <c r="A1182" t="s">
        <v>3477</v>
      </c>
      <c r="B1182" t="s">
        <v>3478</v>
      </c>
      <c r="C1182" t="s">
        <v>5789</v>
      </c>
      <c r="D1182" s="1">
        <v>0.23226851851851851</v>
      </c>
      <c r="E1182" t="s">
        <v>1373</v>
      </c>
      <c r="F1182" t="s">
        <v>3479</v>
      </c>
      <c r="G1182">
        <v>7168.1787100000001</v>
      </c>
    </row>
    <row r="1183" spans="1:7" x14ac:dyDescent="0.25">
      <c r="A1183" t="s">
        <v>3480</v>
      </c>
      <c r="B1183" t="s">
        <v>3481</v>
      </c>
      <c r="C1183" t="s">
        <v>5789</v>
      </c>
      <c r="D1183" s="1">
        <v>0.23226851851851851</v>
      </c>
      <c r="E1183" t="s">
        <v>1373</v>
      </c>
      <c r="F1183" t="s">
        <v>3482</v>
      </c>
      <c r="G1183">
        <v>43864.476499999997</v>
      </c>
    </row>
    <row r="1184" spans="1:7" x14ac:dyDescent="0.25">
      <c r="A1184" t="s">
        <v>3483</v>
      </c>
      <c r="B1184" t="s">
        <v>3484</v>
      </c>
      <c r="C1184" t="s">
        <v>5789</v>
      </c>
      <c r="D1184" s="1">
        <v>0.23226851851851851</v>
      </c>
      <c r="E1184" t="s">
        <v>1373</v>
      </c>
      <c r="F1184" t="s">
        <v>3485</v>
      </c>
      <c r="G1184">
        <v>84338.375</v>
      </c>
    </row>
    <row r="1185" spans="1:7" x14ac:dyDescent="0.25">
      <c r="A1185" t="s">
        <v>3486</v>
      </c>
      <c r="B1185" t="s">
        <v>3487</v>
      </c>
      <c r="C1185" t="s">
        <v>5789</v>
      </c>
      <c r="D1185" s="1">
        <v>0.23226851851851851</v>
      </c>
      <c r="E1185" t="s">
        <v>1373</v>
      </c>
      <c r="F1185" t="s">
        <v>3488</v>
      </c>
      <c r="G1185">
        <v>4028.0708</v>
      </c>
    </row>
    <row r="1186" spans="1:7" x14ac:dyDescent="0.25">
      <c r="A1186" t="s">
        <v>3489</v>
      </c>
      <c r="B1186" t="s">
        <v>3490</v>
      </c>
      <c r="C1186" t="s">
        <v>5789</v>
      </c>
      <c r="D1186" s="1">
        <v>0.23226851851851851</v>
      </c>
      <c r="E1186" t="s">
        <v>1373</v>
      </c>
      <c r="F1186" t="s">
        <v>3491</v>
      </c>
      <c r="G1186">
        <v>36285.546799999996</v>
      </c>
    </row>
    <row r="1187" spans="1:7" x14ac:dyDescent="0.25">
      <c r="A1187" t="s">
        <v>3492</v>
      </c>
      <c r="B1187" t="s">
        <v>3493</v>
      </c>
      <c r="C1187" t="s">
        <v>5789</v>
      </c>
      <c r="D1187" s="1">
        <v>0.23226851851851851</v>
      </c>
      <c r="E1187" t="s">
        <v>1373</v>
      </c>
      <c r="F1187" t="s">
        <v>3494</v>
      </c>
      <c r="G1187">
        <v>9887.83007</v>
      </c>
    </row>
    <row r="1188" spans="1:7" x14ac:dyDescent="0.25">
      <c r="A1188" t="s">
        <v>3495</v>
      </c>
      <c r="B1188" t="s">
        <v>3496</v>
      </c>
      <c r="C1188" t="s">
        <v>5789</v>
      </c>
      <c r="D1188" s="1">
        <v>0.23226851851851851</v>
      </c>
      <c r="E1188" t="s">
        <v>1373</v>
      </c>
      <c r="F1188" t="s">
        <v>3497</v>
      </c>
      <c r="G1188">
        <v>13765.285099999999</v>
      </c>
    </row>
    <row r="1189" spans="1:7" x14ac:dyDescent="0.25">
      <c r="A1189" t="s">
        <v>3498</v>
      </c>
      <c r="B1189" t="s">
        <v>3499</v>
      </c>
      <c r="C1189" t="s">
        <v>5789</v>
      </c>
      <c r="D1189" s="1">
        <v>0.23226851851851851</v>
      </c>
      <c r="E1189" t="s">
        <v>1373</v>
      </c>
      <c r="F1189" t="s">
        <v>3500</v>
      </c>
      <c r="G1189">
        <v>366.43106</v>
      </c>
    </row>
    <row r="1190" spans="1:7" x14ac:dyDescent="0.25">
      <c r="A1190" t="s">
        <v>3501</v>
      </c>
      <c r="B1190" t="s">
        <v>3502</v>
      </c>
      <c r="C1190" t="s">
        <v>5789</v>
      </c>
      <c r="D1190" s="1">
        <v>0.23226851851851851</v>
      </c>
      <c r="E1190" t="s">
        <v>1373</v>
      </c>
      <c r="F1190" t="s">
        <v>3503</v>
      </c>
      <c r="G1190">
        <v>1475.2014099999999</v>
      </c>
    </row>
    <row r="1191" spans="1:7" x14ac:dyDescent="0.25">
      <c r="A1191" t="s">
        <v>3504</v>
      </c>
      <c r="B1191" t="s">
        <v>3505</v>
      </c>
      <c r="C1191" t="s">
        <v>5789</v>
      </c>
      <c r="D1191" s="1">
        <v>0.23226851851851851</v>
      </c>
      <c r="E1191" t="s">
        <v>1373</v>
      </c>
      <c r="F1191" t="s">
        <v>3506</v>
      </c>
      <c r="G1191">
        <v>2756.3400799999999</v>
      </c>
    </row>
    <row r="1192" spans="1:7" x14ac:dyDescent="0.25">
      <c r="A1192" t="s">
        <v>3507</v>
      </c>
      <c r="B1192" t="s">
        <v>3508</v>
      </c>
      <c r="C1192" t="s">
        <v>5789</v>
      </c>
      <c r="D1192" s="1">
        <v>0.23226851851851851</v>
      </c>
      <c r="E1192" t="s">
        <v>1373</v>
      </c>
      <c r="F1192" t="s">
        <v>3509</v>
      </c>
      <c r="G1192">
        <v>3955.9826600000001</v>
      </c>
    </row>
    <row r="1193" spans="1:7" x14ac:dyDescent="0.25">
      <c r="A1193" t="s">
        <v>3510</v>
      </c>
      <c r="B1193" t="s">
        <v>3511</v>
      </c>
      <c r="C1193" t="s">
        <v>5789</v>
      </c>
      <c r="D1193" s="1">
        <v>0.23226851851851851</v>
      </c>
      <c r="E1193" t="s">
        <v>1373</v>
      </c>
      <c r="F1193" t="s">
        <v>3512</v>
      </c>
      <c r="G1193">
        <v>149.663375</v>
      </c>
    </row>
    <row r="1194" spans="1:7" x14ac:dyDescent="0.25">
      <c r="A1194" t="s">
        <v>3513</v>
      </c>
      <c r="B1194" t="s">
        <v>3514</v>
      </c>
      <c r="C1194" t="s">
        <v>5789</v>
      </c>
      <c r="D1194" s="1">
        <v>0.23226851851851851</v>
      </c>
      <c r="E1194" t="s">
        <v>1373</v>
      </c>
      <c r="F1194" t="s">
        <v>3515</v>
      </c>
      <c r="G1194">
        <v>1926.7902799999999</v>
      </c>
    </row>
    <row r="1195" spans="1:7" x14ac:dyDescent="0.25">
      <c r="A1195" t="s">
        <v>3516</v>
      </c>
      <c r="B1195" t="s">
        <v>3517</v>
      </c>
      <c r="C1195" t="s">
        <v>5789</v>
      </c>
      <c r="D1195" s="1">
        <v>0.23226851851851851</v>
      </c>
      <c r="E1195" t="s">
        <v>1373</v>
      </c>
      <c r="F1195" t="s">
        <v>3518</v>
      </c>
      <c r="G1195">
        <v>17608.6718</v>
      </c>
    </row>
    <row r="1196" spans="1:7" x14ac:dyDescent="0.25">
      <c r="A1196" t="s">
        <v>3519</v>
      </c>
      <c r="B1196" t="s">
        <v>3520</v>
      </c>
      <c r="C1196" t="s">
        <v>5789</v>
      </c>
      <c r="D1196" s="1">
        <v>0.23226851851851851</v>
      </c>
      <c r="E1196" t="s">
        <v>1373</v>
      </c>
      <c r="F1196" t="s">
        <v>3521</v>
      </c>
      <c r="G1196">
        <v>23158.656200000001</v>
      </c>
    </row>
    <row r="1197" spans="1:7" x14ac:dyDescent="0.25">
      <c r="A1197" t="s">
        <v>3522</v>
      </c>
      <c r="B1197" t="s">
        <v>3523</v>
      </c>
      <c r="C1197" t="s">
        <v>5789</v>
      </c>
      <c r="D1197" s="1">
        <v>0.23226851851851851</v>
      </c>
      <c r="E1197" t="s">
        <v>1373</v>
      </c>
      <c r="F1197" t="s">
        <v>3524</v>
      </c>
      <c r="G1197">
        <v>767.02496299999996</v>
      </c>
    </row>
    <row r="1198" spans="1:7" x14ac:dyDescent="0.25">
      <c r="A1198" t="s">
        <v>3525</v>
      </c>
      <c r="B1198" t="s">
        <v>3526</v>
      </c>
      <c r="C1198" t="s">
        <v>5789</v>
      </c>
      <c r="D1198" s="1">
        <v>0.23226851851851851</v>
      </c>
      <c r="E1198" t="s">
        <v>1373</v>
      </c>
      <c r="F1198" t="s">
        <v>3527</v>
      </c>
      <c r="G1198">
        <v>4875.6503899999998</v>
      </c>
    </row>
    <row r="1199" spans="1:7" x14ac:dyDescent="0.25">
      <c r="A1199" t="s">
        <v>3528</v>
      </c>
      <c r="B1199" t="s">
        <v>3529</v>
      </c>
      <c r="C1199" t="s">
        <v>5789</v>
      </c>
      <c r="D1199" s="1">
        <v>0.23226851851851851</v>
      </c>
      <c r="E1199" t="s">
        <v>1373</v>
      </c>
      <c r="F1199" t="s">
        <v>3530</v>
      </c>
      <c r="G1199">
        <v>36913.902300000002</v>
      </c>
    </row>
    <row r="1200" spans="1:7" x14ac:dyDescent="0.25">
      <c r="A1200" t="s">
        <v>3531</v>
      </c>
      <c r="B1200" t="s">
        <v>3532</v>
      </c>
      <c r="C1200" t="s">
        <v>5789</v>
      </c>
      <c r="D1200" s="1">
        <v>0.23226851851851851</v>
      </c>
      <c r="E1200" t="s">
        <v>1373</v>
      </c>
      <c r="F1200" t="s">
        <v>3533</v>
      </c>
      <c r="G1200">
        <v>43822.472600000001</v>
      </c>
    </row>
    <row r="1201" spans="1:7" x14ac:dyDescent="0.25">
      <c r="A1201" t="s">
        <v>3534</v>
      </c>
      <c r="B1201" t="s">
        <v>3535</v>
      </c>
      <c r="C1201" t="s">
        <v>5789</v>
      </c>
      <c r="D1201" s="1">
        <v>0.23226851851851851</v>
      </c>
      <c r="E1201" t="s">
        <v>1373</v>
      </c>
      <c r="F1201" t="s">
        <v>3536</v>
      </c>
      <c r="G1201">
        <v>1518.7072700000001</v>
      </c>
    </row>
    <row r="1202" spans="1:7" x14ac:dyDescent="0.25">
      <c r="A1202" t="s">
        <v>3537</v>
      </c>
      <c r="B1202" t="s">
        <v>3538</v>
      </c>
      <c r="C1202" t="s">
        <v>5789</v>
      </c>
      <c r="D1202" s="1">
        <v>0.23226851851851851</v>
      </c>
      <c r="E1202" t="s">
        <v>1373</v>
      </c>
      <c r="F1202" t="s">
        <v>3539</v>
      </c>
      <c r="G1202">
        <v>2922.1086399999999</v>
      </c>
    </row>
    <row r="1203" spans="1:7" x14ac:dyDescent="0.25">
      <c r="A1203" t="s">
        <v>3540</v>
      </c>
      <c r="B1203" t="s">
        <v>3541</v>
      </c>
      <c r="C1203" t="s">
        <v>5789</v>
      </c>
      <c r="D1203" s="1">
        <v>0.23226851851851851</v>
      </c>
      <c r="E1203" t="s">
        <v>1373</v>
      </c>
      <c r="F1203" t="s">
        <v>3542</v>
      </c>
      <c r="G1203">
        <v>15880.487300000001</v>
      </c>
    </row>
    <row r="1204" spans="1:7" x14ac:dyDescent="0.25">
      <c r="A1204" t="s">
        <v>3543</v>
      </c>
      <c r="B1204" t="s">
        <v>3544</v>
      </c>
      <c r="C1204" t="s">
        <v>5789</v>
      </c>
      <c r="D1204" s="1">
        <v>0.23226851851851851</v>
      </c>
      <c r="E1204" t="s">
        <v>1373</v>
      </c>
      <c r="F1204" t="s">
        <v>3545</v>
      </c>
      <c r="G1204">
        <v>22599.318299999999</v>
      </c>
    </row>
    <row r="1205" spans="1:7" x14ac:dyDescent="0.25">
      <c r="A1205" t="s">
        <v>3546</v>
      </c>
      <c r="B1205" t="s">
        <v>3547</v>
      </c>
      <c r="C1205" t="s">
        <v>5789</v>
      </c>
      <c r="D1205" s="1">
        <v>0.23226851851851851</v>
      </c>
      <c r="E1205" t="s">
        <v>1373</v>
      </c>
      <c r="F1205" t="s">
        <v>3548</v>
      </c>
      <c r="G1205">
        <v>963.11614899999995</v>
      </c>
    </row>
    <row r="1206" spans="1:7" x14ac:dyDescent="0.25">
      <c r="A1206" t="s">
        <v>3549</v>
      </c>
      <c r="B1206" t="s">
        <v>3550</v>
      </c>
      <c r="C1206" t="s">
        <v>5789</v>
      </c>
      <c r="D1206" s="1">
        <v>0.23226851851851851</v>
      </c>
      <c r="E1206" t="s">
        <v>1373</v>
      </c>
      <c r="F1206" t="s">
        <v>3551</v>
      </c>
      <c r="G1206">
        <v>7824.65283</v>
      </c>
    </row>
    <row r="1207" spans="1:7" x14ac:dyDescent="0.25">
      <c r="A1207" t="s">
        <v>3552</v>
      </c>
      <c r="B1207" t="s">
        <v>3553</v>
      </c>
      <c r="C1207" t="s">
        <v>5789</v>
      </c>
      <c r="D1207" s="1">
        <v>0.23226851851851851</v>
      </c>
      <c r="E1207" t="s">
        <v>1373</v>
      </c>
      <c r="F1207" t="s">
        <v>3554</v>
      </c>
      <c r="G1207">
        <v>16776.201099999998</v>
      </c>
    </row>
    <row r="1208" spans="1:7" x14ac:dyDescent="0.25">
      <c r="A1208" t="s">
        <v>3555</v>
      </c>
      <c r="B1208" t="s">
        <v>3556</v>
      </c>
      <c r="C1208" t="s">
        <v>5789</v>
      </c>
      <c r="D1208" s="1">
        <v>0.23226851851851851</v>
      </c>
      <c r="E1208" t="s">
        <v>1373</v>
      </c>
      <c r="F1208" t="s">
        <v>3557</v>
      </c>
      <c r="G1208">
        <v>20494.962800000001</v>
      </c>
    </row>
    <row r="1209" spans="1:7" x14ac:dyDescent="0.25">
      <c r="A1209" t="s">
        <v>3558</v>
      </c>
      <c r="B1209" t="s">
        <v>3559</v>
      </c>
      <c r="C1209" t="s">
        <v>5789</v>
      </c>
      <c r="D1209" s="1">
        <v>0.23226851851851851</v>
      </c>
      <c r="E1209" t="s">
        <v>1373</v>
      </c>
      <c r="F1209" t="s">
        <v>3560</v>
      </c>
      <c r="G1209">
        <v>609.66937199999995</v>
      </c>
    </row>
    <row r="1210" spans="1:7" x14ac:dyDescent="0.25">
      <c r="A1210" t="s">
        <v>3561</v>
      </c>
      <c r="B1210" t="s">
        <v>3562</v>
      </c>
      <c r="C1210" t="s">
        <v>5789</v>
      </c>
      <c r="D1210" s="1">
        <v>0.23226851851851851</v>
      </c>
      <c r="E1210" t="s">
        <v>1373</v>
      </c>
      <c r="F1210" t="s">
        <v>3563</v>
      </c>
      <c r="G1210">
        <v>3585.9821700000002</v>
      </c>
    </row>
    <row r="1211" spans="1:7" x14ac:dyDescent="0.25">
      <c r="A1211" t="s">
        <v>3564</v>
      </c>
      <c r="B1211" t="s">
        <v>3565</v>
      </c>
      <c r="C1211" t="s">
        <v>5789</v>
      </c>
      <c r="D1211" s="1">
        <v>0.23226851851851851</v>
      </c>
      <c r="E1211" t="s">
        <v>1373</v>
      </c>
      <c r="F1211" t="s">
        <v>3566</v>
      </c>
      <c r="G1211">
        <v>8659.2216700000008</v>
      </c>
    </row>
    <row r="1212" spans="1:7" x14ac:dyDescent="0.25">
      <c r="A1212" t="s">
        <v>3567</v>
      </c>
      <c r="B1212" t="s">
        <v>3568</v>
      </c>
      <c r="C1212" t="s">
        <v>5789</v>
      </c>
      <c r="D1212" s="1">
        <v>0.23226851851851851</v>
      </c>
      <c r="E1212" t="s">
        <v>1373</v>
      </c>
      <c r="F1212" t="s">
        <v>3569</v>
      </c>
      <c r="G1212">
        <v>10779.030199999999</v>
      </c>
    </row>
    <row r="1213" spans="1:7" x14ac:dyDescent="0.25">
      <c r="A1213" t="s">
        <v>3570</v>
      </c>
      <c r="B1213" t="s">
        <v>3571</v>
      </c>
      <c r="C1213" t="s">
        <v>5789</v>
      </c>
      <c r="D1213" s="1">
        <v>0.23226851851851851</v>
      </c>
      <c r="E1213" t="s">
        <v>1373</v>
      </c>
      <c r="F1213" t="s">
        <v>3572</v>
      </c>
      <c r="G1213">
        <v>296.50820900000002</v>
      </c>
    </row>
    <row r="1214" spans="1:7" x14ac:dyDescent="0.25">
      <c r="A1214" t="s">
        <v>3573</v>
      </c>
      <c r="B1214" t="s">
        <v>3574</v>
      </c>
      <c r="C1214" t="s">
        <v>5789</v>
      </c>
      <c r="D1214" s="1">
        <v>0.23226851851851851</v>
      </c>
      <c r="E1214" t="s">
        <v>1373</v>
      </c>
      <c r="F1214" t="s">
        <v>3575</v>
      </c>
      <c r="G1214">
        <v>1340.33251</v>
      </c>
    </row>
    <row r="1215" spans="1:7" x14ac:dyDescent="0.25">
      <c r="A1215" t="s">
        <v>3576</v>
      </c>
      <c r="B1215" t="s">
        <v>3577</v>
      </c>
      <c r="C1215" t="s">
        <v>5789</v>
      </c>
      <c r="D1215" s="1">
        <v>0.23226851851851851</v>
      </c>
      <c r="E1215" t="s">
        <v>1373</v>
      </c>
      <c r="F1215" t="s">
        <v>3578</v>
      </c>
      <c r="G1215">
        <v>7455.625</v>
      </c>
    </row>
    <row r="1216" spans="1:7" x14ac:dyDescent="0.25">
      <c r="A1216" t="s">
        <v>3579</v>
      </c>
      <c r="B1216" t="s">
        <v>3580</v>
      </c>
      <c r="C1216" t="s">
        <v>5789</v>
      </c>
      <c r="D1216" s="1">
        <v>0.23226851851851851</v>
      </c>
      <c r="E1216" t="s">
        <v>1373</v>
      </c>
      <c r="F1216" t="s">
        <v>3581</v>
      </c>
      <c r="G1216">
        <v>9830.3232399999997</v>
      </c>
    </row>
    <row r="1217" spans="1:7" x14ac:dyDescent="0.25">
      <c r="A1217" t="s">
        <v>3582</v>
      </c>
      <c r="B1217" t="s">
        <v>3583</v>
      </c>
      <c r="C1217" t="s">
        <v>5789</v>
      </c>
      <c r="D1217" s="1">
        <v>0.23226851851851851</v>
      </c>
      <c r="E1217" t="s">
        <v>1373</v>
      </c>
      <c r="F1217" t="s">
        <v>3584</v>
      </c>
      <c r="G1217">
        <v>304.423339</v>
      </c>
    </row>
    <row r="1218" spans="1:7" x14ac:dyDescent="0.25">
      <c r="A1218" t="s">
        <v>3585</v>
      </c>
      <c r="B1218" t="s">
        <v>3586</v>
      </c>
      <c r="C1218" t="s">
        <v>5789</v>
      </c>
      <c r="D1218" s="1">
        <v>0.23226851851851851</v>
      </c>
      <c r="E1218" t="s">
        <v>1373</v>
      </c>
      <c r="F1218" t="s">
        <v>3587</v>
      </c>
      <c r="G1218">
        <v>1607.0110999999999</v>
      </c>
    </row>
    <row r="1219" spans="1:7" x14ac:dyDescent="0.25">
      <c r="A1219" t="s">
        <v>3588</v>
      </c>
      <c r="B1219" t="s">
        <v>3589</v>
      </c>
      <c r="C1219" t="s">
        <v>5789</v>
      </c>
      <c r="D1219" s="1">
        <v>0.23226851851851851</v>
      </c>
      <c r="E1219" t="s">
        <v>1373</v>
      </c>
      <c r="F1219" t="s">
        <v>3590</v>
      </c>
      <c r="G1219">
        <v>13614.4882</v>
      </c>
    </row>
    <row r="1220" spans="1:7" x14ac:dyDescent="0.25">
      <c r="A1220" t="s">
        <v>3591</v>
      </c>
      <c r="B1220" t="s">
        <v>3592</v>
      </c>
      <c r="C1220" t="s">
        <v>5789</v>
      </c>
      <c r="D1220" s="1">
        <v>0.23228009259259261</v>
      </c>
      <c r="E1220" t="s">
        <v>1373</v>
      </c>
      <c r="F1220" t="s">
        <v>3593</v>
      </c>
      <c r="G1220">
        <v>16157.4267</v>
      </c>
    </row>
    <row r="1221" spans="1:7" x14ac:dyDescent="0.25">
      <c r="A1221" t="s">
        <v>3594</v>
      </c>
      <c r="B1221" t="s">
        <v>3595</v>
      </c>
      <c r="C1221" t="s">
        <v>5789</v>
      </c>
      <c r="D1221" s="1">
        <v>0.23228009259259261</v>
      </c>
      <c r="E1221" t="s">
        <v>1373</v>
      </c>
      <c r="F1221" t="s">
        <v>3596</v>
      </c>
      <c r="G1221">
        <v>343.44799799999998</v>
      </c>
    </row>
    <row r="1222" spans="1:7" x14ac:dyDescent="0.25">
      <c r="A1222" t="s">
        <v>3597</v>
      </c>
      <c r="B1222" t="s">
        <v>3598</v>
      </c>
      <c r="C1222" t="s">
        <v>5789</v>
      </c>
      <c r="D1222" s="1">
        <v>0.23228009259259261</v>
      </c>
      <c r="E1222" t="s">
        <v>1373</v>
      </c>
      <c r="F1222" t="s">
        <v>3599</v>
      </c>
      <c r="G1222">
        <v>833.14617899999996</v>
      </c>
    </row>
    <row r="1223" spans="1:7" x14ac:dyDescent="0.25">
      <c r="A1223" t="s">
        <v>3600</v>
      </c>
      <c r="B1223" t="s">
        <v>3601</v>
      </c>
      <c r="C1223" t="s">
        <v>5789</v>
      </c>
      <c r="D1223" s="1">
        <v>0.23228009259259261</v>
      </c>
      <c r="E1223" t="s">
        <v>1373</v>
      </c>
      <c r="F1223" t="s">
        <v>3602</v>
      </c>
      <c r="G1223">
        <v>24854.195299999999</v>
      </c>
    </row>
    <row r="1224" spans="1:7" x14ac:dyDescent="0.25">
      <c r="A1224" t="s">
        <v>3603</v>
      </c>
      <c r="B1224" t="s">
        <v>3604</v>
      </c>
      <c r="C1224" t="s">
        <v>5789</v>
      </c>
      <c r="D1224" s="1">
        <v>0.23228009259259261</v>
      </c>
      <c r="E1224" t="s">
        <v>1373</v>
      </c>
      <c r="F1224" t="s">
        <v>3605</v>
      </c>
      <c r="G1224">
        <v>26920.410100000001</v>
      </c>
    </row>
    <row r="1225" spans="1:7" x14ac:dyDescent="0.25">
      <c r="A1225" t="s">
        <v>3606</v>
      </c>
      <c r="B1225" t="s">
        <v>3607</v>
      </c>
      <c r="C1225" t="s">
        <v>5789</v>
      </c>
      <c r="D1225" s="1">
        <v>0.23228009259259261</v>
      </c>
      <c r="E1225" t="s">
        <v>1373</v>
      </c>
      <c r="F1225" t="s">
        <v>3608</v>
      </c>
      <c r="G1225">
        <v>1134.9558099999999</v>
      </c>
    </row>
    <row r="1226" spans="1:7" x14ac:dyDescent="0.25">
      <c r="A1226" t="s">
        <v>3609</v>
      </c>
      <c r="B1226" t="s">
        <v>3610</v>
      </c>
      <c r="C1226" t="s">
        <v>5789</v>
      </c>
      <c r="D1226" s="1">
        <v>0.23228009259259261</v>
      </c>
      <c r="E1226" t="s">
        <v>1373</v>
      </c>
      <c r="F1226" t="s">
        <v>3611</v>
      </c>
      <c r="G1226">
        <v>4870.5610299999998</v>
      </c>
    </row>
    <row r="1227" spans="1:7" x14ac:dyDescent="0.25">
      <c r="A1227" t="s">
        <v>3612</v>
      </c>
      <c r="B1227" t="s">
        <v>3613</v>
      </c>
      <c r="C1227" t="s">
        <v>5789</v>
      </c>
      <c r="D1227" s="1">
        <v>0.23228009259259261</v>
      </c>
      <c r="E1227" t="s">
        <v>1373</v>
      </c>
      <c r="F1227" t="s">
        <v>3614</v>
      </c>
      <c r="G1227">
        <v>16085.766600000001</v>
      </c>
    </row>
    <row r="1228" spans="1:7" x14ac:dyDescent="0.25">
      <c r="A1228" t="s">
        <v>3615</v>
      </c>
      <c r="B1228" t="s">
        <v>3616</v>
      </c>
      <c r="C1228" t="s">
        <v>5789</v>
      </c>
      <c r="D1228" s="1">
        <v>0.23228009259259261</v>
      </c>
      <c r="E1228" t="s">
        <v>1373</v>
      </c>
      <c r="F1228" t="s">
        <v>3617</v>
      </c>
      <c r="G1228">
        <v>19939.101500000001</v>
      </c>
    </row>
    <row r="1229" spans="1:7" x14ac:dyDescent="0.25">
      <c r="A1229" t="s">
        <v>3618</v>
      </c>
      <c r="B1229" t="s">
        <v>3619</v>
      </c>
      <c r="C1229" t="s">
        <v>5789</v>
      </c>
      <c r="D1229" s="1">
        <v>0.23228009259259261</v>
      </c>
      <c r="E1229" t="s">
        <v>1373</v>
      </c>
      <c r="F1229" t="s">
        <v>3620</v>
      </c>
      <c r="G1229">
        <v>779.33685300000002</v>
      </c>
    </row>
    <row r="1230" spans="1:7" x14ac:dyDescent="0.25">
      <c r="A1230" t="s">
        <v>3621</v>
      </c>
      <c r="B1230" t="s">
        <v>3622</v>
      </c>
      <c r="C1230" t="s">
        <v>5789</v>
      </c>
      <c r="D1230" s="1">
        <v>0.23228009259259261</v>
      </c>
      <c r="E1230" t="s">
        <v>1373</v>
      </c>
      <c r="F1230" t="s">
        <v>3623</v>
      </c>
      <c r="G1230">
        <v>4355.5995999999996</v>
      </c>
    </row>
    <row r="1231" spans="1:7" x14ac:dyDescent="0.25">
      <c r="A1231" t="s">
        <v>3624</v>
      </c>
      <c r="B1231" t="s">
        <v>3625</v>
      </c>
      <c r="C1231" t="s">
        <v>5789</v>
      </c>
      <c r="D1231" s="1">
        <v>0.23228009259259261</v>
      </c>
      <c r="E1231" t="s">
        <v>1373</v>
      </c>
      <c r="F1231" t="s">
        <v>3626</v>
      </c>
      <c r="G1231">
        <v>42285.003900000003</v>
      </c>
    </row>
    <row r="1232" spans="1:7" x14ac:dyDescent="0.25">
      <c r="A1232" t="s">
        <v>3627</v>
      </c>
      <c r="B1232" t="s">
        <v>3628</v>
      </c>
      <c r="C1232" t="s">
        <v>5789</v>
      </c>
      <c r="D1232" s="1">
        <v>0.23228009259259261</v>
      </c>
      <c r="E1232" t="s">
        <v>1373</v>
      </c>
      <c r="F1232" t="s">
        <v>3629</v>
      </c>
      <c r="G1232">
        <v>50376.5429</v>
      </c>
    </row>
    <row r="1233" spans="1:7" x14ac:dyDescent="0.25">
      <c r="A1233" t="s">
        <v>3630</v>
      </c>
      <c r="B1233" t="s">
        <v>3631</v>
      </c>
      <c r="C1233" t="s">
        <v>5789</v>
      </c>
      <c r="D1233" s="1">
        <v>0.23228009259259261</v>
      </c>
      <c r="E1233" t="s">
        <v>1373</v>
      </c>
      <c r="F1233" t="s">
        <v>3632</v>
      </c>
      <c r="G1233">
        <v>1862.9036799999999</v>
      </c>
    </row>
    <row r="1234" spans="1:7" x14ac:dyDescent="0.25">
      <c r="A1234" t="s">
        <v>3633</v>
      </c>
      <c r="B1234" t="s">
        <v>3634</v>
      </c>
      <c r="C1234" t="s">
        <v>5789</v>
      </c>
      <c r="D1234" s="1">
        <v>0.23228009259259261</v>
      </c>
      <c r="E1234" t="s">
        <v>1373</v>
      </c>
      <c r="F1234" t="s">
        <v>3635</v>
      </c>
      <c r="G1234">
        <v>8581.9775300000001</v>
      </c>
    </row>
    <row r="1235" spans="1:7" x14ac:dyDescent="0.25">
      <c r="A1235" t="s">
        <v>3636</v>
      </c>
      <c r="B1235" t="s">
        <v>3637</v>
      </c>
      <c r="C1235" t="s">
        <v>5789</v>
      </c>
      <c r="D1235" s="1">
        <v>0.23228009259259261</v>
      </c>
      <c r="E1235" t="s">
        <v>1373</v>
      </c>
      <c r="F1235" t="s">
        <v>3638</v>
      </c>
      <c r="G1235">
        <v>6031.0429599999998</v>
      </c>
    </row>
    <row r="1236" spans="1:7" x14ac:dyDescent="0.25">
      <c r="A1236" t="s">
        <v>3639</v>
      </c>
      <c r="B1236" t="s">
        <v>3640</v>
      </c>
      <c r="C1236" t="s">
        <v>5789</v>
      </c>
      <c r="D1236" s="1">
        <v>0.23228009259259261</v>
      </c>
      <c r="E1236" t="s">
        <v>1373</v>
      </c>
      <c r="F1236" t="s">
        <v>3641</v>
      </c>
      <c r="G1236">
        <v>7109.2036099999996</v>
      </c>
    </row>
    <row r="1237" spans="1:7" x14ac:dyDescent="0.25">
      <c r="A1237" t="s">
        <v>3642</v>
      </c>
      <c r="B1237" t="s">
        <v>3643</v>
      </c>
      <c r="C1237" t="s">
        <v>5789</v>
      </c>
      <c r="D1237" s="1">
        <v>0.23228009259259261</v>
      </c>
      <c r="E1237" t="s">
        <v>1373</v>
      </c>
      <c r="F1237" t="s">
        <v>3644</v>
      </c>
      <c r="G1237">
        <v>141.67021099999999</v>
      </c>
    </row>
    <row r="1238" spans="1:7" x14ac:dyDescent="0.25">
      <c r="A1238" t="s">
        <v>3134</v>
      </c>
      <c r="B1238" t="s">
        <v>3645</v>
      </c>
      <c r="C1238" t="s">
        <v>5789</v>
      </c>
      <c r="D1238" s="1">
        <v>0.23228009259259261</v>
      </c>
      <c r="E1238" t="s">
        <v>1373</v>
      </c>
      <c r="F1238" t="s">
        <v>3646</v>
      </c>
      <c r="G1238">
        <v>333.69635</v>
      </c>
    </row>
    <row r="1239" spans="1:7" x14ac:dyDescent="0.25">
      <c r="A1239" t="s">
        <v>3647</v>
      </c>
      <c r="B1239" t="s">
        <v>3648</v>
      </c>
      <c r="C1239" t="s">
        <v>5789</v>
      </c>
      <c r="D1239" s="1">
        <v>0.23228009259259261</v>
      </c>
      <c r="E1239" t="s">
        <v>1373</v>
      </c>
      <c r="F1239" t="s">
        <v>3649</v>
      </c>
      <c r="G1239">
        <v>9949.9609299999993</v>
      </c>
    </row>
    <row r="1240" spans="1:7" x14ac:dyDescent="0.25">
      <c r="A1240" t="s">
        <v>3650</v>
      </c>
      <c r="B1240" t="s">
        <v>3651</v>
      </c>
      <c r="C1240" t="s">
        <v>5789</v>
      </c>
      <c r="D1240" s="1">
        <v>0.23228009259259261</v>
      </c>
      <c r="E1240" t="s">
        <v>1373</v>
      </c>
      <c r="F1240" t="s">
        <v>3652</v>
      </c>
      <c r="G1240">
        <v>11854.8251</v>
      </c>
    </row>
    <row r="1241" spans="1:7" x14ac:dyDescent="0.25">
      <c r="A1241" t="s">
        <v>3653</v>
      </c>
      <c r="B1241" t="s">
        <v>3654</v>
      </c>
      <c r="C1241" t="s">
        <v>5789</v>
      </c>
      <c r="D1241" s="1">
        <v>0.23228009259259261</v>
      </c>
      <c r="E1241" t="s">
        <v>1373</v>
      </c>
      <c r="F1241" t="s">
        <v>3655</v>
      </c>
      <c r="G1241">
        <v>307.72354100000001</v>
      </c>
    </row>
    <row r="1242" spans="1:7" x14ac:dyDescent="0.25">
      <c r="A1242" t="s">
        <v>3656</v>
      </c>
      <c r="B1242" t="s">
        <v>3657</v>
      </c>
      <c r="C1242" t="s">
        <v>5789</v>
      </c>
      <c r="D1242" s="1">
        <v>0.23228009259259261</v>
      </c>
      <c r="E1242" t="s">
        <v>1373</v>
      </c>
      <c r="F1242" t="s">
        <v>3658</v>
      </c>
      <c r="G1242">
        <v>1205.92419</v>
      </c>
    </row>
    <row r="1243" spans="1:7" x14ac:dyDescent="0.25">
      <c r="A1243" t="s">
        <v>3659</v>
      </c>
      <c r="B1243" t="s">
        <v>3660</v>
      </c>
      <c r="C1243" t="s">
        <v>5789</v>
      </c>
      <c r="D1243" s="1">
        <v>0.23228009259259261</v>
      </c>
      <c r="E1243" t="s">
        <v>1373</v>
      </c>
      <c r="F1243" t="s">
        <v>3661</v>
      </c>
      <c r="G1243">
        <v>3330.3579100000002</v>
      </c>
    </row>
    <row r="1244" spans="1:7" x14ac:dyDescent="0.25">
      <c r="A1244" t="s">
        <v>3662</v>
      </c>
      <c r="B1244" t="s">
        <v>3663</v>
      </c>
      <c r="C1244" t="s">
        <v>5789</v>
      </c>
      <c r="D1244" s="1">
        <v>0.23228009259259261</v>
      </c>
      <c r="E1244" t="s">
        <v>1373</v>
      </c>
      <c r="F1244" t="s">
        <v>3664</v>
      </c>
      <c r="G1244">
        <v>3836.3339799999999</v>
      </c>
    </row>
    <row r="1245" spans="1:7" x14ac:dyDescent="0.25">
      <c r="A1245" t="s">
        <v>3665</v>
      </c>
      <c r="B1245" t="s">
        <v>3666</v>
      </c>
      <c r="C1245" t="s">
        <v>5789</v>
      </c>
      <c r="D1245" s="1">
        <v>0.23228009259259261</v>
      </c>
      <c r="E1245" t="s">
        <v>1373</v>
      </c>
      <c r="F1245" t="s">
        <v>3667</v>
      </c>
      <c r="G1245">
        <v>76.078192999999999</v>
      </c>
    </row>
    <row r="1246" spans="1:7" x14ac:dyDescent="0.25">
      <c r="A1246" t="s">
        <v>3668</v>
      </c>
      <c r="B1246" t="s">
        <v>3669</v>
      </c>
      <c r="C1246" t="s">
        <v>5789</v>
      </c>
      <c r="D1246" s="1">
        <v>0.23228009259259261</v>
      </c>
      <c r="E1246" t="s">
        <v>1373</v>
      </c>
      <c r="F1246" t="s">
        <v>3670</v>
      </c>
      <c r="G1246">
        <v>201.336547</v>
      </c>
    </row>
    <row r="1247" spans="1:7" x14ac:dyDescent="0.25">
      <c r="A1247" t="s">
        <v>3671</v>
      </c>
      <c r="B1247" t="s">
        <v>3672</v>
      </c>
      <c r="C1247" t="s">
        <v>5789</v>
      </c>
      <c r="D1247" s="1">
        <v>0.23228009259259261</v>
      </c>
      <c r="E1247" t="s">
        <v>1373</v>
      </c>
      <c r="F1247" t="s">
        <v>3673</v>
      </c>
      <c r="G1247">
        <v>527.88690099999997</v>
      </c>
    </row>
    <row r="1248" spans="1:7" x14ac:dyDescent="0.25">
      <c r="A1248" t="s">
        <v>3674</v>
      </c>
      <c r="B1248" t="s">
        <v>3675</v>
      </c>
      <c r="C1248" t="s">
        <v>5789</v>
      </c>
      <c r="D1248" s="1">
        <v>0.23228009259259261</v>
      </c>
      <c r="E1248" t="s">
        <v>1373</v>
      </c>
      <c r="F1248" t="s">
        <v>3676</v>
      </c>
      <c r="G1248">
        <v>598.16473299999996</v>
      </c>
    </row>
    <row r="1249" spans="1:7" x14ac:dyDescent="0.25">
      <c r="A1249" t="s">
        <v>3677</v>
      </c>
      <c r="B1249" t="s">
        <v>3678</v>
      </c>
      <c r="C1249" t="s">
        <v>5789</v>
      </c>
      <c r="D1249" s="1">
        <v>0.23228009259259261</v>
      </c>
      <c r="E1249" t="s">
        <v>1373</v>
      </c>
      <c r="F1249" t="s">
        <v>3679</v>
      </c>
      <c r="G1249">
        <v>8.9069249999999993</v>
      </c>
    </row>
    <row r="1250" spans="1:7" x14ac:dyDescent="0.25">
      <c r="A1250" t="s">
        <v>3680</v>
      </c>
      <c r="B1250" t="s">
        <v>3681</v>
      </c>
      <c r="C1250" t="s">
        <v>5789</v>
      </c>
      <c r="D1250" s="1">
        <v>0.23228009259259261</v>
      </c>
      <c r="E1250" t="s">
        <v>1373</v>
      </c>
      <c r="F1250" t="s">
        <v>3682</v>
      </c>
      <c r="G1250">
        <v>16.048649999999999</v>
      </c>
    </row>
    <row r="1251" spans="1:7" x14ac:dyDescent="0.25">
      <c r="A1251" t="s">
        <v>3683</v>
      </c>
      <c r="B1251" t="s">
        <v>3684</v>
      </c>
      <c r="C1251" t="s">
        <v>5789</v>
      </c>
      <c r="D1251" s="1">
        <v>0.23228009259259261</v>
      </c>
      <c r="E1251" t="s">
        <v>1373</v>
      </c>
      <c r="F1251" t="s">
        <v>3685</v>
      </c>
      <c r="G1251">
        <v>7537.0083000000004</v>
      </c>
    </row>
    <row r="1252" spans="1:7" x14ac:dyDescent="0.25">
      <c r="A1252" t="s">
        <v>3686</v>
      </c>
      <c r="B1252" t="s">
        <v>3687</v>
      </c>
      <c r="C1252" t="s">
        <v>5789</v>
      </c>
      <c r="D1252" s="1">
        <v>0.23228009259259261</v>
      </c>
      <c r="E1252" t="s">
        <v>1373</v>
      </c>
      <c r="F1252" t="s">
        <v>3688</v>
      </c>
      <c r="G1252">
        <v>10690.745999999999</v>
      </c>
    </row>
    <row r="1253" spans="1:7" x14ac:dyDescent="0.25">
      <c r="A1253" t="s">
        <v>3689</v>
      </c>
      <c r="B1253" t="s">
        <v>3690</v>
      </c>
      <c r="C1253" t="s">
        <v>5789</v>
      </c>
      <c r="D1253" s="1">
        <v>0.23228009259259261</v>
      </c>
      <c r="E1253" t="s">
        <v>1373</v>
      </c>
      <c r="F1253" t="s">
        <v>3691</v>
      </c>
      <c r="G1253">
        <v>262.16683899999998</v>
      </c>
    </row>
    <row r="1254" spans="1:7" x14ac:dyDescent="0.25">
      <c r="A1254" t="s">
        <v>3692</v>
      </c>
      <c r="B1254" t="s">
        <v>3693</v>
      </c>
      <c r="C1254" t="s">
        <v>5789</v>
      </c>
      <c r="D1254" s="1">
        <v>0.23228009259259261</v>
      </c>
      <c r="E1254" t="s">
        <v>1373</v>
      </c>
      <c r="F1254" t="s">
        <v>3694</v>
      </c>
      <c r="G1254">
        <v>2196.9265099999998</v>
      </c>
    </row>
    <row r="1255" spans="1:7" x14ac:dyDescent="0.25">
      <c r="A1255" t="s">
        <v>3695</v>
      </c>
      <c r="B1255" t="s">
        <v>3696</v>
      </c>
      <c r="C1255" t="s">
        <v>5789</v>
      </c>
      <c r="D1255" s="1">
        <v>0.23228009259259261</v>
      </c>
      <c r="E1255" t="s">
        <v>1373</v>
      </c>
      <c r="F1255" t="s">
        <v>3697</v>
      </c>
      <c r="G1255">
        <v>30969.3593</v>
      </c>
    </row>
    <row r="1256" spans="1:7" x14ac:dyDescent="0.25">
      <c r="A1256" t="s">
        <v>3698</v>
      </c>
      <c r="B1256" t="s">
        <v>3699</v>
      </c>
      <c r="C1256" t="s">
        <v>5789</v>
      </c>
      <c r="D1256" s="1">
        <v>0.23228009259259261</v>
      </c>
      <c r="E1256" t="s">
        <v>1373</v>
      </c>
      <c r="F1256" t="s">
        <v>3700</v>
      </c>
      <c r="G1256">
        <v>35127.710899999998</v>
      </c>
    </row>
    <row r="1257" spans="1:7" x14ac:dyDescent="0.25">
      <c r="A1257" t="s">
        <v>3701</v>
      </c>
      <c r="B1257" t="s">
        <v>3702</v>
      </c>
      <c r="C1257" t="s">
        <v>5789</v>
      </c>
      <c r="D1257" s="1">
        <v>0.23228009259259261</v>
      </c>
      <c r="E1257" t="s">
        <v>1373</v>
      </c>
      <c r="F1257" t="s">
        <v>3703</v>
      </c>
      <c r="G1257">
        <v>1206.68652</v>
      </c>
    </row>
    <row r="1258" spans="1:7" x14ac:dyDescent="0.25">
      <c r="A1258" t="s">
        <v>3704</v>
      </c>
      <c r="B1258" t="s">
        <v>3705</v>
      </c>
      <c r="C1258" t="s">
        <v>5789</v>
      </c>
      <c r="D1258" s="1">
        <v>0.23228009259259261</v>
      </c>
      <c r="E1258" t="s">
        <v>1373</v>
      </c>
      <c r="F1258" t="s">
        <v>3706</v>
      </c>
      <c r="G1258">
        <v>6867.5234300000002</v>
      </c>
    </row>
    <row r="1259" spans="1:7" x14ac:dyDescent="0.25">
      <c r="A1259" t="s">
        <v>3707</v>
      </c>
      <c r="B1259" t="s">
        <v>3708</v>
      </c>
      <c r="C1259" t="s">
        <v>5789</v>
      </c>
      <c r="D1259" s="1">
        <v>0.23228009259259261</v>
      </c>
      <c r="E1259" t="s">
        <v>1373</v>
      </c>
      <c r="F1259" t="s">
        <v>3709</v>
      </c>
      <c r="G1259">
        <v>25285.771400000001</v>
      </c>
    </row>
    <row r="1260" spans="1:7" x14ac:dyDescent="0.25">
      <c r="A1260" t="s">
        <v>3710</v>
      </c>
      <c r="B1260" t="s">
        <v>3711</v>
      </c>
      <c r="C1260" t="s">
        <v>5789</v>
      </c>
      <c r="D1260" s="1">
        <v>0.23229166666666667</v>
      </c>
      <c r="E1260" t="s">
        <v>1373</v>
      </c>
      <c r="F1260" t="s">
        <v>3712</v>
      </c>
      <c r="G1260">
        <v>30049.8691</v>
      </c>
    </row>
    <row r="1261" spans="1:7" x14ac:dyDescent="0.25">
      <c r="A1261" t="s">
        <v>3713</v>
      </c>
      <c r="B1261" t="s">
        <v>3714</v>
      </c>
      <c r="C1261" t="s">
        <v>5789</v>
      </c>
      <c r="D1261" s="1">
        <v>0.23229166666666667</v>
      </c>
      <c r="E1261" t="s">
        <v>1373</v>
      </c>
      <c r="F1261" t="s">
        <v>3715</v>
      </c>
      <c r="G1261">
        <v>809.57055600000001</v>
      </c>
    </row>
    <row r="1262" spans="1:7" x14ac:dyDescent="0.25">
      <c r="A1262" t="s">
        <v>3716</v>
      </c>
      <c r="B1262" t="s">
        <v>3717</v>
      </c>
      <c r="C1262" t="s">
        <v>5789</v>
      </c>
      <c r="D1262" s="1">
        <v>0.23229166666666667</v>
      </c>
      <c r="E1262" t="s">
        <v>1373</v>
      </c>
      <c r="F1262" t="s">
        <v>3718</v>
      </c>
      <c r="G1262">
        <v>7067.4892499999996</v>
      </c>
    </row>
    <row r="1263" spans="1:7" x14ac:dyDescent="0.25">
      <c r="A1263" t="s">
        <v>3719</v>
      </c>
      <c r="B1263" t="s">
        <v>3720</v>
      </c>
      <c r="C1263" t="s">
        <v>5789</v>
      </c>
      <c r="D1263" s="1">
        <v>0.23229166666666667</v>
      </c>
      <c r="E1263" t="s">
        <v>1373</v>
      </c>
      <c r="F1263" t="s">
        <v>3721</v>
      </c>
      <c r="G1263">
        <v>23212.0605</v>
      </c>
    </row>
    <row r="1264" spans="1:7" x14ac:dyDescent="0.25">
      <c r="A1264" t="s">
        <v>3722</v>
      </c>
      <c r="B1264" t="s">
        <v>3723</v>
      </c>
      <c r="C1264" t="s">
        <v>5789</v>
      </c>
      <c r="D1264" s="1">
        <v>0.23229166666666667</v>
      </c>
      <c r="E1264" t="s">
        <v>1373</v>
      </c>
      <c r="F1264" t="s">
        <v>3724</v>
      </c>
      <c r="G1264">
        <v>25224.474600000001</v>
      </c>
    </row>
    <row r="1265" spans="1:7" x14ac:dyDescent="0.25">
      <c r="A1265" t="s">
        <v>3725</v>
      </c>
      <c r="B1265" t="s">
        <v>3726</v>
      </c>
      <c r="C1265" t="s">
        <v>5789</v>
      </c>
      <c r="D1265" s="1">
        <v>0.23229166666666667</v>
      </c>
      <c r="E1265" t="s">
        <v>1373</v>
      </c>
      <c r="F1265" t="s">
        <v>3727</v>
      </c>
      <c r="G1265">
        <v>878.24707000000001</v>
      </c>
    </row>
    <row r="1266" spans="1:7" x14ac:dyDescent="0.25">
      <c r="A1266" t="s">
        <v>3728</v>
      </c>
      <c r="B1266" t="s">
        <v>3729</v>
      </c>
      <c r="C1266" t="s">
        <v>5789</v>
      </c>
      <c r="D1266" s="1">
        <v>0.23229166666666667</v>
      </c>
      <c r="E1266" t="s">
        <v>1373</v>
      </c>
      <c r="F1266" t="s">
        <v>3730</v>
      </c>
      <c r="G1266">
        <v>6890.3510699999997</v>
      </c>
    </row>
    <row r="1267" spans="1:7" x14ac:dyDescent="0.25">
      <c r="A1267" t="s">
        <v>3731</v>
      </c>
      <c r="B1267" t="s">
        <v>3732</v>
      </c>
      <c r="C1267" t="s">
        <v>5789</v>
      </c>
      <c r="D1267" s="1">
        <v>0.23229166666666667</v>
      </c>
      <c r="E1267" t="s">
        <v>1373</v>
      </c>
      <c r="F1267" t="s">
        <v>3733</v>
      </c>
      <c r="G1267">
        <v>19428.656200000001</v>
      </c>
    </row>
    <row r="1268" spans="1:7" x14ac:dyDescent="0.25">
      <c r="A1268" t="s">
        <v>3734</v>
      </c>
      <c r="B1268" t="s">
        <v>3735</v>
      </c>
      <c r="C1268" t="s">
        <v>5789</v>
      </c>
      <c r="D1268" s="1">
        <v>0.23229166666666667</v>
      </c>
      <c r="E1268" t="s">
        <v>1373</v>
      </c>
      <c r="F1268" t="s">
        <v>3736</v>
      </c>
      <c r="G1268">
        <v>24376.498</v>
      </c>
    </row>
    <row r="1269" spans="1:7" x14ac:dyDescent="0.25">
      <c r="A1269" t="s">
        <v>3737</v>
      </c>
      <c r="B1269" t="s">
        <v>3738</v>
      </c>
      <c r="C1269" t="s">
        <v>5789</v>
      </c>
      <c r="D1269" s="1">
        <v>0.23229166666666667</v>
      </c>
      <c r="E1269" t="s">
        <v>1373</v>
      </c>
      <c r="F1269" t="s">
        <v>3739</v>
      </c>
      <c r="G1269">
        <v>693.39324899999997</v>
      </c>
    </row>
    <row r="1270" spans="1:7" x14ac:dyDescent="0.25">
      <c r="A1270" t="s">
        <v>3740</v>
      </c>
      <c r="B1270" t="s">
        <v>3741</v>
      </c>
      <c r="C1270" t="s">
        <v>5789</v>
      </c>
      <c r="D1270" s="1">
        <v>0.23229166666666667</v>
      </c>
      <c r="E1270" t="s">
        <v>1373</v>
      </c>
      <c r="F1270" t="s">
        <v>3742</v>
      </c>
      <c r="G1270">
        <v>3671.8449700000001</v>
      </c>
    </row>
    <row r="1271" spans="1:7" x14ac:dyDescent="0.25">
      <c r="A1271" t="s">
        <v>3743</v>
      </c>
      <c r="B1271" t="s">
        <v>3744</v>
      </c>
      <c r="C1271" t="s">
        <v>5789</v>
      </c>
      <c r="D1271" s="1">
        <v>0.23229166666666667</v>
      </c>
      <c r="E1271" t="s">
        <v>1373</v>
      </c>
      <c r="F1271" t="s">
        <v>3745</v>
      </c>
      <c r="G1271">
        <v>69090.421799999996</v>
      </c>
    </row>
    <row r="1272" spans="1:7" x14ac:dyDescent="0.25">
      <c r="A1272" t="s">
        <v>3746</v>
      </c>
      <c r="B1272" t="s">
        <v>3747</v>
      </c>
      <c r="C1272" t="s">
        <v>5789</v>
      </c>
      <c r="D1272" s="1">
        <v>0.23229166666666667</v>
      </c>
      <c r="E1272" t="s">
        <v>1373</v>
      </c>
      <c r="F1272" t="s">
        <v>3748</v>
      </c>
      <c r="G1272">
        <v>90336.679600000003</v>
      </c>
    </row>
    <row r="1273" spans="1:7" x14ac:dyDescent="0.25">
      <c r="A1273" t="s">
        <v>3749</v>
      </c>
      <c r="B1273" t="s">
        <v>3750</v>
      </c>
      <c r="C1273" t="s">
        <v>5789</v>
      </c>
      <c r="D1273" s="1">
        <v>0.23229166666666667</v>
      </c>
      <c r="E1273" t="s">
        <v>1373</v>
      </c>
      <c r="F1273" t="s">
        <v>3751</v>
      </c>
      <c r="G1273">
        <v>3147.08959</v>
      </c>
    </row>
    <row r="1274" spans="1:7" x14ac:dyDescent="0.25">
      <c r="A1274" t="s">
        <v>3752</v>
      </c>
      <c r="B1274" t="s">
        <v>3753</v>
      </c>
      <c r="C1274" t="s">
        <v>5789</v>
      </c>
      <c r="D1274" s="1">
        <v>0.23229166666666667</v>
      </c>
      <c r="E1274" t="s">
        <v>1373</v>
      </c>
      <c r="F1274" t="s">
        <v>3754</v>
      </c>
      <c r="G1274">
        <v>9753.7802699999993</v>
      </c>
    </row>
    <row r="1275" spans="1:7" x14ac:dyDescent="0.25">
      <c r="A1275" t="s">
        <v>3755</v>
      </c>
      <c r="B1275" t="s">
        <v>3756</v>
      </c>
      <c r="C1275" t="s">
        <v>5789</v>
      </c>
      <c r="D1275" s="1">
        <v>0.23229166666666667</v>
      </c>
      <c r="E1275" t="s">
        <v>1373</v>
      </c>
      <c r="F1275" t="s">
        <v>3757</v>
      </c>
      <c r="G1275">
        <v>101904.632</v>
      </c>
    </row>
    <row r="1276" spans="1:7" x14ac:dyDescent="0.25">
      <c r="A1276" t="s">
        <v>3758</v>
      </c>
      <c r="B1276" t="s">
        <v>3759</v>
      </c>
      <c r="C1276" t="s">
        <v>5789</v>
      </c>
      <c r="D1276" s="1">
        <v>0.23229166666666667</v>
      </c>
      <c r="E1276" t="s">
        <v>1373</v>
      </c>
      <c r="F1276" t="s">
        <v>3760</v>
      </c>
      <c r="G1276">
        <v>204367.07800000001</v>
      </c>
    </row>
    <row r="1277" spans="1:7" x14ac:dyDescent="0.25">
      <c r="A1277" t="s">
        <v>3761</v>
      </c>
      <c r="B1277" t="s">
        <v>3762</v>
      </c>
      <c r="C1277" t="s">
        <v>5789</v>
      </c>
      <c r="D1277" s="1">
        <v>0.23229166666666667</v>
      </c>
      <c r="E1277" t="s">
        <v>1373</v>
      </c>
      <c r="F1277" t="s">
        <v>3763</v>
      </c>
      <c r="G1277">
        <v>14936.8652</v>
      </c>
    </row>
    <row r="1278" spans="1:7" x14ac:dyDescent="0.25">
      <c r="A1278" t="s">
        <v>3764</v>
      </c>
      <c r="B1278" t="s">
        <v>3765</v>
      </c>
      <c r="C1278" t="s">
        <v>5789</v>
      </c>
      <c r="D1278" s="1">
        <v>0.23229166666666667</v>
      </c>
      <c r="E1278" t="s">
        <v>1373</v>
      </c>
      <c r="F1278" t="s">
        <v>3766</v>
      </c>
      <c r="G1278">
        <v>94302.484299999996</v>
      </c>
    </row>
    <row r="1279" spans="1:7" x14ac:dyDescent="0.25">
      <c r="A1279" t="s">
        <v>3767</v>
      </c>
      <c r="B1279" t="s">
        <v>3768</v>
      </c>
      <c r="C1279" t="s">
        <v>5789</v>
      </c>
      <c r="D1279" s="1">
        <v>0.23229166666666667</v>
      </c>
      <c r="E1279" t="s">
        <v>1373</v>
      </c>
      <c r="F1279" t="s">
        <v>3769</v>
      </c>
      <c r="G1279">
        <v>79185.109299999996</v>
      </c>
    </row>
    <row r="1280" spans="1:7" x14ac:dyDescent="0.25">
      <c r="A1280" t="s">
        <v>3770</v>
      </c>
      <c r="B1280" t="s">
        <v>3771</v>
      </c>
      <c r="C1280" t="s">
        <v>5789</v>
      </c>
      <c r="D1280" s="1">
        <v>0.23229166666666667</v>
      </c>
      <c r="E1280" t="s">
        <v>1373</v>
      </c>
      <c r="F1280" t="s">
        <v>3772</v>
      </c>
      <c r="G1280">
        <v>98159.304600000003</v>
      </c>
    </row>
    <row r="1281" spans="1:7" x14ac:dyDescent="0.25">
      <c r="A1281" t="s">
        <v>3773</v>
      </c>
      <c r="B1281" t="s">
        <v>3774</v>
      </c>
      <c r="C1281" t="s">
        <v>5789</v>
      </c>
      <c r="D1281" s="1">
        <v>0.23229166666666667</v>
      </c>
      <c r="E1281" t="s">
        <v>1373</v>
      </c>
      <c r="F1281" t="s">
        <v>3775</v>
      </c>
      <c r="G1281">
        <v>6835.8935499999998</v>
      </c>
    </row>
    <row r="1282" spans="1:7" x14ac:dyDescent="0.25">
      <c r="A1282" t="s">
        <v>3776</v>
      </c>
      <c r="B1282" t="s">
        <v>3777</v>
      </c>
      <c r="C1282" t="s">
        <v>5789</v>
      </c>
      <c r="D1282" s="1">
        <v>0.23229166666666667</v>
      </c>
      <c r="E1282" t="s">
        <v>1373</v>
      </c>
      <c r="F1282" t="s">
        <v>3778</v>
      </c>
      <c r="G1282">
        <v>43919.2929</v>
      </c>
    </row>
    <row r="1283" spans="1:7" x14ac:dyDescent="0.25">
      <c r="A1283" t="s">
        <v>3779</v>
      </c>
      <c r="B1283" t="s">
        <v>3780</v>
      </c>
      <c r="C1283" t="s">
        <v>5789</v>
      </c>
      <c r="D1283" s="1">
        <v>0.23229166666666667</v>
      </c>
      <c r="E1283" t="s">
        <v>1373</v>
      </c>
      <c r="F1283" t="s">
        <v>3781</v>
      </c>
      <c r="G1283">
        <v>26172.245999999999</v>
      </c>
    </row>
    <row r="1284" spans="1:7" x14ac:dyDescent="0.25">
      <c r="A1284" t="s">
        <v>3782</v>
      </c>
      <c r="B1284" t="s">
        <v>3783</v>
      </c>
      <c r="C1284" t="s">
        <v>5789</v>
      </c>
      <c r="D1284" s="1">
        <v>0.23229166666666667</v>
      </c>
      <c r="E1284" t="s">
        <v>1373</v>
      </c>
      <c r="F1284" t="s">
        <v>3784</v>
      </c>
      <c r="G1284">
        <v>30712.5625</v>
      </c>
    </row>
    <row r="1285" spans="1:7" x14ac:dyDescent="0.25">
      <c r="A1285" t="s">
        <v>3785</v>
      </c>
      <c r="B1285" t="s">
        <v>3786</v>
      </c>
      <c r="C1285" t="s">
        <v>5789</v>
      </c>
      <c r="D1285" s="1">
        <v>0.23229166666666667</v>
      </c>
      <c r="E1285" t="s">
        <v>1373</v>
      </c>
      <c r="F1285" t="s">
        <v>3787</v>
      </c>
      <c r="G1285">
        <v>1148.04089</v>
      </c>
    </row>
    <row r="1286" spans="1:7" x14ac:dyDescent="0.25">
      <c r="A1286" t="s">
        <v>3788</v>
      </c>
      <c r="B1286" t="s">
        <v>3789</v>
      </c>
      <c r="C1286" t="s">
        <v>5789</v>
      </c>
      <c r="D1286" s="1">
        <v>0.23229166666666667</v>
      </c>
      <c r="E1286" t="s">
        <v>1373</v>
      </c>
      <c r="F1286" t="s">
        <v>3790</v>
      </c>
      <c r="G1286">
        <v>6086.8764600000004</v>
      </c>
    </row>
    <row r="1287" spans="1:7" x14ac:dyDescent="0.25">
      <c r="A1287" t="s">
        <v>3791</v>
      </c>
      <c r="B1287" t="s">
        <v>3792</v>
      </c>
      <c r="C1287" t="s">
        <v>5789</v>
      </c>
      <c r="D1287" s="1">
        <v>0.23229166666666667</v>
      </c>
      <c r="E1287" t="s">
        <v>1373</v>
      </c>
      <c r="F1287" t="s">
        <v>3793</v>
      </c>
      <c r="G1287">
        <v>19084.164000000001</v>
      </c>
    </row>
    <row r="1288" spans="1:7" x14ac:dyDescent="0.25">
      <c r="A1288" t="s">
        <v>3794</v>
      </c>
      <c r="B1288" t="s">
        <v>3795</v>
      </c>
      <c r="C1288" t="s">
        <v>5789</v>
      </c>
      <c r="D1288" s="1">
        <v>0.23229166666666667</v>
      </c>
      <c r="E1288" t="s">
        <v>1373</v>
      </c>
      <c r="F1288" t="s">
        <v>3796</v>
      </c>
      <c r="G1288">
        <v>25286.666000000001</v>
      </c>
    </row>
    <row r="1289" spans="1:7" x14ac:dyDescent="0.25">
      <c r="A1289" t="s">
        <v>3797</v>
      </c>
      <c r="B1289" t="s">
        <v>3798</v>
      </c>
      <c r="C1289" t="s">
        <v>5789</v>
      </c>
      <c r="D1289" s="1">
        <v>0.23229166666666667</v>
      </c>
      <c r="E1289" t="s">
        <v>1373</v>
      </c>
      <c r="F1289" t="s">
        <v>3799</v>
      </c>
      <c r="G1289">
        <v>1217.84338</v>
      </c>
    </row>
    <row r="1290" spans="1:7" x14ac:dyDescent="0.25">
      <c r="A1290" t="s">
        <v>3800</v>
      </c>
      <c r="B1290" t="s">
        <v>3801</v>
      </c>
      <c r="C1290" t="s">
        <v>5789</v>
      </c>
      <c r="D1290" s="1">
        <v>0.23229166666666667</v>
      </c>
      <c r="E1290" t="s">
        <v>1373</v>
      </c>
      <c r="F1290" t="s">
        <v>3802</v>
      </c>
      <c r="G1290">
        <v>7592.4413999999997</v>
      </c>
    </row>
    <row r="1291" spans="1:7" x14ac:dyDescent="0.25">
      <c r="A1291" t="s">
        <v>3803</v>
      </c>
      <c r="B1291" t="s">
        <v>3804</v>
      </c>
      <c r="C1291" t="s">
        <v>5789</v>
      </c>
      <c r="D1291" s="1">
        <v>0.23229166666666667</v>
      </c>
      <c r="E1291" t="s">
        <v>1373</v>
      </c>
      <c r="F1291" t="s">
        <v>3805</v>
      </c>
      <c r="G1291">
        <v>48448.097600000001</v>
      </c>
    </row>
    <row r="1292" spans="1:7" x14ac:dyDescent="0.25">
      <c r="A1292" t="s">
        <v>3806</v>
      </c>
      <c r="B1292" t="s">
        <v>3807</v>
      </c>
      <c r="C1292" t="s">
        <v>5789</v>
      </c>
      <c r="D1292" s="1">
        <v>0.23229166666666667</v>
      </c>
      <c r="E1292" t="s">
        <v>1373</v>
      </c>
      <c r="F1292" t="s">
        <v>3808</v>
      </c>
      <c r="G1292">
        <v>54690.398399999998</v>
      </c>
    </row>
    <row r="1293" spans="1:7" x14ac:dyDescent="0.25">
      <c r="A1293" t="s">
        <v>3809</v>
      </c>
      <c r="B1293" t="s">
        <v>3810</v>
      </c>
      <c r="C1293" t="s">
        <v>5789</v>
      </c>
      <c r="D1293" s="1">
        <v>0.23229166666666667</v>
      </c>
      <c r="E1293" t="s">
        <v>1373</v>
      </c>
      <c r="F1293" t="s">
        <v>3811</v>
      </c>
      <c r="G1293">
        <v>16069.509700000001</v>
      </c>
    </row>
    <row r="1294" spans="1:7" x14ac:dyDescent="0.25">
      <c r="A1294" t="s">
        <v>3812</v>
      </c>
      <c r="B1294" t="s">
        <v>3813</v>
      </c>
      <c r="C1294" t="s">
        <v>5789</v>
      </c>
      <c r="D1294" s="1">
        <v>0.23229166666666667</v>
      </c>
      <c r="E1294" t="s">
        <v>1373</v>
      </c>
      <c r="F1294" t="s">
        <v>3814</v>
      </c>
      <c r="G1294">
        <v>24866.9316</v>
      </c>
    </row>
    <row r="1295" spans="1:7" x14ac:dyDescent="0.25">
      <c r="A1295" t="s">
        <v>3815</v>
      </c>
      <c r="B1295" t="s">
        <v>3816</v>
      </c>
      <c r="C1295" t="s">
        <v>5789</v>
      </c>
      <c r="D1295" s="1">
        <v>0.23229166666666667</v>
      </c>
      <c r="E1295" t="s">
        <v>1373</v>
      </c>
      <c r="F1295" t="s">
        <v>3817</v>
      </c>
      <c r="G1295">
        <v>30991.9179</v>
      </c>
    </row>
    <row r="1296" spans="1:7" x14ac:dyDescent="0.25">
      <c r="A1296" t="s">
        <v>3818</v>
      </c>
      <c r="B1296" t="s">
        <v>3819</v>
      </c>
      <c r="C1296" t="s">
        <v>5789</v>
      </c>
      <c r="D1296" s="1">
        <v>0.23229166666666667</v>
      </c>
      <c r="E1296" t="s">
        <v>1373</v>
      </c>
      <c r="F1296" t="s">
        <v>3820</v>
      </c>
      <c r="G1296">
        <v>42878.257799999999</v>
      </c>
    </row>
    <row r="1297" spans="1:7" x14ac:dyDescent="0.25">
      <c r="A1297" t="s">
        <v>3821</v>
      </c>
      <c r="B1297" t="s">
        <v>3822</v>
      </c>
      <c r="C1297" t="s">
        <v>5789</v>
      </c>
      <c r="D1297" s="1">
        <v>0.23229166666666667</v>
      </c>
      <c r="E1297" t="s">
        <v>1373</v>
      </c>
      <c r="F1297" t="s">
        <v>3823</v>
      </c>
      <c r="G1297">
        <v>2134.1303699999999</v>
      </c>
    </row>
    <row r="1298" spans="1:7" x14ac:dyDescent="0.25">
      <c r="A1298" t="s">
        <v>3824</v>
      </c>
      <c r="B1298" t="s">
        <v>3825</v>
      </c>
      <c r="C1298" t="s">
        <v>5789</v>
      </c>
      <c r="D1298" s="1">
        <v>0.23230324074074074</v>
      </c>
      <c r="E1298" t="s">
        <v>1373</v>
      </c>
      <c r="F1298" t="s">
        <v>3826</v>
      </c>
      <c r="G1298">
        <v>13611.0761</v>
      </c>
    </row>
    <row r="1299" spans="1:7" x14ac:dyDescent="0.25">
      <c r="A1299" t="s">
        <v>3827</v>
      </c>
      <c r="B1299" t="s">
        <v>3828</v>
      </c>
      <c r="C1299" t="s">
        <v>5789</v>
      </c>
      <c r="D1299" s="1">
        <v>0.23230324074074074</v>
      </c>
      <c r="E1299" t="s">
        <v>1373</v>
      </c>
      <c r="F1299" t="s">
        <v>3829</v>
      </c>
      <c r="G1299">
        <v>34331.781199999998</v>
      </c>
    </row>
    <row r="1300" spans="1:7" x14ac:dyDescent="0.25">
      <c r="A1300" t="s">
        <v>3830</v>
      </c>
      <c r="B1300" t="s">
        <v>3831</v>
      </c>
      <c r="C1300" t="s">
        <v>5789</v>
      </c>
      <c r="D1300" s="1">
        <v>0.23230324074074074</v>
      </c>
      <c r="E1300" t="s">
        <v>1373</v>
      </c>
      <c r="F1300" t="s">
        <v>3832</v>
      </c>
      <c r="G1300">
        <v>45100.976499999997</v>
      </c>
    </row>
    <row r="1301" spans="1:7" x14ac:dyDescent="0.25">
      <c r="A1301" t="s">
        <v>3833</v>
      </c>
      <c r="B1301" t="s">
        <v>3834</v>
      </c>
      <c r="C1301" t="s">
        <v>5789</v>
      </c>
      <c r="D1301" s="1">
        <v>0.23230324074074074</v>
      </c>
      <c r="E1301" t="s">
        <v>1373</v>
      </c>
      <c r="F1301" t="s">
        <v>3835</v>
      </c>
      <c r="G1301">
        <v>1034.3195800000001</v>
      </c>
    </row>
    <row r="1302" spans="1:7" x14ac:dyDescent="0.25">
      <c r="A1302" t="s">
        <v>3836</v>
      </c>
      <c r="B1302" t="s">
        <v>3837</v>
      </c>
      <c r="C1302" t="s">
        <v>5789</v>
      </c>
      <c r="D1302" s="1">
        <v>0.23230324074074074</v>
      </c>
      <c r="E1302" t="s">
        <v>1373</v>
      </c>
      <c r="F1302" t="s">
        <v>3838</v>
      </c>
      <c r="G1302">
        <v>11859.433499999999</v>
      </c>
    </row>
    <row r="1303" spans="1:7" x14ac:dyDescent="0.25">
      <c r="A1303" t="s">
        <v>3839</v>
      </c>
      <c r="B1303" t="s">
        <v>3840</v>
      </c>
      <c r="C1303" t="s">
        <v>5789</v>
      </c>
      <c r="D1303" s="1">
        <v>0.23230324074074074</v>
      </c>
      <c r="E1303" t="s">
        <v>1373</v>
      </c>
      <c r="F1303" t="s">
        <v>3841</v>
      </c>
      <c r="G1303">
        <v>34602.128900000003</v>
      </c>
    </row>
    <row r="1304" spans="1:7" x14ac:dyDescent="0.25">
      <c r="A1304" t="s">
        <v>3842</v>
      </c>
      <c r="B1304" t="s">
        <v>3843</v>
      </c>
      <c r="C1304" t="s">
        <v>5789</v>
      </c>
      <c r="D1304" s="1">
        <v>0.23230324074074074</v>
      </c>
      <c r="E1304" t="s">
        <v>1373</v>
      </c>
      <c r="F1304" t="s">
        <v>3844</v>
      </c>
      <c r="G1304">
        <v>45484.120999999999</v>
      </c>
    </row>
    <row r="1305" spans="1:7" x14ac:dyDescent="0.25">
      <c r="A1305" t="s">
        <v>3845</v>
      </c>
      <c r="B1305" t="s">
        <v>3846</v>
      </c>
      <c r="C1305" t="s">
        <v>5789</v>
      </c>
      <c r="D1305" s="1">
        <v>0.23230324074074074</v>
      </c>
      <c r="E1305" t="s">
        <v>1373</v>
      </c>
      <c r="F1305" t="s">
        <v>3847</v>
      </c>
      <c r="G1305">
        <v>3328.3776800000001</v>
      </c>
    </row>
    <row r="1306" spans="1:7" x14ac:dyDescent="0.25">
      <c r="A1306" t="s">
        <v>3848</v>
      </c>
      <c r="B1306" t="s">
        <v>3849</v>
      </c>
      <c r="C1306" t="s">
        <v>5789</v>
      </c>
      <c r="D1306" s="1">
        <v>0.23230324074074074</v>
      </c>
      <c r="E1306" t="s">
        <v>1373</v>
      </c>
      <c r="F1306" t="s">
        <v>3850</v>
      </c>
      <c r="G1306">
        <v>15452.049800000001</v>
      </c>
    </row>
    <row r="1307" spans="1:7" x14ac:dyDescent="0.25">
      <c r="A1307" t="s">
        <v>3851</v>
      </c>
      <c r="B1307" t="s">
        <v>3852</v>
      </c>
      <c r="C1307" t="s">
        <v>5789</v>
      </c>
      <c r="D1307" s="1">
        <v>0.23230324074074074</v>
      </c>
      <c r="E1307" t="s">
        <v>1373</v>
      </c>
      <c r="F1307" t="s">
        <v>3853</v>
      </c>
      <c r="G1307">
        <v>25835.492099999999</v>
      </c>
    </row>
    <row r="1308" spans="1:7" x14ac:dyDescent="0.25">
      <c r="A1308" t="s">
        <v>3854</v>
      </c>
      <c r="B1308" t="s">
        <v>3855</v>
      </c>
      <c r="C1308" t="s">
        <v>5789</v>
      </c>
      <c r="D1308" s="1">
        <v>0.23230324074074074</v>
      </c>
      <c r="E1308" t="s">
        <v>1373</v>
      </c>
      <c r="F1308" t="s">
        <v>3856</v>
      </c>
      <c r="G1308">
        <v>30356.8691</v>
      </c>
    </row>
    <row r="1309" spans="1:7" x14ac:dyDescent="0.25">
      <c r="A1309" t="s">
        <v>3135</v>
      </c>
      <c r="B1309" t="s">
        <v>3857</v>
      </c>
      <c r="C1309" t="s">
        <v>5789</v>
      </c>
      <c r="D1309" s="1">
        <v>0.23230324074074074</v>
      </c>
      <c r="E1309" t="s">
        <v>1373</v>
      </c>
      <c r="F1309" t="s">
        <v>3858</v>
      </c>
      <c r="G1309">
        <v>1104.48693</v>
      </c>
    </row>
    <row r="1310" spans="1:7" x14ac:dyDescent="0.25">
      <c r="A1310" t="s">
        <v>3859</v>
      </c>
      <c r="B1310" t="s">
        <v>3860</v>
      </c>
      <c r="C1310" t="s">
        <v>5789</v>
      </c>
      <c r="D1310" s="1">
        <v>0.23230324074074074</v>
      </c>
      <c r="E1310" t="s">
        <v>1373</v>
      </c>
      <c r="F1310" t="s">
        <v>3861</v>
      </c>
      <c r="G1310">
        <v>5850.5908200000003</v>
      </c>
    </row>
    <row r="1311" spans="1:7" x14ac:dyDescent="0.25">
      <c r="A1311" t="s">
        <v>3862</v>
      </c>
      <c r="B1311" t="s">
        <v>3863</v>
      </c>
      <c r="C1311" t="s">
        <v>5789</v>
      </c>
      <c r="D1311" s="1">
        <v>0.23230324074074074</v>
      </c>
      <c r="E1311" t="s">
        <v>1373</v>
      </c>
      <c r="F1311" t="s">
        <v>3864</v>
      </c>
      <c r="G1311">
        <v>46109.6679</v>
      </c>
    </row>
    <row r="1312" spans="1:7" x14ac:dyDescent="0.25">
      <c r="A1312" t="s">
        <v>3865</v>
      </c>
      <c r="B1312" t="s">
        <v>3866</v>
      </c>
      <c r="C1312" t="s">
        <v>5789</v>
      </c>
      <c r="D1312" s="1">
        <v>0.23230324074074074</v>
      </c>
      <c r="E1312" t="s">
        <v>1373</v>
      </c>
      <c r="F1312" t="s">
        <v>3867</v>
      </c>
      <c r="G1312">
        <v>57133.5507</v>
      </c>
    </row>
    <row r="1313" spans="1:7" x14ac:dyDescent="0.25">
      <c r="A1313" t="s">
        <v>3868</v>
      </c>
      <c r="B1313" t="s">
        <v>3869</v>
      </c>
      <c r="C1313" t="s">
        <v>5789</v>
      </c>
      <c r="D1313" s="1">
        <v>0.23230324074074074</v>
      </c>
      <c r="E1313" t="s">
        <v>1373</v>
      </c>
      <c r="F1313" t="s">
        <v>3870</v>
      </c>
      <c r="G1313">
        <v>1668.1783399999999</v>
      </c>
    </row>
    <row r="1314" spans="1:7" x14ac:dyDescent="0.25">
      <c r="A1314" t="s">
        <v>3871</v>
      </c>
      <c r="B1314" t="s">
        <v>3872</v>
      </c>
      <c r="C1314" t="s">
        <v>5789</v>
      </c>
      <c r="D1314" s="1">
        <v>0.23230324074074074</v>
      </c>
      <c r="E1314" t="s">
        <v>1373</v>
      </c>
      <c r="F1314" t="s">
        <v>3873</v>
      </c>
      <c r="G1314">
        <v>6970.2485299999998</v>
      </c>
    </row>
    <row r="1315" spans="1:7" x14ac:dyDescent="0.25">
      <c r="A1315" t="s">
        <v>3874</v>
      </c>
      <c r="B1315" t="s">
        <v>3875</v>
      </c>
      <c r="C1315" t="s">
        <v>5789</v>
      </c>
      <c r="D1315" s="1">
        <v>0.23230324074074074</v>
      </c>
      <c r="E1315" t="s">
        <v>1373</v>
      </c>
      <c r="F1315" t="s">
        <v>3876</v>
      </c>
      <c r="G1315">
        <v>3878139.75</v>
      </c>
    </row>
    <row r="1316" spans="1:7" x14ac:dyDescent="0.25">
      <c r="A1316" t="s">
        <v>3877</v>
      </c>
      <c r="B1316" t="s">
        <v>3878</v>
      </c>
      <c r="C1316" t="s">
        <v>5789</v>
      </c>
      <c r="D1316" s="1">
        <v>0.23230324074074074</v>
      </c>
      <c r="E1316" t="s">
        <v>1373</v>
      </c>
      <c r="F1316" t="s">
        <v>3879</v>
      </c>
      <c r="G1316">
        <v>5156983.5</v>
      </c>
    </row>
    <row r="1317" spans="1:7" x14ac:dyDescent="0.25">
      <c r="A1317" t="s">
        <v>3880</v>
      </c>
      <c r="B1317" t="s">
        <v>3881</v>
      </c>
      <c r="C1317" t="s">
        <v>5789</v>
      </c>
      <c r="D1317" s="1">
        <v>0.23231481481481484</v>
      </c>
      <c r="E1317" t="s">
        <v>1373</v>
      </c>
      <c r="F1317" t="s">
        <v>3882</v>
      </c>
      <c r="G1317">
        <v>160695.234</v>
      </c>
    </row>
    <row r="1318" spans="1:7" x14ac:dyDescent="0.25">
      <c r="A1318" t="s">
        <v>3883</v>
      </c>
      <c r="B1318" t="s">
        <v>3884</v>
      </c>
      <c r="C1318" t="s">
        <v>5789</v>
      </c>
      <c r="D1318" s="1">
        <v>0.23231481481481484</v>
      </c>
      <c r="E1318" t="s">
        <v>1373</v>
      </c>
      <c r="F1318" t="s">
        <v>3885</v>
      </c>
      <c r="G1318">
        <v>953747.06200000003</v>
      </c>
    </row>
    <row r="1319" spans="1:7" x14ac:dyDescent="0.25">
      <c r="A1319" t="s">
        <v>3893</v>
      </c>
      <c r="B1319" t="s">
        <v>3894</v>
      </c>
      <c r="C1319" t="s">
        <v>5789</v>
      </c>
      <c r="D1319" s="1">
        <v>0.23231481481481484</v>
      </c>
      <c r="E1319" t="s">
        <v>60</v>
      </c>
      <c r="F1319" t="s">
        <v>3993</v>
      </c>
      <c r="G1319">
        <v>9.6080919999999992</v>
      </c>
    </row>
    <row r="1320" spans="1:7" x14ac:dyDescent="0.25">
      <c r="A1320" t="s">
        <v>3895</v>
      </c>
      <c r="B1320" t="s">
        <v>3896</v>
      </c>
      <c r="C1320" t="s">
        <v>5789</v>
      </c>
      <c r="D1320" s="1">
        <v>0.23231481481481484</v>
      </c>
      <c r="E1320" t="s">
        <v>60</v>
      </c>
      <c r="F1320" t="s">
        <v>3994</v>
      </c>
      <c r="G1320">
        <v>0</v>
      </c>
    </row>
    <row r="1321" spans="1:7" x14ac:dyDescent="0.25">
      <c r="A1321" t="s">
        <v>3897</v>
      </c>
      <c r="B1321" t="s">
        <v>3898</v>
      </c>
      <c r="C1321" t="s">
        <v>5789</v>
      </c>
      <c r="D1321" s="1">
        <v>0.23231481481481484</v>
      </c>
      <c r="E1321" t="s">
        <v>60</v>
      </c>
      <c r="F1321" t="s">
        <v>3995</v>
      </c>
      <c r="G1321">
        <v>0</v>
      </c>
    </row>
    <row r="1322" spans="1:7" x14ac:dyDescent="0.25">
      <c r="A1322" t="s">
        <v>3899</v>
      </c>
      <c r="B1322" t="s">
        <v>3900</v>
      </c>
      <c r="C1322" t="s">
        <v>5789</v>
      </c>
      <c r="D1322" s="1">
        <v>0.23231481481481484</v>
      </c>
      <c r="E1322" t="s">
        <v>60</v>
      </c>
      <c r="F1322" t="s">
        <v>3996</v>
      </c>
      <c r="G1322">
        <v>0</v>
      </c>
    </row>
    <row r="1323" spans="1:7" x14ac:dyDescent="0.25">
      <c r="A1323" t="s">
        <v>3901</v>
      </c>
      <c r="B1323" t="s">
        <v>3902</v>
      </c>
      <c r="C1323" t="s">
        <v>5789</v>
      </c>
      <c r="D1323" s="1">
        <v>0.23231481481481484</v>
      </c>
      <c r="E1323" t="s">
        <v>60</v>
      </c>
      <c r="F1323" t="s">
        <v>3997</v>
      </c>
      <c r="G1323">
        <v>0</v>
      </c>
    </row>
    <row r="1324" spans="1:7" x14ac:dyDescent="0.25">
      <c r="A1324" t="s">
        <v>3903</v>
      </c>
      <c r="B1324" t="s">
        <v>3904</v>
      </c>
      <c r="C1324" t="s">
        <v>5789</v>
      </c>
      <c r="D1324" s="1">
        <v>0.23231481481481484</v>
      </c>
      <c r="E1324" t="s">
        <v>60</v>
      </c>
      <c r="F1324" t="s">
        <v>3998</v>
      </c>
      <c r="G1324">
        <v>2320.47973</v>
      </c>
    </row>
    <row r="1325" spans="1:7" x14ac:dyDescent="0.25">
      <c r="A1325" t="s">
        <v>3905</v>
      </c>
      <c r="B1325" t="s">
        <v>3987</v>
      </c>
      <c r="C1325" t="s">
        <v>5789</v>
      </c>
      <c r="D1325" s="1">
        <v>0.23231481481481484</v>
      </c>
      <c r="E1325" t="s">
        <v>60</v>
      </c>
      <c r="F1325" t="s">
        <v>3999</v>
      </c>
      <c r="G1325">
        <v>0</v>
      </c>
    </row>
    <row r="1326" spans="1:7" x14ac:dyDescent="0.25">
      <c r="A1326" t="s">
        <v>3908</v>
      </c>
      <c r="B1326" t="s">
        <v>3989</v>
      </c>
      <c r="C1326" t="s">
        <v>5789</v>
      </c>
      <c r="D1326" s="1">
        <v>0.23231481481481484</v>
      </c>
      <c r="E1326" t="s">
        <v>60</v>
      </c>
      <c r="F1326" t="s">
        <v>4000</v>
      </c>
      <c r="G1326">
        <v>0</v>
      </c>
    </row>
    <row r="1327" spans="1:7" x14ac:dyDescent="0.25">
      <c r="A1327" t="s">
        <v>3911</v>
      </c>
      <c r="B1327" t="s">
        <v>3986</v>
      </c>
      <c r="C1327" t="s">
        <v>5789</v>
      </c>
      <c r="D1327" s="1">
        <v>0.23231481481481484</v>
      </c>
      <c r="E1327" t="s">
        <v>60</v>
      </c>
      <c r="F1327" t="s">
        <v>4001</v>
      </c>
      <c r="G1327">
        <v>0</v>
      </c>
    </row>
    <row r="1328" spans="1:7" x14ac:dyDescent="0.25">
      <c r="A1328" t="s">
        <v>3914</v>
      </c>
      <c r="B1328" t="s">
        <v>3988</v>
      </c>
      <c r="C1328" t="s">
        <v>5789</v>
      </c>
      <c r="D1328" s="1">
        <v>0.23231481481481484</v>
      </c>
      <c r="E1328" t="s">
        <v>60</v>
      </c>
      <c r="F1328" t="s">
        <v>4002</v>
      </c>
      <c r="G1328">
        <v>0</v>
      </c>
    </row>
    <row r="1329" spans="1:7" x14ac:dyDescent="0.25">
      <c r="A1329" t="s">
        <v>3917</v>
      </c>
      <c r="B1329" t="s">
        <v>3991</v>
      </c>
      <c r="C1329" t="s">
        <v>5789</v>
      </c>
      <c r="D1329" s="1">
        <v>0.23231481481481484</v>
      </c>
      <c r="E1329" t="s">
        <v>60</v>
      </c>
      <c r="F1329" t="s">
        <v>4003</v>
      </c>
      <c r="G1329">
        <v>0</v>
      </c>
    </row>
    <row r="1330" spans="1:7" x14ac:dyDescent="0.25">
      <c r="A1330" t="s">
        <v>3920</v>
      </c>
      <c r="B1330" t="s">
        <v>3990</v>
      </c>
      <c r="C1330" t="s">
        <v>5789</v>
      </c>
      <c r="D1330" s="1">
        <v>0.23231481481481484</v>
      </c>
      <c r="E1330" t="s">
        <v>60</v>
      </c>
      <c r="F1330" t="s">
        <v>4004</v>
      </c>
      <c r="G1330">
        <v>873.52972399999999</v>
      </c>
    </row>
    <row r="1331" spans="1:7" x14ac:dyDescent="0.25">
      <c r="A1331" t="s">
        <v>3923</v>
      </c>
      <c r="B1331" t="s">
        <v>3906</v>
      </c>
      <c r="C1331" t="s">
        <v>5789</v>
      </c>
      <c r="D1331" s="1">
        <v>0.23231481481481484</v>
      </c>
      <c r="E1331" t="s">
        <v>60</v>
      </c>
      <c r="F1331" t="s">
        <v>3907</v>
      </c>
      <c r="G1331">
        <v>106287.18700000001</v>
      </c>
    </row>
    <row r="1332" spans="1:7" x14ac:dyDescent="0.25">
      <c r="A1332" t="s">
        <v>3926</v>
      </c>
      <c r="B1332" t="s">
        <v>3909</v>
      </c>
      <c r="C1332" t="s">
        <v>5789</v>
      </c>
      <c r="D1332" s="1">
        <v>0.23231481481481484</v>
      </c>
      <c r="E1332" t="s">
        <v>60</v>
      </c>
      <c r="F1332" t="s">
        <v>3910</v>
      </c>
      <c r="G1332">
        <v>16114.035099999999</v>
      </c>
    </row>
    <row r="1333" spans="1:7" x14ac:dyDescent="0.25">
      <c r="A1333" t="s">
        <v>3929</v>
      </c>
      <c r="B1333" t="s">
        <v>3912</v>
      </c>
      <c r="C1333" t="s">
        <v>5789</v>
      </c>
      <c r="D1333" s="1">
        <v>0.23231481481481484</v>
      </c>
      <c r="E1333" t="s">
        <v>60</v>
      </c>
      <c r="F1333" t="s">
        <v>3913</v>
      </c>
      <c r="G1333">
        <v>26507.5468</v>
      </c>
    </row>
    <row r="1334" spans="1:7" x14ac:dyDescent="0.25">
      <c r="A1334" t="s">
        <v>3932</v>
      </c>
      <c r="B1334" t="s">
        <v>3915</v>
      </c>
      <c r="C1334" t="s">
        <v>5789</v>
      </c>
      <c r="D1334" s="1">
        <v>0.23231481481481484</v>
      </c>
      <c r="E1334" t="s">
        <v>60</v>
      </c>
      <c r="F1334" t="s">
        <v>3916</v>
      </c>
      <c r="G1334">
        <v>1915.3663300000001</v>
      </c>
    </row>
    <row r="1335" spans="1:7" x14ac:dyDescent="0.25">
      <c r="A1335" t="s">
        <v>3935</v>
      </c>
      <c r="B1335" t="s">
        <v>3918</v>
      </c>
      <c r="C1335" t="s">
        <v>5789</v>
      </c>
      <c r="D1335" s="1">
        <v>0.23231481481481484</v>
      </c>
      <c r="E1335" t="s">
        <v>60</v>
      </c>
      <c r="F1335" t="s">
        <v>3919</v>
      </c>
      <c r="G1335">
        <v>0</v>
      </c>
    </row>
    <row r="1336" spans="1:7" x14ac:dyDescent="0.25">
      <c r="A1336" t="s">
        <v>3938</v>
      </c>
      <c r="B1336" t="s">
        <v>3921</v>
      </c>
      <c r="C1336" t="s">
        <v>5789</v>
      </c>
      <c r="D1336" s="1">
        <v>0.23231481481481484</v>
      </c>
      <c r="E1336" t="s">
        <v>60</v>
      </c>
      <c r="F1336" t="s">
        <v>3922</v>
      </c>
      <c r="G1336">
        <v>19311.505799999999</v>
      </c>
    </row>
    <row r="1337" spans="1:7" x14ac:dyDescent="0.25">
      <c r="A1337" t="s">
        <v>3941</v>
      </c>
      <c r="B1337" t="s">
        <v>3924</v>
      </c>
      <c r="C1337" t="s">
        <v>5789</v>
      </c>
      <c r="D1337" s="1">
        <v>0.23231481481481484</v>
      </c>
      <c r="E1337" t="s">
        <v>60</v>
      </c>
      <c r="F1337" t="s">
        <v>3925</v>
      </c>
      <c r="G1337">
        <v>0</v>
      </c>
    </row>
    <row r="1338" spans="1:7" x14ac:dyDescent="0.25">
      <c r="A1338" t="s">
        <v>3943</v>
      </c>
      <c r="B1338" t="s">
        <v>3927</v>
      </c>
      <c r="C1338" t="s">
        <v>5789</v>
      </c>
      <c r="D1338" s="1">
        <v>0.23231481481481484</v>
      </c>
      <c r="E1338" t="s">
        <v>60</v>
      </c>
      <c r="F1338" t="s">
        <v>3928</v>
      </c>
      <c r="G1338">
        <v>0</v>
      </c>
    </row>
    <row r="1339" spans="1:7" x14ac:dyDescent="0.25">
      <c r="A1339" t="s">
        <v>3945</v>
      </c>
      <c r="B1339" t="s">
        <v>3930</v>
      </c>
      <c r="C1339" t="s">
        <v>5789</v>
      </c>
      <c r="D1339" s="1">
        <v>0.23231481481481484</v>
      </c>
      <c r="E1339" t="s">
        <v>60</v>
      </c>
      <c r="F1339" t="s">
        <v>3931</v>
      </c>
      <c r="G1339">
        <v>0</v>
      </c>
    </row>
    <row r="1340" spans="1:7" x14ac:dyDescent="0.25">
      <c r="A1340" t="s">
        <v>3947</v>
      </c>
      <c r="B1340" t="s">
        <v>3933</v>
      </c>
      <c r="C1340" t="s">
        <v>5789</v>
      </c>
      <c r="D1340" s="1">
        <v>0.23231481481481484</v>
      </c>
      <c r="E1340" t="s">
        <v>60</v>
      </c>
      <c r="F1340" t="s">
        <v>3934</v>
      </c>
      <c r="G1340">
        <v>58.075823999999997</v>
      </c>
    </row>
    <row r="1341" spans="1:7" x14ac:dyDescent="0.25">
      <c r="A1341" t="s">
        <v>3949</v>
      </c>
      <c r="B1341" t="s">
        <v>3936</v>
      </c>
      <c r="C1341" t="s">
        <v>5789</v>
      </c>
      <c r="D1341" s="1">
        <v>0.23231481481481484</v>
      </c>
      <c r="E1341" t="s">
        <v>60</v>
      </c>
      <c r="F1341" t="s">
        <v>3937</v>
      </c>
      <c r="G1341">
        <v>778.97131300000001</v>
      </c>
    </row>
    <row r="1342" spans="1:7" x14ac:dyDescent="0.25">
      <c r="A1342" t="s">
        <v>3951</v>
      </c>
      <c r="B1342" t="s">
        <v>3939</v>
      </c>
      <c r="C1342" t="s">
        <v>5789</v>
      </c>
      <c r="D1342" s="1">
        <v>0.23231481481481484</v>
      </c>
      <c r="E1342" t="s">
        <v>60</v>
      </c>
      <c r="F1342" t="s">
        <v>3940</v>
      </c>
      <c r="G1342">
        <v>0</v>
      </c>
    </row>
    <row r="1343" spans="1:7" x14ac:dyDescent="0.25">
      <c r="A1343" t="s">
        <v>3953</v>
      </c>
      <c r="B1343" t="s">
        <v>3942</v>
      </c>
      <c r="C1343" t="s">
        <v>5789</v>
      </c>
      <c r="D1343" s="1">
        <v>0.23231481481481484</v>
      </c>
      <c r="E1343" t="s">
        <v>61</v>
      </c>
      <c r="F1343" t="s">
        <v>3993</v>
      </c>
      <c r="G1343">
        <v>97.060585000000003</v>
      </c>
    </row>
    <row r="1344" spans="1:7" x14ac:dyDescent="0.25">
      <c r="A1344" t="s">
        <v>3955</v>
      </c>
      <c r="B1344" t="s">
        <v>3944</v>
      </c>
      <c r="C1344" t="s">
        <v>5789</v>
      </c>
      <c r="D1344" s="1">
        <v>0.23231481481481484</v>
      </c>
      <c r="E1344" t="s">
        <v>61</v>
      </c>
      <c r="F1344" t="s">
        <v>3994</v>
      </c>
      <c r="G1344">
        <v>0</v>
      </c>
    </row>
    <row r="1345" spans="1:7" x14ac:dyDescent="0.25">
      <c r="A1345" t="s">
        <v>3957</v>
      </c>
      <c r="B1345" t="s">
        <v>3946</v>
      </c>
      <c r="C1345" t="s">
        <v>5789</v>
      </c>
      <c r="D1345" s="1">
        <v>0.23231481481481484</v>
      </c>
      <c r="E1345" t="s">
        <v>61</v>
      </c>
      <c r="F1345" t="s">
        <v>3995</v>
      </c>
      <c r="G1345">
        <v>0</v>
      </c>
    </row>
    <row r="1346" spans="1:7" x14ac:dyDescent="0.25">
      <c r="A1346" t="s">
        <v>3959</v>
      </c>
      <c r="B1346" t="s">
        <v>3948</v>
      </c>
      <c r="C1346" t="s">
        <v>5789</v>
      </c>
      <c r="D1346" s="1">
        <v>0.23231481481481484</v>
      </c>
      <c r="E1346" t="s">
        <v>61</v>
      </c>
      <c r="F1346" t="s">
        <v>3996</v>
      </c>
      <c r="G1346">
        <v>0</v>
      </c>
    </row>
    <row r="1347" spans="1:7" x14ac:dyDescent="0.25">
      <c r="A1347" t="s">
        <v>3961</v>
      </c>
      <c r="B1347" t="s">
        <v>3950</v>
      </c>
      <c r="C1347" t="s">
        <v>5789</v>
      </c>
      <c r="D1347" s="1">
        <v>0.23231481481481484</v>
      </c>
      <c r="E1347" t="s">
        <v>61</v>
      </c>
      <c r="F1347" t="s">
        <v>3997</v>
      </c>
      <c r="G1347">
        <v>0</v>
      </c>
    </row>
    <row r="1348" spans="1:7" x14ac:dyDescent="0.25">
      <c r="A1348" t="s">
        <v>3963</v>
      </c>
      <c r="B1348" t="s">
        <v>3952</v>
      </c>
      <c r="C1348" t="s">
        <v>5789</v>
      </c>
      <c r="D1348" s="1">
        <v>0.23231481481481484</v>
      </c>
      <c r="E1348" t="s">
        <v>61</v>
      </c>
      <c r="F1348" t="s">
        <v>3998</v>
      </c>
      <c r="G1348">
        <v>2663.60986</v>
      </c>
    </row>
    <row r="1349" spans="1:7" x14ac:dyDescent="0.25">
      <c r="A1349" t="s">
        <v>3965</v>
      </c>
      <c r="B1349" t="s">
        <v>4005</v>
      </c>
      <c r="C1349" t="s">
        <v>5789</v>
      </c>
      <c r="D1349" s="1">
        <v>0.23231481481481484</v>
      </c>
      <c r="E1349" t="s">
        <v>61</v>
      </c>
      <c r="F1349" t="s">
        <v>3999</v>
      </c>
      <c r="G1349">
        <v>0</v>
      </c>
    </row>
    <row r="1350" spans="1:7" x14ac:dyDescent="0.25">
      <c r="A1350" t="s">
        <v>3967</v>
      </c>
      <c r="B1350" t="s">
        <v>4006</v>
      </c>
      <c r="C1350" t="s">
        <v>5789</v>
      </c>
      <c r="D1350" s="1">
        <v>0.23231481481481484</v>
      </c>
      <c r="E1350" t="s">
        <v>61</v>
      </c>
      <c r="F1350" t="s">
        <v>4000</v>
      </c>
      <c r="G1350">
        <v>0</v>
      </c>
    </row>
    <row r="1351" spans="1:7" x14ac:dyDescent="0.25">
      <c r="A1351" t="s">
        <v>3969</v>
      </c>
      <c r="B1351" t="s">
        <v>4007</v>
      </c>
      <c r="C1351" t="s">
        <v>5789</v>
      </c>
      <c r="D1351" s="1">
        <v>0.23231481481481484</v>
      </c>
      <c r="E1351" t="s">
        <v>61</v>
      </c>
      <c r="F1351" t="s">
        <v>4001</v>
      </c>
      <c r="G1351">
        <v>0</v>
      </c>
    </row>
    <row r="1352" spans="1:7" x14ac:dyDescent="0.25">
      <c r="A1352" t="s">
        <v>3971</v>
      </c>
      <c r="B1352" t="s">
        <v>4008</v>
      </c>
      <c r="C1352" t="s">
        <v>5789</v>
      </c>
      <c r="D1352" s="1">
        <v>0.23231481481481484</v>
      </c>
      <c r="E1352" t="s">
        <v>61</v>
      </c>
      <c r="F1352" t="s">
        <v>4002</v>
      </c>
      <c r="G1352">
        <v>0</v>
      </c>
    </row>
    <row r="1353" spans="1:7" x14ac:dyDescent="0.25">
      <c r="A1353" t="s">
        <v>3973</v>
      </c>
      <c r="B1353" t="s">
        <v>4009</v>
      </c>
      <c r="C1353" t="s">
        <v>5789</v>
      </c>
      <c r="D1353" s="1">
        <v>0.23231481481481484</v>
      </c>
      <c r="E1353" t="s">
        <v>61</v>
      </c>
      <c r="F1353" t="s">
        <v>4003</v>
      </c>
      <c r="G1353">
        <v>0</v>
      </c>
    </row>
    <row r="1354" spans="1:7" x14ac:dyDescent="0.25">
      <c r="A1354" t="s">
        <v>3975</v>
      </c>
      <c r="B1354" t="s">
        <v>4010</v>
      </c>
      <c r="C1354" t="s">
        <v>5789</v>
      </c>
      <c r="D1354" s="1">
        <v>0.23231481481481484</v>
      </c>
      <c r="E1354" t="s">
        <v>61</v>
      </c>
      <c r="F1354" t="s">
        <v>4004</v>
      </c>
      <c r="G1354">
        <v>0</v>
      </c>
    </row>
    <row r="1355" spans="1:7" x14ac:dyDescent="0.25">
      <c r="A1355" t="s">
        <v>4011</v>
      </c>
      <c r="B1355" t="s">
        <v>3954</v>
      </c>
      <c r="C1355" t="s">
        <v>5789</v>
      </c>
      <c r="D1355" s="1">
        <v>0.23231481481481484</v>
      </c>
      <c r="E1355" t="s">
        <v>61</v>
      </c>
      <c r="F1355" t="s">
        <v>3907</v>
      </c>
      <c r="G1355">
        <v>96677.109299999996</v>
      </c>
    </row>
    <row r="1356" spans="1:7" x14ac:dyDescent="0.25">
      <c r="A1356" t="s">
        <v>4012</v>
      </c>
      <c r="B1356" t="s">
        <v>3956</v>
      </c>
      <c r="C1356" t="s">
        <v>5789</v>
      </c>
      <c r="D1356" s="1">
        <v>0.23231481481481484</v>
      </c>
      <c r="E1356" t="s">
        <v>61</v>
      </c>
      <c r="F1356" t="s">
        <v>3910</v>
      </c>
      <c r="G1356">
        <v>20158.400300000001</v>
      </c>
    </row>
    <row r="1357" spans="1:7" x14ac:dyDescent="0.25">
      <c r="A1357" t="s">
        <v>4013</v>
      </c>
      <c r="B1357" t="s">
        <v>3958</v>
      </c>
      <c r="C1357" t="s">
        <v>5789</v>
      </c>
      <c r="D1357" s="1">
        <v>0.23231481481481484</v>
      </c>
      <c r="E1357" t="s">
        <v>61</v>
      </c>
      <c r="F1357" t="s">
        <v>3913</v>
      </c>
      <c r="G1357">
        <v>22101.585899999998</v>
      </c>
    </row>
    <row r="1358" spans="1:7" x14ac:dyDescent="0.25">
      <c r="A1358" t="s">
        <v>4014</v>
      </c>
      <c r="B1358" t="s">
        <v>3960</v>
      </c>
      <c r="C1358" t="s">
        <v>5789</v>
      </c>
      <c r="D1358" s="1">
        <v>0.23231481481481484</v>
      </c>
      <c r="E1358" t="s">
        <v>61</v>
      </c>
      <c r="F1358" t="s">
        <v>3916</v>
      </c>
      <c r="G1358">
        <v>1741.5740900000001</v>
      </c>
    </row>
    <row r="1359" spans="1:7" x14ac:dyDescent="0.25">
      <c r="A1359" t="s">
        <v>4015</v>
      </c>
      <c r="B1359" t="s">
        <v>3962</v>
      </c>
      <c r="C1359" t="s">
        <v>5789</v>
      </c>
      <c r="D1359" s="1">
        <v>0.23231481481481484</v>
      </c>
      <c r="E1359" t="s">
        <v>61</v>
      </c>
      <c r="F1359" t="s">
        <v>3919</v>
      </c>
      <c r="G1359">
        <v>0</v>
      </c>
    </row>
    <row r="1360" spans="1:7" x14ac:dyDescent="0.25">
      <c r="A1360" t="s">
        <v>4016</v>
      </c>
      <c r="B1360" t="s">
        <v>3964</v>
      </c>
      <c r="C1360" t="s">
        <v>5789</v>
      </c>
      <c r="D1360" s="1">
        <v>0.23231481481481484</v>
      </c>
      <c r="E1360" t="s">
        <v>61</v>
      </c>
      <c r="F1360" t="s">
        <v>3922</v>
      </c>
      <c r="G1360">
        <v>17432.7929</v>
      </c>
    </row>
    <row r="1361" spans="1:7" x14ac:dyDescent="0.25">
      <c r="A1361" t="s">
        <v>4017</v>
      </c>
      <c r="B1361" t="s">
        <v>3966</v>
      </c>
      <c r="C1361" t="s">
        <v>5789</v>
      </c>
      <c r="D1361" s="1">
        <v>0.23231481481481484</v>
      </c>
      <c r="E1361" t="s">
        <v>61</v>
      </c>
      <c r="F1361" t="s">
        <v>3925</v>
      </c>
      <c r="G1361">
        <v>0</v>
      </c>
    </row>
    <row r="1362" spans="1:7" x14ac:dyDescent="0.25">
      <c r="A1362" t="s">
        <v>4018</v>
      </c>
      <c r="B1362" t="s">
        <v>3968</v>
      </c>
      <c r="C1362" t="s">
        <v>5789</v>
      </c>
      <c r="D1362" s="1">
        <v>0.23231481481481484</v>
      </c>
      <c r="E1362" t="s">
        <v>61</v>
      </c>
      <c r="F1362" t="s">
        <v>3928</v>
      </c>
      <c r="G1362">
        <v>0</v>
      </c>
    </row>
    <row r="1363" spans="1:7" x14ac:dyDescent="0.25">
      <c r="A1363" t="s">
        <v>4019</v>
      </c>
      <c r="B1363" t="s">
        <v>3970</v>
      </c>
      <c r="C1363" t="s">
        <v>5789</v>
      </c>
      <c r="D1363" s="1">
        <v>0.23231481481481484</v>
      </c>
      <c r="E1363" t="s">
        <v>61</v>
      </c>
      <c r="F1363" t="s">
        <v>3931</v>
      </c>
      <c r="G1363">
        <v>0</v>
      </c>
    </row>
    <row r="1364" spans="1:7" x14ac:dyDescent="0.25">
      <c r="A1364" t="s">
        <v>4020</v>
      </c>
      <c r="B1364" t="s">
        <v>3972</v>
      </c>
      <c r="C1364" t="s">
        <v>5789</v>
      </c>
      <c r="D1364" s="1">
        <v>0.23231481481481484</v>
      </c>
      <c r="E1364" t="s">
        <v>61</v>
      </c>
      <c r="F1364" t="s">
        <v>3934</v>
      </c>
      <c r="G1364">
        <v>79.355789000000001</v>
      </c>
    </row>
    <row r="1365" spans="1:7" x14ac:dyDescent="0.25">
      <c r="A1365" t="s">
        <v>4021</v>
      </c>
      <c r="B1365" t="s">
        <v>3974</v>
      </c>
      <c r="C1365" t="s">
        <v>5789</v>
      </c>
      <c r="D1365" s="1">
        <v>0.23231481481481484</v>
      </c>
      <c r="E1365" t="s">
        <v>61</v>
      </c>
      <c r="F1365" t="s">
        <v>3937</v>
      </c>
      <c r="G1365">
        <v>400.34756399999998</v>
      </c>
    </row>
    <row r="1366" spans="1:7" x14ac:dyDescent="0.25">
      <c r="A1366" t="s">
        <v>4022</v>
      </c>
      <c r="B1366" t="s">
        <v>3976</v>
      </c>
      <c r="C1366" t="s">
        <v>5789</v>
      </c>
      <c r="D1366" s="1">
        <v>0.23231481481481484</v>
      </c>
      <c r="E1366" t="s">
        <v>61</v>
      </c>
      <c r="F1366" t="s">
        <v>3940</v>
      </c>
      <c r="G1366">
        <v>0</v>
      </c>
    </row>
    <row r="1367" spans="1:7" x14ac:dyDescent="0.25">
      <c r="A1367" t="s">
        <v>4304</v>
      </c>
      <c r="B1367" t="s">
        <v>4114</v>
      </c>
      <c r="C1367" t="s">
        <v>5789</v>
      </c>
      <c r="D1367" s="1">
        <v>0.22906249999999997</v>
      </c>
      <c r="E1367" t="s">
        <v>60</v>
      </c>
      <c r="F1367" t="s">
        <v>4305</v>
      </c>
      <c r="G1367">
        <v>0</v>
      </c>
    </row>
    <row r="1368" spans="1:7" x14ac:dyDescent="0.25">
      <c r="A1368" t="s">
        <v>4306</v>
      </c>
      <c r="B1368" t="s">
        <v>4119</v>
      </c>
      <c r="C1368" t="s">
        <v>5789</v>
      </c>
      <c r="D1368" s="1">
        <v>0.22906249999999997</v>
      </c>
      <c r="E1368" t="s">
        <v>60</v>
      </c>
      <c r="F1368" t="s">
        <v>4307</v>
      </c>
      <c r="G1368">
        <v>15211.759700000001</v>
      </c>
    </row>
    <row r="1369" spans="1:7" x14ac:dyDescent="0.25">
      <c r="A1369" t="s">
        <v>4308</v>
      </c>
      <c r="B1369" t="s">
        <v>4044</v>
      </c>
      <c r="C1369" t="s">
        <v>5789</v>
      </c>
      <c r="D1369" s="1">
        <v>0.22906249999999997</v>
      </c>
      <c r="E1369" t="s">
        <v>60</v>
      </c>
      <c r="F1369" t="s">
        <v>4309</v>
      </c>
      <c r="G1369">
        <v>41846.070299999999</v>
      </c>
    </row>
    <row r="1370" spans="1:7" x14ac:dyDescent="0.25">
      <c r="A1370" t="s">
        <v>4310</v>
      </c>
      <c r="B1370" t="s">
        <v>4124</v>
      </c>
      <c r="C1370" t="s">
        <v>5789</v>
      </c>
      <c r="D1370" s="1">
        <v>0.22906249999999997</v>
      </c>
      <c r="E1370" t="s">
        <v>60</v>
      </c>
      <c r="F1370" t="s">
        <v>4311</v>
      </c>
      <c r="G1370">
        <v>16902.910100000001</v>
      </c>
    </row>
    <row r="1371" spans="1:7" x14ac:dyDescent="0.25">
      <c r="A1371" t="s">
        <v>4312</v>
      </c>
      <c r="B1371" t="s">
        <v>4049</v>
      </c>
      <c r="C1371" t="s">
        <v>5789</v>
      </c>
      <c r="D1371" s="1">
        <v>0.22906249999999997</v>
      </c>
      <c r="E1371" t="s">
        <v>60</v>
      </c>
      <c r="F1371" t="s">
        <v>4313</v>
      </c>
      <c r="G1371">
        <v>32185.041000000001</v>
      </c>
    </row>
    <row r="1372" spans="1:7" x14ac:dyDescent="0.25">
      <c r="A1372" t="s">
        <v>4314</v>
      </c>
      <c r="B1372" t="s">
        <v>4054</v>
      </c>
      <c r="C1372" t="s">
        <v>5789</v>
      </c>
      <c r="D1372" s="1">
        <v>0.22906249999999997</v>
      </c>
      <c r="E1372" t="s">
        <v>60</v>
      </c>
      <c r="F1372" t="s">
        <v>4315</v>
      </c>
      <c r="G1372">
        <v>31522.771400000001</v>
      </c>
    </row>
    <row r="1373" spans="1:7" x14ac:dyDescent="0.25">
      <c r="A1373" t="s">
        <v>4316</v>
      </c>
      <c r="B1373" t="s">
        <v>4129</v>
      </c>
      <c r="C1373" t="s">
        <v>5789</v>
      </c>
      <c r="D1373" s="1">
        <v>0.22906249999999997</v>
      </c>
      <c r="E1373" t="s">
        <v>60</v>
      </c>
      <c r="F1373" t="s">
        <v>4317</v>
      </c>
      <c r="G1373">
        <v>0</v>
      </c>
    </row>
    <row r="1374" spans="1:7" x14ac:dyDescent="0.25">
      <c r="A1374" t="s">
        <v>4318</v>
      </c>
      <c r="B1374" t="s">
        <v>4134</v>
      </c>
      <c r="C1374" t="s">
        <v>5789</v>
      </c>
      <c r="D1374" s="1">
        <v>0.22906249999999997</v>
      </c>
      <c r="E1374" t="s">
        <v>60</v>
      </c>
      <c r="F1374" t="s">
        <v>4319</v>
      </c>
      <c r="G1374">
        <v>0</v>
      </c>
    </row>
    <row r="1375" spans="1:7" x14ac:dyDescent="0.25">
      <c r="A1375" t="s">
        <v>4320</v>
      </c>
      <c r="B1375" t="s">
        <v>4139</v>
      </c>
      <c r="C1375" t="s">
        <v>5789</v>
      </c>
      <c r="D1375" s="1">
        <v>0.22906249999999997</v>
      </c>
      <c r="E1375" t="s">
        <v>60</v>
      </c>
      <c r="F1375" t="s">
        <v>4321</v>
      </c>
      <c r="G1375">
        <v>55182.644500000002</v>
      </c>
    </row>
    <row r="1376" spans="1:7" x14ac:dyDescent="0.25">
      <c r="A1376" t="s">
        <v>4322</v>
      </c>
      <c r="B1376" t="s">
        <v>4059</v>
      </c>
      <c r="C1376" t="s">
        <v>5789</v>
      </c>
      <c r="D1376" s="1">
        <v>0.22906249999999997</v>
      </c>
      <c r="E1376" t="s">
        <v>60</v>
      </c>
      <c r="F1376" t="s">
        <v>4323</v>
      </c>
      <c r="G1376">
        <v>27328.873</v>
      </c>
    </row>
    <row r="1377" spans="1:7" x14ac:dyDescent="0.25">
      <c r="A1377" t="s">
        <v>4324</v>
      </c>
      <c r="B1377" t="s">
        <v>4064</v>
      </c>
      <c r="C1377" t="s">
        <v>5789</v>
      </c>
      <c r="D1377" s="1">
        <v>0.22906249999999997</v>
      </c>
      <c r="E1377" t="s">
        <v>60</v>
      </c>
      <c r="F1377" t="s">
        <v>4325</v>
      </c>
      <c r="G1377">
        <v>0</v>
      </c>
    </row>
    <row r="1378" spans="1:7" x14ac:dyDescent="0.25">
      <c r="A1378" t="s">
        <v>4326</v>
      </c>
      <c r="B1378" t="s">
        <v>4069</v>
      </c>
      <c r="C1378" t="s">
        <v>5789</v>
      </c>
      <c r="D1378" s="1">
        <v>0.22906249999999997</v>
      </c>
      <c r="E1378" t="s">
        <v>60</v>
      </c>
      <c r="F1378" t="s">
        <v>4327</v>
      </c>
      <c r="G1378">
        <v>58704.578099999999</v>
      </c>
    </row>
    <row r="1379" spans="1:7" x14ac:dyDescent="0.25">
      <c r="A1379" t="s">
        <v>4328</v>
      </c>
      <c r="B1379" t="s">
        <v>4074</v>
      </c>
      <c r="C1379" t="s">
        <v>5789</v>
      </c>
      <c r="D1379" s="1">
        <v>0.22906249999999997</v>
      </c>
      <c r="E1379" t="s">
        <v>60</v>
      </c>
      <c r="F1379" t="s">
        <v>4329</v>
      </c>
      <c r="G1379">
        <v>37592.171799999996</v>
      </c>
    </row>
    <row r="1380" spans="1:7" x14ac:dyDescent="0.25">
      <c r="A1380" t="s">
        <v>4330</v>
      </c>
      <c r="B1380" t="s">
        <v>4079</v>
      </c>
      <c r="C1380" t="s">
        <v>5789</v>
      </c>
      <c r="D1380" s="1">
        <v>0.22906249999999997</v>
      </c>
      <c r="E1380" t="s">
        <v>60</v>
      </c>
      <c r="F1380" t="s">
        <v>4331</v>
      </c>
      <c r="G1380">
        <v>49983.566400000003</v>
      </c>
    </row>
    <row r="1381" spans="1:7" x14ac:dyDescent="0.25">
      <c r="A1381" t="s">
        <v>4332</v>
      </c>
      <c r="B1381" t="s">
        <v>4084</v>
      </c>
      <c r="C1381" t="s">
        <v>5789</v>
      </c>
      <c r="D1381" s="1">
        <v>0.22906249999999997</v>
      </c>
      <c r="E1381" t="s">
        <v>60</v>
      </c>
      <c r="F1381" t="s">
        <v>4333</v>
      </c>
      <c r="G1381">
        <v>69121.265599999999</v>
      </c>
    </row>
    <row r="1382" spans="1:7" x14ac:dyDescent="0.25">
      <c r="A1382" t="s">
        <v>4334</v>
      </c>
      <c r="B1382" t="s">
        <v>4089</v>
      </c>
      <c r="C1382" t="s">
        <v>5789</v>
      </c>
      <c r="D1382" s="1">
        <v>0.22906249999999997</v>
      </c>
      <c r="E1382" t="s">
        <v>60</v>
      </c>
      <c r="F1382" t="s">
        <v>4335</v>
      </c>
      <c r="G1382">
        <v>51027.570299999999</v>
      </c>
    </row>
    <row r="1383" spans="1:7" x14ac:dyDescent="0.25">
      <c r="A1383" t="s">
        <v>4336</v>
      </c>
      <c r="B1383" t="s">
        <v>4094</v>
      </c>
      <c r="C1383" t="s">
        <v>5789</v>
      </c>
      <c r="D1383" s="1">
        <v>0.22906249999999997</v>
      </c>
      <c r="E1383" t="s">
        <v>60</v>
      </c>
      <c r="F1383" t="s">
        <v>4337</v>
      </c>
      <c r="G1383">
        <v>35146.593699999998</v>
      </c>
    </row>
    <row r="1384" spans="1:7" x14ac:dyDescent="0.25">
      <c r="A1384" t="s">
        <v>4338</v>
      </c>
      <c r="B1384" t="s">
        <v>4099</v>
      </c>
      <c r="C1384" t="s">
        <v>5789</v>
      </c>
      <c r="D1384" s="1">
        <v>0.22906249999999997</v>
      </c>
      <c r="E1384" t="s">
        <v>60</v>
      </c>
      <c r="F1384" t="s">
        <v>4339</v>
      </c>
      <c r="G1384">
        <v>22518.037100000001</v>
      </c>
    </row>
    <row r="1385" spans="1:7" x14ac:dyDescent="0.25">
      <c r="A1385" t="s">
        <v>4340</v>
      </c>
      <c r="B1385" t="s">
        <v>4104</v>
      </c>
      <c r="C1385" t="s">
        <v>5789</v>
      </c>
      <c r="D1385" s="1">
        <v>0.22906249999999997</v>
      </c>
      <c r="E1385" t="s">
        <v>60</v>
      </c>
      <c r="F1385" t="s">
        <v>4341</v>
      </c>
      <c r="G1385">
        <v>31498.2304</v>
      </c>
    </row>
    <row r="1386" spans="1:7" x14ac:dyDescent="0.25">
      <c r="A1386" t="s">
        <v>4342</v>
      </c>
      <c r="B1386" t="s">
        <v>4109</v>
      </c>
      <c r="C1386" t="s">
        <v>5789</v>
      </c>
      <c r="D1386" s="1">
        <v>0.22906249999999997</v>
      </c>
      <c r="E1386" t="s">
        <v>60</v>
      </c>
      <c r="F1386" t="s">
        <v>4343</v>
      </c>
      <c r="G1386">
        <v>41722.8125</v>
      </c>
    </row>
    <row r="1387" spans="1:7" x14ac:dyDescent="0.25">
      <c r="A1387" t="s">
        <v>4344</v>
      </c>
      <c r="B1387" t="s">
        <v>4144</v>
      </c>
      <c r="C1387" t="s">
        <v>5789</v>
      </c>
      <c r="D1387" s="1">
        <v>0.22906249999999997</v>
      </c>
      <c r="E1387" t="s">
        <v>60</v>
      </c>
      <c r="F1387" t="s">
        <v>4345</v>
      </c>
      <c r="G1387">
        <v>11205.568300000001</v>
      </c>
    </row>
    <row r="1388" spans="1:7" x14ac:dyDescent="0.25">
      <c r="A1388" t="s">
        <v>4346</v>
      </c>
      <c r="B1388" t="s">
        <v>4149</v>
      </c>
      <c r="C1388" t="s">
        <v>5789</v>
      </c>
      <c r="D1388" s="1">
        <v>0.22906249999999997</v>
      </c>
      <c r="E1388" t="s">
        <v>60</v>
      </c>
      <c r="F1388" t="s">
        <v>4347</v>
      </c>
      <c r="G1388">
        <v>9999.3662100000001</v>
      </c>
    </row>
    <row r="1389" spans="1:7" x14ac:dyDescent="0.25">
      <c r="A1389" t="s">
        <v>4348</v>
      </c>
      <c r="B1389" t="s">
        <v>4154</v>
      </c>
      <c r="C1389" t="s">
        <v>5789</v>
      </c>
      <c r="D1389" s="1">
        <v>0.22906249999999997</v>
      </c>
      <c r="E1389" t="s">
        <v>60</v>
      </c>
      <c r="F1389" t="s">
        <v>4349</v>
      </c>
      <c r="G1389">
        <v>0</v>
      </c>
    </row>
    <row r="1390" spans="1:7" x14ac:dyDescent="0.25">
      <c r="A1390" t="s">
        <v>4350</v>
      </c>
      <c r="B1390" t="s">
        <v>4159</v>
      </c>
      <c r="C1390" t="s">
        <v>5789</v>
      </c>
      <c r="D1390" s="1">
        <v>0.22906249999999997</v>
      </c>
      <c r="E1390" t="s">
        <v>60</v>
      </c>
      <c r="F1390" t="s">
        <v>4351</v>
      </c>
      <c r="G1390">
        <v>0</v>
      </c>
    </row>
    <row r="1391" spans="1:7" x14ac:dyDescent="0.25">
      <c r="A1391" t="s">
        <v>4352</v>
      </c>
      <c r="B1391" t="s">
        <v>4164</v>
      </c>
      <c r="C1391" t="s">
        <v>5789</v>
      </c>
      <c r="D1391" s="1">
        <v>0.22906249999999997</v>
      </c>
      <c r="E1391" t="s">
        <v>60</v>
      </c>
      <c r="F1391" t="s">
        <v>4353</v>
      </c>
      <c r="G1391">
        <v>0</v>
      </c>
    </row>
    <row r="1392" spans="1:7" x14ac:dyDescent="0.25">
      <c r="A1392" t="s">
        <v>4354</v>
      </c>
      <c r="B1392" t="s">
        <v>4169</v>
      </c>
      <c r="C1392" t="s">
        <v>5789</v>
      </c>
      <c r="D1392" s="1">
        <v>0.22906249999999997</v>
      </c>
      <c r="E1392" t="s">
        <v>60</v>
      </c>
      <c r="F1392" t="s">
        <v>4355</v>
      </c>
      <c r="G1392">
        <v>7591.9179599999998</v>
      </c>
    </row>
    <row r="1393" spans="1:7" x14ac:dyDescent="0.25">
      <c r="A1393" t="s">
        <v>4356</v>
      </c>
      <c r="B1393" t="s">
        <v>4244</v>
      </c>
      <c r="C1393" t="s">
        <v>5789</v>
      </c>
      <c r="D1393" s="1">
        <v>0.22906249999999997</v>
      </c>
      <c r="E1393" t="s">
        <v>60</v>
      </c>
      <c r="F1393" t="s">
        <v>4357</v>
      </c>
      <c r="G1393">
        <v>40523.6132</v>
      </c>
    </row>
    <row r="1394" spans="1:7" x14ac:dyDescent="0.25">
      <c r="A1394" t="s">
        <v>4358</v>
      </c>
      <c r="B1394" t="s">
        <v>4249</v>
      </c>
      <c r="C1394" t="s">
        <v>5789</v>
      </c>
      <c r="D1394" s="1">
        <v>0.22906249999999997</v>
      </c>
      <c r="E1394" t="s">
        <v>60</v>
      </c>
      <c r="F1394" t="s">
        <v>4359</v>
      </c>
      <c r="G1394">
        <v>4855.0370999999996</v>
      </c>
    </row>
    <row r="1395" spans="1:7" x14ac:dyDescent="0.25">
      <c r="A1395" t="s">
        <v>4360</v>
      </c>
      <c r="B1395" t="s">
        <v>4174</v>
      </c>
      <c r="C1395" t="s">
        <v>5789</v>
      </c>
      <c r="D1395" s="1">
        <v>0.22906249999999997</v>
      </c>
      <c r="E1395" t="s">
        <v>60</v>
      </c>
      <c r="F1395" t="s">
        <v>4361</v>
      </c>
      <c r="G1395">
        <v>9495.05566</v>
      </c>
    </row>
    <row r="1396" spans="1:7" x14ac:dyDescent="0.25">
      <c r="A1396" t="s">
        <v>4362</v>
      </c>
      <c r="B1396" t="s">
        <v>4254</v>
      </c>
      <c r="C1396" t="s">
        <v>5789</v>
      </c>
      <c r="D1396" s="1">
        <v>0.22906249999999997</v>
      </c>
      <c r="E1396" t="s">
        <v>60</v>
      </c>
      <c r="F1396" t="s">
        <v>4363</v>
      </c>
      <c r="G1396">
        <v>0</v>
      </c>
    </row>
    <row r="1397" spans="1:7" x14ac:dyDescent="0.25">
      <c r="A1397" t="s">
        <v>4364</v>
      </c>
      <c r="B1397" t="s">
        <v>4179</v>
      </c>
      <c r="C1397" t="s">
        <v>5789</v>
      </c>
      <c r="D1397" s="1">
        <v>0.22906249999999997</v>
      </c>
      <c r="E1397" t="s">
        <v>60</v>
      </c>
      <c r="F1397" t="s">
        <v>4365</v>
      </c>
      <c r="G1397">
        <v>8166.6650300000001</v>
      </c>
    </row>
    <row r="1398" spans="1:7" x14ac:dyDescent="0.25">
      <c r="A1398" t="s">
        <v>4366</v>
      </c>
      <c r="B1398" t="s">
        <v>4184</v>
      </c>
      <c r="C1398" t="s">
        <v>5789</v>
      </c>
      <c r="D1398" s="1">
        <v>0.22906249999999997</v>
      </c>
      <c r="E1398" t="s">
        <v>60</v>
      </c>
      <c r="F1398" t="s">
        <v>4367</v>
      </c>
      <c r="G1398">
        <v>13675.4277</v>
      </c>
    </row>
    <row r="1399" spans="1:7" x14ac:dyDescent="0.25">
      <c r="A1399" t="s">
        <v>4368</v>
      </c>
      <c r="B1399" t="s">
        <v>4259</v>
      </c>
      <c r="C1399" t="s">
        <v>5789</v>
      </c>
      <c r="D1399" s="1">
        <v>0.22906249999999997</v>
      </c>
      <c r="E1399" t="s">
        <v>60</v>
      </c>
      <c r="F1399" t="s">
        <v>4369</v>
      </c>
      <c r="G1399">
        <v>11980.5625</v>
      </c>
    </row>
    <row r="1400" spans="1:7" x14ac:dyDescent="0.25">
      <c r="A1400" t="s">
        <v>4370</v>
      </c>
      <c r="B1400" t="s">
        <v>4264</v>
      </c>
      <c r="C1400" t="s">
        <v>5789</v>
      </c>
      <c r="D1400" s="1">
        <v>0.22906249999999997</v>
      </c>
      <c r="E1400" t="s">
        <v>60</v>
      </c>
      <c r="F1400" t="s">
        <v>4371</v>
      </c>
      <c r="G1400">
        <v>11576.9931</v>
      </c>
    </row>
    <row r="1401" spans="1:7" x14ac:dyDescent="0.25">
      <c r="A1401" t="s">
        <v>4372</v>
      </c>
      <c r="B1401" t="s">
        <v>4269</v>
      </c>
      <c r="C1401" t="s">
        <v>5789</v>
      </c>
      <c r="D1401" s="1">
        <v>0.22906249999999997</v>
      </c>
      <c r="E1401" t="s">
        <v>60</v>
      </c>
      <c r="F1401" t="s">
        <v>4373</v>
      </c>
      <c r="G1401">
        <v>24589.146400000001</v>
      </c>
    </row>
    <row r="1402" spans="1:7" x14ac:dyDescent="0.25">
      <c r="A1402" t="s">
        <v>4374</v>
      </c>
      <c r="B1402" t="s">
        <v>4189</v>
      </c>
      <c r="C1402" t="s">
        <v>5789</v>
      </c>
      <c r="D1402" s="1">
        <v>0.22906249999999997</v>
      </c>
      <c r="E1402" t="s">
        <v>60</v>
      </c>
      <c r="F1402" t="s">
        <v>4375</v>
      </c>
      <c r="G1402">
        <v>6306.7944299999999</v>
      </c>
    </row>
    <row r="1403" spans="1:7" x14ac:dyDescent="0.25">
      <c r="A1403" t="s">
        <v>4376</v>
      </c>
      <c r="B1403" t="s">
        <v>4194</v>
      </c>
      <c r="C1403" t="s">
        <v>5789</v>
      </c>
      <c r="D1403" s="1">
        <v>0.22906249999999997</v>
      </c>
      <c r="E1403" t="s">
        <v>60</v>
      </c>
      <c r="F1403" t="s">
        <v>4377</v>
      </c>
      <c r="G1403">
        <v>10510.7294</v>
      </c>
    </row>
    <row r="1404" spans="1:7" x14ac:dyDescent="0.25">
      <c r="A1404" t="s">
        <v>4378</v>
      </c>
      <c r="B1404" t="s">
        <v>4199</v>
      </c>
      <c r="C1404" t="s">
        <v>5789</v>
      </c>
      <c r="D1404" s="1">
        <v>0.22906249999999997</v>
      </c>
      <c r="E1404" t="s">
        <v>60</v>
      </c>
      <c r="F1404" t="s">
        <v>4379</v>
      </c>
      <c r="G1404">
        <v>23084.453099999999</v>
      </c>
    </row>
    <row r="1405" spans="1:7" x14ac:dyDescent="0.25">
      <c r="A1405" t="s">
        <v>4380</v>
      </c>
      <c r="B1405" t="s">
        <v>4204</v>
      </c>
      <c r="C1405" t="s">
        <v>5789</v>
      </c>
      <c r="D1405" s="1">
        <v>0.22906249999999997</v>
      </c>
      <c r="E1405" t="s">
        <v>60</v>
      </c>
      <c r="F1405" t="s">
        <v>4381</v>
      </c>
      <c r="G1405">
        <v>20061.3691</v>
      </c>
    </row>
    <row r="1406" spans="1:7" x14ac:dyDescent="0.25">
      <c r="A1406" t="s">
        <v>4382</v>
      </c>
      <c r="B1406" t="s">
        <v>4209</v>
      </c>
      <c r="C1406" t="s">
        <v>5789</v>
      </c>
      <c r="D1406" s="1">
        <v>0.22906249999999997</v>
      </c>
      <c r="E1406" t="s">
        <v>60</v>
      </c>
      <c r="F1406" t="s">
        <v>4383</v>
      </c>
      <c r="G1406">
        <v>0</v>
      </c>
    </row>
    <row r="1407" spans="1:7" x14ac:dyDescent="0.25">
      <c r="A1407" t="s">
        <v>4384</v>
      </c>
      <c r="B1407" t="s">
        <v>4214</v>
      </c>
      <c r="C1407" t="s">
        <v>5789</v>
      </c>
      <c r="D1407" s="1">
        <v>0.22906249999999997</v>
      </c>
      <c r="E1407" t="s">
        <v>60</v>
      </c>
      <c r="F1407" t="s">
        <v>4385</v>
      </c>
      <c r="G1407">
        <v>25813.064399999999</v>
      </c>
    </row>
    <row r="1408" spans="1:7" x14ac:dyDescent="0.25">
      <c r="A1408" t="s">
        <v>4386</v>
      </c>
      <c r="B1408" t="s">
        <v>4219</v>
      </c>
      <c r="C1408" t="s">
        <v>5789</v>
      </c>
      <c r="D1408" s="1">
        <v>0.22906249999999997</v>
      </c>
      <c r="E1408" t="s">
        <v>60</v>
      </c>
      <c r="F1408" t="s">
        <v>4387</v>
      </c>
      <c r="G1408">
        <v>17269.625</v>
      </c>
    </row>
    <row r="1409" spans="1:7" x14ac:dyDescent="0.25">
      <c r="A1409" t="s">
        <v>4388</v>
      </c>
      <c r="B1409" t="s">
        <v>4224</v>
      </c>
      <c r="C1409" t="s">
        <v>5789</v>
      </c>
      <c r="D1409" s="1">
        <v>0.22906249999999997</v>
      </c>
      <c r="E1409" t="s">
        <v>60</v>
      </c>
      <c r="F1409" t="s">
        <v>4389</v>
      </c>
      <c r="G1409">
        <v>20791.023399999998</v>
      </c>
    </row>
    <row r="1410" spans="1:7" x14ac:dyDescent="0.25">
      <c r="A1410" t="s">
        <v>4390</v>
      </c>
      <c r="B1410" t="s">
        <v>4229</v>
      </c>
      <c r="C1410" t="s">
        <v>5789</v>
      </c>
      <c r="D1410" s="1">
        <v>0.22906249999999997</v>
      </c>
      <c r="E1410" t="s">
        <v>60</v>
      </c>
      <c r="F1410" t="s">
        <v>4391</v>
      </c>
      <c r="G1410">
        <v>20949.1191</v>
      </c>
    </row>
    <row r="1411" spans="1:7" x14ac:dyDescent="0.25">
      <c r="A1411" t="s">
        <v>4392</v>
      </c>
      <c r="B1411" t="s">
        <v>4234</v>
      </c>
      <c r="C1411" t="s">
        <v>5789</v>
      </c>
      <c r="D1411" s="1">
        <v>0.22906249999999997</v>
      </c>
      <c r="E1411" t="s">
        <v>60</v>
      </c>
      <c r="F1411" t="s">
        <v>4393</v>
      </c>
      <c r="G1411">
        <v>14761.915999999999</v>
      </c>
    </row>
    <row r="1412" spans="1:7" x14ac:dyDescent="0.25">
      <c r="A1412" t="s">
        <v>4394</v>
      </c>
      <c r="B1412" t="s">
        <v>4239</v>
      </c>
      <c r="C1412" t="s">
        <v>5789</v>
      </c>
      <c r="D1412" s="1">
        <v>0.22906249999999997</v>
      </c>
      <c r="E1412" t="s">
        <v>60</v>
      </c>
      <c r="F1412" t="s">
        <v>4395</v>
      </c>
      <c r="G1412">
        <v>17610.402300000002</v>
      </c>
    </row>
    <row r="1413" spans="1:7" x14ac:dyDescent="0.25">
      <c r="A1413" t="s">
        <v>4396</v>
      </c>
      <c r="B1413" t="s">
        <v>4274</v>
      </c>
      <c r="C1413" t="s">
        <v>5789</v>
      </c>
      <c r="D1413" s="1">
        <v>0.22906249999999997</v>
      </c>
      <c r="E1413" t="s">
        <v>60</v>
      </c>
      <c r="F1413" t="s">
        <v>4397</v>
      </c>
      <c r="G1413">
        <v>3269.2578100000001</v>
      </c>
    </row>
    <row r="1414" spans="1:7" x14ac:dyDescent="0.25">
      <c r="A1414" t="s">
        <v>4398</v>
      </c>
      <c r="B1414" t="s">
        <v>4279</v>
      </c>
      <c r="C1414" t="s">
        <v>5789</v>
      </c>
      <c r="D1414" s="1">
        <v>0.22906249999999997</v>
      </c>
      <c r="E1414" t="s">
        <v>60</v>
      </c>
      <c r="F1414" t="s">
        <v>4399</v>
      </c>
      <c r="G1414">
        <v>5294.80566</v>
      </c>
    </row>
    <row r="1415" spans="1:7" x14ac:dyDescent="0.25">
      <c r="A1415" t="s">
        <v>4400</v>
      </c>
      <c r="B1415" t="s">
        <v>4284</v>
      </c>
      <c r="C1415" t="s">
        <v>5789</v>
      </c>
      <c r="D1415" s="1">
        <v>0.22906249999999997</v>
      </c>
      <c r="E1415" t="s">
        <v>60</v>
      </c>
      <c r="F1415" t="s">
        <v>4401</v>
      </c>
      <c r="G1415">
        <v>4655.1269499999999</v>
      </c>
    </row>
    <row r="1416" spans="1:7" x14ac:dyDescent="0.25">
      <c r="A1416" t="s">
        <v>4402</v>
      </c>
      <c r="B1416" t="s">
        <v>4289</v>
      </c>
      <c r="C1416" t="s">
        <v>5789</v>
      </c>
      <c r="D1416" s="1">
        <v>0.22906249999999997</v>
      </c>
      <c r="E1416" t="s">
        <v>60</v>
      </c>
      <c r="F1416" t="s">
        <v>4403</v>
      </c>
      <c r="G1416">
        <v>3946.3002900000001</v>
      </c>
    </row>
    <row r="1417" spans="1:7" x14ac:dyDescent="0.25">
      <c r="A1417" t="s">
        <v>4404</v>
      </c>
      <c r="B1417" t="s">
        <v>4294</v>
      </c>
      <c r="C1417" t="s">
        <v>5789</v>
      </c>
      <c r="D1417" s="1">
        <v>0.22906249999999997</v>
      </c>
      <c r="E1417" t="s">
        <v>60</v>
      </c>
      <c r="F1417" t="s">
        <v>4405</v>
      </c>
      <c r="G1417">
        <v>14485.0625</v>
      </c>
    </row>
    <row r="1418" spans="1:7" x14ac:dyDescent="0.25">
      <c r="A1418" t="s">
        <v>4406</v>
      </c>
      <c r="B1418" t="s">
        <v>4299</v>
      </c>
      <c r="C1418" t="s">
        <v>5789</v>
      </c>
      <c r="D1418" s="1">
        <v>0.22906249999999997</v>
      </c>
      <c r="E1418" t="s">
        <v>60</v>
      </c>
      <c r="F1418" t="s">
        <v>4407</v>
      </c>
      <c r="G1418">
        <v>13530.815399999999</v>
      </c>
    </row>
    <row r="1419" spans="1:7" x14ac:dyDescent="0.25">
      <c r="A1419" t="s">
        <v>4408</v>
      </c>
      <c r="B1419" t="s">
        <v>4115</v>
      </c>
      <c r="C1419" t="s">
        <v>5789</v>
      </c>
      <c r="D1419" s="1">
        <v>0.22906249999999997</v>
      </c>
      <c r="E1419" t="s">
        <v>61</v>
      </c>
      <c r="F1419" t="s">
        <v>4305</v>
      </c>
      <c r="G1419">
        <v>0</v>
      </c>
    </row>
    <row r="1420" spans="1:7" x14ac:dyDescent="0.25">
      <c r="A1420" t="s">
        <v>4409</v>
      </c>
      <c r="B1420" t="s">
        <v>4120</v>
      </c>
      <c r="C1420" t="s">
        <v>5789</v>
      </c>
      <c r="D1420" s="1">
        <v>0.22906249999999997</v>
      </c>
      <c r="E1420" t="s">
        <v>61</v>
      </c>
      <c r="F1420" t="s">
        <v>4307</v>
      </c>
      <c r="G1420">
        <v>28971.888599999998</v>
      </c>
    </row>
    <row r="1421" spans="1:7" x14ac:dyDescent="0.25">
      <c r="A1421" t="s">
        <v>4410</v>
      </c>
      <c r="B1421" t="s">
        <v>4045</v>
      </c>
      <c r="C1421" t="s">
        <v>5789</v>
      </c>
      <c r="D1421" s="1">
        <v>0.22906249999999997</v>
      </c>
      <c r="E1421" t="s">
        <v>61</v>
      </c>
      <c r="F1421" t="s">
        <v>4309</v>
      </c>
      <c r="G1421">
        <v>76894.132800000007</v>
      </c>
    </row>
    <row r="1422" spans="1:7" x14ac:dyDescent="0.25">
      <c r="A1422" t="s">
        <v>4411</v>
      </c>
      <c r="B1422" t="s">
        <v>4125</v>
      </c>
      <c r="C1422" t="s">
        <v>5789</v>
      </c>
      <c r="D1422" s="1">
        <v>0.22906249999999997</v>
      </c>
      <c r="E1422" t="s">
        <v>61</v>
      </c>
      <c r="F1422" t="s">
        <v>4311</v>
      </c>
      <c r="G1422">
        <v>25693.6113</v>
      </c>
    </row>
    <row r="1423" spans="1:7" x14ac:dyDescent="0.25">
      <c r="A1423" t="s">
        <v>4412</v>
      </c>
      <c r="B1423" t="s">
        <v>4050</v>
      </c>
      <c r="C1423" t="s">
        <v>5789</v>
      </c>
      <c r="D1423" s="1">
        <v>0.22906249999999997</v>
      </c>
      <c r="E1423" t="s">
        <v>61</v>
      </c>
      <c r="F1423" t="s">
        <v>4313</v>
      </c>
      <c r="G1423">
        <v>62197.582000000002</v>
      </c>
    </row>
    <row r="1424" spans="1:7" x14ac:dyDescent="0.25">
      <c r="A1424" t="s">
        <v>4413</v>
      </c>
      <c r="B1424" t="s">
        <v>4055</v>
      </c>
      <c r="C1424" t="s">
        <v>5789</v>
      </c>
      <c r="D1424" s="1">
        <v>0.22906249999999997</v>
      </c>
      <c r="E1424" t="s">
        <v>61</v>
      </c>
      <c r="F1424" t="s">
        <v>4315</v>
      </c>
      <c r="G1424">
        <v>57475.085899999998</v>
      </c>
    </row>
    <row r="1425" spans="1:7" x14ac:dyDescent="0.25">
      <c r="A1425" t="s">
        <v>4414</v>
      </c>
      <c r="B1425" t="s">
        <v>4130</v>
      </c>
      <c r="C1425" t="s">
        <v>5789</v>
      </c>
      <c r="D1425" s="1">
        <v>0.22906249999999997</v>
      </c>
      <c r="E1425" t="s">
        <v>61</v>
      </c>
      <c r="F1425" t="s">
        <v>4317</v>
      </c>
      <c r="G1425">
        <v>0</v>
      </c>
    </row>
    <row r="1426" spans="1:7" x14ac:dyDescent="0.25">
      <c r="A1426" t="s">
        <v>4415</v>
      </c>
      <c r="B1426" t="s">
        <v>4135</v>
      </c>
      <c r="C1426" t="s">
        <v>5789</v>
      </c>
      <c r="D1426" s="1">
        <v>0.22906249999999997</v>
      </c>
      <c r="E1426" t="s">
        <v>61</v>
      </c>
      <c r="F1426" t="s">
        <v>4319</v>
      </c>
      <c r="G1426">
        <v>0</v>
      </c>
    </row>
    <row r="1427" spans="1:7" x14ac:dyDescent="0.25">
      <c r="A1427" t="s">
        <v>4416</v>
      </c>
      <c r="B1427" t="s">
        <v>4140</v>
      </c>
      <c r="C1427" t="s">
        <v>5789</v>
      </c>
      <c r="D1427" s="1">
        <v>0.22906249999999997</v>
      </c>
      <c r="E1427" t="s">
        <v>61</v>
      </c>
      <c r="F1427" t="s">
        <v>4321</v>
      </c>
      <c r="G1427">
        <v>109373.69500000001</v>
      </c>
    </row>
    <row r="1428" spans="1:7" x14ac:dyDescent="0.25">
      <c r="A1428" t="s">
        <v>4417</v>
      </c>
      <c r="B1428" t="s">
        <v>4060</v>
      </c>
      <c r="C1428" t="s">
        <v>5789</v>
      </c>
      <c r="D1428" s="1">
        <v>0.22906249999999997</v>
      </c>
      <c r="E1428" t="s">
        <v>61</v>
      </c>
      <c r="F1428" t="s">
        <v>4323</v>
      </c>
      <c r="G1428">
        <v>55331.386700000003</v>
      </c>
    </row>
    <row r="1429" spans="1:7" x14ac:dyDescent="0.25">
      <c r="A1429" t="s">
        <v>4418</v>
      </c>
      <c r="B1429" t="s">
        <v>4065</v>
      </c>
      <c r="C1429" t="s">
        <v>5789</v>
      </c>
      <c r="D1429" s="1">
        <v>0.22906249999999997</v>
      </c>
      <c r="E1429" t="s">
        <v>61</v>
      </c>
      <c r="F1429" t="s">
        <v>4325</v>
      </c>
      <c r="G1429">
        <v>0</v>
      </c>
    </row>
    <row r="1430" spans="1:7" x14ac:dyDescent="0.25">
      <c r="A1430" t="s">
        <v>4419</v>
      </c>
      <c r="B1430" t="s">
        <v>4070</v>
      </c>
      <c r="C1430" t="s">
        <v>5789</v>
      </c>
      <c r="D1430" s="1">
        <v>0.22906249999999997</v>
      </c>
      <c r="E1430" t="s">
        <v>61</v>
      </c>
      <c r="F1430" t="s">
        <v>4327</v>
      </c>
      <c r="G1430">
        <v>111974.96</v>
      </c>
    </row>
    <row r="1431" spans="1:7" x14ac:dyDescent="0.25">
      <c r="A1431" t="s">
        <v>4420</v>
      </c>
      <c r="B1431" t="s">
        <v>4075</v>
      </c>
      <c r="C1431" t="s">
        <v>5789</v>
      </c>
      <c r="D1431" s="1">
        <v>0.22906249999999997</v>
      </c>
      <c r="E1431" t="s">
        <v>61</v>
      </c>
      <c r="F1431" t="s">
        <v>4329</v>
      </c>
      <c r="G1431">
        <v>67435.757800000007</v>
      </c>
    </row>
    <row r="1432" spans="1:7" x14ac:dyDescent="0.25">
      <c r="A1432" t="s">
        <v>4421</v>
      </c>
      <c r="B1432" t="s">
        <v>4080</v>
      </c>
      <c r="C1432" t="s">
        <v>5789</v>
      </c>
      <c r="D1432" s="1">
        <v>0.22906249999999997</v>
      </c>
      <c r="E1432" t="s">
        <v>61</v>
      </c>
      <c r="F1432" t="s">
        <v>4331</v>
      </c>
      <c r="G1432">
        <v>89360.640599999999</v>
      </c>
    </row>
    <row r="1433" spans="1:7" x14ac:dyDescent="0.25">
      <c r="A1433" t="s">
        <v>4422</v>
      </c>
      <c r="B1433" t="s">
        <v>4085</v>
      </c>
      <c r="C1433" t="s">
        <v>5789</v>
      </c>
      <c r="D1433" s="1">
        <v>0.22906249999999997</v>
      </c>
      <c r="E1433" t="s">
        <v>61</v>
      </c>
      <c r="F1433" t="s">
        <v>4333</v>
      </c>
      <c r="G1433">
        <v>140755.39000000001</v>
      </c>
    </row>
    <row r="1434" spans="1:7" x14ac:dyDescent="0.25">
      <c r="A1434" t="s">
        <v>4423</v>
      </c>
      <c r="B1434" t="s">
        <v>4090</v>
      </c>
      <c r="C1434" t="s">
        <v>5789</v>
      </c>
      <c r="D1434" s="1">
        <v>0.22906249999999997</v>
      </c>
      <c r="E1434" t="s">
        <v>61</v>
      </c>
      <c r="F1434" t="s">
        <v>4335</v>
      </c>
      <c r="G1434">
        <v>98447.843699999998</v>
      </c>
    </row>
    <row r="1435" spans="1:7" x14ac:dyDescent="0.25">
      <c r="A1435" t="s">
        <v>4424</v>
      </c>
      <c r="B1435" t="s">
        <v>4095</v>
      </c>
      <c r="C1435" t="s">
        <v>5789</v>
      </c>
      <c r="D1435" s="1">
        <v>0.22906249999999997</v>
      </c>
      <c r="E1435" t="s">
        <v>61</v>
      </c>
      <c r="F1435" t="s">
        <v>4337</v>
      </c>
      <c r="G1435">
        <v>70541.234299999996</v>
      </c>
    </row>
    <row r="1436" spans="1:7" x14ac:dyDescent="0.25">
      <c r="A1436" t="s">
        <v>4425</v>
      </c>
      <c r="B1436" t="s">
        <v>4100</v>
      </c>
      <c r="C1436" t="s">
        <v>5789</v>
      </c>
      <c r="D1436" s="1">
        <v>0.22906249999999997</v>
      </c>
      <c r="E1436" t="s">
        <v>61</v>
      </c>
      <c r="F1436" t="s">
        <v>4339</v>
      </c>
      <c r="G1436">
        <v>40753.804600000003</v>
      </c>
    </row>
    <row r="1437" spans="1:7" x14ac:dyDescent="0.25">
      <c r="A1437" t="s">
        <v>4426</v>
      </c>
      <c r="B1437" t="s">
        <v>4105</v>
      </c>
      <c r="C1437" t="s">
        <v>5789</v>
      </c>
      <c r="D1437" s="1">
        <v>0.22906249999999997</v>
      </c>
      <c r="E1437" t="s">
        <v>61</v>
      </c>
      <c r="F1437" t="s">
        <v>4341</v>
      </c>
      <c r="G1437">
        <v>57891.765599999999</v>
      </c>
    </row>
    <row r="1438" spans="1:7" x14ac:dyDescent="0.25">
      <c r="A1438" t="s">
        <v>4427</v>
      </c>
      <c r="B1438" t="s">
        <v>4110</v>
      </c>
      <c r="C1438" t="s">
        <v>5789</v>
      </c>
      <c r="D1438" s="1">
        <v>0.22906249999999997</v>
      </c>
      <c r="E1438" t="s">
        <v>61</v>
      </c>
      <c r="F1438" t="s">
        <v>4343</v>
      </c>
      <c r="G1438">
        <v>78545.3125</v>
      </c>
    </row>
    <row r="1439" spans="1:7" x14ac:dyDescent="0.25">
      <c r="A1439" t="s">
        <v>4428</v>
      </c>
      <c r="B1439" t="s">
        <v>4145</v>
      </c>
      <c r="C1439" t="s">
        <v>5789</v>
      </c>
      <c r="D1439" s="1">
        <v>0.22906249999999997</v>
      </c>
      <c r="E1439" t="s">
        <v>61</v>
      </c>
      <c r="F1439" t="s">
        <v>4345</v>
      </c>
      <c r="G1439">
        <v>16821.638599999998</v>
      </c>
    </row>
    <row r="1440" spans="1:7" x14ac:dyDescent="0.25">
      <c r="A1440" t="s">
        <v>4429</v>
      </c>
      <c r="B1440" t="s">
        <v>4150</v>
      </c>
      <c r="C1440" t="s">
        <v>5789</v>
      </c>
      <c r="D1440" s="1">
        <v>0.22906249999999997</v>
      </c>
      <c r="E1440" t="s">
        <v>61</v>
      </c>
      <c r="F1440" t="s">
        <v>4347</v>
      </c>
      <c r="G1440">
        <v>16551.4843</v>
      </c>
    </row>
    <row r="1441" spans="1:7" x14ac:dyDescent="0.25">
      <c r="A1441" t="s">
        <v>4430</v>
      </c>
      <c r="B1441" t="s">
        <v>4155</v>
      </c>
      <c r="C1441" t="s">
        <v>5789</v>
      </c>
      <c r="D1441" s="1">
        <v>0.22906249999999997</v>
      </c>
      <c r="E1441" t="s">
        <v>61</v>
      </c>
      <c r="F1441" t="s">
        <v>4349</v>
      </c>
      <c r="G1441">
        <v>0</v>
      </c>
    </row>
    <row r="1442" spans="1:7" x14ac:dyDescent="0.25">
      <c r="A1442" t="s">
        <v>4431</v>
      </c>
      <c r="B1442" t="s">
        <v>4160</v>
      </c>
      <c r="C1442" t="s">
        <v>5789</v>
      </c>
      <c r="D1442" s="1">
        <v>0.22906249999999997</v>
      </c>
      <c r="E1442" t="s">
        <v>61</v>
      </c>
      <c r="F1442" t="s">
        <v>4351</v>
      </c>
      <c r="G1442">
        <v>0</v>
      </c>
    </row>
    <row r="1443" spans="1:7" x14ac:dyDescent="0.25">
      <c r="A1443" t="s">
        <v>4432</v>
      </c>
      <c r="B1443" t="s">
        <v>4165</v>
      </c>
      <c r="C1443" t="s">
        <v>5789</v>
      </c>
      <c r="D1443" s="1">
        <v>0.22906249999999997</v>
      </c>
      <c r="E1443" t="s">
        <v>61</v>
      </c>
      <c r="F1443" t="s">
        <v>4353</v>
      </c>
      <c r="G1443">
        <v>0</v>
      </c>
    </row>
    <row r="1444" spans="1:7" x14ac:dyDescent="0.25">
      <c r="A1444" t="s">
        <v>4433</v>
      </c>
      <c r="B1444" t="s">
        <v>4170</v>
      </c>
      <c r="C1444" t="s">
        <v>5789</v>
      </c>
      <c r="D1444" s="1">
        <v>0.22906249999999997</v>
      </c>
      <c r="E1444" t="s">
        <v>61</v>
      </c>
      <c r="F1444" t="s">
        <v>4355</v>
      </c>
      <c r="G1444">
        <v>14919.375</v>
      </c>
    </row>
    <row r="1445" spans="1:7" x14ac:dyDescent="0.25">
      <c r="A1445" t="s">
        <v>4434</v>
      </c>
      <c r="B1445" t="s">
        <v>4245</v>
      </c>
      <c r="C1445" t="s">
        <v>5789</v>
      </c>
      <c r="D1445" s="1">
        <v>0.22906249999999997</v>
      </c>
      <c r="E1445" t="s">
        <v>61</v>
      </c>
      <c r="F1445" t="s">
        <v>4357</v>
      </c>
      <c r="G1445">
        <v>82448.882800000007</v>
      </c>
    </row>
    <row r="1446" spans="1:7" x14ac:dyDescent="0.25">
      <c r="A1446" t="s">
        <v>4435</v>
      </c>
      <c r="B1446" t="s">
        <v>4250</v>
      </c>
      <c r="C1446" t="s">
        <v>5789</v>
      </c>
      <c r="D1446" s="1">
        <v>0.22906249999999997</v>
      </c>
      <c r="E1446" t="s">
        <v>61</v>
      </c>
      <c r="F1446" t="s">
        <v>4359</v>
      </c>
      <c r="G1446">
        <v>11096.2587</v>
      </c>
    </row>
    <row r="1447" spans="1:7" x14ac:dyDescent="0.25">
      <c r="A1447" t="s">
        <v>4436</v>
      </c>
      <c r="B1447" t="s">
        <v>4175</v>
      </c>
      <c r="C1447" t="s">
        <v>5789</v>
      </c>
      <c r="D1447" s="1">
        <v>0.22906249999999997</v>
      </c>
      <c r="E1447" t="s">
        <v>61</v>
      </c>
      <c r="F1447" t="s">
        <v>4361</v>
      </c>
      <c r="G1447">
        <v>16013.579100000001</v>
      </c>
    </row>
    <row r="1448" spans="1:7" x14ac:dyDescent="0.25">
      <c r="A1448" t="s">
        <v>4437</v>
      </c>
      <c r="B1448" t="s">
        <v>4255</v>
      </c>
      <c r="C1448" t="s">
        <v>5789</v>
      </c>
      <c r="D1448" s="1">
        <v>0.22906249999999997</v>
      </c>
      <c r="E1448" t="s">
        <v>61</v>
      </c>
      <c r="F1448" t="s">
        <v>4363</v>
      </c>
      <c r="G1448">
        <v>0</v>
      </c>
    </row>
    <row r="1449" spans="1:7" x14ac:dyDescent="0.25">
      <c r="A1449" t="s">
        <v>4438</v>
      </c>
      <c r="B1449" t="s">
        <v>4180</v>
      </c>
      <c r="C1449" t="s">
        <v>5789</v>
      </c>
      <c r="D1449" s="1">
        <v>0.22906249999999997</v>
      </c>
      <c r="E1449" t="s">
        <v>61</v>
      </c>
      <c r="F1449" t="s">
        <v>4365</v>
      </c>
      <c r="G1449">
        <v>18972.324199999999</v>
      </c>
    </row>
    <row r="1450" spans="1:7" x14ac:dyDescent="0.25">
      <c r="A1450" t="s">
        <v>4439</v>
      </c>
      <c r="B1450" t="s">
        <v>4185</v>
      </c>
      <c r="C1450" t="s">
        <v>5789</v>
      </c>
      <c r="D1450" s="1">
        <v>0.22906249999999997</v>
      </c>
      <c r="E1450" t="s">
        <v>61</v>
      </c>
      <c r="F1450" t="s">
        <v>4367</v>
      </c>
      <c r="G1450">
        <v>30824.0039</v>
      </c>
    </row>
    <row r="1451" spans="1:7" x14ac:dyDescent="0.25">
      <c r="A1451" t="s">
        <v>4440</v>
      </c>
      <c r="B1451" t="s">
        <v>4260</v>
      </c>
      <c r="C1451" t="s">
        <v>5789</v>
      </c>
      <c r="D1451" s="1">
        <v>0.22906249999999997</v>
      </c>
      <c r="E1451" t="s">
        <v>61</v>
      </c>
      <c r="F1451" t="s">
        <v>4369</v>
      </c>
      <c r="G1451">
        <v>19696.7343</v>
      </c>
    </row>
    <row r="1452" spans="1:7" x14ac:dyDescent="0.25">
      <c r="A1452" t="s">
        <v>4441</v>
      </c>
      <c r="B1452" t="s">
        <v>4265</v>
      </c>
      <c r="C1452" t="s">
        <v>5789</v>
      </c>
      <c r="D1452" s="1">
        <v>0.22906249999999997</v>
      </c>
      <c r="E1452" t="s">
        <v>61</v>
      </c>
      <c r="F1452" t="s">
        <v>4371</v>
      </c>
      <c r="G1452">
        <v>29091.148399999998</v>
      </c>
    </row>
    <row r="1453" spans="1:7" x14ac:dyDescent="0.25">
      <c r="A1453" t="s">
        <v>4442</v>
      </c>
      <c r="B1453" t="s">
        <v>4270</v>
      </c>
      <c r="C1453" t="s">
        <v>5789</v>
      </c>
      <c r="D1453" s="1">
        <v>0.22906249999999997</v>
      </c>
      <c r="E1453" t="s">
        <v>61</v>
      </c>
      <c r="F1453" t="s">
        <v>4373</v>
      </c>
      <c r="G1453">
        <v>52623.769500000002</v>
      </c>
    </row>
    <row r="1454" spans="1:7" x14ac:dyDescent="0.25">
      <c r="A1454" t="s">
        <v>4443</v>
      </c>
      <c r="B1454" t="s">
        <v>4190</v>
      </c>
      <c r="C1454" t="s">
        <v>5789</v>
      </c>
      <c r="D1454" s="1">
        <v>0.22906249999999997</v>
      </c>
      <c r="E1454" t="s">
        <v>61</v>
      </c>
      <c r="F1454" t="s">
        <v>4375</v>
      </c>
      <c r="G1454">
        <v>13155.8593</v>
      </c>
    </row>
    <row r="1455" spans="1:7" x14ac:dyDescent="0.25">
      <c r="A1455" t="s">
        <v>4444</v>
      </c>
      <c r="B1455" t="s">
        <v>4195</v>
      </c>
      <c r="C1455" t="s">
        <v>5789</v>
      </c>
      <c r="D1455" s="1">
        <v>0.22906249999999997</v>
      </c>
      <c r="E1455" t="s">
        <v>61</v>
      </c>
      <c r="F1455" t="s">
        <v>4377</v>
      </c>
      <c r="G1455">
        <v>22651.8632</v>
      </c>
    </row>
    <row r="1456" spans="1:7" x14ac:dyDescent="0.25">
      <c r="A1456" t="s">
        <v>4445</v>
      </c>
      <c r="B1456" t="s">
        <v>4200</v>
      </c>
      <c r="C1456" t="s">
        <v>5789</v>
      </c>
      <c r="D1456" s="1">
        <v>0.22906249999999997</v>
      </c>
      <c r="E1456" t="s">
        <v>61</v>
      </c>
      <c r="F1456" t="s">
        <v>4379</v>
      </c>
      <c r="G1456">
        <v>49305.734299999996</v>
      </c>
    </row>
    <row r="1457" spans="1:7" x14ac:dyDescent="0.25">
      <c r="A1457" t="s">
        <v>4446</v>
      </c>
      <c r="B1457" t="s">
        <v>4205</v>
      </c>
      <c r="C1457" t="s">
        <v>5789</v>
      </c>
      <c r="D1457" s="1">
        <v>0.22906249999999997</v>
      </c>
      <c r="E1457" t="s">
        <v>61</v>
      </c>
      <c r="F1457" t="s">
        <v>4381</v>
      </c>
      <c r="G1457">
        <v>40785.351499999997</v>
      </c>
    </row>
    <row r="1458" spans="1:7" x14ac:dyDescent="0.25">
      <c r="A1458" t="s">
        <v>4447</v>
      </c>
      <c r="B1458" t="s">
        <v>4210</v>
      </c>
      <c r="C1458" t="s">
        <v>5789</v>
      </c>
      <c r="D1458" s="1">
        <v>0.22906249999999997</v>
      </c>
      <c r="E1458" t="s">
        <v>61</v>
      </c>
      <c r="F1458" t="s">
        <v>4383</v>
      </c>
      <c r="G1458">
        <v>0</v>
      </c>
    </row>
    <row r="1459" spans="1:7" x14ac:dyDescent="0.25">
      <c r="A1459" t="s">
        <v>4448</v>
      </c>
      <c r="B1459" t="s">
        <v>4215</v>
      </c>
      <c r="C1459" t="s">
        <v>5789</v>
      </c>
      <c r="D1459" s="1">
        <v>0.22906249999999997</v>
      </c>
      <c r="E1459" t="s">
        <v>61</v>
      </c>
      <c r="F1459" t="s">
        <v>4385</v>
      </c>
      <c r="G1459">
        <v>57250.226499999997</v>
      </c>
    </row>
    <row r="1460" spans="1:7" x14ac:dyDescent="0.25">
      <c r="A1460" t="s">
        <v>4449</v>
      </c>
      <c r="B1460" t="s">
        <v>4220</v>
      </c>
      <c r="C1460" t="s">
        <v>5789</v>
      </c>
      <c r="D1460" s="1">
        <v>0.22906249999999997</v>
      </c>
      <c r="E1460" t="s">
        <v>61</v>
      </c>
      <c r="F1460" t="s">
        <v>4387</v>
      </c>
      <c r="G1460">
        <v>32991.992100000003</v>
      </c>
    </row>
    <row r="1461" spans="1:7" x14ac:dyDescent="0.25">
      <c r="A1461" t="s">
        <v>4450</v>
      </c>
      <c r="B1461" t="s">
        <v>4225</v>
      </c>
      <c r="C1461" t="s">
        <v>5789</v>
      </c>
      <c r="D1461" s="1">
        <v>0.22906249999999997</v>
      </c>
      <c r="E1461" t="s">
        <v>61</v>
      </c>
      <c r="F1461" t="s">
        <v>4389</v>
      </c>
      <c r="G1461">
        <v>46419.851499999997</v>
      </c>
    </row>
    <row r="1462" spans="1:7" x14ac:dyDescent="0.25">
      <c r="A1462" t="s">
        <v>4451</v>
      </c>
      <c r="B1462" t="s">
        <v>4230</v>
      </c>
      <c r="C1462" t="s">
        <v>5789</v>
      </c>
      <c r="D1462" s="1">
        <v>0.22906249999999997</v>
      </c>
      <c r="E1462" t="s">
        <v>61</v>
      </c>
      <c r="F1462" t="s">
        <v>4391</v>
      </c>
      <c r="G1462">
        <v>47521.722600000001</v>
      </c>
    </row>
    <row r="1463" spans="1:7" x14ac:dyDescent="0.25">
      <c r="A1463" t="s">
        <v>4452</v>
      </c>
      <c r="B1463" t="s">
        <v>4235</v>
      </c>
      <c r="C1463" t="s">
        <v>5789</v>
      </c>
      <c r="D1463" s="1">
        <v>0.22906249999999997</v>
      </c>
      <c r="E1463" t="s">
        <v>61</v>
      </c>
      <c r="F1463" t="s">
        <v>4393</v>
      </c>
      <c r="G1463">
        <v>31129.333900000001</v>
      </c>
    </row>
    <row r="1464" spans="1:7" x14ac:dyDescent="0.25">
      <c r="A1464" t="s">
        <v>4453</v>
      </c>
      <c r="B1464" t="s">
        <v>4240</v>
      </c>
      <c r="C1464" t="s">
        <v>5789</v>
      </c>
      <c r="D1464" s="1">
        <v>0.22906249999999997</v>
      </c>
      <c r="E1464" t="s">
        <v>61</v>
      </c>
      <c r="F1464" t="s">
        <v>4395</v>
      </c>
      <c r="G1464">
        <v>43362.859299999996</v>
      </c>
    </row>
    <row r="1465" spans="1:7" x14ac:dyDescent="0.25">
      <c r="A1465" t="s">
        <v>4454</v>
      </c>
      <c r="B1465" t="s">
        <v>4275</v>
      </c>
      <c r="C1465" t="s">
        <v>5789</v>
      </c>
      <c r="D1465" s="1">
        <v>0.22906249999999997</v>
      </c>
      <c r="E1465" t="s">
        <v>61</v>
      </c>
      <c r="F1465" t="s">
        <v>4397</v>
      </c>
      <c r="G1465">
        <v>7872.65283</v>
      </c>
    </row>
    <row r="1466" spans="1:7" x14ac:dyDescent="0.25">
      <c r="A1466" t="s">
        <v>4455</v>
      </c>
      <c r="B1466" t="s">
        <v>4280</v>
      </c>
      <c r="C1466" t="s">
        <v>5789</v>
      </c>
      <c r="D1466" s="1">
        <v>0.22906249999999997</v>
      </c>
      <c r="E1466" t="s">
        <v>61</v>
      </c>
      <c r="F1466" t="s">
        <v>4399</v>
      </c>
      <c r="G1466">
        <v>14468.0849</v>
      </c>
    </row>
    <row r="1467" spans="1:7" x14ac:dyDescent="0.25">
      <c r="A1467" t="s">
        <v>4456</v>
      </c>
      <c r="B1467" t="s">
        <v>4285</v>
      </c>
      <c r="C1467" t="s">
        <v>5789</v>
      </c>
      <c r="D1467" s="1">
        <v>0.22906249999999997</v>
      </c>
      <c r="E1467" t="s">
        <v>61</v>
      </c>
      <c r="F1467" t="s">
        <v>4401</v>
      </c>
      <c r="G1467">
        <v>7322.2568300000003</v>
      </c>
    </row>
    <row r="1468" spans="1:7" x14ac:dyDescent="0.25">
      <c r="A1468" t="s">
        <v>4457</v>
      </c>
      <c r="B1468" t="s">
        <v>4290</v>
      </c>
      <c r="C1468" t="s">
        <v>5789</v>
      </c>
      <c r="D1468" s="1">
        <v>0.22906249999999997</v>
      </c>
      <c r="E1468" t="s">
        <v>61</v>
      </c>
      <c r="F1468" t="s">
        <v>4403</v>
      </c>
      <c r="G1468">
        <v>3452.9057600000001</v>
      </c>
    </row>
    <row r="1469" spans="1:7" x14ac:dyDescent="0.25">
      <c r="A1469" t="s">
        <v>4458</v>
      </c>
      <c r="B1469" t="s">
        <v>4295</v>
      </c>
      <c r="C1469" t="s">
        <v>5789</v>
      </c>
      <c r="D1469" s="1">
        <v>0.22906249999999997</v>
      </c>
      <c r="E1469" t="s">
        <v>61</v>
      </c>
      <c r="F1469" t="s">
        <v>4405</v>
      </c>
      <c r="G1469">
        <v>28791.0664</v>
      </c>
    </row>
    <row r="1470" spans="1:7" x14ac:dyDescent="0.25">
      <c r="A1470" t="s">
        <v>4459</v>
      </c>
      <c r="B1470" t="s">
        <v>4300</v>
      </c>
      <c r="C1470" t="s">
        <v>5789</v>
      </c>
      <c r="D1470" s="1">
        <v>0.22906249999999997</v>
      </c>
      <c r="E1470" t="s">
        <v>61</v>
      </c>
      <c r="F1470" t="s">
        <v>4407</v>
      </c>
      <c r="G1470">
        <v>24462.453099999999</v>
      </c>
    </row>
    <row r="1471" spans="1:7" x14ac:dyDescent="0.25">
      <c r="A1471" t="s">
        <v>4460</v>
      </c>
      <c r="B1471" t="s">
        <v>4116</v>
      </c>
      <c r="C1471" t="s">
        <v>5789</v>
      </c>
      <c r="D1471" s="1">
        <v>0.22907407407407407</v>
      </c>
      <c r="E1471" t="s">
        <v>62</v>
      </c>
      <c r="F1471" t="s">
        <v>4305</v>
      </c>
      <c r="G1471">
        <v>0</v>
      </c>
    </row>
    <row r="1472" spans="1:7" x14ac:dyDescent="0.25">
      <c r="A1472" t="s">
        <v>4461</v>
      </c>
      <c r="B1472" t="s">
        <v>4121</v>
      </c>
      <c r="C1472" t="s">
        <v>5789</v>
      </c>
      <c r="D1472" s="1">
        <v>0.22907407407407407</v>
      </c>
      <c r="E1472" t="s">
        <v>62</v>
      </c>
      <c r="F1472" t="s">
        <v>4307</v>
      </c>
      <c r="G1472">
        <v>17405.044900000001</v>
      </c>
    </row>
    <row r="1473" spans="1:7" x14ac:dyDescent="0.25">
      <c r="A1473" t="s">
        <v>4462</v>
      </c>
      <c r="B1473" t="s">
        <v>4046</v>
      </c>
      <c r="C1473" t="s">
        <v>5789</v>
      </c>
      <c r="D1473" s="1">
        <v>0.22907407407407407</v>
      </c>
      <c r="E1473" t="s">
        <v>62</v>
      </c>
      <c r="F1473" t="s">
        <v>4309</v>
      </c>
      <c r="G1473">
        <v>52168.070299999999</v>
      </c>
    </row>
    <row r="1474" spans="1:7" x14ac:dyDescent="0.25">
      <c r="A1474" t="s">
        <v>4463</v>
      </c>
      <c r="B1474" t="s">
        <v>4126</v>
      </c>
      <c r="C1474" t="s">
        <v>5789</v>
      </c>
      <c r="D1474" s="1">
        <v>0.22907407407407407</v>
      </c>
      <c r="E1474" t="s">
        <v>62</v>
      </c>
      <c r="F1474" t="s">
        <v>4311</v>
      </c>
      <c r="G1474">
        <v>19527.478500000001</v>
      </c>
    </row>
    <row r="1475" spans="1:7" x14ac:dyDescent="0.25">
      <c r="A1475" t="s">
        <v>4464</v>
      </c>
      <c r="B1475" t="s">
        <v>4051</v>
      </c>
      <c r="C1475" t="s">
        <v>5789</v>
      </c>
      <c r="D1475" s="1">
        <v>0.22907407407407407</v>
      </c>
      <c r="E1475" t="s">
        <v>62</v>
      </c>
      <c r="F1475" t="s">
        <v>4313</v>
      </c>
      <c r="G1475">
        <v>40466.5625</v>
      </c>
    </row>
    <row r="1476" spans="1:7" x14ac:dyDescent="0.25">
      <c r="A1476" t="s">
        <v>4465</v>
      </c>
      <c r="B1476" t="s">
        <v>4056</v>
      </c>
      <c r="C1476" t="s">
        <v>5789</v>
      </c>
      <c r="D1476" s="1">
        <v>0.22907407407407407</v>
      </c>
      <c r="E1476" t="s">
        <v>62</v>
      </c>
      <c r="F1476" t="s">
        <v>4315</v>
      </c>
      <c r="G1476">
        <v>37147.4882</v>
      </c>
    </row>
    <row r="1477" spans="1:7" x14ac:dyDescent="0.25">
      <c r="A1477" t="s">
        <v>4466</v>
      </c>
      <c r="B1477" t="s">
        <v>4131</v>
      </c>
      <c r="C1477" t="s">
        <v>5789</v>
      </c>
      <c r="D1477" s="1">
        <v>0.22907407407407407</v>
      </c>
      <c r="E1477" t="s">
        <v>62</v>
      </c>
      <c r="F1477" t="s">
        <v>4317</v>
      </c>
      <c r="G1477">
        <v>0</v>
      </c>
    </row>
    <row r="1478" spans="1:7" x14ac:dyDescent="0.25">
      <c r="A1478" t="s">
        <v>4467</v>
      </c>
      <c r="B1478" t="s">
        <v>4136</v>
      </c>
      <c r="C1478" t="s">
        <v>5789</v>
      </c>
      <c r="D1478" s="1">
        <v>0.22907407407407407</v>
      </c>
      <c r="E1478" t="s">
        <v>62</v>
      </c>
      <c r="F1478" t="s">
        <v>4319</v>
      </c>
      <c r="G1478">
        <v>0</v>
      </c>
    </row>
    <row r="1479" spans="1:7" x14ac:dyDescent="0.25">
      <c r="A1479" t="s">
        <v>4468</v>
      </c>
      <c r="B1479" t="s">
        <v>4141</v>
      </c>
      <c r="C1479" t="s">
        <v>5789</v>
      </c>
      <c r="D1479" s="1">
        <v>0.22907407407407407</v>
      </c>
      <c r="E1479" t="s">
        <v>62</v>
      </c>
      <c r="F1479" t="s">
        <v>4321</v>
      </c>
      <c r="G1479">
        <v>67802.75</v>
      </c>
    </row>
    <row r="1480" spans="1:7" x14ac:dyDescent="0.25">
      <c r="A1480" t="s">
        <v>4469</v>
      </c>
      <c r="B1480" t="s">
        <v>4061</v>
      </c>
      <c r="C1480" t="s">
        <v>5789</v>
      </c>
      <c r="D1480" s="1">
        <v>0.22907407407407407</v>
      </c>
      <c r="E1480" t="s">
        <v>62</v>
      </c>
      <c r="F1480" t="s">
        <v>4323</v>
      </c>
      <c r="G1480">
        <v>32650.535100000001</v>
      </c>
    </row>
    <row r="1481" spans="1:7" x14ac:dyDescent="0.25">
      <c r="A1481" t="s">
        <v>4470</v>
      </c>
      <c r="B1481" t="s">
        <v>4066</v>
      </c>
      <c r="C1481" t="s">
        <v>5789</v>
      </c>
      <c r="D1481" s="1">
        <v>0.22907407407407407</v>
      </c>
      <c r="E1481" t="s">
        <v>62</v>
      </c>
      <c r="F1481" t="s">
        <v>4325</v>
      </c>
      <c r="G1481">
        <v>0</v>
      </c>
    </row>
    <row r="1482" spans="1:7" x14ac:dyDescent="0.25">
      <c r="A1482" t="s">
        <v>4471</v>
      </c>
      <c r="B1482" t="s">
        <v>4071</v>
      </c>
      <c r="C1482" t="s">
        <v>5789</v>
      </c>
      <c r="D1482" s="1">
        <v>0.22907407407407407</v>
      </c>
      <c r="E1482" t="s">
        <v>62</v>
      </c>
      <c r="F1482" t="s">
        <v>4327</v>
      </c>
      <c r="G1482">
        <v>67529.359299999996</v>
      </c>
    </row>
    <row r="1483" spans="1:7" x14ac:dyDescent="0.25">
      <c r="A1483" t="s">
        <v>4472</v>
      </c>
      <c r="B1483" t="s">
        <v>4076</v>
      </c>
      <c r="C1483" t="s">
        <v>5789</v>
      </c>
      <c r="D1483" s="1">
        <v>0.22907407407407407</v>
      </c>
      <c r="E1483" t="s">
        <v>62</v>
      </c>
      <c r="F1483" t="s">
        <v>4329</v>
      </c>
      <c r="G1483">
        <v>45012.554600000003</v>
      </c>
    </row>
    <row r="1484" spans="1:7" x14ac:dyDescent="0.25">
      <c r="A1484" t="s">
        <v>4473</v>
      </c>
      <c r="B1484" t="s">
        <v>4081</v>
      </c>
      <c r="C1484" t="s">
        <v>5789</v>
      </c>
      <c r="D1484" s="1">
        <v>0.22907407407407407</v>
      </c>
      <c r="E1484" t="s">
        <v>62</v>
      </c>
      <c r="F1484" t="s">
        <v>4331</v>
      </c>
      <c r="G1484">
        <v>60339.375</v>
      </c>
    </row>
    <row r="1485" spans="1:7" x14ac:dyDescent="0.25">
      <c r="A1485" t="s">
        <v>4474</v>
      </c>
      <c r="B1485" t="s">
        <v>4086</v>
      </c>
      <c r="C1485" t="s">
        <v>5789</v>
      </c>
      <c r="D1485" s="1">
        <v>0.22907407407407407</v>
      </c>
      <c r="E1485" t="s">
        <v>62</v>
      </c>
      <c r="F1485" t="s">
        <v>4333</v>
      </c>
      <c r="G1485">
        <v>81647.242100000003</v>
      </c>
    </row>
    <row r="1486" spans="1:7" x14ac:dyDescent="0.25">
      <c r="A1486" t="s">
        <v>4475</v>
      </c>
      <c r="B1486" t="s">
        <v>4091</v>
      </c>
      <c r="C1486" t="s">
        <v>5789</v>
      </c>
      <c r="D1486" s="1">
        <v>0.22907407407407407</v>
      </c>
      <c r="E1486" t="s">
        <v>62</v>
      </c>
      <c r="F1486" t="s">
        <v>4335</v>
      </c>
      <c r="G1486">
        <v>64226.816400000003</v>
      </c>
    </row>
    <row r="1487" spans="1:7" x14ac:dyDescent="0.25">
      <c r="A1487" t="s">
        <v>4476</v>
      </c>
      <c r="B1487" t="s">
        <v>4096</v>
      </c>
      <c r="C1487" t="s">
        <v>5789</v>
      </c>
      <c r="D1487" s="1">
        <v>0.22907407407407407</v>
      </c>
      <c r="E1487" t="s">
        <v>62</v>
      </c>
      <c r="F1487" t="s">
        <v>4337</v>
      </c>
      <c r="G1487">
        <v>42994.343699999998</v>
      </c>
    </row>
    <row r="1488" spans="1:7" x14ac:dyDescent="0.25">
      <c r="A1488" t="s">
        <v>4477</v>
      </c>
      <c r="B1488" t="s">
        <v>4101</v>
      </c>
      <c r="C1488" t="s">
        <v>5789</v>
      </c>
      <c r="D1488" s="1">
        <v>0.22907407407407407</v>
      </c>
      <c r="E1488" t="s">
        <v>62</v>
      </c>
      <c r="F1488" t="s">
        <v>4339</v>
      </c>
      <c r="G1488">
        <v>26918.011699999999</v>
      </c>
    </row>
    <row r="1489" spans="1:7" x14ac:dyDescent="0.25">
      <c r="A1489" t="s">
        <v>4478</v>
      </c>
      <c r="B1489" t="s">
        <v>4106</v>
      </c>
      <c r="C1489" t="s">
        <v>5789</v>
      </c>
      <c r="D1489" s="1">
        <v>0.22907407407407407</v>
      </c>
      <c r="E1489" t="s">
        <v>62</v>
      </c>
      <c r="F1489" t="s">
        <v>4341</v>
      </c>
      <c r="G1489">
        <v>37352.992100000003</v>
      </c>
    </row>
    <row r="1490" spans="1:7" x14ac:dyDescent="0.25">
      <c r="A1490" t="s">
        <v>4479</v>
      </c>
      <c r="B1490" t="s">
        <v>4111</v>
      </c>
      <c r="C1490" t="s">
        <v>5789</v>
      </c>
      <c r="D1490" s="1">
        <v>0.22907407407407407</v>
      </c>
      <c r="E1490" t="s">
        <v>62</v>
      </c>
      <c r="F1490" t="s">
        <v>4343</v>
      </c>
      <c r="G1490">
        <v>50150.636700000003</v>
      </c>
    </row>
    <row r="1491" spans="1:7" x14ac:dyDescent="0.25">
      <c r="A1491" t="s">
        <v>4480</v>
      </c>
      <c r="B1491" t="s">
        <v>4146</v>
      </c>
      <c r="C1491" t="s">
        <v>5789</v>
      </c>
      <c r="D1491" s="1">
        <v>0.22907407407407407</v>
      </c>
      <c r="E1491" t="s">
        <v>62</v>
      </c>
      <c r="F1491" t="s">
        <v>4345</v>
      </c>
      <c r="G1491">
        <v>12097.382799999999</v>
      </c>
    </row>
    <row r="1492" spans="1:7" x14ac:dyDescent="0.25">
      <c r="A1492" t="s">
        <v>4481</v>
      </c>
      <c r="B1492" t="s">
        <v>4151</v>
      </c>
      <c r="C1492" t="s">
        <v>5789</v>
      </c>
      <c r="D1492" s="1">
        <v>0.22907407407407407</v>
      </c>
      <c r="E1492" t="s">
        <v>62</v>
      </c>
      <c r="F1492" t="s">
        <v>4347</v>
      </c>
      <c r="G1492">
        <v>11071.558499999999</v>
      </c>
    </row>
    <row r="1493" spans="1:7" x14ac:dyDescent="0.25">
      <c r="A1493" t="s">
        <v>4482</v>
      </c>
      <c r="B1493" t="s">
        <v>4156</v>
      </c>
      <c r="C1493" t="s">
        <v>5789</v>
      </c>
      <c r="D1493" s="1">
        <v>0.22907407407407407</v>
      </c>
      <c r="E1493" t="s">
        <v>62</v>
      </c>
      <c r="F1493" t="s">
        <v>4349</v>
      </c>
      <c r="G1493">
        <v>0</v>
      </c>
    </row>
    <row r="1494" spans="1:7" x14ac:dyDescent="0.25">
      <c r="A1494" t="s">
        <v>4483</v>
      </c>
      <c r="B1494" t="s">
        <v>4161</v>
      </c>
      <c r="C1494" t="s">
        <v>5789</v>
      </c>
      <c r="D1494" s="1">
        <v>0.22907407407407407</v>
      </c>
      <c r="E1494" t="s">
        <v>62</v>
      </c>
      <c r="F1494" t="s">
        <v>4351</v>
      </c>
      <c r="G1494">
        <v>0</v>
      </c>
    </row>
    <row r="1495" spans="1:7" x14ac:dyDescent="0.25">
      <c r="A1495" t="s">
        <v>4484</v>
      </c>
      <c r="B1495" t="s">
        <v>4166</v>
      </c>
      <c r="C1495" t="s">
        <v>5789</v>
      </c>
      <c r="D1495" s="1">
        <v>0.22907407407407407</v>
      </c>
      <c r="E1495" t="s">
        <v>62</v>
      </c>
      <c r="F1495" t="s">
        <v>4353</v>
      </c>
      <c r="G1495">
        <v>0</v>
      </c>
    </row>
    <row r="1496" spans="1:7" x14ac:dyDescent="0.25">
      <c r="A1496" t="s">
        <v>4485</v>
      </c>
      <c r="B1496" t="s">
        <v>4171</v>
      </c>
      <c r="C1496" t="s">
        <v>5789</v>
      </c>
      <c r="D1496" s="1">
        <v>0.22907407407407407</v>
      </c>
      <c r="E1496" t="s">
        <v>62</v>
      </c>
      <c r="F1496" t="s">
        <v>4355</v>
      </c>
      <c r="G1496">
        <v>9971.5205000000005</v>
      </c>
    </row>
    <row r="1497" spans="1:7" x14ac:dyDescent="0.25">
      <c r="A1497" t="s">
        <v>4486</v>
      </c>
      <c r="B1497" t="s">
        <v>4246</v>
      </c>
      <c r="C1497" t="s">
        <v>5789</v>
      </c>
      <c r="D1497" s="1">
        <v>0.22907407407407407</v>
      </c>
      <c r="E1497" t="s">
        <v>62</v>
      </c>
      <c r="F1497" t="s">
        <v>4357</v>
      </c>
      <c r="G1497">
        <v>56961.995999999999</v>
      </c>
    </row>
    <row r="1498" spans="1:7" x14ac:dyDescent="0.25">
      <c r="A1498" t="s">
        <v>4487</v>
      </c>
      <c r="B1498" t="s">
        <v>4251</v>
      </c>
      <c r="C1498" t="s">
        <v>5789</v>
      </c>
      <c r="D1498" s="1">
        <v>0.22907407407407407</v>
      </c>
      <c r="E1498" t="s">
        <v>62</v>
      </c>
      <c r="F1498" t="s">
        <v>4359</v>
      </c>
      <c r="G1498">
        <v>8056.9077100000004</v>
      </c>
    </row>
    <row r="1499" spans="1:7" x14ac:dyDescent="0.25">
      <c r="A1499" t="s">
        <v>4488</v>
      </c>
      <c r="B1499" t="s">
        <v>4176</v>
      </c>
      <c r="C1499" t="s">
        <v>5789</v>
      </c>
      <c r="D1499" s="1">
        <v>0.22907407407407407</v>
      </c>
      <c r="E1499" t="s">
        <v>62</v>
      </c>
      <c r="F1499" t="s">
        <v>4361</v>
      </c>
      <c r="G1499">
        <v>12160.3457</v>
      </c>
    </row>
    <row r="1500" spans="1:7" x14ac:dyDescent="0.25">
      <c r="A1500" t="s">
        <v>4489</v>
      </c>
      <c r="B1500" t="s">
        <v>4256</v>
      </c>
      <c r="C1500" t="s">
        <v>5789</v>
      </c>
      <c r="D1500" s="1">
        <v>0.22907407407407407</v>
      </c>
      <c r="E1500" t="s">
        <v>62</v>
      </c>
      <c r="F1500" t="s">
        <v>4363</v>
      </c>
      <c r="G1500">
        <v>0</v>
      </c>
    </row>
    <row r="1501" spans="1:7" x14ac:dyDescent="0.25">
      <c r="A1501" t="s">
        <v>4490</v>
      </c>
      <c r="B1501" t="s">
        <v>4181</v>
      </c>
      <c r="C1501" t="s">
        <v>5789</v>
      </c>
      <c r="D1501" s="1">
        <v>0.22907407407407407</v>
      </c>
      <c r="E1501" t="s">
        <v>62</v>
      </c>
      <c r="F1501" t="s">
        <v>4365</v>
      </c>
      <c r="G1501">
        <v>15202.543900000001</v>
      </c>
    </row>
    <row r="1502" spans="1:7" x14ac:dyDescent="0.25">
      <c r="A1502" t="s">
        <v>4491</v>
      </c>
      <c r="B1502" t="s">
        <v>4186</v>
      </c>
      <c r="C1502" t="s">
        <v>5789</v>
      </c>
      <c r="D1502" s="1">
        <v>0.22907407407407407</v>
      </c>
      <c r="E1502" t="s">
        <v>62</v>
      </c>
      <c r="F1502" t="s">
        <v>4367</v>
      </c>
      <c r="G1502">
        <v>23307.857400000001</v>
      </c>
    </row>
    <row r="1503" spans="1:7" x14ac:dyDescent="0.25">
      <c r="A1503" t="s">
        <v>4492</v>
      </c>
      <c r="B1503" t="s">
        <v>4261</v>
      </c>
      <c r="C1503" t="s">
        <v>5789</v>
      </c>
      <c r="D1503" s="1">
        <v>0.22907407407407407</v>
      </c>
      <c r="E1503" t="s">
        <v>62</v>
      </c>
      <c r="F1503" t="s">
        <v>4369</v>
      </c>
      <c r="G1503">
        <v>15244.971600000001</v>
      </c>
    </row>
    <row r="1504" spans="1:7" x14ac:dyDescent="0.25">
      <c r="A1504" t="s">
        <v>4493</v>
      </c>
      <c r="B1504" t="s">
        <v>4266</v>
      </c>
      <c r="C1504" t="s">
        <v>5789</v>
      </c>
      <c r="D1504" s="1">
        <v>0.22907407407407407</v>
      </c>
      <c r="E1504" t="s">
        <v>62</v>
      </c>
      <c r="F1504" t="s">
        <v>4371</v>
      </c>
      <c r="G1504">
        <v>20916.353500000001</v>
      </c>
    </row>
    <row r="1505" spans="1:7" x14ac:dyDescent="0.25">
      <c r="A1505" t="s">
        <v>4494</v>
      </c>
      <c r="B1505" t="s">
        <v>4271</v>
      </c>
      <c r="C1505" t="s">
        <v>5789</v>
      </c>
      <c r="D1505" s="1">
        <v>0.22907407407407407</v>
      </c>
      <c r="E1505" t="s">
        <v>62</v>
      </c>
      <c r="F1505" t="s">
        <v>4373</v>
      </c>
      <c r="G1505">
        <v>40233.527300000002</v>
      </c>
    </row>
    <row r="1506" spans="1:7" x14ac:dyDescent="0.25">
      <c r="A1506" t="s">
        <v>4495</v>
      </c>
      <c r="B1506" t="s">
        <v>4191</v>
      </c>
      <c r="C1506" t="s">
        <v>5789</v>
      </c>
      <c r="D1506" s="1">
        <v>0.22907407407407407</v>
      </c>
      <c r="E1506" t="s">
        <v>62</v>
      </c>
      <c r="F1506" t="s">
        <v>4375</v>
      </c>
      <c r="G1506">
        <v>10144.5214</v>
      </c>
    </row>
    <row r="1507" spans="1:7" x14ac:dyDescent="0.25">
      <c r="A1507" t="s">
        <v>4496</v>
      </c>
      <c r="B1507" t="s">
        <v>4196</v>
      </c>
      <c r="C1507" t="s">
        <v>5789</v>
      </c>
      <c r="D1507" s="1">
        <v>0.22907407407407407</v>
      </c>
      <c r="E1507" t="s">
        <v>62</v>
      </c>
      <c r="F1507" t="s">
        <v>4377</v>
      </c>
      <c r="G1507">
        <v>15595.948200000001</v>
      </c>
    </row>
    <row r="1508" spans="1:7" x14ac:dyDescent="0.25">
      <c r="A1508" t="s">
        <v>4497</v>
      </c>
      <c r="B1508" t="s">
        <v>4201</v>
      </c>
      <c r="C1508" t="s">
        <v>5789</v>
      </c>
      <c r="D1508" s="1">
        <v>0.22907407407407407</v>
      </c>
      <c r="E1508" t="s">
        <v>62</v>
      </c>
      <c r="F1508" t="s">
        <v>4379</v>
      </c>
      <c r="G1508">
        <v>40605.4882</v>
      </c>
    </row>
    <row r="1509" spans="1:7" x14ac:dyDescent="0.25">
      <c r="A1509" t="s">
        <v>4498</v>
      </c>
      <c r="B1509" t="s">
        <v>4206</v>
      </c>
      <c r="C1509" t="s">
        <v>5789</v>
      </c>
      <c r="D1509" s="1">
        <v>0.22907407407407407</v>
      </c>
      <c r="E1509" t="s">
        <v>62</v>
      </c>
      <c r="F1509" t="s">
        <v>4381</v>
      </c>
      <c r="G1509">
        <v>29071.248</v>
      </c>
    </row>
    <row r="1510" spans="1:7" x14ac:dyDescent="0.25">
      <c r="A1510" t="s">
        <v>4499</v>
      </c>
      <c r="B1510" t="s">
        <v>4211</v>
      </c>
      <c r="C1510" t="s">
        <v>5789</v>
      </c>
      <c r="D1510" s="1">
        <v>0.22907407407407407</v>
      </c>
      <c r="E1510" t="s">
        <v>62</v>
      </c>
      <c r="F1510" t="s">
        <v>4383</v>
      </c>
      <c r="G1510">
        <v>0</v>
      </c>
    </row>
    <row r="1511" spans="1:7" x14ac:dyDescent="0.25">
      <c r="A1511" t="s">
        <v>4500</v>
      </c>
      <c r="B1511" t="s">
        <v>4216</v>
      </c>
      <c r="C1511" t="s">
        <v>5789</v>
      </c>
      <c r="D1511" s="1">
        <v>0.22907407407407407</v>
      </c>
      <c r="E1511" t="s">
        <v>62</v>
      </c>
      <c r="F1511" t="s">
        <v>4385</v>
      </c>
      <c r="G1511">
        <v>42271.574200000003</v>
      </c>
    </row>
    <row r="1512" spans="1:7" x14ac:dyDescent="0.25">
      <c r="A1512" t="s">
        <v>4501</v>
      </c>
      <c r="B1512" t="s">
        <v>4221</v>
      </c>
      <c r="C1512" t="s">
        <v>5789</v>
      </c>
      <c r="D1512" s="1">
        <v>0.22907407407407407</v>
      </c>
      <c r="E1512" t="s">
        <v>62</v>
      </c>
      <c r="F1512" t="s">
        <v>4387</v>
      </c>
      <c r="G1512">
        <v>24769.539000000001</v>
      </c>
    </row>
    <row r="1513" spans="1:7" x14ac:dyDescent="0.25">
      <c r="A1513" t="s">
        <v>4502</v>
      </c>
      <c r="B1513" t="s">
        <v>4226</v>
      </c>
      <c r="C1513" t="s">
        <v>5789</v>
      </c>
      <c r="D1513" s="1">
        <v>0.22907407407407407</v>
      </c>
      <c r="E1513" t="s">
        <v>62</v>
      </c>
      <c r="F1513" t="s">
        <v>4389</v>
      </c>
      <c r="G1513">
        <v>32702.843700000001</v>
      </c>
    </row>
    <row r="1514" spans="1:7" x14ac:dyDescent="0.25">
      <c r="A1514" t="s">
        <v>4503</v>
      </c>
      <c r="B1514" t="s">
        <v>4231</v>
      </c>
      <c r="C1514" t="s">
        <v>5789</v>
      </c>
      <c r="D1514" s="1">
        <v>0.22907407407407407</v>
      </c>
      <c r="E1514" t="s">
        <v>62</v>
      </c>
      <c r="F1514" t="s">
        <v>4391</v>
      </c>
      <c r="G1514">
        <v>31190.9843</v>
      </c>
    </row>
    <row r="1515" spans="1:7" x14ac:dyDescent="0.25">
      <c r="A1515" t="s">
        <v>4504</v>
      </c>
      <c r="B1515" t="s">
        <v>4236</v>
      </c>
      <c r="C1515" t="s">
        <v>5789</v>
      </c>
      <c r="D1515" s="1">
        <v>0.22907407407407407</v>
      </c>
      <c r="E1515" t="s">
        <v>62</v>
      </c>
      <c r="F1515" t="s">
        <v>4393</v>
      </c>
      <c r="G1515">
        <v>22150.380799999999</v>
      </c>
    </row>
    <row r="1516" spans="1:7" x14ac:dyDescent="0.25">
      <c r="A1516" t="s">
        <v>4505</v>
      </c>
      <c r="B1516" t="s">
        <v>4241</v>
      </c>
      <c r="C1516" t="s">
        <v>5789</v>
      </c>
      <c r="D1516" s="1">
        <v>0.22907407407407407</v>
      </c>
      <c r="E1516" t="s">
        <v>62</v>
      </c>
      <c r="F1516" t="s">
        <v>4395</v>
      </c>
      <c r="G1516">
        <v>28500.701099999998</v>
      </c>
    </row>
    <row r="1517" spans="1:7" x14ac:dyDescent="0.25">
      <c r="A1517" t="s">
        <v>4506</v>
      </c>
      <c r="B1517" t="s">
        <v>4276</v>
      </c>
      <c r="C1517" t="s">
        <v>5789</v>
      </c>
      <c r="D1517" s="1">
        <v>0.22907407407407407</v>
      </c>
      <c r="E1517" t="s">
        <v>62</v>
      </c>
      <c r="F1517" t="s">
        <v>4397</v>
      </c>
      <c r="G1517">
        <v>4323.8125</v>
      </c>
    </row>
    <row r="1518" spans="1:7" x14ac:dyDescent="0.25">
      <c r="A1518" t="s">
        <v>4507</v>
      </c>
      <c r="B1518" t="s">
        <v>4281</v>
      </c>
      <c r="C1518" t="s">
        <v>5789</v>
      </c>
      <c r="D1518" s="1">
        <v>0.22907407407407407</v>
      </c>
      <c r="E1518" t="s">
        <v>62</v>
      </c>
      <c r="F1518" t="s">
        <v>4399</v>
      </c>
      <c r="G1518">
        <v>8064.9536099999996</v>
      </c>
    </row>
    <row r="1519" spans="1:7" x14ac:dyDescent="0.25">
      <c r="A1519" t="s">
        <v>4508</v>
      </c>
      <c r="B1519" t="s">
        <v>4286</v>
      </c>
      <c r="C1519" t="s">
        <v>5789</v>
      </c>
      <c r="D1519" s="1">
        <v>0.22907407407407407</v>
      </c>
      <c r="E1519" t="s">
        <v>62</v>
      </c>
      <c r="F1519" t="s">
        <v>4401</v>
      </c>
      <c r="G1519">
        <v>5269.8203100000001</v>
      </c>
    </row>
    <row r="1520" spans="1:7" x14ac:dyDescent="0.25">
      <c r="A1520" t="s">
        <v>4509</v>
      </c>
      <c r="B1520" t="s">
        <v>4291</v>
      </c>
      <c r="C1520" t="s">
        <v>5789</v>
      </c>
      <c r="D1520" s="1">
        <v>0.22907407407407407</v>
      </c>
      <c r="E1520" t="s">
        <v>62</v>
      </c>
      <c r="F1520" t="s">
        <v>4403</v>
      </c>
      <c r="G1520">
        <v>4088.6223100000002</v>
      </c>
    </row>
    <row r="1521" spans="1:7" x14ac:dyDescent="0.25">
      <c r="A1521" t="s">
        <v>4510</v>
      </c>
      <c r="B1521" t="s">
        <v>4296</v>
      </c>
      <c r="C1521" t="s">
        <v>5789</v>
      </c>
      <c r="D1521" s="1">
        <v>0.22907407407407407</v>
      </c>
      <c r="E1521" t="s">
        <v>62</v>
      </c>
      <c r="F1521" t="s">
        <v>4405</v>
      </c>
      <c r="G1521">
        <v>19020.890599999999</v>
      </c>
    </row>
    <row r="1522" spans="1:7" x14ac:dyDescent="0.25">
      <c r="A1522" t="s">
        <v>4511</v>
      </c>
      <c r="B1522" t="s">
        <v>4301</v>
      </c>
      <c r="C1522" t="s">
        <v>5789</v>
      </c>
      <c r="D1522" s="1">
        <v>0.22907407407407407</v>
      </c>
      <c r="E1522" t="s">
        <v>62</v>
      </c>
      <c r="F1522" t="s">
        <v>4407</v>
      </c>
      <c r="G1522">
        <v>18625.505799999999</v>
      </c>
    </row>
    <row r="1523" spans="1:7" x14ac:dyDescent="0.25">
      <c r="A1523" t="s">
        <v>4512</v>
      </c>
      <c r="B1523" t="s">
        <v>4117</v>
      </c>
      <c r="C1523" t="s">
        <v>5789</v>
      </c>
      <c r="D1523" s="1">
        <v>0.22907407407407407</v>
      </c>
      <c r="E1523" t="s">
        <v>63</v>
      </c>
      <c r="F1523" t="s">
        <v>4305</v>
      </c>
      <c r="G1523">
        <v>0</v>
      </c>
    </row>
    <row r="1524" spans="1:7" x14ac:dyDescent="0.25">
      <c r="A1524" t="s">
        <v>4513</v>
      </c>
      <c r="B1524" t="s">
        <v>4122</v>
      </c>
      <c r="C1524" t="s">
        <v>5789</v>
      </c>
      <c r="D1524" s="1">
        <v>0.22907407407407407</v>
      </c>
      <c r="E1524" t="s">
        <v>63</v>
      </c>
      <c r="F1524" t="s">
        <v>4307</v>
      </c>
      <c r="G1524">
        <v>14561.5566</v>
      </c>
    </row>
    <row r="1525" spans="1:7" x14ac:dyDescent="0.25">
      <c r="A1525" t="s">
        <v>4514</v>
      </c>
      <c r="B1525" t="s">
        <v>4047</v>
      </c>
      <c r="C1525" t="s">
        <v>5789</v>
      </c>
      <c r="D1525" s="1">
        <v>0.22907407407407407</v>
      </c>
      <c r="E1525" t="s">
        <v>63</v>
      </c>
      <c r="F1525" t="s">
        <v>4309</v>
      </c>
      <c r="G1525">
        <v>42159.125</v>
      </c>
    </row>
    <row r="1526" spans="1:7" x14ac:dyDescent="0.25">
      <c r="A1526" t="s">
        <v>4515</v>
      </c>
      <c r="B1526" t="s">
        <v>4127</v>
      </c>
      <c r="C1526" t="s">
        <v>5789</v>
      </c>
      <c r="D1526" s="1">
        <v>0.22907407407407407</v>
      </c>
      <c r="E1526" t="s">
        <v>63</v>
      </c>
      <c r="F1526" t="s">
        <v>4311</v>
      </c>
      <c r="G1526">
        <v>12690.7207</v>
      </c>
    </row>
    <row r="1527" spans="1:7" x14ac:dyDescent="0.25">
      <c r="A1527" t="s">
        <v>4516</v>
      </c>
      <c r="B1527" t="s">
        <v>4052</v>
      </c>
      <c r="C1527" t="s">
        <v>5789</v>
      </c>
      <c r="D1527" s="1">
        <v>0.22907407407407407</v>
      </c>
      <c r="E1527" t="s">
        <v>63</v>
      </c>
      <c r="F1527" t="s">
        <v>4313</v>
      </c>
      <c r="G1527">
        <v>35839.765599999999</v>
      </c>
    </row>
    <row r="1528" spans="1:7" x14ac:dyDescent="0.25">
      <c r="A1528" t="s">
        <v>4517</v>
      </c>
      <c r="B1528" t="s">
        <v>4057</v>
      </c>
      <c r="C1528" t="s">
        <v>5789</v>
      </c>
      <c r="D1528" s="1">
        <v>0.22907407407407407</v>
      </c>
      <c r="E1528" t="s">
        <v>63</v>
      </c>
      <c r="F1528" t="s">
        <v>4315</v>
      </c>
      <c r="G1528">
        <v>30768.259699999999</v>
      </c>
    </row>
    <row r="1529" spans="1:7" x14ac:dyDescent="0.25">
      <c r="A1529" t="s">
        <v>4518</v>
      </c>
      <c r="B1529" t="s">
        <v>4132</v>
      </c>
      <c r="C1529" t="s">
        <v>5789</v>
      </c>
      <c r="D1529" s="1">
        <v>0.22907407407407407</v>
      </c>
      <c r="E1529" t="s">
        <v>63</v>
      </c>
      <c r="F1529" t="s">
        <v>4317</v>
      </c>
      <c r="G1529">
        <v>0</v>
      </c>
    </row>
    <row r="1530" spans="1:7" x14ac:dyDescent="0.25">
      <c r="A1530" t="s">
        <v>4519</v>
      </c>
      <c r="B1530" t="s">
        <v>4137</v>
      </c>
      <c r="C1530" t="s">
        <v>5789</v>
      </c>
      <c r="D1530" s="1">
        <v>0.22907407407407407</v>
      </c>
      <c r="E1530" t="s">
        <v>63</v>
      </c>
      <c r="F1530" t="s">
        <v>4319</v>
      </c>
      <c r="G1530">
        <v>0</v>
      </c>
    </row>
    <row r="1531" spans="1:7" x14ac:dyDescent="0.25">
      <c r="A1531" t="s">
        <v>4520</v>
      </c>
      <c r="B1531" t="s">
        <v>4142</v>
      </c>
      <c r="C1531" t="s">
        <v>5789</v>
      </c>
      <c r="D1531" s="1">
        <v>0.22907407407407407</v>
      </c>
      <c r="E1531" t="s">
        <v>63</v>
      </c>
      <c r="F1531" t="s">
        <v>4321</v>
      </c>
      <c r="G1531">
        <v>62497.402300000002</v>
      </c>
    </row>
    <row r="1532" spans="1:7" x14ac:dyDescent="0.25">
      <c r="A1532" t="s">
        <v>4521</v>
      </c>
      <c r="B1532" t="s">
        <v>4062</v>
      </c>
      <c r="C1532" t="s">
        <v>5789</v>
      </c>
      <c r="D1532" s="1">
        <v>0.22907407407407407</v>
      </c>
      <c r="E1532" t="s">
        <v>63</v>
      </c>
      <c r="F1532" t="s">
        <v>4323</v>
      </c>
      <c r="G1532">
        <v>30206.015599999999</v>
      </c>
    </row>
    <row r="1533" spans="1:7" x14ac:dyDescent="0.25">
      <c r="A1533" t="s">
        <v>4522</v>
      </c>
      <c r="B1533" t="s">
        <v>4067</v>
      </c>
      <c r="C1533" t="s">
        <v>5789</v>
      </c>
      <c r="D1533" s="1">
        <v>0.22907407407407407</v>
      </c>
      <c r="E1533" t="s">
        <v>63</v>
      </c>
      <c r="F1533" t="s">
        <v>4325</v>
      </c>
      <c r="G1533">
        <v>0</v>
      </c>
    </row>
    <row r="1534" spans="1:7" x14ac:dyDescent="0.25">
      <c r="A1534" t="s">
        <v>4523</v>
      </c>
      <c r="B1534" t="s">
        <v>4072</v>
      </c>
      <c r="C1534" t="s">
        <v>5789</v>
      </c>
      <c r="D1534" s="1">
        <v>0.22907407407407407</v>
      </c>
      <c r="E1534" t="s">
        <v>63</v>
      </c>
      <c r="F1534" t="s">
        <v>4327</v>
      </c>
      <c r="G1534">
        <v>58093.964800000002</v>
      </c>
    </row>
    <row r="1535" spans="1:7" x14ac:dyDescent="0.25">
      <c r="A1535" t="s">
        <v>4524</v>
      </c>
      <c r="B1535" t="s">
        <v>4077</v>
      </c>
      <c r="C1535" t="s">
        <v>5789</v>
      </c>
      <c r="D1535" s="1">
        <v>0.22907407407407407</v>
      </c>
      <c r="E1535" t="s">
        <v>63</v>
      </c>
      <c r="F1535" t="s">
        <v>4329</v>
      </c>
      <c r="G1535">
        <v>36210.031199999998</v>
      </c>
    </row>
    <row r="1536" spans="1:7" x14ac:dyDescent="0.25">
      <c r="A1536" t="s">
        <v>4525</v>
      </c>
      <c r="B1536" t="s">
        <v>4082</v>
      </c>
      <c r="C1536" t="s">
        <v>5789</v>
      </c>
      <c r="D1536" s="1">
        <v>0.22907407407407407</v>
      </c>
      <c r="E1536" t="s">
        <v>63</v>
      </c>
      <c r="F1536" t="s">
        <v>4331</v>
      </c>
      <c r="G1536">
        <v>46336.769500000002</v>
      </c>
    </row>
    <row r="1537" spans="1:7" x14ac:dyDescent="0.25">
      <c r="A1537" t="s">
        <v>4526</v>
      </c>
      <c r="B1537" t="s">
        <v>4087</v>
      </c>
      <c r="C1537" t="s">
        <v>5789</v>
      </c>
      <c r="D1537" s="1">
        <v>0.22907407407407407</v>
      </c>
      <c r="E1537" t="s">
        <v>63</v>
      </c>
      <c r="F1537" t="s">
        <v>4333</v>
      </c>
      <c r="G1537">
        <v>67808.968699999998</v>
      </c>
    </row>
    <row r="1538" spans="1:7" x14ac:dyDescent="0.25">
      <c r="A1538" t="s">
        <v>4527</v>
      </c>
      <c r="B1538" t="s">
        <v>4092</v>
      </c>
      <c r="C1538" t="s">
        <v>5789</v>
      </c>
      <c r="D1538" s="1">
        <v>0.22907407407407407</v>
      </c>
      <c r="E1538" t="s">
        <v>63</v>
      </c>
      <c r="F1538" t="s">
        <v>4335</v>
      </c>
      <c r="G1538">
        <v>52258.429600000003</v>
      </c>
    </row>
    <row r="1539" spans="1:7" x14ac:dyDescent="0.25">
      <c r="A1539" t="s">
        <v>4528</v>
      </c>
      <c r="B1539" t="s">
        <v>4097</v>
      </c>
      <c r="C1539" t="s">
        <v>5789</v>
      </c>
      <c r="D1539" s="1">
        <v>0.22907407407407407</v>
      </c>
      <c r="E1539" t="s">
        <v>63</v>
      </c>
      <c r="F1539" t="s">
        <v>4337</v>
      </c>
      <c r="G1539">
        <v>38836.589800000002</v>
      </c>
    </row>
    <row r="1540" spans="1:7" x14ac:dyDescent="0.25">
      <c r="A1540" t="s">
        <v>4529</v>
      </c>
      <c r="B1540" t="s">
        <v>4102</v>
      </c>
      <c r="C1540" t="s">
        <v>5789</v>
      </c>
      <c r="D1540" s="1">
        <v>0.22907407407407407</v>
      </c>
      <c r="E1540" t="s">
        <v>63</v>
      </c>
      <c r="F1540" t="s">
        <v>4339</v>
      </c>
      <c r="G1540">
        <v>22711.8613</v>
      </c>
    </row>
    <row r="1541" spans="1:7" x14ac:dyDescent="0.25">
      <c r="A1541" t="s">
        <v>4530</v>
      </c>
      <c r="B1541" t="s">
        <v>4107</v>
      </c>
      <c r="C1541" t="s">
        <v>5789</v>
      </c>
      <c r="D1541" s="1">
        <v>0.22907407407407407</v>
      </c>
      <c r="E1541" t="s">
        <v>63</v>
      </c>
      <c r="F1541" t="s">
        <v>4341</v>
      </c>
      <c r="G1541">
        <v>31324.8632</v>
      </c>
    </row>
    <row r="1542" spans="1:7" x14ac:dyDescent="0.25">
      <c r="A1542" t="s">
        <v>4531</v>
      </c>
      <c r="B1542" t="s">
        <v>4112</v>
      </c>
      <c r="C1542" t="s">
        <v>5789</v>
      </c>
      <c r="D1542" s="1">
        <v>0.22907407407407407</v>
      </c>
      <c r="E1542" t="s">
        <v>63</v>
      </c>
      <c r="F1542" t="s">
        <v>4343</v>
      </c>
      <c r="G1542">
        <v>42608.8632</v>
      </c>
    </row>
    <row r="1543" spans="1:7" x14ac:dyDescent="0.25">
      <c r="A1543" t="s">
        <v>4532</v>
      </c>
      <c r="B1543" t="s">
        <v>4147</v>
      </c>
      <c r="C1543" t="s">
        <v>5789</v>
      </c>
      <c r="D1543" s="1">
        <v>0.22907407407407407</v>
      </c>
      <c r="E1543" t="s">
        <v>63</v>
      </c>
      <c r="F1543" t="s">
        <v>4345</v>
      </c>
      <c r="G1543">
        <v>7605.8256799999999</v>
      </c>
    </row>
    <row r="1544" spans="1:7" x14ac:dyDescent="0.25">
      <c r="A1544" t="s">
        <v>4533</v>
      </c>
      <c r="B1544" t="s">
        <v>4152</v>
      </c>
      <c r="C1544" t="s">
        <v>5789</v>
      </c>
      <c r="D1544" s="1">
        <v>0.22907407407407407</v>
      </c>
      <c r="E1544" t="s">
        <v>63</v>
      </c>
      <c r="F1544" t="s">
        <v>4347</v>
      </c>
      <c r="G1544">
        <v>7444.8583900000003</v>
      </c>
    </row>
    <row r="1545" spans="1:7" x14ac:dyDescent="0.25">
      <c r="A1545" t="s">
        <v>4534</v>
      </c>
      <c r="B1545" t="s">
        <v>4157</v>
      </c>
      <c r="C1545" t="s">
        <v>5789</v>
      </c>
      <c r="D1545" s="1">
        <v>0.22907407407407407</v>
      </c>
      <c r="E1545" t="s">
        <v>63</v>
      </c>
      <c r="F1545" t="s">
        <v>4349</v>
      </c>
      <c r="G1545">
        <v>0</v>
      </c>
    </row>
    <row r="1546" spans="1:7" x14ac:dyDescent="0.25">
      <c r="A1546" t="s">
        <v>4535</v>
      </c>
      <c r="B1546" t="s">
        <v>4162</v>
      </c>
      <c r="C1546" t="s">
        <v>5789</v>
      </c>
      <c r="D1546" s="1">
        <v>0.22907407407407407</v>
      </c>
      <c r="E1546" t="s">
        <v>63</v>
      </c>
      <c r="F1546" t="s">
        <v>4351</v>
      </c>
      <c r="G1546">
        <v>0</v>
      </c>
    </row>
    <row r="1547" spans="1:7" x14ac:dyDescent="0.25">
      <c r="A1547" t="s">
        <v>4536</v>
      </c>
      <c r="B1547" t="s">
        <v>4167</v>
      </c>
      <c r="C1547" t="s">
        <v>5789</v>
      </c>
      <c r="D1547" s="1">
        <v>0.22907407407407407</v>
      </c>
      <c r="E1547" t="s">
        <v>63</v>
      </c>
      <c r="F1547" t="s">
        <v>4353</v>
      </c>
      <c r="G1547">
        <v>0</v>
      </c>
    </row>
    <row r="1548" spans="1:7" x14ac:dyDescent="0.25">
      <c r="A1548" t="s">
        <v>4537</v>
      </c>
      <c r="B1548" t="s">
        <v>4172</v>
      </c>
      <c r="C1548" t="s">
        <v>5789</v>
      </c>
      <c r="D1548" s="1">
        <v>0.22907407407407407</v>
      </c>
      <c r="E1548" t="s">
        <v>63</v>
      </c>
      <c r="F1548" t="s">
        <v>4355</v>
      </c>
      <c r="G1548">
        <v>8637.3330000000005</v>
      </c>
    </row>
    <row r="1549" spans="1:7" x14ac:dyDescent="0.25">
      <c r="A1549" t="s">
        <v>4538</v>
      </c>
      <c r="B1549" t="s">
        <v>4247</v>
      </c>
      <c r="C1549" t="s">
        <v>5789</v>
      </c>
      <c r="D1549" s="1">
        <v>0.22907407407407407</v>
      </c>
      <c r="E1549" t="s">
        <v>63</v>
      </c>
      <c r="F1549" t="s">
        <v>4357</v>
      </c>
      <c r="G1549">
        <v>44882.835899999998</v>
      </c>
    </row>
    <row r="1550" spans="1:7" x14ac:dyDescent="0.25">
      <c r="A1550" t="s">
        <v>4539</v>
      </c>
      <c r="B1550" t="s">
        <v>4252</v>
      </c>
      <c r="C1550" t="s">
        <v>5789</v>
      </c>
      <c r="D1550" s="1">
        <v>0.22907407407407407</v>
      </c>
      <c r="E1550" t="s">
        <v>63</v>
      </c>
      <c r="F1550" t="s">
        <v>4359</v>
      </c>
      <c r="G1550">
        <v>5843.3676699999996</v>
      </c>
    </row>
    <row r="1551" spans="1:7" x14ac:dyDescent="0.25">
      <c r="A1551" t="s">
        <v>4540</v>
      </c>
      <c r="B1551" t="s">
        <v>4177</v>
      </c>
      <c r="C1551" t="s">
        <v>5789</v>
      </c>
      <c r="D1551" s="1">
        <v>0.22907407407407407</v>
      </c>
      <c r="E1551" t="s">
        <v>63</v>
      </c>
      <c r="F1551" t="s">
        <v>4361</v>
      </c>
      <c r="G1551">
        <v>8009.7441399999998</v>
      </c>
    </row>
    <row r="1552" spans="1:7" x14ac:dyDescent="0.25">
      <c r="A1552" t="s">
        <v>4541</v>
      </c>
      <c r="B1552" t="s">
        <v>4257</v>
      </c>
      <c r="C1552" t="s">
        <v>5789</v>
      </c>
      <c r="D1552" s="1">
        <v>0.22907407407407407</v>
      </c>
      <c r="E1552" t="s">
        <v>63</v>
      </c>
      <c r="F1552" t="s">
        <v>4363</v>
      </c>
      <c r="G1552">
        <v>0</v>
      </c>
    </row>
    <row r="1553" spans="1:7" x14ac:dyDescent="0.25">
      <c r="A1553" t="s">
        <v>4542</v>
      </c>
      <c r="B1553" t="s">
        <v>4182</v>
      </c>
      <c r="C1553" t="s">
        <v>5789</v>
      </c>
      <c r="D1553" s="1">
        <v>0.22907407407407407</v>
      </c>
      <c r="E1553" t="s">
        <v>63</v>
      </c>
      <c r="F1553" t="s">
        <v>4365</v>
      </c>
      <c r="G1553">
        <v>11241.4804</v>
      </c>
    </row>
    <row r="1554" spans="1:7" x14ac:dyDescent="0.25">
      <c r="A1554" t="s">
        <v>4543</v>
      </c>
      <c r="B1554" t="s">
        <v>4187</v>
      </c>
      <c r="C1554" t="s">
        <v>5789</v>
      </c>
      <c r="D1554" s="1">
        <v>0.22907407407407407</v>
      </c>
      <c r="E1554" t="s">
        <v>63</v>
      </c>
      <c r="F1554" t="s">
        <v>4367</v>
      </c>
      <c r="G1554">
        <v>16930.287100000001</v>
      </c>
    </row>
    <row r="1555" spans="1:7" x14ac:dyDescent="0.25">
      <c r="A1555" t="s">
        <v>4544</v>
      </c>
      <c r="B1555" t="s">
        <v>4262</v>
      </c>
      <c r="C1555" t="s">
        <v>5789</v>
      </c>
      <c r="D1555" s="1">
        <v>0.22907407407407407</v>
      </c>
      <c r="E1555" t="s">
        <v>63</v>
      </c>
      <c r="F1555" t="s">
        <v>4369</v>
      </c>
      <c r="G1555">
        <v>10663.6083</v>
      </c>
    </row>
    <row r="1556" spans="1:7" x14ac:dyDescent="0.25">
      <c r="A1556" t="s">
        <v>4545</v>
      </c>
      <c r="B1556" t="s">
        <v>4267</v>
      </c>
      <c r="C1556" t="s">
        <v>5789</v>
      </c>
      <c r="D1556" s="1">
        <v>0.22907407407407407</v>
      </c>
      <c r="E1556" t="s">
        <v>63</v>
      </c>
      <c r="F1556" t="s">
        <v>4371</v>
      </c>
      <c r="G1556">
        <v>16889.757799999999</v>
      </c>
    </row>
    <row r="1557" spans="1:7" x14ac:dyDescent="0.25">
      <c r="A1557" t="s">
        <v>4546</v>
      </c>
      <c r="B1557" t="s">
        <v>4272</v>
      </c>
      <c r="C1557" t="s">
        <v>5789</v>
      </c>
      <c r="D1557" s="1">
        <v>0.22907407407407407</v>
      </c>
      <c r="E1557" t="s">
        <v>63</v>
      </c>
      <c r="F1557" t="s">
        <v>4373</v>
      </c>
      <c r="G1557">
        <v>29044.636699999999</v>
      </c>
    </row>
    <row r="1558" spans="1:7" x14ac:dyDescent="0.25">
      <c r="A1558" t="s">
        <v>4547</v>
      </c>
      <c r="B1558" t="s">
        <v>4192</v>
      </c>
      <c r="C1558" t="s">
        <v>5789</v>
      </c>
      <c r="D1558" s="1">
        <v>0.22907407407407407</v>
      </c>
      <c r="E1558" t="s">
        <v>63</v>
      </c>
      <c r="F1558" t="s">
        <v>4375</v>
      </c>
      <c r="G1558">
        <v>5848.9033200000003</v>
      </c>
    </row>
    <row r="1559" spans="1:7" x14ac:dyDescent="0.25">
      <c r="A1559" t="s">
        <v>4548</v>
      </c>
      <c r="B1559" t="s">
        <v>4197</v>
      </c>
      <c r="C1559" t="s">
        <v>5789</v>
      </c>
      <c r="D1559" s="1">
        <v>0.22907407407407407</v>
      </c>
      <c r="E1559" t="s">
        <v>63</v>
      </c>
      <c r="F1559" t="s">
        <v>4377</v>
      </c>
      <c r="G1559">
        <v>11863.968699999999</v>
      </c>
    </row>
    <row r="1560" spans="1:7" x14ac:dyDescent="0.25">
      <c r="A1560" t="s">
        <v>4549</v>
      </c>
      <c r="B1560" t="s">
        <v>4202</v>
      </c>
      <c r="C1560" t="s">
        <v>5789</v>
      </c>
      <c r="D1560" s="1">
        <v>0.22907407407407407</v>
      </c>
      <c r="E1560" t="s">
        <v>63</v>
      </c>
      <c r="F1560" t="s">
        <v>4379</v>
      </c>
      <c r="G1560">
        <v>24122.6757</v>
      </c>
    </row>
    <row r="1561" spans="1:7" x14ac:dyDescent="0.25">
      <c r="A1561" t="s">
        <v>4550</v>
      </c>
      <c r="B1561" t="s">
        <v>4207</v>
      </c>
      <c r="C1561" t="s">
        <v>5789</v>
      </c>
      <c r="D1561" s="1">
        <v>0.22907407407407407</v>
      </c>
      <c r="E1561" t="s">
        <v>63</v>
      </c>
      <c r="F1561" t="s">
        <v>4381</v>
      </c>
      <c r="G1561">
        <v>19443.617099999999</v>
      </c>
    </row>
    <row r="1562" spans="1:7" x14ac:dyDescent="0.25">
      <c r="A1562" t="s">
        <v>4551</v>
      </c>
      <c r="B1562" t="s">
        <v>4212</v>
      </c>
      <c r="C1562" t="s">
        <v>5789</v>
      </c>
      <c r="D1562" s="1">
        <v>0.22907407407407407</v>
      </c>
      <c r="E1562" t="s">
        <v>63</v>
      </c>
      <c r="F1562" t="s">
        <v>4383</v>
      </c>
      <c r="G1562">
        <v>0</v>
      </c>
    </row>
    <row r="1563" spans="1:7" x14ac:dyDescent="0.25">
      <c r="A1563" t="s">
        <v>4552</v>
      </c>
      <c r="B1563" t="s">
        <v>4217</v>
      </c>
      <c r="C1563" t="s">
        <v>5789</v>
      </c>
      <c r="D1563" s="1">
        <v>0.22907407407407407</v>
      </c>
      <c r="E1563" t="s">
        <v>63</v>
      </c>
      <c r="F1563" t="s">
        <v>4385</v>
      </c>
      <c r="G1563">
        <v>30120.511699999999</v>
      </c>
    </row>
    <row r="1564" spans="1:7" x14ac:dyDescent="0.25">
      <c r="A1564" t="s">
        <v>4553</v>
      </c>
      <c r="B1564" t="s">
        <v>4222</v>
      </c>
      <c r="C1564" t="s">
        <v>5789</v>
      </c>
      <c r="D1564" s="1">
        <v>0.22907407407407407</v>
      </c>
      <c r="E1564" t="s">
        <v>63</v>
      </c>
      <c r="F1564" t="s">
        <v>4387</v>
      </c>
      <c r="G1564">
        <v>15859.0263</v>
      </c>
    </row>
    <row r="1565" spans="1:7" x14ac:dyDescent="0.25">
      <c r="A1565" t="s">
        <v>4554</v>
      </c>
      <c r="B1565" t="s">
        <v>4227</v>
      </c>
      <c r="C1565" t="s">
        <v>5789</v>
      </c>
      <c r="D1565" s="1">
        <v>0.22907407407407407</v>
      </c>
      <c r="E1565" t="s">
        <v>63</v>
      </c>
      <c r="F1565" t="s">
        <v>4389</v>
      </c>
      <c r="G1565">
        <v>26295.900300000001</v>
      </c>
    </row>
    <row r="1566" spans="1:7" x14ac:dyDescent="0.25">
      <c r="A1566" t="s">
        <v>4555</v>
      </c>
      <c r="B1566" t="s">
        <v>4232</v>
      </c>
      <c r="C1566" t="s">
        <v>5789</v>
      </c>
      <c r="D1566" s="1">
        <v>0.22907407407407407</v>
      </c>
      <c r="E1566" t="s">
        <v>63</v>
      </c>
      <c r="F1566" t="s">
        <v>4391</v>
      </c>
      <c r="G1566">
        <v>26192.8007</v>
      </c>
    </row>
    <row r="1567" spans="1:7" x14ac:dyDescent="0.25">
      <c r="A1567" t="s">
        <v>4556</v>
      </c>
      <c r="B1567" t="s">
        <v>4237</v>
      </c>
      <c r="C1567" t="s">
        <v>5789</v>
      </c>
      <c r="D1567" s="1">
        <v>0.22907407407407407</v>
      </c>
      <c r="E1567" t="s">
        <v>63</v>
      </c>
      <c r="F1567" t="s">
        <v>4393</v>
      </c>
      <c r="G1567">
        <v>16848.759699999999</v>
      </c>
    </row>
    <row r="1568" spans="1:7" x14ac:dyDescent="0.25">
      <c r="A1568" t="s">
        <v>4557</v>
      </c>
      <c r="B1568" t="s">
        <v>4242</v>
      </c>
      <c r="C1568" t="s">
        <v>5789</v>
      </c>
      <c r="D1568" s="1">
        <v>0.22907407407407407</v>
      </c>
      <c r="E1568" t="s">
        <v>63</v>
      </c>
      <c r="F1568" t="s">
        <v>4395</v>
      </c>
      <c r="G1568">
        <v>23080.218700000001</v>
      </c>
    </row>
    <row r="1569" spans="1:7" x14ac:dyDescent="0.25">
      <c r="A1569" t="s">
        <v>4558</v>
      </c>
      <c r="B1569" t="s">
        <v>4277</v>
      </c>
      <c r="C1569" t="s">
        <v>5789</v>
      </c>
      <c r="D1569" s="1">
        <v>0.22907407407407407</v>
      </c>
      <c r="E1569" t="s">
        <v>63</v>
      </c>
      <c r="F1569" t="s">
        <v>4397</v>
      </c>
      <c r="G1569">
        <v>4014.7192300000002</v>
      </c>
    </row>
    <row r="1570" spans="1:7" x14ac:dyDescent="0.25">
      <c r="A1570" t="s">
        <v>4559</v>
      </c>
      <c r="B1570" t="s">
        <v>4282</v>
      </c>
      <c r="C1570" t="s">
        <v>5789</v>
      </c>
      <c r="D1570" s="1">
        <v>0.22907407407407407</v>
      </c>
      <c r="E1570" t="s">
        <v>63</v>
      </c>
      <c r="F1570" t="s">
        <v>4399</v>
      </c>
      <c r="G1570">
        <v>7262.3608299999996</v>
      </c>
    </row>
    <row r="1571" spans="1:7" x14ac:dyDescent="0.25">
      <c r="A1571" t="s">
        <v>4560</v>
      </c>
      <c r="B1571" t="s">
        <v>4287</v>
      </c>
      <c r="C1571" t="s">
        <v>5789</v>
      </c>
      <c r="D1571" s="1">
        <v>0.22907407407407407</v>
      </c>
      <c r="E1571" t="s">
        <v>63</v>
      </c>
      <c r="F1571" t="s">
        <v>4401</v>
      </c>
      <c r="G1571">
        <v>3647.5190400000001</v>
      </c>
    </row>
    <row r="1572" spans="1:7" x14ac:dyDescent="0.25">
      <c r="A1572" t="s">
        <v>4561</v>
      </c>
      <c r="B1572" t="s">
        <v>4292</v>
      </c>
      <c r="C1572" t="s">
        <v>5789</v>
      </c>
      <c r="D1572" s="1">
        <v>0.22907407407407407</v>
      </c>
      <c r="E1572" t="s">
        <v>63</v>
      </c>
      <c r="F1572" t="s">
        <v>4403</v>
      </c>
      <c r="G1572">
        <v>1965.1252400000001</v>
      </c>
    </row>
    <row r="1573" spans="1:7" x14ac:dyDescent="0.25">
      <c r="A1573" t="s">
        <v>4562</v>
      </c>
      <c r="B1573" t="s">
        <v>4297</v>
      </c>
      <c r="C1573" t="s">
        <v>5789</v>
      </c>
      <c r="D1573" s="1">
        <v>0.22907407407407407</v>
      </c>
      <c r="E1573" t="s">
        <v>63</v>
      </c>
      <c r="F1573" t="s">
        <v>4405</v>
      </c>
      <c r="G1573">
        <v>15623.9375</v>
      </c>
    </row>
    <row r="1574" spans="1:7" x14ac:dyDescent="0.25">
      <c r="A1574" t="s">
        <v>4563</v>
      </c>
      <c r="B1574" t="s">
        <v>4302</v>
      </c>
      <c r="C1574" t="s">
        <v>5789</v>
      </c>
      <c r="D1574" s="1">
        <v>0.22907407407407407</v>
      </c>
      <c r="E1574" t="s">
        <v>63</v>
      </c>
      <c r="F1574" t="s">
        <v>4407</v>
      </c>
      <c r="G1574">
        <v>13458.9023</v>
      </c>
    </row>
    <row r="1575" spans="1:7" x14ac:dyDescent="0.25">
      <c r="A1575" t="s">
        <v>4564</v>
      </c>
      <c r="B1575" t="s">
        <v>4118</v>
      </c>
      <c r="C1575" t="s">
        <v>5789</v>
      </c>
      <c r="D1575" s="1">
        <v>0.22907407407407407</v>
      </c>
      <c r="E1575" t="s">
        <v>64</v>
      </c>
      <c r="F1575" t="s">
        <v>4305</v>
      </c>
      <c r="G1575">
        <v>0</v>
      </c>
    </row>
    <row r="1576" spans="1:7" x14ac:dyDescent="0.25">
      <c r="A1576" t="s">
        <v>4565</v>
      </c>
      <c r="B1576" t="s">
        <v>4123</v>
      </c>
      <c r="C1576" t="s">
        <v>5789</v>
      </c>
      <c r="D1576" s="1">
        <v>0.22907407407407407</v>
      </c>
      <c r="E1576" t="s">
        <v>64</v>
      </c>
      <c r="F1576" t="s">
        <v>4307</v>
      </c>
      <c r="G1576">
        <v>7452.6572200000001</v>
      </c>
    </row>
    <row r="1577" spans="1:7" x14ac:dyDescent="0.25">
      <c r="A1577" t="s">
        <v>4566</v>
      </c>
      <c r="B1577" t="s">
        <v>4048</v>
      </c>
      <c r="C1577" t="s">
        <v>5789</v>
      </c>
      <c r="D1577" s="1">
        <v>0.22907407407407407</v>
      </c>
      <c r="E1577" t="s">
        <v>64</v>
      </c>
      <c r="F1577" t="s">
        <v>4309</v>
      </c>
      <c r="G1577">
        <v>24574.081999999999</v>
      </c>
    </row>
    <row r="1578" spans="1:7" x14ac:dyDescent="0.25">
      <c r="A1578" t="s">
        <v>4567</v>
      </c>
      <c r="B1578" t="s">
        <v>4128</v>
      </c>
      <c r="C1578" t="s">
        <v>5789</v>
      </c>
      <c r="D1578" s="1">
        <v>0.22907407407407407</v>
      </c>
      <c r="E1578" t="s">
        <v>64</v>
      </c>
      <c r="F1578" t="s">
        <v>4311</v>
      </c>
      <c r="G1578">
        <v>6888.3759700000001</v>
      </c>
    </row>
    <row r="1579" spans="1:7" x14ac:dyDescent="0.25">
      <c r="A1579" t="s">
        <v>4568</v>
      </c>
      <c r="B1579" t="s">
        <v>4053</v>
      </c>
      <c r="C1579" t="s">
        <v>5789</v>
      </c>
      <c r="D1579" s="1">
        <v>0.22907407407407407</v>
      </c>
      <c r="E1579" t="s">
        <v>64</v>
      </c>
      <c r="F1579" t="s">
        <v>4313</v>
      </c>
      <c r="G1579">
        <v>21137.728500000001</v>
      </c>
    </row>
    <row r="1580" spans="1:7" x14ac:dyDescent="0.25">
      <c r="A1580" t="s">
        <v>4569</v>
      </c>
      <c r="B1580" t="s">
        <v>4058</v>
      </c>
      <c r="C1580" t="s">
        <v>5789</v>
      </c>
      <c r="D1580" s="1">
        <v>0.22907407407407407</v>
      </c>
      <c r="E1580" t="s">
        <v>64</v>
      </c>
      <c r="F1580" t="s">
        <v>4315</v>
      </c>
      <c r="G1580">
        <v>22411.789000000001</v>
      </c>
    </row>
    <row r="1581" spans="1:7" x14ac:dyDescent="0.25">
      <c r="A1581" t="s">
        <v>4570</v>
      </c>
      <c r="B1581" t="s">
        <v>4133</v>
      </c>
      <c r="C1581" t="s">
        <v>5789</v>
      </c>
      <c r="D1581" s="1">
        <v>0.22907407407407407</v>
      </c>
      <c r="E1581" t="s">
        <v>64</v>
      </c>
      <c r="F1581" t="s">
        <v>4317</v>
      </c>
      <c r="G1581">
        <v>0</v>
      </c>
    </row>
    <row r="1582" spans="1:7" x14ac:dyDescent="0.25">
      <c r="A1582" t="s">
        <v>4571</v>
      </c>
      <c r="B1582" t="s">
        <v>4138</v>
      </c>
      <c r="C1582" t="s">
        <v>5789</v>
      </c>
      <c r="D1582" s="1">
        <v>0.22907407407407407</v>
      </c>
      <c r="E1582" t="s">
        <v>64</v>
      </c>
      <c r="F1582" t="s">
        <v>4319</v>
      </c>
      <c r="G1582">
        <v>0</v>
      </c>
    </row>
    <row r="1583" spans="1:7" x14ac:dyDescent="0.25">
      <c r="A1583" t="s">
        <v>4572</v>
      </c>
      <c r="B1583" t="s">
        <v>4143</v>
      </c>
      <c r="C1583" t="s">
        <v>5789</v>
      </c>
      <c r="D1583" s="1">
        <v>0.22907407407407407</v>
      </c>
      <c r="E1583" t="s">
        <v>64</v>
      </c>
      <c r="F1583" t="s">
        <v>4321</v>
      </c>
      <c r="G1583">
        <v>43721.663999999997</v>
      </c>
    </row>
    <row r="1584" spans="1:7" x14ac:dyDescent="0.25">
      <c r="A1584" t="s">
        <v>4573</v>
      </c>
      <c r="B1584" t="s">
        <v>4063</v>
      </c>
      <c r="C1584" t="s">
        <v>5789</v>
      </c>
      <c r="D1584" s="1">
        <v>0.22907407407407407</v>
      </c>
      <c r="E1584" t="s">
        <v>64</v>
      </c>
      <c r="F1584" t="s">
        <v>4323</v>
      </c>
      <c r="G1584">
        <v>20394.699199999999</v>
      </c>
    </row>
    <row r="1585" spans="1:7" x14ac:dyDescent="0.25">
      <c r="A1585" t="s">
        <v>4574</v>
      </c>
      <c r="B1585" t="s">
        <v>4068</v>
      </c>
      <c r="C1585" t="s">
        <v>5789</v>
      </c>
      <c r="D1585" s="1">
        <v>0.22907407407407407</v>
      </c>
      <c r="E1585" t="s">
        <v>64</v>
      </c>
      <c r="F1585" t="s">
        <v>4325</v>
      </c>
      <c r="G1585">
        <v>0</v>
      </c>
    </row>
    <row r="1586" spans="1:7" x14ac:dyDescent="0.25">
      <c r="A1586" t="s">
        <v>4575</v>
      </c>
      <c r="B1586" t="s">
        <v>4073</v>
      </c>
      <c r="C1586" t="s">
        <v>5789</v>
      </c>
      <c r="D1586" s="1">
        <v>0.22907407407407407</v>
      </c>
      <c r="E1586" t="s">
        <v>64</v>
      </c>
      <c r="F1586" t="s">
        <v>4327</v>
      </c>
      <c r="G1586">
        <v>33965.245999999999</v>
      </c>
    </row>
    <row r="1587" spans="1:7" x14ac:dyDescent="0.25">
      <c r="A1587" t="s">
        <v>4576</v>
      </c>
      <c r="B1587" t="s">
        <v>4078</v>
      </c>
      <c r="C1587" t="s">
        <v>5789</v>
      </c>
      <c r="D1587" s="1">
        <v>0.22907407407407407</v>
      </c>
      <c r="E1587" t="s">
        <v>64</v>
      </c>
      <c r="F1587" t="s">
        <v>4329</v>
      </c>
      <c r="G1587">
        <v>24792.964800000002</v>
      </c>
    </row>
    <row r="1588" spans="1:7" x14ac:dyDescent="0.25">
      <c r="A1588" t="s">
        <v>4577</v>
      </c>
      <c r="B1588" t="s">
        <v>4083</v>
      </c>
      <c r="C1588" t="s">
        <v>5789</v>
      </c>
      <c r="D1588" s="1">
        <v>0.22907407407407407</v>
      </c>
      <c r="E1588" t="s">
        <v>64</v>
      </c>
      <c r="F1588" t="s">
        <v>4331</v>
      </c>
      <c r="G1588">
        <v>19393.8691</v>
      </c>
    </row>
    <row r="1589" spans="1:7" x14ac:dyDescent="0.25">
      <c r="A1589" t="s">
        <v>4578</v>
      </c>
      <c r="B1589" t="s">
        <v>4088</v>
      </c>
      <c r="C1589" t="s">
        <v>5789</v>
      </c>
      <c r="D1589" s="1">
        <v>0.22907407407407407</v>
      </c>
      <c r="E1589" t="s">
        <v>64</v>
      </c>
      <c r="F1589" t="s">
        <v>4333</v>
      </c>
      <c r="G1589">
        <v>33518.3007</v>
      </c>
    </row>
    <row r="1590" spans="1:7" x14ac:dyDescent="0.25">
      <c r="A1590" t="s">
        <v>4579</v>
      </c>
      <c r="B1590" t="s">
        <v>4093</v>
      </c>
      <c r="C1590" t="s">
        <v>5789</v>
      </c>
      <c r="D1590" s="1">
        <v>0.22907407407407407</v>
      </c>
      <c r="E1590" t="s">
        <v>64</v>
      </c>
      <c r="F1590" t="s">
        <v>4335</v>
      </c>
      <c r="G1590">
        <v>30113.445299999999</v>
      </c>
    </row>
    <row r="1591" spans="1:7" x14ac:dyDescent="0.25">
      <c r="A1591" t="s">
        <v>4580</v>
      </c>
      <c r="B1591" t="s">
        <v>4098</v>
      </c>
      <c r="C1591" t="s">
        <v>5789</v>
      </c>
      <c r="D1591" s="1">
        <v>0.22907407407407407</v>
      </c>
      <c r="E1591" t="s">
        <v>64</v>
      </c>
      <c r="F1591" t="s">
        <v>4337</v>
      </c>
      <c r="G1591">
        <v>26789.5039</v>
      </c>
    </row>
    <row r="1592" spans="1:7" x14ac:dyDescent="0.25">
      <c r="A1592" t="s">
        <v>4581</v>
      </c>
      <c r="B1592" t="s">
        <v>4103</v>
      </c>
      <c r="C1592" t="s">
        <v>5789</v>
      </c>
      <c r="D1592" s="1">
        <v>0.22907407407407407</v>
      </c>
      <c r="E1592" t="s">
        <v>64</v>
      </c>
      <c r="F1592" t="s">
        <v>4339</v>
      </c>
      <c r="G1592">
        <v>14618.820299999999</v>
      </c>
    </row>
    <row r="1593" spans="1:7" x14ac:dyDescent="0.25">
      <c r="A1593" t="s">
        <v>4582</v>
      </c>
      <c r="B1593" t="s">
        <v>4108</v>
      </c>
      <c r="C1593" t="s">
        <v>5789</v>
      </c>
      <c r="D1593" s="1">
        <v>0.22907407407407407</v>
      </c>
      <c r="E1593" t="s">
        <v>64</v>
      </c>
      <c r="F1593" t="s">
        <v>4341</v>
      </c>
      <c r="G1593">
        <v>21260.210899999998</v>
      </c>
    </row>
    <row r="1594" spans="1:7" x14ac:dyDescent="0.25">
      <c r="A1594" t="s">
        <v>4583</v>
      </c>
      <c r="B1594" t="s">
        <v>4113</v>
      </c>
      <c r="C1594" t="s">
        <v>5789</v>
      </c>
      <c r="D1594" s="1">
        <v>0.22907407407407407</v>
      </c>
      <c r="E1594" t="s">
        <v>64</v>
      </c>
      <c r="F1594" t="s">
        <v>4343</v>
      </c>
      <c r="G1594">
        <v>26085.58</v>
      </c>
    </row>
    <row r="1595" spans="1:7" x14ac:dyDescent="0.25">
      <c r="A1595" t="s">
        <v>4584</v>
      </c>
      <c r="B1595" t="s">
        <v>4148</v>
      </c>
      <c r="C1595" t="s">
        <v>5789</v>
      </c>
      <c r="D1595" s="1">
        <v>0.22907407407407407</v>
      </c>
      <c r="E1595" t="s">
        <v>64</v>
      </c>
      <c r="F1595" t="s">
        <v>4345</v>
      </c>
      <c r="G1595">
        <v>4416.71875</v>
      </c>
    </row>
    <row r="1596" spans="1:7" x14ac:dyDescent="0.25">
      <c r="A1596" t="s">
        <v>4585</v>
      </c>
      <c r="B1596" t="s">
        <v>4153</v>
      </c>
      <c r="C1596" t="s">
        <v>5789</v>
      </c>
      <c r="D1596" s="1">
        <v>0.22907407407407407</v>
      </c>
      <c r="E1596" t="s">
        <v>64</v>
      </c>
      <c r="F1596" t="s">
        <v>4347</v>
      </c>
      <c r="G1596">
        <v>3085.3103000000001</v>
      </c>
    </row>
    <row r="1597" spans="1:7" x14ac:dyDescent="0.25">
      <c r="A1597" t="s">
        <v>4586</v>
      </c>
      <c r="B1597" t="s">
        <v>4158</v>
      </c>
      <c r="C1597" t="s">
        <v>5789</v>
      </c>
      <c r="D1597" s="1">
        <v>0.22907407407407407</v>
      </c>
      <c r="E1597" t="s">
        <v>64</v>
      </c>
      <c r="F1597" t="s">
        <v>4349</v>
      </c>
      <c r="G1597">
        <v>0</v>
      </c>
    </row>
    <row r="1598" spans="1:7" x14ac:dyDescent="0.25">
      <c r="A1598" t="s">
        <v>4587</v>
      </c>
      <c r="B1598" t="s">
        <v>4163</v>
      </c>
      <c r="C1598" t="s">
        <v>5789</v>
      </c>
      <c r="D1598" s="1">
        <v>0.22907407407407407</v>
      </c>
      <c r="E1598" t="s">
        <v>64</v>
      </c>
      <c r="F1598" t="s">
        <v>4351</v>
      </c>
      <c r="G1598">
        <v>0</v>
      </c>
    </row>
    <row r="1599" spans="1:7" x14ac:dyDescent="0.25">
      <c r="A1599" t="s">
        <v>4588</v>
      </c>
      <c r="B1599" t="s">
        <v>4168</v>
      </c>
      <c r="C1599" t="s">
        <v>5789</v>
      </c>
      <c r="D1599" s="1">
        <v>0.22907407407407407</v>
      </c>
      <c r="E1599" t="s">
        <v>64</v>
      </c>
      <c r="F1599" t="s">
        <v>4353</v>
      </c>
      <c r="G1599">
        <v>0</v>
      </c>
    </row>
    <row r="1600" spans="1:7" x14ac:dyDescent="0.25">
      <c r="A1600" t="s">
        <v>4589</v>
      </c>
      <c r="B1600" t="s">
        <v>4173</v>
      </c>
      <c r="C1600" t="s">
        <v>5789</v>
      </c>
      <c r="D1600" s="1">
        <v>0.22907407407407407</v>
      </c>
      <c r="E1600" t="s">
        <v>64</v>
      </c>
      <c r="F1600" t="s">
        <v>4355</v>
      </c>
      <c r="G1600">
        <v>4308.1308499999996</v>
      </c>
    </row>
    <row r="1601" spans="1:7" x14ac:dyDescent="0.25">
      <c r="A1601" t="s">
        <v>4590</v>
      </c>
      <c r="B1601" t="s">
        <v>4248</v>
      </c>
      <c r="C1601" t="s">
        <v>5789</v>
      </c>
      <c r="D1601" s="1">
        <v>0.22907407407407407</v>
      </c>
      <c r="E1601" t="s">
        <v>64</v>
      </c>
      <c r="F1601" t="s">
        <v>4357</v>
      </c>
      <c r="G1601">
        <v>20886.791000000001</v>
      </c>
    </row>
    <row r="1602" spans="1:7" x14ac:dyDescent="0.25">
      <c r="A1602" t="s">
        <v>4591</v>
      </c>
      <c r="B1602" t="s">
        <v>4253</v>
      </c>
      <c r="C1602" t="s">
        <v>5789</v>
      </c>
      <c r="D1602" s="1">
        <v>0.22907407407407407</v>
      </c>
      <c r="E1602" t="s">
        <v>64</v>
      </c>
      <c r="F1602" t="s">
        <v>4359</v>
      </c>
      <c r="G1602">
        <v>1187.2415699999999</v>
      </c>
    </row>
    <row r="1603" spans="1:7" x14ac:dyDescent="0.25">
      <c r="A1603" t="s">
        <v>4592</v>
      </c>
      <c r="B1603" t="s">
        <v>4178</v>
      </c>
      <c r="C1603" t="s">
        <v>5789</v>
      </c>
      <c r="D1603" s="1">
        <v>0.22907407407407407</v>
      </c>
      <c r="E1603" t="s">
        <v>64</v>
      </c>
      <c r="F1603" t="s">
        <v>4361</v>
      </c>
      <c r="G1603">
        <v>3439.4287100000001</v>
      </c>
    </row>
    <row r="1604" spans="1:7" x14ac:dyDescent="0.25">
      <c r="A1604" t="s">
        <v>4593</v>
      </c>
      <c r="B1604" t="s">
        <v>4258</v>
      </c>
      <c r="C1604" t="s">
        <v>5789</v>
      </c>
      <c r="D1604" s="1">
        <v>0.22907407407407407</v>
      </c>
      <c r="E1604" t="s">
        <v>64</v>
      </c>
      <c r="F1604" t="s">
        <v>4363</v>
      </c>
      <c r="G1604">
        <v>0</v>
      </c>
    </row>
    <row r="1605" spans="1:7" x14ac:dyDescent="0.25">
      <c r="A1605" t="s">
        <v>4594</v>
      </c>
      <c r="B1605" t="s">
        <v>4183</v>
      </c>
      <c r="C1605" t="s">
        <v>5789</v>
      </c>
      <c r="D1605" s="1">
        <v>0.22907407407407407</v>
      </c>
      <c r="E1605" t="s">
        <v>64</v>
      </c>
      <c r="F1605" t="s">
        <v>4365</v>
      </c>
      <c r="G1605">
        <v>2909.9511699999998</v>
      </c>
    </row>
    <row r="1606" spans="1:7" x14ac:dyDescent="0.25">
      <c r="A1606" t="s">
        <v>4595</v>
      </c>
      <c r="B1606" t="s">
        <v>4188</v>
      </c>
      <c r="C1606" t="s">
        <v>5789</v>
      </c>
      <c r="D1606" s="1">
        <v>0.22907407407407407</v>
      </c>
      <c r="E1606" t="s">
        <v>64</v>
      </c>
      <c r="F1606" t="s">
        <v>4367</v>
      </c>
      <c r="G1606">
        <v>4579.33691</v>
      </c>
    </row>
    <row r="1607" spans="1:7" x14ac:dyDescent="0.25">
      <c r="A1607" t="s">
        <v>4596</v>
      </c>
      <c r="B1607" t="s">
        <v>4263</v>
      </c>
      <c r="C1607" t="s">
        <v>5789</v>
      </c>
      <c r="D1607" s="1">
        <v>0.22907407407407407</v>
      </c>
      <c r="E1607" t="s">
        <v>64</v>
      </c>
      <c r="F1607" t="s">
        <v>4369</v>
      </c>
      <c r="G1607">
        <v>5371.14599</v>
      </c>
    </row>
    <row r="1608" spans="1:7" x14ac:dyDescent="0.25">
      <c r="A1608" t="s">
        <v>4597</v>
      </c>
      <c r="B1608" t="s">
        <v>4268</v>
      </c>
      <c r="C1608" t="s">
        <v>5789</v>
      </c>
      <c r="D1608" s="1">
        <v>0.22907407407407407</v>
      </c>
      <c r="E1608" t="s">
        <v>64</v>
      </c>
      <c r="F1608" t="s">
        <v>4371</v>
      </c>
      <c r="G1608">
        <v>4446.5341699999999</v>
      </c>
    </row>
    <row r="1609" spans="1:7" x14ac:dyDescent="0.25">
      <c r="A1609" t="s">
        <v>4598</v>
      </c>
      <c r="B1609" t="s">
        <v>4273</v>
      </c>
      <c r="C1609" t="s">
        <v>5789</v>
      </c>
      <c r="D1609" s="1">
        <v>0.22907407407407407</v>
      </c>
      <c r="E1609" t="s">
        <v>64</v>
      </c>
      <c r="F1609" t="s">
        <v>4373</v>
      </c>
      <c r="G1609">
        <v>8889.7998000000007</v>
      </c>
    </row>
    <row r="1610" spans="1:7" x14ac:dyDescent="0.25">
      <c r="A1610" t="s">
        <v>4599</v>
      </c>
      <c r="B1610" t="s">
        <v>4193</v>
      </c>
      <c r="C1610" t="s">
        <v>5789</v>
      </c>
      <c r="D1610" s="1">
        <v>0.22907407407407407</v>
      </c>
      <c r="E1610" t="s">
        <v>64</v>
      </c>
      <c r="F1610" t="s">
        <v>4375</v>
      </c>
      <c r="G1610">
        <v>2230.0122000000001</v>
      </c>
    </row>
    <row r="1611" spans="1:7" x14ac:dyDescent="0.25">
      <c r="A1611" t="s">
        <v>4600</v>
      </c>
      <c r="B1611" t="s">
        <v>4198</v>
      </c>
      <c r="C1611" t="s">
        <v>5789</v>
      </c>
      <c r="D1611" s="1">
        <v>0.22907407407407407</v>
      </c>
      <c r="E1611" t="s">
        <v>64</v>
      </c>
      <c r="F1611" t="s">
        <v>4377</v>
      </c>
      <c r="G1611">
        <v>2816.4638599999998</v>
      </c>
    </row>
    <row r="1612" spans="1:7" x14ac:dyDescent="0.25">
      <c r="A1612" t="s">
        <v>4601</v>
      </c>
      <c r="B1612" t="s">
        <v>4203</v>
      </c>
      <c r="C1612" t="s">
        <v>5789</v>
      </c>
      <c r="D1612" s="1">
        <v>0.22907407407407407</v>
      </c>
      <c r="E1612" t="s">
        <v>64</v>
      </c>
      <c r="F1612" t="s">
        <v>4379</v>
      </c>
      <c r="G1612">
        <v>5531.4003899999998</v>
      </c>
    </row>
    <row r="1613" spans="1:7" x14ac:dyDescent="0.25">
      <c r="A1613" t="s">
        <v>4602</v>
      </c>
      <c r="B1613" t="s">
        <v>4208</v>
      </c>
      <c r="C1613" t="s">
        <v>5789</v>
      </c>
      <c r="D1613" s="1">
        <v>0.22907407407407407</v>
      </c>
      <c r="E1613" t="s">
        <v>64</v>
      </c>
      <c r="F1613" t="s">
        <v>4381</v>
      </c>
      <c r="G1613">
        <v>5357.2011700000003</v>
      </c>
    </row>
    <row r="1614" spans="1:7" x14ac:dyDescent="0.25">
      <c r="A1614" t="s">
        <v>4603</v>
      </c>
      <c r="B1614" t="s">
        <v>4213</v>
      </c>
      <c r="C1614" t="s">
        <v>5789</v>
      </c>
      <c r="D1614" s="1">
        <v>0.22907407407407407</v>
      </c>
      <c r="E1614" t="s">
        <v>64</v>
      </c>
      <c r="F1614" t="s">
        <v>4383</v>
      </c>
      <c r="G1614">
        <v>0</v>
      </c>
    </row>
    <row r="1615" spans="1:7" x14ac:dyDescent="0.25">
      <c r="A1615" t="s">
        <v>4604</v>
      </c>
      <c r="B1615" t="s">
        <v>4218</v>
      </c>
      <c r="C1615" t="s">
        <v>5789</v>
      </c>
      <c r="D1615" s="1">
        <v>0.22907407407407407</v>
      </c>
      <c r="E1615" t="s">
        <v>64</v>
      </c>
      <c r="F1615" t="s">
        <v>4385</v>
      </c>
      <c r="G1615">
        <v>9972.9335900000005</v>
      </c>
    </row>
    <row r="1616" spans="1:7" x14ac:dyDescent="0.25">
      <c r="A1616" t="s">
        <v>4605</v>
      </c>
      <c r="B1616" t="s">
        <v>4223</v>
      </c>
      <c r="C1616" t="s">
        <v>5789</v>
      </c>
      <c r="D1616" s="1">
        <v>0.22907407407407407</v>
      </c>
      <c r="E1616" t="s">
        <v>64</v>
      </c>
      <c r="F1616" t="s">
        <v>4387</v>
      </c>
      <c r="G1616">
        <v>4591.5249000000003</v>
      </c>
    </row>
    <row r="1617" spans="1:7" x14ac:dyDescent="0.25">
      <c r="A1617" t="s">
        <v>4606</v>
      </c>
      <c r="B1617" t="s">
        <v>4228</v>
      </c>
      <c r="C1617" t="s">
        <v>5789</v>
      </c>
      <c r="D1617" s="1">
        <v>0.22907407407407407</v>
      </c>
      <c r="E1617" t="s">
        <v>64</v>
      </c>
      <c r="F1617" t="s">
        <v>4389</v>
      </c>
      <c r="G1617">
        <v>5912.3183499999996</v>
      </c>
    </row>
    <row r="1618" spans="1:7" x14ac:dyDescent="0.25">
      <c r="A1618" t="s">
        <v>4607</v>
      </c>
      <c r="B1618" t="s">
        <v>4233</v>
      </c>
      <c r="C1618" t="s">
        <v>5789</v>
      </c>
      <c r="D1618" s="1">
        <v>0.22907407407407407</v>
      </c>
      <c r="E1618" t="s">
        <v>64</v>
      </c>
      <c r="F1618" t="s">
        <v>4391</v>
      </c>
      <c r="G1618">
        <v>8307.9873000000007</v>
      </c>
    </row>
    <row r="1619" spans="1:7" x14ac:dyDescent="0.25">
      <c r="A1619" t="s">
        <v>4608</v>
      </c>
      <c r="B1619" t="s">
        <v>4238</v>
      </c>
      <c r="C1619" t="s">
        <v>5789</v>
      </c>
      <c r="D1619" s="1">
        <v>0.22907407407407407</v>
      </c>
      <c r="E1619" t="s">
        <v>64</v>
      </c>
      <c r="F1619" t="s">
        <v>4393</v>
      </c>
      <c r="G1619">
        <v>4928.4692299999997</v>
      </c>
    </row>
    <row r="1620" spans="1:7" x14ac:dyDescent="0.25">
      <c r="A1620" t="s">
        <v>4609</v>
      </c>
      <c r="B1620" t="s">
        <v>4243</v>
      </c>
      <c r="C1620" t="s">
        <v>5789</v>
      </c>
      <c r="D1620" s="1">
        <v>0.22907407407407407</v>
      </c>
      <c r="E1620" t="s">
        <v>64</v>
      </c>
      <c r="F1620" t="s">
        <v>4395</v>
      </c>
      <c r="G1620">
        <v>5895.09033</v>
      </c>
    </row>
    <row r="1621" spans="1:7" x14ac:dyDescent="0.25">
      <c r="A1621" t="s">
        <v>4610</v>
      </c>
      <c r="B1621" t="s">
        <v>4278</v>
      </c>
      <c r="C1621" t="s">
        <v>5789</v>
      </c>
      <c r="D1621" s="1">
        <v>0.22907407407407407</v>
      </c>
      <c r="E1621" t="s">
        <v>64</v>
      </c>
      <c r="F1621" t="s">
        <v>4397</v>
      </c>
      <c r="G1621">
        <v>1086.83447</v>
      </c>
    </row>
    <row r="1622" spans="1:7" x14ac:dyDescent="0.25">
      <c r="A1622" t="s">
        <v>4611</v>
      </c>
      <c r="B1622" t="s">
        <v>4283</v>
      </c>
      <c r="C1622" t="s">
        <v>5789</v>
      </c>
      <c r="D1622" s="1">
        <v>0.22907407407407407</v>
      </c>
      <c r="E1622" t="s">
        <v>64</v>
      </c>
      <c r="F1622" t="s">
        <v>4399</v>
      </c>
      <c r="G1622">
        <v>1616.21875</v>
      </c>
    </row>
    <row r="1623" spans="1:7" x14ac:dyDescent="0.25">
      <c r="A1623" t="s">
        <v>4612</v>
      </c>
      <c r="B1623" t="s">
        <v>4288</v>
      </c>
      <c r="C1623" t="s">
        <v>5789</v>
      </c>
      <c r="D1623" s="1">
        <v>0.22907407407407407</v>
      </c>
      <c r="E1623" t="s">
        <v>64</v>
      </c>
      <c r="F1623" t="s">
        <v>4401</v>
      </c>
      <c r="G1623">
        <v>1554.6495299999999</v>
      </c>
    </row>
    <row r="1624" spans="1:7" x14ac:dyDescent="0.25">
      <c r="A1624" t="s">
        <v>4613</v>
      </c>
      <c r="B1624" t="s">
        <v>4293</v>
      </c>
      <c r="C1624" t="s">
        <v>5789</v>
      </c>
      <c r="D1624" s="1">
        <v>0.22907407407407407</v>
      </c>
      <c r="E1624" t="s">
        <v>64</v>
      </c>
      <c r="F1624" t="s">
        <v>4403</v>
      </c>
      <c r="G1624">
        <v>1207.5386900000001</v>
      </c>
    </row>
    <row r="1625" spans="1:7" x14ac:dyDescent="0.25">
      <c r="A1625" t="s">
        <v>4614</v>
      </c>
      <c r="B1625" t="s">
        <v>4298</v>
      </c>
      <c r="C1625" t="s">
        <v>5789</v>
      </c>
      <c r="D1625" s="1">
        <v>0.22907407407407407</v>
      </c>
      <c r="E1625" t="s">
        <v>64</v>
      </c>
      <c r="F1625" t="s">
        <v>4405</v>
      </c>
      <c r="G1625">
        <v>5401.0170799999996</v>
      </c>
    </row>
    <row r="1626" spans="1:7" x14ac:dyDescent="0.25">
      <c r="A1626" t="s">
        <v>4615</v>
      </c>
      <c r="B1626" t="s">
        <v>4303</v>
      </c>
      <c r="C1626" t="s">
        <v>5789</v>
      </c>
      <c r="D1626" s="1">
        <v>0.22907407407407407</v>
      </c>
      <c r="E1626" t="s">
        <v>64</v>
      </c>
      <c r="F1626" t="s">
        <v>4407</v>
      </c>
      <c r="G1626">
        <v>5796.7148399999996</v>
      </c>
    </row>
    <row r="1627" spans="1:7" x14ac:dyDescent="0.25">
      <c r="A1627" t="s">
        <v>4616</v>
      </c>
      <c r="B1627" t="s">
        <v>4617</v>
      </c>
      <c r="C1627" t="s">
        <v>5789</v>
      </c>
      <c r="D1627" s="1">
        <v>0.2323263888888889</v>
      </c>
      <c r="E1627" t="s">
        <v>60</v>
      </c>
      <c r="F1627" t="s">
        <v>5080</v>
      </c>
      <c r="G1627">
        <v>15.840548999999999</v>
      </c>
    </row>
    <row r="1628" spans="1:7" x14ac:dyDescent="0.25">
      <c r="A1628" t="s">
        <v>4618</v>
      </c>
      <c r="B1628" t="s">
        <v>4619</v>
      </c>
      <c r="C1628" t="s">
        <v>5789</v>
      </c>
      <c r="D1628" s="1">
        <v>0.2323263888888889</v>
      </c>
      <c r="E1628" t="s">
        <v>60</v>
      </c>
      <c r="F1628" t="s">
        <v>5081</v>
      </c>
      <c r="G1628">
        <v>16.148567</v>
      </c>
    </row>
    <row r="1629" spans="1:7" x14ac:dyDescent="0.25">
      <c r="A1629" t="s">
        <v>4620</v>
      </c>
      <c r="B1629" t="s">
        <v>4621</v>
      </c>
      <c r="C1629" t="s">
        <v>5789</v>
      </c>
      <c r="D1629" s="1">
        <v>0.2323263888888889</v>
      </c>
      <c r="E1629" t="s">
        <v>60</v>
      </c>
      <c r="F1629" t="s">
        <v>5082</v>
      </c>
      <c r="G1629">
        <v>12.052106999999999</v>
      </c>
    </row>
    <row r="1630" spans="1:7" x14ac:dyDescent="0.25">
      <c r="A1630" t="s">
        <v>4622</v>
      </c>
      <c r="B1630" t="s">
        <v>4623</v>
      </c>
      <c r="C1630" t="s">
        <v>5789</v>
      </c>
      <c r="D1630" s="1">
        <v>0.2323263888888889</v>
      </c>
      <c r="E1630" t="s">
        <v>60</v>
      </c>
      <c r="F1630" t="s">
        <v>5083</v>
      </c>
      <c r="G1630">
        <v>11.888484</v>
      </c>
    </row>
    <row r="1631" spans="1:7" x14ac:dyDescent="0.25">
      <c r="A1631" t="s">
        <v>4624</v>
      </c>
      <c r="B1631" t="s">
        <v>4625</v>
      </c>
      <c r="C1631" t="s">
        <v>5789</v>
      </c>
      <c r="D1631" s="1">
        <v>0.2323263888888889</v>
      </c>
      <c r="E1631" t="s">
        <v>60</v>
      </c>
      <c r="F1631" t="s">
        <v>5084</v>
      </c>
      <c r="G1631">
        <v>3.401106</v>
      </c>
    </row>
    <row r="1632" spans="1:7" x14ac:dyDescent="0.25">
      <c r="A1632" t="s">
        <v>4626</v>
      </c>
      <c r="B1632" t="s">
        <v>4627</v>
      </c>
      <c r="C1632" t="s">
        <v>5789</v>
      </c>
      <c r="D1632" s="1">
        <v>0.2323263888888889</v>
      </c>
      <c r="E1632" t="s">
        <v>60</v>
      </c>
      <c r="F1632" t="s">
        <v>5085</v>
      </c>
      <c r="G1632">
        <v>3.496801</v>
      </c>
    </row>
    <row r="1633" spans="1:7" x14ac:dyDescent="0.25">
      <c r="A1633" t="s">
        <v>4628</v>
      </c>
      <c r="B1633" t="s">
        <v>4629</v>
      </c>
      <c r="C1633" t="s">
        <v>5789</v>
      </c>
      <c r="D1633" s="1">
        <v>0.2323263888888889</v>
      </c>
      <c r="E1633" t="s">
        <v>60</v>
      </c>
      <c r="F1633" t="s">
        <v>5086</v>
      </c>
      <c r="G1633">
        <v>11.023903000000001</v>
      </c>
    </row>
    <row r="1634" spans="1:7" x14ac:dyDescent="0.25">
      <c r="A1634" t="s">
        <v>4630</v>
      </c>
      <c r="B1634" t="s">
        <v>4631</v>
      </c>
      <c r="C1634" t="s">
        <v>5789</v>
      </c>
      <c r="D1634" s="1">
        <v>0.2323263888888889</v>
      </c>
      <c r="E1634" t="s">
        <v>60</v>
      </c>
      <c r="F1634" t="s">
        <v>5087</v>
      </c>
      <c r="G1634">
        <v>11.25437</v>
      </c>
    </row>
    <row r="1635" spans="1:7" x14ac:dyDescent="0.25">
      <c r="A1635" t="s">
        <v>4632</v>
      </c>
      <c r="B1635" t="s">
        <v>4633</v>
      </c>
      <c r="C1635" t="s">
        <v>5789</v>
      </c>
      <c r="D1635" s="1">
        <v>0.2323263888888889</v>
      </c>
      <c r="E1635" t="s">
        <v>60</v>
      </c>
      <c r="F1635" t="s">
        <v>5088</v>
      </c>
      <c r="G1635">
        <v>12.789778</v>
      </c>
    </row>
    <row r="1636" spans="1:7" x14ac:dyDescent="0.25">
      <c r="A1636" t="s">
        <v>4634</v>
      </c>
      <c r="B1636" t="s">
        <v>4635</v>
      </c>
      <c r="C1636" t="s">
        <v>5789</v>
      </c>
      <c r="D1636" s="1">
        <v>0.2323263888888889</v>
      </c>
      <c r="E1636" t="s">
        <v>60</v>
      </c>
      <c r="F1636" t="s">
        <v>5089</v>
      </c>
      <c r="G1636">
        <v>12.600096000000001</v>
      </c>
    </row>
    <row r="1637" spans="1:7" x14ac:dyDescent="0.25">
      <c r="A1637" t="s">
        <v>4636</v>
      </c>
      <c r="B1637" t="s">
        <v>4637</v>
      </c>
      <c r="C1637" t="s">
        <v>5789</v>
      </c>
      <c r="D1637" s="1">
        <v>0.2323263888888889</v>
      </c>
      <c r="E1637" t="s">
        <v>60</v>
      </c>
      <c r="F1637" t="s">
        <v>5090</v>
      </c>
      <c r="G1637">
        <v>19.030937000000002</v>
      </c>
    </row>
    <row r="1638" spans="1:7" x14ac:dyDescent="0.25">
      <c r="A1638" t="s">
        <v>4638</v>
      </c>
      <c r="B1638" t="s">
        <v>4639</v>
      </c>
      <c r="C1638" t="s">
        <v>5789</v>
      </c>
      <c r="D1638" s="1">
        <v>0.2323263888888889</v>
      </c>
      <c r="E1638" t="s">
        <v>60</v>
      </c>
      <c r="F1638" t="s">
        <v>5091</v>
      </c>
      <c r="G1638">
        <v>20.604969000000001</v>
      </c>
    </row>
    <row r="1639" spans="1:7" x14ac:dyDescent="0.25">
      <c r="A1639" t="s">
        <v>4640</v>
      </c>
      <c r="B1639" t="s">
        <v>4641</v>
      </c>
      <c r="C1639" t="s">
        <v>5789</v>
      </c>
      <c r="D1639" s="1">
        <v>0.2323263888888889</v>
      </c>
      <c r="E1639" t="s">
        <v>60</v>
      </c>
      <c r="F1639" t="s">
        <v>5092</v>
      </c>
      <c r="G1639">
        <v>22.616554000000001</v>
      </c>
    </row>
    <row r="1640" spans="1:7" x14ac:dyDescent="0.25">
      <c r="A1640" t="s">
        <v>4642</v>
      </c>
      <c r="B1640" t="s">
        <v>4643</v>
      </c>
      <c r="C1640" t="s">
        <v>5789</v>
      </c>
      <c r="D1640" s="1">
        <v>0.2323263888888889</v>
      </c>
      <c r="E1640" t="s">
        <v>60</v>
      </c>
      <c r="F1640" t="s">
        <v>5093</v>
      </c>
      <c r="G1640">
        <v>22.684502999999999</v>
      </c>
    </row>
    <row r="1641" spans="1:7" x14ac:dyDescent="0.25">
      <c r="A1641" t="s">
        <v>4658</v>
      </c>
      <c r="B1641" t="s">
        <v>4648</v>
      </c>
      <c r="C1641" t="s">
        <v>5789</v>
      </c>
      <c r="D1641" s="1">
        <v>0.2323263888888889</v>
      </c>
      <c r="E1641" t="s">
        <v>60</v>
      </c>
      <c r="F1641" t="s">
        <v>5094</v>
      </c>
      <c r="G1641">
        <v>8.5969200000000008</v>
      </c>
    </row>
    <row r="1642" spans="1:7" x14ac:dyDescent="0.25">
      <c r="A1642" t="s">
        <v>4659</v>
      </c>
      <c r="B1642" t="s">
        <v>4649</v>
      </c>
      <c r="C1642" t="s">
        <v>5789</v>
      </c>
      <c r="D1642" s="1">
        <v>0.2323263888888889</v>
      </c>
      <c r="E1642" t="s">
        <v>60</v>
      </c>
      <c r="F1642" t="s">
        <v>5095</v>
      </c>
      <c r="G1642">
        <v>8.5668159999999993</v>
      </c>
    </row>
    <row r="1643" spans="1:7" x14ac:dyDescent="0.25">
      <c r="A1643" t="s">
        <v>4660</v>
      </c>
      <c r="B1643" t="s">
        <v>4652</v>
      </c>
      <c r="C1643" t="s">
        <v>5789</v>
      </c>
      <c r="D1643" s="1">
        <v>0.2323263888888889</v>
      </c>
      <c r="E1643" t="s">
        <v>60</v>
      </c>
      <c r="F1643" t="s">
        <v>5096</v>
      </c>
      <c r="G1643">
        <v>11.863318</v>
      </c>
    </row>
    <row r="1644" spans="1:7" x14ac:dyDescent="0.25">
      <c r="A1644" t="s">
        <v>4661</v>
      </c>
      <c r="B1644" t="s">
        <v>4653</v>
      </c>
      <c r="C1644" t="s">
        <v>5789</v>
      </c>
      <c r="D1644" s="1">
        <v>0.2323263888888889</v>
      </c>
      <c r="E1644" t="s">
        <v>60</v>
      </c>
      <c r="F1644" t="s">
        <v>5097</v>
      </c>
      <c r="G1644">
        <v>10.769335999999999</v>
      </c>
    </row>
    <row r="1645" spans="1:7" x14ac:dyDescent="0.25">
      <c r="A1645" t="s">
        <v>4662</v>
      </c>
      <c r="B1645" t="s">
        <v>4654</v>
      </c>
      <c r="C1645" t="s">
        <v>5789</v>
      </c>
      <c r="D1645" s="1">
        <v>0.2323263888888889</v>
      </c>
      <c r="E1645" t="s">
        <v>60</v>
      </c>
      <c r="F1645" t="s">
        <v>5098</v>
      </c>
      <c r="G1645">
        <v>6.9960940000000003</v>
      </c>
    </row>
    <row r="1646" spans="1:7" x14ac:dyDescent="0.25">
      <c r="A1646" t="s">
        <v>4663</v>
      </c>
      <c r="B1646" t="s">
        <v>4655</v>
      </c>
      <c r="C1646" t="s">
        <v>5789</v>
      </c>
      <c r="D1646" s="1">
        <v>0.2323263888888889</v>
      </c>
      <c r="E1646" t="s">
        <v>60</v>
      </c>
      <c r="F1646" t="s">
        <v>5099</v>
      </c>
      <c r="G1646">
        <v>7.364401</v>
      </c>
    </row>
    <row r="1647" spans="1:7" x14ac:dyDescent="0.25">
      <c r="A1647" t="s">
        <v>4671</v>
      </c>
      <c r="B1647" t="s">
        <v>4666</v>
      </c>
      <c r="C1647" t="s">
        <v>5789</v>
      </c>
      <c r="D1647" s="1">
        <v>0.2323263888888889</v>
      </c>
      <c r="E1647" t="s">
        <v>60</v>
      </c>
      <c r="F1647" t="s">
        <v>5100</v>
      </c>
      <c r="G1647">
        <v>13.078124000000001</v>
      </c>
    </row>
    <row r="1648" spans="1:7" x14ac:dyDescent="0.25">
      <c r="A1648" t="s">
        <v>4672</v>
      </c>
      <c r="B1648" t="s">
        <v>4667</v>
      </c>
      <c r="C1648" t="s">
        <v>5789</v>
      </c>
      <c r="D1648" s="1">
        <v>0.2323263888888889</v>
      </c>
      <c r="E1648" t="s">
        <v>60</v>
      </c>
      <c r="F1648" t="s">
        <v>5101</v>
      </c>
      <c r="G1648">
        <v>12.785157</v>
      </c>
    </row>
    <row r="1649" spans="1:7" x14ac:dyDescent="0.25">
      <c r="A1649" t="s">
        <v>4673</v>
      </c>
      <c r="B1649" t="s">
        <v>4669</v>
      </c>
      <c r="C1649" t="s">
        <v>5789</v>
      </c>
      <c r="D1649" s="1">
        <v>0.2323263888888889</v>
      </c>
      <c r="E1649" t="s">
        <v>60</v>
      </c>
      <c r="F1649" t="s">
        <v>5102</v>
      </c>
      <c r="G1649">
        <v>11.41705</v>
      </c>
    </row>
    <row r="1650" spans="1:7" x14ac:dyDescent="0.25">
      <c r="A1650" t="s">
        <v>4674</v>
      </c>
      <c r="B1650" t="s">
        <v>4670</v>
      </c>
      <c r="C1650" t="s">
        <v>5789</v>
      </c>
      <c r="D1650" s="1">
        <v>0.2323263888888889</v>
      </c>
      <c r="E1650" t="s">
        <v>60</v>
      </c>
      <c r="F1650" t="s">
        <v>5103</v>
      </c>
      <c r="G1650">
        <v>11.704945</v>
      </c>
    </row>
    <row r="1651" spans="1:7" x14ac:dyDescent="0.25">
      <c r="A1651" t="s">
        <v>4703</v>
      </c>
      <c r="B1651" t="s">
        <v>4677</v>
      </c>
      <c r="C1651" t="s">
        <v>5789</v>
      </c>
      <c r="D1651" s="1">
        <v>0.2323263888888889</v>
      </c>
      <c r="E1651" t="s">
        <v>60</v>
      </c>
      <c r="F1651" t="s">
        <v>5104</v>
      </c>
      <c r="G1651">
        <v>19.756008000000001</v>
      </c>
    </row>
    <row r="1652" spans="1:7" x14ac:dyDescent="0.25">
      <c r="A1652" t="s">
        <v>4704</v>
      </c>
      <c r="B1652" t="s">
        <v>4678</v>
      </c>
      <c r="C1652" t="s">
        <v>5789</v>
      </c>
      <c r="D1652" s="1">
        <v>0.2323263888888889</v>
      </c>
      <c r="E1652" t="s">
        <v>60</v>
      </c>
      <c r="F1652" t="s">
        <v>5105</v>
      </c>
      <c r="G1652">
        <v>22.087461000000001</v>
      </c>
    </row>
    <row r="1653" spans="1:7" x14ac:dyDescent="0.25">
      <c r="A1653" t="s">
        <v>4705</v>
      </c>
      <c r="B1653" t="s">
        <v>4681</v>
      </c>
      <c r="C1653" t="s">
        <v>5789</v>
      </c>
      <c r="D1653" s="1">
        <v>0.2323263888888889</v>
      </c>
      <c r="E1653" t="s">
        <v>60</v>
      </c>
      <c r="F1653" t="s">
        <v>5106</v>
      </c>
      <c r="G1653">
        <v>17.247641999999999</v>
      </c>
    </row>
    <row r="1654" spans="1:7" x14ac:dyDescent="0.25">
      <c r="A1654" t="s">
        <v>4706</v>
      </c>
      <c r="B1654" t="s">
        <v>4682</v>
      </c>
      <c r="C1654" t="s">
        <v>5789</v>
      </c>
      <c r="D1654" s="1">
        <v>0.2323263888888889</v>
      </c>
      <c r="E1654" t="s">
        <v>60</v>
      </c>
      <c r="F1654" t="s">
        <v>5107</v>
      </c>
      <c r="G1654">
        <v>17.244517999999999</v>
      </c>
    </row>
    <row r="1655" spans="1:7" x14ac:dyDescent="0.25">
      <c r="A1655" t="s">
        <v>4707</v>
      </c>
      <c r="B1655" t="s">
        <v>4685</v>
      </c>
      <c r="C1655" t="s">
        <v>5789</v>
      </c>
      <c r="D1655" s="1">
        <v>0.2323263888888889</v>
      </c>
      <c r="E1655" t="s">
        <v>60</v>
      </c>
      <c r="F1655" t="s">
        <v>5108</v>
      </c>
      <c r="G1655">
        <v>21.175350000000002</v>
      </c>
    </row>
    <row r="1656" spans="1:7" x14ac:dyDescent="0.25">
      <c r="A1656" t="s">
        <v>4708</v>
      </c>
      <c r="B1656" t="s">
        <v>4686</v>
      </c>
      <c r="C1656" t="s">
        <v>5789</v>
      </c>
      <c r="D1656" s="1">
        <v>0.2323263888888889</v>
      </c>
      <c r="E1656" t="s">
        <v>60</v>
      </c>
      <c r="F1656" t="s">
        <v>5109</v>
      </c>
      <c r="G1656">
        <v>24.263576</v>
      </c>
    </row>
    <row r="1657" spans="1:7" x14ac:dyDescent="0.25">
      <c r="A1657" t="s">
        <v>4709</v>
      </c>
      <c r="B1657" t="s">
        <v>4689</v>
      </c>
      <c r="C1657" t="s">
        <v>5789</v>
      </c>
      <c r="D1657" s="1">
        <v>0.2323263888888889</v>
      </c>
      <c r="E1657" t="s">
        <v>60</v>
      </c>
      <c r="F1657" t="s">
        <v>5110</v>
      </c>
      <c r="G1657">
        <v>4.9007160000000001</v>
      </c>
    </row>
    <row r="1658" spans="1:7" x14ac:dyDescent="0.25">
      <c r="A1658" t="s">
        <v>4710</v>
      </c>
      <c r="B1658" t="s">
        <v>4690</v>
      </c>
      <c r="C1658" t="s">
        <v>5789</v>
      </c>
      <c r="D1658" s="1">
        <v>0.2323263888888889</v>
      </c>
      <c r="E1658" t="s">
        <v>60</v>
      </c>
      <c r="F1658" t="s">
        <v>5111</v>
      </c>
      <c r="G1658">
        <v>4.9310179999999999</v>
      </c>
    </row>
    <row r="1659" spans="1:7" x14ac:dyDescent="0.25">
      <c r="A1659" t="s">
        <v>4711</v>
      </c>
      <c r="B1659" t="s">
        <v>4692</v>
      </c>
      <c r="C1659" t="s">
        <v>5789</v>
      </c>
      <c r="D1659" s="1">
        <v>0.2323263888888889</v>
      </c>
      <c r="E1659" t="s">
        <v>60</v>
      </c>
      <c r="F1659" t="s">
        <v>5112</v>
      </c>
      <c r="G1659">
        <v>4.5345170000000001</v>
      </c>
    </row>
    <row r="1660" spans="1:7" x14ac:dyDescent="0.25">
      <c r="A1660" t="s">
        <v>4712</v>
      </c>
      <c r="B1660" t="s">
        <v>4693</v>
      </c>
      <c r="C1660" t="s">
        <v>5789</v>
      </c>
      <c r="D1660" s="1">
        <v>0.2323263888888889</v>
      </c>
      <c r="E1660" t="s">
        <v>60</v>
      </c>
      <c r="F1660" t="s">
        <v>5113</v>
      </c>
      <c r="G1660">
        <v>4.7757430000000003</v>
      </c>
    </row>
    <row r="1661" spans="1:7" x14ac:dyDescent="0.25">
      <c r="A1661" t="s">
        <v>4713</v>
      </c>
      <c r="B1661" t="s">
        <v>4694</v>
      </c>
      <c r="C1661" t="s">
        <v>5789</v>
      </c>
      <c r="D1661" s="1">
        <v>0.2323263888888889</v>
      </c>
      <c r="E1661" t="s">
        <v>60</v>
      </c>
      <c r="F1661" t="s">
        <v>5114</v>
      </c>
      <c r="G1661">
        <v>3.4950489999999999</v>
      </c>
    </row>
    <row r="1662" spans="1:7" x14ac:dyDescent="0.25">
      <c r="A1662" t="s">
        <v>4714</v>
      </c>
      <c r="B1662" t="s">
        <v>4695</v>
      </c>
      <c r="C1662" t="s">
        <v>5789</v>
      </c>
      <c r="D1662" s="1">
        <v>0.2323263888888889</v>
      </c>
      <c r="E1662" t="s">
        <v>60</v>
      </c>
      <c r="F1662" t="s">
        <v>5115</v>
      </c>
      <c r="G1662">
        <v>3.4946009999999998</v>
      </c>
    </row>
    <row r="1663" spans="1:7" x14ac:dyDescent="0.25">
      <c r="A1663" t="s">
        <v>4715</v>
      </c>
      <c r="B1663" t="s">
        <v>4698</v>
      </c>
      <c r="C1663" t="s">
        <v>5789</v>
      </c>
      <c r="D1663" s="1">
        <v>0.2323263888888889</v>
      </c>
      <c r="E1663" t="s">
        <v>60</v>
      </c>
      <c r="F1663" t="s">
        <v>5116</v>
      </c>
      <c r="G1663">
        <v>14.286459000000001</v>
      </c>
    </row>
    <row r="1664" spans="1:7" x14ac:dyDescent="0.25">
      <c r="A1664" t="s">
        <v>4716</v>
      </c>
      <c r="B1664" t="s">
        <v>4699</v>
      </c>
      <c r="C1664" t="s">
        <v>5789</v>
      </c>
      <c r="D1664" s="1">
        <v>0.2323263888888889</v>
      </c>
      <c r="E1664" t="s">
        <v>60</v>
      </c>
      <c r="F1664" t="s">
        <v>5117</v>
      </c>
      <c r="G1664">
        <v>12.006622999999999</v>
      </c>
    </row>
    <row r="1665" spans="1:7" x14ac:dyDescent="0.25">
      <c r="A1665" t="s">
        <v>4717</v>
      </c>
      <c r="B1665" t="s">
        <v>4701</v>
      </c>
      <c r="C1665" t="s">
        <v>5789</v>
      </c>
      <c r="D1665" s="1">
        <v>0.2323263888888889</v>
      </c>
      <c r="E1665" t="s">
        <v>60</v>
      </c>
      <c r="F1665" t="s">
        <v>5118</v>
      </c>
      <c r="G1665">
        <v>18.233136999999999</v>
      </c>
    </row>
    <row r="1666" spans="1:7" x14ac:dyDescent="0.25">
      <c r="A1666" t="s">
        <v>4718</v>
      </c>
      <c r="B1666" t="s">
        <v>4702</v>
      </c>
      <c r="C1666" t="s">
        <v>5789</v>
      </c>
      <c r="D1666" s="1">
        <v>0.2323263888888889</v>
      </c>
      <c r="E1666" t="s">
        <v>60</v>
      </c>
      <c r="F1666" t="s">
        <v>5119</v>
      </c>
      <c r="G1666">
        <v>17.527104999999999</v>
      </c>
    </row>
    <row r="1667" spans="1:7" x14ac:dyDescent="0.25">
      <c r="A1667" t="s">
        <v>4735</v>
      </c>
      <c r="B1667" t="s">
        <v>4720</v>
      </c>
      <c r="C1667" t="s">
        <v>5789</v>
      </c>
      <c r="D1667" s="1">
        <v>0.2323263888888889</v>
      </c>
      <c r="E1667" t="s">
        <v>60</v>
      </c>
      <c r="F1667" t="s">
        <v>5120</v>
      </c>
      <c r="G1667">
        <v>9.4462709999999994</v>
      </c>
    </row>
    <row r="1668" spans="1:7" x14ac:dyDescent="0.25">
      <c r="A1668" t="s">
        <v>4736</v>
      </c>
      <c r="B1668" t="s">
        <v>4721</v>
      </c>
      <c r="C1668" t="s">
        <v>5789</v>
      </c>
      <c r="D1668" s="1">
        <v>0.2323263888888889</v>
      </c>
      <c r="E1668" t="s">
        <v>60</v>
      </c>
      <c r="F1668" t="s">
        <v>5121</v>
      </c>
      <c r="G1668">
        <v>9.0790000000000006</v>
      </c>
    </row>
    <row r="1669" spans="1:7" x14ac:dyDescent="0.25">
      <c r="A1669" t="s">
        <v>4737</v>
      </c>
      <c r="B1669" t="s">
        <v>4723</v>
      </c>
      <c r="C1669" t="s">
        <v>5789</v>
      </c>
      <c r="D1669" s="1">
        <v>0.2323263888888889</v>
      </c>
      <c r="E1669" t="s">
        <v>60</v>
      </c>
      <c r="F1669" t="s">
        <v>5122</v>
      </c>
      <c r="G1669">
        <v>12.192204</v>
      </c>
    </row>
    <row r="1670" spans="1:7" x14ac:dyDescent="0.25">
      <c r="A1670" t="s">
        <v>4738</v>
      </c>
      <c r="B1670" t="s">
        <v>4724</v>
      </c>
      <c r="C1670" t="s">
        <v>5789</v>
      </c>
      <c r="D1670" s="1">
        <v>0.2323263888888889</v>
      </c>
      <c r="E1670" t="s">
        <v>60</v>
      </c>
      <c r="F1670" t="s">
        <v>5123</v>
      </c>
      <c r="G1670">
        <v>11.262036</v>
      </c>
    </row>
    <row r="1671" spans="1:7" x14ac:dyDescent="0.25">
      <c r="A1671" t="s">
        <v>4739</v>
      </c>
      <c r="B1671" t="s">
        <v>4726</v>
      </c>
      <c r="C1671" t="s">
        <v>5789</v>
      </c>
      <c r="D1671" s="1">
        <v>0.2323263888888889</v>
      </c>
      <c r="E1671" t="s">
        <v>60</v>
      </c>
      <c r="F1671" t="s">
        <v>5124</v>
      </c>
      <c r="G1671">
        <v>26.737064</v>
      </c>
    </row>
    <row r="1672" spans="1:7" x14ac:dyDescent="0.25">
      <c r="A1672" t="s">
        <v>4740</v>
      </c>
      <c r="B1672" t="s">
        <v>4727</v>
      </c>
      <c r="C1672" t="s">
        <v>5789</v>
      </c>
      <c r="D1672" s="1">
        <v>0.2323263888888889</v>
      </c>
      <c r="E1672" t="s">
        <v>60</v>
      </c>
      <c r="F1672" t="s">
        <v>5125</v>
      </c>
      <c r="G1672">
        <v>21.900312</v>
      </c>
    </row>
    <row r="1673" spans="1:7" x14ac:dyDescent="0.25">
      <c r="A1673" t="s">
        <v>4741</v>
      </c>
      <c r="B1673" t="s">
        <v>4729</v>
      </c>
      <c r="C1673" t="s">
        <v>5789</v>
      </c>
      <c r="D1673" s="1">
        <v>0.2323263888888889</v>
      </c>
      <c r="E1673" t="s">
        <v>60</v>
      </c>
      <c r="F1673" t="s">
        <v>5126</v>
      </c>
      <c r="G1673">
        <v>9.6342510000000008</v>
      </c>
    </row>
    <row r="1674" spans="1:7" x14ac:dyDescent="0.25">
      <c r="A1674" t="s">
        <v>4742</v>
      </c>
      <c r="B1674" t="s">
        <v>4730</v>
      </c>
      <c r="C1674" t="s">
        <v>5789</v>
      </c>
      <c r="D1674" s="1">
        <v>0.2323263888888889</v>
      </c>
      <c r="E1674" t="s">
        <v>60</v>
      </c>
      <c r="F1674" t="s">
        <v>5127</v>
      </c>
      <c r="G1674">
        <v>10.022847000000001</v>
      </c>
    </row>
    <row r="1675" spans="1:7" x14ac:dyDescent="0.25">
      <c r="A1675" t="s">
        <v>4743</v>
      </c>
      <c r="B1675" t="s">
        <v>4733</v>
      </c>
      <c r="C1675" t="s">
        <v>5789</v>
      </c>
      <c r="D1675" s="1">
        <v>0.2323263888888889</v>
      </c>
      <c r="E1675" t="s">
        <v>60</v>
      </c>
      <c r="F1675" t="s">
        <v>5128</v>
      </c>
      <c r="G1675">
        <v>13.212482</v>
      </c>
    </row>
    <row r="1676" spans="1:7" x14ac:dyDescent="0.25">
      <c r="A1676" t="s">
        <v>4744</v>
      </c>
      <c r="B1676" t="s">
        <v>4734</v>
      </c>
      <c r="C1676" t="s">
        <v>5789</v>
      </c>
      <c r="D1676" s="1">
        <v>0.2323263888888889</v>
      </c>
      <c r="E1676" t="s">
        <v>60</v>
      </c>
      <c r="F1676" t="s">
        <v>5129</v>
      </c>
      <c r="G1676">
        <v>13.409962999999999</v>
      </c>
    </row>
    <row r="1677" spans="1:7" x14ac:dyDescent="0.25">
      <c r="A1677" t="s">
        <v>4883</v>
      </c>
      <c r="B1677" t="s">
        <v>4746</v>
      </c>
      <c r="C1677" t="s">
        <v>5789</v>
      </c>
      <c r="D1677" s="1">
        <v>0.2323263888888889</v>
      </c>
      <c r="E1677" t="s">
        <v>60</v>
      </c>
      <c r="F1677" t="s">
        <v>5130</v>
      </c>
      <c r="G1677">
        <v>6.2220839999999997</v>
      </c>
    </row>
    <row r="1678" spans="1:7" x14ac:dyDescent="0.25">
      <c r="A1678" t="s">
        <v>4884</v>
      </c>
      <c r="B1678" t="s">
        <v>4747</v>
      </c>
      <c r="C1678" t="s">
        <v>5789</v>
      </c>
      <c r="D1678" s="1">
        <v>0.2323263888888889</v>
      </c>
      <c r="E1678" t="s">
        <v>60</v>
      </c>
      <c r="F1678" t="s">
        <v>5131</v>
      </c>
      <c r="G1678">
        <v>6.419441</v>
      </c>
    </row>
    <row r="1679" spans="1:7" x14ac:dyDescent="0.25">
      <c r="A1679" t="s">
        <v>4885</v>
      </c>
      <c r="B1679" t="s">
        <v>4750</v>
      </c>
      <c r="C1679" t="s">
        <v>5789</v>
      </c>
      <c r="D1679" s="1">
        <v>0.2323263888888889</v>
      </c>
      <c r="E1679" t="s">
        <v>60</v>
      </c>
      <c r="F1679" t="s">
        <v>5132</v>
      </c>
      <c r="G1679">
        <v>33.105659000000003</v>
      </c>
    </row>
    <row r="1680" spans="1:7" x14ac:dyDescent="0.25">
      <c r="A1680" t="s">
        <v>4886</v>
      </c>
      <c r="B1680" t="s">
        <v>4751</v>
      </c>
      <c r="C1680" t="s">
        <v>5789</v>
      </c>
      <c r="D1680" s="1">
        <v>0.2323263888888889</v>
      </c>
      <c r="E1680" t="s">
        <v>60</v>
      </c>
      <c r="F1680" t="s">
        <v>5133</v>
      </c>
      <c r="G1680">
        <v>38.338557999999999</v>
      </c>
    </row>
    <row r="1681" spans="1:7" x14ac:dyDescent="0.25">
      <c r="A1681" t="s">
        <v>4887</v>
      </c>
      <c r="B1681" t="s">
        <v>4754</v>
      </c>
      <c r="C1681" t="s">
        <v>5789</v>
      </c>
      <c r="D1681" s="1">
        <v>0.2323263888888889</v>
      </c>
      <c r="E1681" t="s">
        <v>60</v>
      </c>
      <c r="F1681" t="s">
        <v>5134</v>
      </c>
      <c r="G1681">
        <v>23.267551000000001</v>
      </c>
    </row>
    <row r="1682" spans="1:7" x14ac:dyDescent="0.25">
      <c r="A1682" t="s">
        <v>4888</v>
      </c>
      <c r="B1682" t="s">
        <v>4755</v>
      </c>
      <c r="C1682" t="s">
        <v>5789</v>
      </c>
      <c r="D1682" s="1">
        <v>0.2323263888888889</v>
      </c>
      <c r="E1682" t="s">
        <v>60</v>
      </c>
      <c r="F1682" t="s">
        <v>5135</v>
      </c>
      <c r="G1682">
        <v>27.70289</v>
      </c>
    </row>
    <row r="1683" spans="1:7" x14ac:dyDescent="0.25">
      <c r="A1683" t="s">
        <v>4889</v>
      </c>
      <c r="B1683" t="s">
        <v>4757</v>
      </c>
      <c r="C1683" t="s">
        <v>5789</v>
      </c>
      <c r="D1683" s="1">
        <v>0.2323263888888889</v>
      </c>
      <c r="E1683" t="s">
        <v>60</v>
      </c>
      <c r="F1683" t="s">
        <v>5136</v>
      </c>
      <c r="G1683">
        <v>9.8867560000000001</v>
      </c>
    </row>
    <row r="1684" spans="1:7" x14ac:dyDescent="0.25">
      <c r="A1684" t="s">
        <v>4890</v>
      </c>
      <c r="B1684" t="s">
        <v>4758</v>
      </c>
      <c r="C1684" t="s">
        <v>5789</v>
      </c>
      <c r="D1684" s="1">
        <v>0.2323263888888889</v>
      </c>
      <c r="E1684" t="s">
        <v>60</v>
      </c>
      <c r="F1684" t="s">
        <v>5137</v>
      </c>
      <c r="G1684">
        <v>8.7550369999999997</v>
      </c>
    </row>
    <row r="1685" spans="1:7" x14ac:dyDescent="0.25">
      <c r="A1685" t="s">
        <v>4891</v>
      </c>
      <c r="B1685" t="s">
        <v>4762</v>
      </c>
      <c r="C1685" t="s">
        <v>5789</v>
      </c>
      <c r="D1685" s="1">
        <v>0.2323263888888889</v>
      </c>
      <c r="E1685" t="s">
        <v>60</v>
      </c>
      <c r="F1685" t="s">
        <v>5138</v>
      </c>
      <c r="G1685">
        <v>6.3036599999999998</v>
      </c>
    </row>
    <row r="1686" spans="1:7" x14ac:dyDescent="0.25">
      <c r="A1686" t="s">
        <v>4892</v>
      </c>
      <c r="B1686" t="s">
        <v>4763</v>
      </c>
      <c r="C1686" t="s">
        <v>5789</v>
      </c>
      <c r="D1686" s="1">
        <v>0.2323263888888889</v>
      </c>
      <c r="E1686" t="s">
        <v>60</v>
      </c>
      <c r="F1686" t="s">
        <v>5139</v>
      </c>
      <c r="G1686">
        <v>6.3000870000000004</v>
      </c>
    </row>
    <row r="1687" spans="1:7" x14ac:dyDescent="0.25">
      <c r="A1687" t="s">
        <v>4893</v>
      </c>
      <c r="B1687" t="s">
        <v>4766</v>
      </c>
      <c r="C1687" t="s">
        <v>5789</v>
      </c>
      <c r="D1687" s="1">
        <v>0.2323263888888889</v>
      </c>
      <c r="E1687" t="s">
        <v>60</v>
      </c>
      <c r="F1687" t="s">
        <v>5140</v>
      </c>
      <c r="G1687">
        <v>9.3361199999999993</v>
      </c>
    </row>
    <row r="1688" spans="1:7" x14ac:dyDescent="0.25">
      <c r="A1688" t="s">
        <v>4894</v>
      </c>
      <c r="B1688" t="s">
        <v>4767</v>
      </c>
      <c r="C1688" t="s">
        <v>5789</v>
      </c>
      <c r="D1688" s="1">
        <v>0.2323263888888889</v>
      </c>
      <c r="E1688" t="s">
        <v>60</v>
      </c>
      <c r="F1688" t="s">
        <v>5141</v>
      </c>
      <c r="G1688">
        <v>9.5371020000000009</v>
      </c>
    </row>
    <row r="1689" spans="1:7" x14ac:dyDescent="0.25">
      <c r="A1689" t="s">
        <v>4895</v>
      </c>
      <c r="B1689" t="s">
        <v>4769</v>
      </c>
      <c r="C1689" t="s">
        <v>5789</v>
      </c>
      <c r="D1689" s="1">
        <v>0.2323263888888889</v>
      </c>
      <c r="E1689" t="s">
        <v>60</v>
      </c>
      <c r="F1689" t="s">
        <v>5142</v>
      </c>
      <c r="G1689">
        <v>32.471080000000001</v>
      </c>
    </row>
    <row r="1690" spans="1:7" x14ac:dyDescent="0.25">
      <c r="A1690" t="s">
        <v>4896</v>
      </c>
      <c r="B1690" t="s">
        <v>4770</v>
      </c>
      <c r="C1690" t="s">
        <v>5789</v>
      </c>
      <c r="D1690" s="1">
        <v>0.2323263888888889</v>
      </c>
      <c r="E1690" t="s">
        <v>60</v>
      </c>
      <c r="F1690" t="s">
        <v>5143</v>
      </c>
      <c r="G1690">
        <v>37.719279999999998</v>
      </c>
    </row>
    <row r="1691" spans="1:7" x14ac:dyDescent="0.25">
      <c r="A1691" t="s">
        <v>4897</v>
      </c>
      <c r="B1691" t="s">
        <v>4773</v>
      </c>
      <c r="C1691" t="s">
        <v>5789</v>
      </c>
      <c r="D1691" s="1">
        <v>0.2323263888888889</v>
      </c>
      <c r="E1691" t="s">
        <v>60</v>
      </c>
      <c r="F1691" t="s">
        <v>5144</v>
      </c>
      <c r="G1691">
        <v>46.630915999999999</v>
      </c>
    </row>
    <row r="1692" spans="1:7" x14ac:dyDescent="0.25">
      <c r="A1692" t="s">
        <v>4898</v>
      </c>
      <c r="B1692" t="s">
        <v>4774</v>
      </c>
      <c r="C1692" t="s">
        <v>5789</v>
      </c>
      <c r="D1692" s="1">
        <v>0.2323263888888889</v>
      </c>
      <c r="E1692" t="s">
        <v>60</v>
      </c>
      <c r="F1692" t="s">
        <v>5145</v>
      </c>
      <c r="G1692">
        <v>38.521456999999998</v>
      </c>
    </row>
    <row r="1693" spans="1:7" x14ac:dyDescent="0.25">
      <c r="A1693" t="s">
        <v>4899</v>
      </c>
      <c r="B1693" t="s">
        <v>4776</v>
      </c>
      <c r="C1693" t="s">
        <v>5789</v>
      </c>
      <c r="D1693" s="1">
        <v>0.2323263888888889</v>
      </c>
      <c r="E1693" t="s">
        <v>60</v>
      </c>
      <c r="F1693" t="s">
        <v>5146</v>
      </c>
      <c r="G1693">
        <v>4.1802580000000003</v>
      </c>
    </row>
    <row r="1694" spans="1:7" x14ac:dyDescent="0.25">
      <c r="A1694" t="s">
        <v>4900</v>
      </c>
      <c r="B1694" t="s">
        <v>4777</v>
      </c>
      <c r="C1694" t="s">
        <v>5789</v>
      </c>
      <c r="D1694" s="1">
        <v>0.2323263888888889</v>
      </c>
      <c r="E1694" t="s">
        <v>60</v>
      </c>
      <c r="F1694" t="s">
        <v>5147</v>
      </c>
      <c r="G1694">
        <v>3.1368450000000001</v>
      </c>
    </row>
    <row r="1695" spans="1:7" x14ac:dyDescent="0.25">
      <c r="A1695" t="s">
        <v>4901</v>
      </c>
      <c r="B1695" t="s">
        <v>4780</v>
      </c>
      <c r="C1695" t="s">
        <v>5789</v>
      </c>
      <c r="D1695" s="1">
        <v>0.2323263888888889</v>
      </c>
      <c r="E1695" t="s">
        <v>60</v>
      </c>
      <c r="F1695" t="s">
        <v>5148</v>
      </c>
      <c r="G1695">
        <v>11.097329</v>
      </c>
    </row>
    <row r="1696" spans="1:7" x14ac:dyDescent="0.25">
      <c r="A1696" t="s">
        <v>4902</v>
      </c>
      <c r="B1696" t="s">
        <v>4781</v>
      </c>
      <c r="C1696" t="s">
        <v>5789</v>
      </c>
      <c r="D1696" s="1">
        <v>0.2323263888888889</v>
      </c>
      <c r="E1696" t="s">
        <v>60</v>
      </c>
      <c r="F1696" t="s">
        <v>5149</v>
      </c>
      <c r="G1696">
        <v>11.449037000000001</v>
      </c>
    </row>
    <row r="1697" spans="1:7" x14ac:dyDescent="0.25">
      <c r="A1697" t="s">
        <v>4903</v>
      </c>
      <c r="B1697" t="s">
        <v>4784</v>
      </c>
      <c r="C1697" t="s">
        <v>5789</v>
      </c>
      <c r="D1697" s="1">
        <v>0.2323263888888889</v>
      </c>
      <c r="E1697" t="s">
        <v>60</v>
      </c>
      <c r="F1697" t="s">
        <v>5150</v>
      </c>
      <c r="G1697">
        <v>25.443152999999999</v>
      </c>
    </row>
    <row r="1698" spans="1:7" x14ac:dyDescent="0.25">
      <c r="A1698" t="s">
        <v>4904</v>
      </c>
      <c r="B1698" t="s">
        <v>4785</v>
      </c>
      <c r="C1698" t="s">
        <v>5789</v>
      </c>
      <c r="D1698" s="1">
        <v>0.2323263888888889</v>
      </c>
      <c r="E1698" t="s">
        <v>60</v>
      </c>
      <c r="F1698" t="s">
        <v>5151</v>
      </c>
      <c r="G1698">
        <v>29.273002000000002</v>
      </c>
    </row>
    <row r="1699" spans="1:7" x14ac:dyDescent="0.25">
      <c r="A1699" t="s">
        <v>4905</v>
      </c>
      <c r="B1699" t="s">
        <v>4788</v>
      </c>
      <c r="C1699" t="s">
        <v>5789</v>
      </c>
      <c r="D1699" s="1">
        <v>0.2323263888888889</v>
      </c>
      <c r="E1699" t="s">
        <v>60</v>
      </c>
      <c r="F1699" t="s">
        <v>5152</v>
      </c>
      <c r="G1699">
        <v>16.312833000000001</v>
      </c>
    </row>
    <row r="1700" spans="1:7" x14ac:dyDescent="0.25">
      <c r="A1700" t="s">
        <v>4906</v>
      </c>
      <c r="B1700" t="s">
        <v>4789</v>
      </c>
      <c r="C1700" t="s">
        <v>5789</v>
      </c>
      <c r="D1700" s="1">
        <v>0.2323263888888889</v>
      </c>
      <c r="E1700" t="s">
        <v>60</v>
      </c>
      <c r="F1700" t="s">
        <v>5153</v>
      </c>
      <c r="G1700">
        <v>16.281563999999999</v>
      </c>
    </row>
    <row r="1701" spans="1:7" x14ac:dyDescent="0.25">
      <c r="A1701" t="s">
        <v>4907</v>
      </c>
      <c r="B1701" t="s">
        <v>4792</v>
      </c>
      <c r="C1701" t="s">
        <v>5789</v>
      </c>
      <c r="D1701" s="1">
        <v>0.2323263888888889</v>
      </c>
      <c r="E1701" t="s">
        <v>60</v>
      </c>
      <c r="F1701" t="s">
        <v>5154</v>
      </c>
      <c r="G1701">
        <v>17.760126</v>
      </c>
    </row>
    <row r="1702" spans="1:7" x14ac:dyDescent="0.25">
      <c r="A1702" t="s">
        <v>4908</v>
      </c>
      <c r="B1702" t="s">
        <v>4793</v>
      </c>
      <c r="C1702" t="s">
        <v>5789</v>
      </c>
      <c r="D1702" s="1">
        <v>0.2323263888888889</v>
      </c>
      <c r="E1702" t="s">
        <v>60</v>
      </c>
      <c r="F1702" t="s">
        <v>5155</v>
      </c>
      <c r="G1702">
        <v>18.128177000000001</v>
      </c>
    </row>
    <row r="1703" spans="1:7" x14ac:dyDescent="0.25">
      <c r="A1703" t="s">
        <v>4909</v>
      </c>
      <c r="B1703" t="s">
        <v>4796</v>
      </c>
      <c r="C1703" t="s">
        <v>5789</v>
      </c>
      <c r="D1703" s="1">
        <v>0.2323263888888889</v>
      </c>
      <c r="E1703" t="s">
        <v>60</v>
      </c>
      <c r="F1703" t="s">
        <v>5156</v>
      </c>
      <c r="G1703">
        <v>7.7002350000000002</v>
      </c>
    </row>
    <row r="1704" spans="1:7" x14ac:dyDescent="0.25">
      <c r="A1704" t="s">
        <v>4910</v>
      </c>
      <c r="B1704" t="s">
        <v>4797</v>
      </c>
      <c r="C1704" t="s">
        <v>5789</v>
      </c>
      <c r="D1704" s="1">
        <v>0.2323263888888889</v>
      </c>
      <c r="E1704" t="s">
        <v>60</v>
      </c>
      <c r="F1704" t="s">
        <v>5157</v>
      </c>
      <c r="G1704">
        <v>7.222391</v>
      </c>
    </row>
    <row r="1705" spans="1:7" x14ac:dyDescent="0.25">
      <c r="A1705" t="s">
        <v>4911</v>
      </c>
      <c r="B1705" t="s">
        <v>4799</v>
      </c>
      <c r="C1705" t="s">
        <v>5789</v>
      </c>
      <c r="D1705" s="1">
        <v>0.2323263888888889</v>
      </c>
      <c r="E1705" t="s">
        <v>60</v>
      </c>
      <c r="F1705" t="s">
        <v>5158</v>
      </c>
      <c r="G1705">
        <v>6.6235460000000002</v>
      </c>
    </row>
    <row r="1706" spans="1:7" x14ac:dyDescent="0.25">
      <c r="A1706" t="s">
        <v>4912</v>
      </c>
      <c r="B1706" t="s">
        <v>4800</v>
      </c>
      <c r="C1706" t="s">
        <v>5789</v>
      </c>
      <c r="D1706" s="1">
        <v>0.2323263888888889</v>
      </c>
      <c r="E1706" t="s">
        <v>60</v>
      </c>
      <c r="F1706" t="s">
        <v>5159</v>
      </c>
      <c r="G1706">
        <v>5.2094550000000002</v>
      </c>
    </row>
    <row r="1707" spans="1:7" x14ac:dyDescent="0.25">
      <c r="A1707" t="s">
        <v>4913</v>
      </c>
      <c r="B1707" t="s">
        <v>4803</v>
      </c>
      <c r="C1707" t="s">
        <v>5789</v>
      </c>
      <c r="D1707" s="1">
        <v>0.2323263888888889</v>
      </c>
      <c r="E1707" t="s">
        <v>62</v>
      </c>
      <c r="F1707" t="s">
        <v>5080</v>
      </c>
      <c r="G1707">
        <v>18.512025000000001</v>
      </c>
    </row>
    <row r="1708" spans="1:7" x14ac:dyDescent="0.25">
      <c r="A1708" t="s">
        <v>4914</v>
      </c>
      <c r="B1708" t="s">
        <v>4804</v>
      </c>
      <c r="C1708" t="s">
        <v>5789</v>
      </c>
      <c r="D1708" s="1">
        <v>0.2323263888888889</v>
      </c>
      <c r="E1708" t="s">
        <v>62</v>
      </c>
      <c r="F1708" t="s">
        <v>5081</v>
      </c>
      <c r="G1708">
        <v>17.664795999999999</v>
      </c>
    </row>
    <row r="1709" spans="1:7" x14ac:dyDescent="0.25">
      <c r="A1709" t="s">
        <v>4915</v>
      </c>
      <c r="B1709" t="s">
        <v>4805</v>
      </c>
      <c r="C1709" t="s">
        <v>5789</v>
      </c>
      <c r="D1709" s="1">
        <v>0.2323263888888889</v>
      </c>
      <c r="E1709" t="s">
        <v>62</v>
      </c>
      <c r="F1709" t="s">
        <v>5082</v>
      </c>
      <c r="G1709">
        <v>12.055056</v>
      </c>
    </row>
    <row r="1710" spans="1:7" x14ac:dyDescent="0.25">
      <c r="A1710" t="s">
        <v>4916</v>
      </c>
      <c r="B1710" t="s">
        <v>4806</v>
      </c>
      <c r="C1710" t="s">
        <v>5789</v>
      </c>
      <c r="D1710" s="1">
        <v>0.2323263888888889</v>
      </c>
      <c r="E1710" t="s">
        <v>62</v>
      </c>
      <c r="F1710" t="s">
        <v>5083</v>
      </c>
      <c r="G1710">
        <v>12.702033</v>
      </c>
    </row>
    <row r="1711" spans="1:7" x14ac:dyDescent="0.25">
      <c r="A1711" t="s">
        <v>4917</v>
      </c>
      <c r="B1711" t="s">
        <v>4807</v>
      </c>
      <c r="C1711" t="s">
        <v>5789</v>
      </c>
      <c r="D1711" s="1">
        <v>0.2323263888888889</v>
      </c>
      <c r="E1711" t="s">
        <v>62</v>
      </c>
      <c r="F1711" t="s">
        <v>5084</v>
      </c>
      <c r="G1711">
        <v>4.8122680000000004</v>
      </c>
    </row>
    <row r="1712" spans="1:7" x14ac:dyDescent="0.25">
      <c r="A1712" t="s">
        <v>4918</v>
      </c>
      <c r="B1712" t="s">
        <v>4808</v>
      </c>
      <c r="C1712" t="s">
        <v>5789</v>
      </c>
      <c r="D1712" s="1">
        <v>0.2323263888888889</v>
      </c>
      <c r="E1712" t="s">
        <v>62</v>
      </c>
      <c r="F1712" t="s">
        <v>5085</v>
      </c>
      <c r="G1712">
        <v>3.4044189999999999</v>
      </c>
    </row>
    <row r="1713" spans="1:7" x14ac:dyDescent="0.25">
      <c r="A1713" t="s">
        <v>4919</v>
      </c>
      <c r="B1713" t="s">
        <v>4809</v>
      </c>
      <c r="C1713" t="s">
        <v>5789</v>
      </c>
      <c r="D1713" s="1">
        <v>0.2323263888888889</v>
      </c>
      <c r="E1713" t="s">
        <v>62</v>
      </c>
      <c r="F1713" t="s">
        <v>5086</v>
      </c>
      <c r="G1713">
        <v>11.52331</v>
      </c>
    </row>
    <row r="1714" spans="1:7" x14ac:dyDescent="0.25">
      <c r="A1714" t="s">
        <v>4920</v>
      </c>
      <c r="B1714" t="s">
        <v>4810</v>
      </c>
      <c r="C1714" t="s">
        <v>5789</v>
      </c>
      <c r="D1714" s="1">
        <v>0.2323263888888889</v>
      </c>
      <c r="E1714" t="s">
        <v>62</v>
      </c>
      <c r="F1714" t="s">
        <v>5087</v>
      </c>
      <c r="G1714">
        <v>12.727452</v>
      </c>
    </row>
    <row r="1715" spans="1:7" x14ac:dyDescent="0.25">
      <c r="A1715" t="s">
        <v>4921</v>
      </c>
      <c r="B1715" t="s">
        <v>4811</v>
      </c>
      <c r="C1715" t="s">
        <v>5789</v>
      </c>
      <c r="D1715" s="1">
        <v>0.2323263888888889</v>
      </c>
      <c r="E1715" t="s">
        <v>62</v>
      </c>
      <c r="F1715" t="s">
        <v>5088</v>
      </c>
      <c r="G1715">
        <v>13.151439</v>
      </c>
    </row>
    <row r="1716" spans="1:7" x14ac:dyDescent="0.25">
      <c r="A1716" t="s">
        <v>4922</v>
      </c>
      <c r="B1716" t="s">
        <v>4812</v>
      </c>
      <c r="C1716" t="s">
        <v>5789</v>
      </c>
      <c r="D1716" s="1">
        <v>0.2323263888888889</v>
      </c>
      <c r="E1716" t="s">
        <v>62</v>
      </c>
      <c r="F1716" t="s">
        <v>5089</v>
      </c>
      <c r="G1716">
        <v>14.046595999999999</v>
      </c>
    </row>
    <row r="1717" spans="1:7" x14ac:dyDescent="0.25">
      <c r="A1717" t="s">
        <v>4923</v>
      </c>
      <c r="B1717" t="s">
        <v>4813</v>
      </c>
      <c r="C1717" t="s">
        <v>5789</v>
      </c>
      <c r="D1717" s="1">
        <v>0.2323263888888889</v>
      </c>
      <c r="E1717" t="s">
        <v>62</v>
      </c>
      <c r="F1717" t="s">
        <v>5090</v>
      </c>
      <c r="G1717">
        <v>24.173352999999999</v>
      </c>
    </row>
    <row r="1718" spans="1:7" x14ac:dyDescent="0.25">
      <c r="A1718" t="s">
        <v>4924</v>
      </c>
      <c r="B1718" t="s">
        <v>4814</v>
      </c>
      <c r="C1718" t="s">
        <v>5789</v>
      </c>
      <c r="D1718" s="1">
        <v>0.2323263888888889</v>
      </c>
      <c r="E1718" t="s">
        <v>62</v>
      </c>
      <c r="F1718" t="s">
        <v>5091</v>
      </c>
      <c r="G1718">
        <v>20.031428999999999</v>
      </c>
    </row>
    <row r="1719" spans="1:7" x14ac:dyDescent="0.25">
      <c r="A1719" t="s">
        <v>4925</v>
      </c>
      <c r="B1719" t="s">
        <v>4815</v>
      </c>
      <c r="C1719" t="s">
        <v>5789</v>
      </c>
      <c r="D1719" s="1">
        <v>0.2323263888888889</v>
      </c>
      <c r="E1719" t="s">
        <v>62</v>
      </c>
      <c r="F1719" t="s">
        <v>5092</v>
      </c>
      <c r="G1719">
        <v>23.387435</v>
      </c>
    </row>
    <row r="1720" spans="1:7" x14ac:dyDescent="0.25">
      <c r="A1720" t="s">
        <v>4926</v>
      </c>
      <c r="B1720" t="s">
        <v>4816</v>
      </c>
      <c r="C1720" t="s">
        <v>5789</v>
      </c>
      <c r="D1720" s="1">
        <v>0.2323263888888889</v>
      </c>
      <c r="E1720" t="s">
        <v>62</v>
      </c>
      <c r="F1720" t="s">
        <v>5093</v>
      </c>
      <c r="G1720">
        <v>23.518262</v>
      </c>
    </row>
    <row r="1721" spans="1:7" x14ac:dyDescent="0.25">
      <c r="A1721" t="s">
        <v>4927</v>
      </c>
      <c r="B1721" t="s">
        <v>4817</v>
      </c>
      <c r="C1721" t="s">
        <v>5789</v>
      </c>
      <c r="D1721" s="1">
        <v>0.2323263888888889</v>
      </c>
      <c r="E1721" t="s">
        <v>62</v>
      </c>
      <c r="F1721" t="s">
        <v>5094</v>
      </c>
      <c r="G1721">
        <v>10.118485</v>
      </c>
    </row>
    <row r="1722" spans="1:7" x14ac:dyDescent="0.25">
      <c r="A1722" t="s">
        <v>4928</v>
      </c>
      <c r="B1722" t="s">
        <v>4818</v>
      </c>
      <c r="C1722" t="s">
        <v>5789</v>
      </c>
      <c r="D1722" s="1">
        <v>0.2323263888888889</v>
      </c>
      <c r="E1722" t="s">
        <v>62</v>
      </c>
      <c r="F1722" t="s">
        <v>5095</v>
      </c>
      <c r="G1722">
        <v>8.5050039999999996</v>
      </c>
    </row>
    <row r="1723" spans="1:7" x14ac:dyDescent="0.25">
      <c r="A1723" t="s">
        <v>4929</v>
      </c>
      <c r="B1723" t="s">
        <v>4819</v>
      </c>
      <c r="C1723" t="s">
        <v>5789</v>
      </c>
      <c r="D1723" s="1">
        <v>0.2323263888888889</v>
      </c>
      <c r="E1723" t="s">
        <v>62</v>
      </c>
      <c r="F1723" t="s">
        <v>5096</v>
      </c>
      <c r="G1723">
        <v>12.036009</v>
      </c>
    </row>
    <row r="1724" spans="1:7" x14ac:dyDescent="0.25">
      <c r="A1724" t="s">
        <v>4930</v>
      </c>
      <c r="B1724" t="s">
        <v>4820</v>
      </c>
      <c r="C1724" t="s">
        <v>5789</v>
      </c>
      <c r="D1724" s="1">
        <v>0.2323263888888889</v>
      </c>
      <c r="E1724" t="s">
        <v>62</v>
      </c>
      <c r="F1724" t="s">
        <v>5097</v>
      </c>
      <c r="G1724">
        <v>13.082651</v>
      </c>
    </row>
    <row r="1725" spans="1:7" x14ac:dyDescent="0.25">
      <c r="A1725" t="s">
        <v>4931</v>
      </c>
      <c r="B1725" t="s">
        <v>4821</v>
      </c>
      <c r="C1725" t="s">
        <v>5789</v>
      </c>
      <c r="D1725" s="1">
        <v>0.2323263888888889</v>
      </c>
      <c r="E1725" t="s">
        <v>62</v>
      </c>
      <c r="F1725" t="s">
        <v>5098</v>
      </c>
      <c r="G1725">
        <v>9.4910409999999992</v>
      </c>
    </row>
    <row r="1726" spans="1:7" x14ac:dyDescent="0.25">
      <c r="A1726" t="s">
        <v>4932</v>
      </c>
      <c r="B1726" t="s">
        <v>4822</v>
      </c>
      <c r="C1726" t="s">
        <v>5789</v>
      </c>
      <c r="D1726" s="1">
        <v>0.2323263888888889</v>
      </c>
      <c r="E1726" t="s">
        <v>62</v>
      </c>
      <c r="F1726" t="s">
        <v>5099</v>
      </c>
      <c r="G1726">
        <v>7.4712019999999999</v>
      </c>
    </row>
    <row r="1727" spans="1:7" x14ac:dyDescent="0.25">
      <c r="A1727" t="s">
        <v>4933</v>
      </c>
      <c r="B1727" t="s">
        <v>4823</v>
      </c>
      <c r="C1727" t="s">
        <v>5789</v>
      </c>
      <c r="D1727" s="1">
        <v>0.2323263888888889</v>
      </c>
      <c r="E1727" t="s">
        <v>62</v>
      </c>
      <c r="F1727" t="s">
        <v>5100</v>
      </c>
      <c r="G1727">
        <v>14.215565</v>
      </c>
    </row>
    <row r="1728" spans="1:7" x14ac:dyDescent="0.25">
      <c r="A1728" t="s">
        <v>4934</v>
      </c>
      <c r="B1728" t="s">
        <v>4824</v>
      </c>
      <c r="C1728" t="s">
        <v>5789</v>
      </c>
      <c r="D1728" s="1">
        <v>0.2323263888888889</v>
      </c>
      <c r="E1728" t="s">
        <v>62</v>
      </c>
      <c r="F1728" t="s">
        <v>5101</v>
      </c>
      <c r="G1728">
        <v>13.555524</v>
      </c>
    </row>
    <row r="1729" spans="1:7" x14ac:dyDescent="0.25">
      <c r="A1729" t="s">
        <v>4935</v>
      </c>
      <c r="B1729" t="s">
        <v>4825</v>
      </c>
      <c r="C1729" t="s">
        <v>5789</v>
      </c>
      <c r="D1729" s="1">
        <v>0.2323263888888889</v>
      </c>
      <c r="E1729" t="s">
        <v>62</v>
      </c>
      <c r="F1729" t="s">
        <v>5102</v>
      </c>
      <c r="G1729">
        <v>12.496274</v>
      </c>
    </row>
    <row r="1730" spans="1:7" x14ac:dyDescent="0.25">
      <c r="A1730" t="s">
        <v>4936</v>
      </c>
      <c r="B1730" t="s">
        <v>4826</v>
      </c>
      <c r="C1730" t="s">
        <v>5789</v>
      </c>
      <c r="D1730" s="1">
        <v>0.2323263888888889</v>
      </c>
      <c r="E1730" t="s">
        <v>62</v>
      </c>
      <c r="F1730" t="s">
        <v>5103</v>
      </c>
      <c r="G1730">
        <v>12.369781</v>
      </c>
    </row>
    <row r="1731" spans="1:7" x14ac:dyDescent="0.25">
      <c r="A1731" t="s">
        <v>4937</v>
      </c>
      <c r="B1731" t="s">
        <v>4827</v>
      </c>
      <c r="C1731" t="s">
        <v>5789</v>
      </c>
      <c r="D1731" s="1">
        <v>0.2323263888888889</v>
      </c>
      <c r="E1731" t="s">
        <v>62</v>
      </c>
      <c r="F1731" t="s">
        <v>5104</v>
      </c>
      <c r="G1731">
        <v>23.498218000000001</v>
      </c>
    </row>
    <row r="1732" spans="1:7" x14ac:dyDescent="0.25">
      <c r="A1732" t="s">
        <v>4938</v>
      </c>
      <c r="B1732" t="s">
        <v>4828</v>
      </c>
      <c r="C1732" t="s">
        <v>5789</v>
      </c>
      <c r="D1732" s="1">
        <v>0.2323263888888889</v>
      </c>
      <c r="E1732" t="s">
        <v>62</v>
      </c>
      <c r="F1732" t="s">
        <v>5105</v>
      </c>
      <c r="G1732">
        <v>21.519203000000001</v>
      </c>
    </row>
    <row r="1733" spans="1:7" x14ac:dyDescent="0.25">
      <c r="A1733" t="s">
        <v>4939</v>
      </c>
      <c r="B1733" t="s">
        <v>4829</v>
      </c>
      <c r="C1733" t="s">
        <v>5789</v>
      </c>
      <c r="D1733" s="1">
        <v>0.2323263888888889</v>
      </c>
      <c r="E1733" t="s">
        <v>62</v>
      </c>
      <c r="F1733" t="s">
        <v>5106</v>
      </c>
      <c r="G1733">
        <v>19.478300000000001</v>
      </c>
    </row>
    <row r="1734" spans="1:7" x14ac:dyDescent="0.25">
      <c r="A1734" t="s">
        <v>4940</v>
      </c>
      <c r="B1734" t="s">
        <v>4830</v>
      </c>
      <c r="C1734" t="s">
        <v>5789</v>
      </c>
      <c r="D1734" s="1">
        <v>0.2323263888888889</v>
      </c>
      <c r="E1734" t="s">
        <v>62</v>
      </c>
      <c r="F1734" t="s">
        <v>5107</v>
      </c>
      <c r="G1734">
        <v>18.071141999999998</v>
      </c>
    </row>
    <row r="1735" spans="1:7" x14ac:dyDescent="0.25">
      <c r="A1735" t="s">
        <v>4941</v>
      </c>
      <c r="B1735" t="s">
        <v>4831</v>
      </c>
      <c r="C1735" t="s">
        <v>5789</v>
      </c>
      <c r="D1735" s="1">
        <v>0.2323263888888889</v>
      </c>
      <c r="E1735" t="s">
        <v>62</v>
      </c>
      <c r="F1735" t="s">
        <v>5108</v>
      </c>
      <c r="G1735">
        <v>26.792228000000001</v>
      </c>
    </row>
    <row r="1736" spans="1:7" x14ac:dyDescent="0.25">
      <c r="A1736" t="s">
        <v>4942</v>
      </c>
      <c r="B1736" t="s">
        <v>4832</v>
      </c>
      <c r="C1736" t="s">
        <v>5789</v>
      </c>
      <c r="D1736" s="1">
        <v>0.2323263888888889</v>
      </c>
      <c r="E1736" t="s">
        <v>62</v>
      </c>
      <c r="F1736" t="s">
        <v>5109</v>
      </c>
      <c r="G1736">
        <v>24.215032000000001</v>
      </c>
    </row>
    <row r="1737" spans="1:7" x14ac:dyDescent="0.25">
      <c r="A1737" t="s">
        <v>4943</v>
      </c>
      <c r="B1737" t="s">
        <v>4833</v>
      </c>
      <c r="C1737" t="s">
        <v>5789</v>
      </c>
      <c r="D1737" s="1">
        <v>0.2323263888888889</v>
      </c>
      <c r="E1737" t="s">
        <v>62</v>
      </c>
      <c r="F1737" t="s">
        <v>5110</v>
      </c>
      <c r="G1737">
        <v>4.8999759999999997</v>
      </c>
    </row>
    <row r="1738" spans="1:7" x14ac:dyDescent="0.25">
      <c r="A1738" t="s">
        <v>4944</v>
      </c>
      <c r="B1738" t="s">
        <v>4834</v>
      </c>
      <c r="C1738" t="s">
        <v>5789</v>
      </c>
      <c r="D1738" s="1">
        <v>0.2323263888888889</v>
      </c>
      <c r="E1738" t="s">
        <v>62</v>
      </c>
      <c r="F1738" t="s">
        <v>5111</v>
      </c>
      <c r="G1738">
        <v>4.9351479999999999</v>
      </c>
    </row>
    <row r="1739" spans="1:7" x14ac:dyDescent="0.25">
      <c r="A1739" t="s">
        <v>4945</v>
      </c>
      <c r="B1739" t="s">
        <v>4835</v>
      </c>
      <c r="C1739" t="s">
        <v>5789</v>
      </c>
      <c r="D1739" s="1">
        <v>0.2323263888888889</v>
      </c>
      <c r="E1739" t="s">
        <v>62</v>
      </c>
      <c r="F1739" t="s">
        <v>5112</v>
      </c>
      <c r="G1739">
        <v>4.6132609999999996</v>
      </c>
    </row>
    <row r="1740" spans="1:7" x14ac:dyDescent="0.25">
      <c r="A1740" t="s">
        <v>4946</v>
      </c>
      <c r="B1740" t="s">
        <v>4836</v>
      </c>
      <c r="C1740" t="s">
        <v>5789</v>
      </c>
      <c r="D1740" s="1">
        <v>0.2323263888888889</v>
      </c>
      <c r="E1740" t="s">
        <v>62</v>
      </c>
      <c r="F1740" t="s">
        <v>5113</v>
      </c>
      <c r="G1740">
        <v>4.789269</v>
      </c>
    </row>
    <row r="1741" spans="1:7" x14ac:dyDescent="0.25">
      <c r="A1741" t="s">
        <v>4947</v>
      </c>
      <c r="B1741" t="s">
        <v>4837</v>
      </c>
      <c r="C1741" t="s">
        <v>5789</v>
      </c>
      <c r="D1741" s="1">
        <v>0.2323263888888889</v>
      </c>
      <c r="E1741" t="s">
        <v>62</v>
      </c>
      <c r="F1741" t="s">
        <v>5114</v>
      </c>
      <c r="G1741">
        <v>3.627478</v>
      </c>
    </row>
    <row r="1742" spans="1:7" x14ac:dyDescent="0.25">
      <c r="A1742" t="s">
        <v>4948</v>
      </c>
      <c r="B1742" t="s">
        <v>4838</v>
      </c>
      <c r="C1742" t="s">
        <v>5789</v>
      </c>
      <c r="D1742" s="1">
        <v>0.2323263888888889</v>
      </c>
      <c r="E1742" t="s">
        <v>62</v>
      </c>
      <c r="F1742" t="s">
        <v>5115</v>
      </c>
      <c r="G1742">
        <v>3.4623159999999999</v>
      </c>
    </row>
    <row r="1743" spans="1:7" x14ac:dyDescent="0.25">
      <c r="A1743" t="s">
        <v>4949</v>
      </c>
      <c r="B1743" t="s">
        <v>4839</v>
      </c>
      <c r="C1743" t="s">
        <v>5789</v>
      </c>
      <c r="D1743" s="1">
        <v>0.2323263888888889</v>
      </c>
      <c r="E1743" t="s">
        <v>62</v>
      </c>
      <c r="F1743" t="s">
        <v>5116</v>
      </c>
      <c r="G1743">
        <v>12.582413000000001</v>
      </c>
    </row>
    <row r="1744" spans="1:7" x14ac:dyDescent="0.25">
      <c r="A1744" t="s">
        <v>4950</v>
      </c>
      <c r="B1744" t="s">
        <v>4840</v>
      </c>
      <c r="C1744" t="s">
        <v>5789</v>
      </c>
      <c r="D1744" s="1">
        <v>0.2323263888888889</v>
      </c>
      <c r="E1744" t="s">
        <v>62</v>
      </c>
      <c r="F1744" t="s">
        <v>5117</v>
      </c>
      <c r="G1744">
        <v>16.117505999999999</v>
      </c>
    </row>
    <row r="1745" spans="1:7" x14ac:dyDescent="0.25">
      <c r="A1745" t="s">
        <v>4951</v>
      </c>
      <c r="B1745" t="s">
        <v>4841</v>
      </c>
      <c r="C1745" t="s">
        <v>5789</v>
      </c>
      <c r="D1745" s="1">
        <v>0.2323263888888889</v>
      </c>
      <c r="E1745" t="s">
        <v>62</v>
      </c>
      <c r="F1745" t="s">
        <v>5118</v>
      </c>
      <c r="G1745">
        <v>18.275665</v>
      </c>
    </row>
    <row r="1746" spans="1:7" x14ac:dyDescent="0.25">
      <c r="A1746" t="s">
        <v>4952</v>
      </c>
      <c r="B1746" t="s">
        <v>4842</v>
      </c>
      <c r="C1746" t="s">
        <v>5789</v>
      </c>
      <c r="D1746" s="1">
        <v>0.2323263888888889</v>
      </c>
      <c r="E1746" t="s">
        <v>62</v>
      </c>
      <c r="F1746" t="s">
        <v>5119</v>
      </c>
      <c r="G1746">
        <v>19.356449000000001</v>
      </c>
    </row>
    <row r="1747" spans="1:7" x14ac:dyDescent="0.25">
      <c r="A1747" t="s">
        <v>4953</v>
      </c>
      <c r="B1747" t="s">
        <v>4843</v>
      </c>
      <c r="C1747" t="s">
        <v>5789</v>
      </c>
      <c r="D1747" s="1">
        <v>0.2323263888888889</v>
      </c>
      <c r="E1747" t="s">
        <v>62</v>
      </c>
      <c r="F1747" t="s">
        <v>5120</v>
      </c>
      <c r="G1747">
        <v>9.2749939999999995</v>
      </c>
    </row>
    <row r="1748" spans="1:7" x14ac:dyDescent="0.25">
      <c r="A1748" t="s">
        <v>4954</v>
      </c>
      <c r="B1748" t="s">
        <v>4844</v>
      </c>
      <c r="C1748" t="s">
        <v>5789</v>
      </c>
      <c r="D1748" s="1">
        <v>0.2323263888888889</v>
      </c>
      <c r="E1748" t="s">
        <v>62</v>
      </c>
      <c r="F1748" t="s">
        <v>5121</v>
      </c>
      <c r="G1748">
        <v>9.4079479999999993</v>
      </c>
    </row>
    <row r="1749" spans="1:7" x14ac:dyDescent="0.25">
      <c r="A1749" t="s">
        <v>4955</v>
      </c>
      <c r="B1749" t="s">
        <v>4845</v>
      </c>
      <c r="C1749" t="s">
        <v>5789</v>
      </c>
      <c r="D1749" s="1">
        <v>0.2323263888888889</v>
      </c>
      <c r="E1749" t="s">
        <v>62</v>
      </c>
      <c r="F1749" t="s">
        <v>5122</v>
      </c>
      <c r="G1749">
        <v>12.264049999999999</v>
      </c>
    </row>
    <row r="1750" spans="1:7" x14ac:dyDescent="0.25">
      <c r="A1750" t="s">
        <v>4956</v>
      </c>
      <c r="B1750" t="s">
        <v>4846</v>
      </c>
      <c r="C1750" t="s">
        <v>5789</v>
      </c>
      <c r="D1750" s="1">
        <v>0.2323263888888889</v>
      </c>
      <c r="E1750" t="s">
        <v>62</v>
      </c>
      <c r="F1750" t="s">
        <v>5123</v>
      </c>
      <c r="G1750">
        <v>12.656122</v>
      </c>
    </row>
    <row r="1751" spans="1:7" x14ac:dyDescent="0.25">
      <c r="A1751" t="s">
        <v>4957</v>
      </c>
      <c r="B1751" t="s">
        <v>4847</v>
      </c>
      <c r="C1751" t="s">
        <v>5789</v>
      </c>
      <c r="D1751" s="1">
        <v>0.2323263888888889</v>
      </c>
      <c r="E1751" t="s">
        <v>62</v>
      </c>
      <c r="F1751" t="s">
        <v>5124</v>
      </c>
      <c r="G1751">
        <v>22.759388999999999</v>
      </c>
    </row>
    <row r="1752" spans="1:7" x14ac:dyDescent="0.25">
      <c r="A1752" t="s">
        <v>4958</v>
      </c>
      <c r="B1752" t="s">
        <v>4848</v>
      </c>
      <c r="C1752" t="s">
        <v>5789</v>
      </c>
      <c r="D1752" s="1">
        <v>0.2323263888888889</v>
      </c>
      <c r="E1752" t="s">
        <v>62</v>
      </c>
      <c r="F1752" t="s">
        <v>5125</v>
      </c>
      <c r="G1752">
        <v>29.992746</v>
      </c>
    </row>
    <row r="1753" spans="1:7" x14ac:dyDescent="0.25">
      <c r="A1753" t="s">
        <v>4959</v>
      </c>
      <c r="B1753" t="s">
        <v>4849</v>
      </c>
      <c r="C1753" t="s">
        <v>5789</v>
      </c>
      <c r="D1753" s="1">
        <v>0.2323263888888889</v>
      </c>
      <c r="E1753" t="s">
        <v>62</v>
      </c>
      <c r="F1753" t="s">
        <v>5126</v>
      </c>
      <c r="G1753">
        <v>10.187632000000001</v>
      </c>
    </row>
    <row r="1754" spans="1:7" x14ac:dyDescent="0.25">
      <c r="A1754" t="s">
        <v>4960</v>
      </c>
      <c r="B1754" t="s">
        <v>4850</v>
      </c>
      <c r="C1754" t="s">
        <v>5789</v>
      </c>
      <c r="D1754" s="1">
        <v>0.2323263888888889</v>
      </c>
      <c r="E1754" t="s">
        <v>62</v>
      </c>
      <c r="F1754" t="s">
        <v>5127</v>
      </c>
      <c r="G1754">
        <v>10.072912000000001</v>
      </c>
    </row>
    <row r="1755" spans="1:7" x14ac:dyDescent="0.25">
      <c r="A1755" t="s">
        <v>4961</v>
      </c>
      <c r="B1755" t="s">
        <v>4851</v>
      </c>
      <c r="C1755" t="s">
        <v>5789</v>
      </c>
      <c r="D1755" s="1">
        <v>0.2323263888888889</v>
      </c>
      <c r="E1755" t="s">
        <v>62</v>
      </c>
      <c r="F1755" t="s">
        <v>5128</v>
      </c>
      <c r="G1755">
        <v>14.110582000000001</v>
      </c>
    </row>
    <row r="1756" spans="1:7" x14ac:dyDescent="0.25">
      <c r="A1756" t="s">
        <v>4962</v>
      </c>
      <c r="B1756" t="s">
        <v>4852</v>
      </c>
      <c r="C1756" t="s">
        <v>5789</v>
      </c>
      <c r="D1756" s="1">
        <v>0.2323263888888889</v>
      </c>
      <c r="E1756" t="s">
        <v>62</v>
      </c>
      <c r="F1756" t="s">
        <v>5129</v>
      </c>
      <c r="G1756">
        <v>13.416544999999999</v>
      </c>
    </row>
    <row r="1757" spans="1:7" x14ac:dyDescent="0.25">
      <c r="A1757" t="s">
        <v>4963</v>
      </c>
      <c r="B1757" t="s">
        <v>4853</v>
      </c>
      <c r="C1757" t="s">
        <v>5789</v>
      </c>
      <c r="D1757" s="1">
        <v>0.2323263888888889</v>
      </c>
      <c r="E1757" t="s">
        <v>62</v>
      </c>
      <c r="F1757" t="s">
        <v>5130</v>
      </c>
      <c r="G1757">
        <v>6.2460880000000003</v>
      </c>
    </row>
    <row r="1758" spans="1:7" x14ac:dyDescent="0.25">
      <c r="A1758" t="s">
        <v>4964</v>
      </c>
      <c r="B1758" t="s">
        <v>4854</v>
      </c>
      <c r="C1758" t="s">
        <v>5789</v>
      </c>
      <c r="D1758" s="1">
        <v>0.2323263888888889</v>
      </c>
      <c r="E1758" t="s">
        <v>62</v>
      </c>
      <c r="F1758" t="s">
        <v>5131</v>
      </c>
      <c r="G1758">
        <v>7.146306</v>
      </c>
    </row>
    <row r="1759" spans="1:7" x14ac:dyDescent="0.25">
      <c r="A1759" t="s">
        <v>4965</v>
      </c>
      <c r="B1759" t="s">
        <v>4855</v>
      </c>
      <c r="C1759" t="s">
        <v>5789</v>
      </c>
      <c r="D1759" s="1">
        <v>0.2323263888888889</v>
      </c>
      <c r="E1759" t="s">
        <v>62</v>
      </c>
      <c r="F1759" t="s">
        <v>5132</v>
      </c>
      <c r="G1759">
        <v>46.760691999999999</v>
      </c>
    </row>
    <row r="1760" spans="1:7" x14ac:dyDescent="0.25">
      <c r="A1760" t="s">
        <v>4966</v>
      </c>
      <c r="B1760" t="s">
        <v>4856</v>
      </c>
      <c r="C1760" t="s">
        <v>5789</v>
      </c>
      <c r="D1760" s="1">
        <v>0.2323263888888889</v>
      </c>
      <c r="E1760" t="s">
        <v>62</v>
      </c>
      <c r="F1760" t="s">
        <v>5133</v>
      </c>
      <c r="G1760">
        <v>33.870204000000001</v>
      </c>
    </row>
    <row r="1761" spans="1:7" x14ac:dyDescent="0.25">
      <c r="A1761" t="s">
        <v>4967</v>
      </c>
      <c r="B1761" t="s">
        <v>4857</v>
      </c>
      <c r="C1761" t="s">
        <v>5789</v>
      </c>
      <c r="D1761" s="1">
        <v>0.2323263888888889</v>
      </c>
      <c r="E1761" t="s">
        <v>62</v>
      </c>
      <c r="F1761" t="s">
        <v>5134</v>
      </c>
      <c r="G1761">
        <v>34.354362000000002</v>
      </c>
    </row>
    <row r="1762" spans="1:7" x14ac:dyDescent="0.25">
      <c r="A1762" t="s">
        <v>4968</v>
      </c>
      <c r="B1762" t="s">
        <v>4858</v>
      </c>
      <c r="C1762" t="s">
        <v>5789</v>
      </c>
      <c r="D1762" s="1">
        <v>0.2323263888888889</v>
      </c>
      <c r="E1762" t="s">
        <v>62</v>
      </c>
      <c r="F1762" t="s">
        <v>5135</v>
      </c>
      <c r="G1762">
        <v>26.509902</v>
      </c>
    </row>
    <row r="1763" spans="1:7" x14ac:dyDescent="0.25">
      <c r="A1763" t="s">
        <v>4969</v>
      </c>
      <c r="B1763" t="s">
        <v>4859</v>
      </c>
      <c r="C1763" t="s">
        <v>5789</v>
      </c>
      <c r="D1763" s="1">
        <v>0.2323263888888889</v>
      </c>
      <c r="E1763" t="s">
        <v>62</v>
      </c>
      <c r="F1763" t="s">
        <v>5136</v>
      </c>
      <c r="G1763">
        <v>8.6137589999999999</v>
      </c>
    </row>
    <row r="1764" spans="1:7" x14ac:dyDescent="0.25">
      <c r="A1764" t="s">
        <v>4970</v>
      </c>
      <c r="B1764" t="s">
        <v>4860</v>
      </c>
      <c r="C1764" t="s">
        <v>5789</v>
      </c>
      <c r="D1764" s="1">
        <v>0.2323263888888889</v>
      </c>
      <c r="E1764" t="s">
        <v>62</v>
      </c>
      <c r="F1764" t="s">
        <v>5137</v>
      </c>
      <c r="G1764">
        <v>11.433522</v>
      </c>
    </row>
    <row r="1765" spans="1:7" x14ac:dyDescent="0.25">
      <c r="A1765" t="s">
        <v>4971</v>
      </c>
      <c r="B1765" t="s">
        <v>4861</v>
      </c>
      <c r="C1765" t="s">
        <v>5789</v>
      </c>
      <c r="D1765" s="1">
        <v>0.2323263888888889</v>
      </c>
      <c r="E1765" t="s">
        <v>62</v>
      </c>
      <c r="F1765" t="s">
        <v>5138</v>
      </c>
      <c r="G1765">
        <v>6.3254450000000002</v>
      </c>
    </row>
    <row r="1766" spans="1:7" x14ac:dyDescent="0.25">
      <c r="A1766" t="s">
        <v>4972</v>
      </c>
      <c r="B1766" t="s">
        <v>4862</v>
      </c>
      <c r="C1766" t="s">
        <v>5789</v>
      </c>
      <c r="D1766" s="1">
        <v>0.2323263888888889</v>
      </c>
      <c r="E1766" t="s">
        <v>62</v>
      </c>
      <c r="F1766" t="s">
        <v>5139</v>
      </c>
      <c r="G1766">
        <v>6.3256949999999996</v>
      </c>
    </row>
    <row r="1767" spans="1:7" x14ac:dyDescent="0.25">
      <c r="A1767" t="s">
        <v>4973</v>
      </c>
      <c r="B1767" t="s">
        <v>4863</v>
      </c>
      <c r="C1767" t="s">
        <v>5789</v>
      </c>
      <c r="D1767" s="1">
        <v>0.2323263888888889</v>
      </c>
      <c r="E1767" t="s">
        <v>62</v>
      </c>
      <c r="F1767" t="s">
        <v>5140</v>
      </c>
      <c r="G1767">
        <v>9.3759619999999995</v>
      </c>
    </row>
    <row r="1768" spans="1:7" x14ac:dyDescent="0.25">
      <c r="A1768" t="s">
        <v>4974</v>
      </c>
      <c r="B1768" t="s">
        <v>4864</v>
      </c>
      <c r="C1768" t="s">
        <v>5789</v>
      </c>
      <c r="D1768" s="1">
        <v>0.2323263888888889</v>
      </c>
      <c r="E1768" t="s">
        <v>62</v>
      </c>
      <c r="F1768" t="s">
        <v>5141</v>
      </c>
      <c r="G1768">
        <v>9.5193200000000004</v>
      </c>
    </row>
    <row r="1769" spans="1:7" x14ac:dyDescent="0.25">
      <c r="A1769" t="s">
        <v>4975</v>
      </c>
      <c r="B1769" t="s">
        <v>4865</v>
      </c>
      <c r="C1769" t="s">
        <v>5789</v>
      </c>
      <c r="D1769" s="1">
        <v>0.2323263888888889</v>
      </c>
      <c r="E1769" t="s">
        <v>62</v>
      </c>
      <c r="F1769" t="s">
        <v>5142</v>
      </c>
      <c r="G1769">
        <v>44.209555999999999</v>
      </c>
    </row>
    <row r="1770" spans="1:7" x14ac:dyDescent="0.25">
      <c r="A1770" t="s">
        <v>4976</v>
      </c>
      <c r="B1770" t="s">
        <v>4866</v>
      </c>
      <c r="C1770" t="s">
        <v>5789</v>
      </c>
      <c r="D1770" s="1">
        <v>0.2323263888888889</v>
      </c>
      <c r="E1770" t="s">
        <v>62</v>
      </c>
      <c r="F1770" t="s">
        <v>5143</v>
      </c>
      <c r="G1770">
        <v>33.042521999999998</v>
      </c>
    </row>
    <row r="1771" spans="1:7" x14ac:dyDescent="0.25">
      <c r="A1771" t="s">
        <v>4977</v>
      </c>
      <c r="B1771" t="s">
        <v>4867</v>
      </c>
      <c r="C1771" t="s">
        <v>5789</v>
      </c>
      <c r="D1771" s="1">
        <v>0.2323263888888889</v>
      </c>
      <c r="E1771" t="s">
        <v>62</v>
      </c>
      <c r="F1771" t="s">
        <v>5144</v>
      </c>
      <c r="G1771">
        <v>41.132648000000003</v>
      </c>
    </row>
    <row r="1772" spans="1:7" x14ac:dyDescent="0.25">
      <c r="A1772" t="s">
        <v>4978</v>
      </c>
      <c r="B1772" t="s">
        <v>4868</v>
      </c>
      <c r="C1772" t="s">
        <v>5789</v>
      </c>
      <c r="D1772" s="1">
        <v>0.2323263888888889</v>
      </c>
      <c r="E1772" t="s">
        <v>62</v>
      </c>
      <c r="F1772" t="s">
        <v>5145</v>
      </c>
      <c r="G1772">
        <v>56.039344</v>
      </c>
    </row>
    <row r="1773" spans="1:7" x14ac:dyDescent="0.25">
      <c r="A1773" t="s">
        <v>4979</v>
      </c>
      <c r="B1773" t="s">
        <v>4869</v>
      </c>
      <c r="C1773" t="s">
        <v>5789</v>
      </c>
      <c r="D1773" s="1">
        <v>0.2323263888888889</v>
      </c>
      <c r="E1773" t="s">
        <v>62</v>
      </c>
      <c r="F1773" t="s">
        <v>5146</v>
      </c>
      <c r="G1773">
        <v>3.7852190000000001</v>
      </c>
    </row>
    <row r="1774" spans="1:7" x14ac:dyDescent="0.25">
      <c r="A1774" t="s">
        <v>4980</v>
      </c>
      <c r="B1774" t="s">
        <v>4870</v>
      </c>
      <c r="C1774" t="s">
        <v>5789</v>
      </c>
      <c r="D1774" s="1">
        <v>0.2323263888888889</v>
      </c>
      <c r="E1774" t="s">
        <v>62</v>
      </c>
      <c r="F1774" t="s">
        <v>5147</v>
      </c>
      <c r="G1774">
        <v>3.3253240000000002</v>
      </c>
    </row>
    <row r="1775" spans="1:7" x14ac:dyDescent="0.25">
      <c r="A1775" t="s">
        <v>4981</v>
      </c>
      <c r="B1775" t="s">
        <v>4871</v>
      </c>
      <c r="C1775" t="s">
        <v>5789</v>
      </c>
      <c r="D1775" s="1">
        <v>0.2323263888888889</v>
      </c>
      <c r="E1775" t="s">
        <v>62</v>
      </c>
      <c r="F1775" t="s">
        <v>5148</v>
      </c>
      <c r="G1775">
        <v>11.385464000000001</v>
      </c>
    </row>
    <row r="1776" spans="1:7" x14ac:dyDescent="0.25">
      <c r="A1776" t="s">
        <v>4982</v>
      </c>
      <c r="B1776" t="s">
        <v>4872</v>
      </c>
      <c r="C1776" t="s">
        <v>5789</v>
      </c>
      <c r="D1776" s="1">
        <v>0.2323263888888889</v>
      </c>
      <c r="E1776" t="s">
        <v>62</v>
      </c>
      <c r="F1776" t="s">
        <v>5149</v>
      </c>
      <c r="G1776">
        <v>11.74104</v>
      </c>
    </row>
    <row r="1777" spans="1:7" x14ac:dyDescent="0.25">
      <c r="A1777" t="s">
        <v>4983</v>
      </c>
      <c r="B1777" t="s">
        <v>4873</v>
      </c>
      <c r="C1777" t="s">
        <v>5789</v>
      </c>
      <c r="D1777" s="1">
        <v>0.2323263888888889</v>
      </c>
      <c r="E1777" t="s">
        <v>62</v>
      </c>
      <c r="F1777" t="s">
        <v>5150</v>
      </c>
      <c r="G1777">
        <v>33.270308999999997</v>
      </c>
    </row>
    <row r="1778" spans="1:7" x14ac:dyDescent="0.25">
      <c r="A1778" t="s">
        <v>4984</v>
      </c>
      <c r="B1778" t="s">
        <v>4874</v>
      </c>
      <c r="C1778" t="s">
        <v>5789</v>
      </c>
      <c r="D1778" s="1">
        <v>0.2323263888888889</v>
      </c>
      <c r="E1778" t="s">
        <v>62</v>
      </c>
      <c r="F1778" t="s">
        <v>5151</v>
      </c>
      <c r="G1778">
        <v>28.114474999999999</v>
      </c>
    </row>
    <row r="1779" spans="1:7" x14ac:dyDescent="0.25">
      <c r="A1779" t="s">
        <v>4985</v>
      </c>
      <c r="B1779" t="s">
        <v>4875</v>
      </c>
      <c r="C1779" t="s">
        <v>5789</v>
      </c>
      <c r="D1779" s="1">
        <v>0.2323263888888889</v>
      </c>
      <c r="E1779" t="s">
        <v>62</v>
      </c>
      <c r="F1779" t="s">
        <v>5152</v>
      </c>
      <c r="G1779">
        <v>17.762767</v>
      </c>
    </row>
    <row r="1780" spans="1:7" x14ac:dyDescent="0.25">
      <c r="A1780" t="s">
        <v>4986</v>
      </c>
      <c r="B1780" t="s">
        <v>4876</v>
      </c>
      <c r="C1780" t="s">
        <v>5789</v>
      </c>
      <c r="D1780" s="1">
        <v>0.2323263888888889</v>
      </c>
      <c r="E1780" t="s">
        <v>62</v>
      </c>
      <c r="F1780" t="s">
        <v>5153</v>
      </c>
      <c r="G1780">
        <v>16.124148999999999</v>
      </c>
    </row>
    <row r="1781" spans="1:7" x14ac:dyDescent="0.25">
      <c r="A1781" t="s">
        <v>4987</v>
      </c>
      <c r="B1781" t="s">
        <v>4877</v>
      </c>
      <c r="C1781" t="s">
        <v>5789</v>
      </c>
      <c r="D1781" s="1">
        <v>0.2323263888888889</v>
      </c>
      <c r="E1781" t="s">
        <v>62</v>
      </c>
      <c r="F1781" t="s">
        <v>5154</v>
      </c>
      <c r="G1781">
        <v>18.618559999999999</v>
      </c>
    </row>
    <row r="1782" spans="1:7" x14ac:dyDescent="0.25">
      <c r="A1782" t="s">
        <v>4988</v>
      </c>
      <c r="B1782" t="s">
        <v>4878</v>
      </c>
      <c r="C1782" t="s">
        <v>5789</v>
      </c>
      <c r="D1782" s="1">
        <v>0.2323263888888889</v>
      </c>
      <c r="E1782" t="s">
        <v>62</v>
      </c>
      <c r="F1782" t="s">
        <v>5155</v>
      </c>
      <c r="G1782">
        <v>17.820184000000001</v>
      </c>
    </row>
    <row r="1783" spans="1:7" x14ac:dyDescent="0.25">
      <c r="A1783" t="s">
        <v>4989</v>
      </c>
      <c r="B1783" t="s">
        <v>4879</v>
      </c>
      <c r="C1783" t="s">
        <v>5789</v>
      </c>
      <c r="D1783" s="1">
        <v>0.2323263888888889</v>
      </c>
      <c r="E1783" t="s">
        <v>62</v>
      </c>
      <c r="F1783" t="s">
        <v>5156</v>
      </c>
      <c r="G1783">
        <v>7.0321480000000003</v>
      </c>
    </row>
    <row r="1784" spans="1:7" x14ac:dyDescent="0.25">
      <c r="A1784" t="s">
        <v>4990</v>
      </c>
      <c r="B1784" t="s">
        <v>4880</v>
      </c>
      <c r="C1784" t="s">
        <v>5789</v>
      </c>
      <c r="D1784" s="1">
        <v>0.2323263888888889</v>
      </c>
      <c r="E1784" t="s">
        <v>62</v>
      </c>
      <c r="F1784" t="s">
        <v>5157</v>
      </c>
      <c r="G1784">
        <v>8.1340500000000002</v>
      </c>
    </row>
    <row r="1785" spans="1:7" x14ac:dyDescent="0.25">
      <c r="A1785" t="s">
        <v>4991</v>
      </c>
      <c r="B1785" t="s">
        <v>4881</v>
      </c>
      <c r="C1785" t="s">
        <v>5789</v>
      </c>
      <c r="D1785" s="1">
        <v>0.2323263888888889</v>
      </c>
      <c r="E1785" t="s">
        <v>62</v>
      </c>
      <c r="F1785" t="s">
        <v>5158</v>
      </c>
      <c r="G1785">
        <v>5.6924330000000003</v>
      </c>
    </row>
    <row r="1786" spans="1:7" x14ac:dyDescent="0.25">
      <c r="A1786" t="s">
        <v>4992</v>
      </c>
      <c r="B1786" t="s">
        <v>4882</v>
      </c>
      <c r="C1786" t="s">
        <v>5789</v>
      </c>
      <c r="D1786" s="1">
        <v>0.2323263888888889</v>
      </c>
      <c r="E1786" t="s">
        <v>62</v>
      </c>
      <c r="F1786" t="s">
        <v>5159</v>
      </c>
      <c r="G1786">
        <v>7.0549739999999996</v>
      </c>
    </row>
    <row r="1787" spans="1:7" x14ac:dyDescent="0.25">
      <c r="A1787" t="s">
        <v>5160</v>
      </c>
      <c r="B1787" t="s">
        <v>4994</v>
      </c>
      <c r="C1787" t="s">
        <v>5789</v>
      </c>
      <c r="D1787" s="1">
        <v>0.2323263888888889</v>
      </c>
      <c r="E1787" t="s">
        <v>5161</v>
      </c>
      <c r="F1787" t="s">
        <v>5162</v>
      </c>
      <c r="G1787">
        <v>5.9470000000000001</v>
      </c>
    </row>
    <row r="1788" spans="1:7" x14ac:dyDescent="0.25">
      <c r="A1788" t="s">
        <v>5163</v>
      </c>
      <c r="B1788" t="s">
        <v>4995</v>
      </c>
      <c r="C1788" t="s">
        <v>5789</v>
      </c>
      <c r="D1788" s="1">
        <v>0.2323263888888889</v>
      </c>
      <c r="E1788" t="s">
        <v>5161</v>
      </c>
      <c r="F1788" t="s">
        <v>5164</v>
      </c>
      <c r="G1788">
        <v>6.0110000000000001</v>
      </c>
    </row>
    <row r="1789" spans="1:7" x14ac:dyDescent="0.25">
      <c r="A1789" t="s">
        <v>5165</v>
      </c>
      <c r="B1789" t="s">
        <v>4996</v>
      </c>
      <c r="C1789" t="s">
        <v>5789</v>
      </c>
      <c r="D1789" s="1">
        <v>0.2323263888888889</v>
      </c>
      <c r="E1789" t="s">
        <v>5161</v>
      </c>
      <c r="F1789" t="s">
        <v>5166</v>
      </c>
      <c r="G1789">
        <v>4.63</v>
      </c>
    </row>
    <row r="1790" spans="1:7" x14ac:dyDescent="0.25">
      <c r="A1790" t="s">
        <v>5167</v>
      </c>
      <c r="B1790" t="s">
        <v>4997</v>
      </c>
      <c r="C1790" t="s">
        <v>5789</v>
      </c>
      <c r="D1790" s="1">
        <v>0.2323263888888889</v>
      </c>
      <c r="E1790" t="s">
        <v>5161</v>
      </c>
      <c r="F1790" t="s">
        <v>5168</v>
      </c>
      <c r="G1790">
        <v>4.63</v>
      </c>
    </row>
    <row r="1791" spans="1:7" x14ac:dyDescent="0.25">
      <c r="A1791" t="s">
        <v>5169</v>
      </c>
      <c r="B1791" t="s">
        <v>4998</v>
      </c>
      <c r="C1791" t="s">
        <v>5789</v>
      </c>
      <c r="D1791" s="1">
        <v>0.2323263888888889</v>
      </c>
      <c r="E1791" t="s">
        <v>5161</v>
      </c>
      <c r="F1791" t="s">
        <v>5170</v>
      </c>
      <c r="G1791">
        <v>1.6080000000000001</v>
      </c>
    </row>
    <row r="1792" spans="1:7" x14ac:dyDescent="0.25">
      <c r="A1792" t="s">
        <v>5171</v>
      </c>
      <c r="B1792" t="s">
        <v>4999</v>
      </c>
      <c r="C1792" t="s">
        <v>5789</v>
      </c>
      <c r="D1792" s="1">
        <v>0.2323263888888889</v>
      </c>
      <c r="E1792" t="s">
        <v>5161</v>
      </c>
      <c r="F1792" t="s">
        <v>5172</v>
      </c>
      <c r="G1792">
        <v>1.6080000000000001</v>
      </c>
    </row>
    <row r="1793" spans="1:7" x14ac:dyDescent="0.25">
      <c r="A1793" t="s">
        <v>5173</v>
      </c>
      <c r="B1793" t="s">
        <v>5000</v>
      </c>
      <c r="C1793" t="s">
        <v>5789</v>
      </c>
      <c r="D1793" s="1">
        <v>0.2323263888888889</v>
      </c>
      <c r="E1793" t="s">
        <v>5161</v>
      </c>
      <c r="F1793" t="s">
        <v>5174</v>
      </c>
      <c r="G1793">
        <v>4.1719999999999997</v>
      </c>
    </row>
    <row r="1794" spans="1:7" x14ac:dyDescent="0.25">
      <c r="A1794" t="s">
        <v>5175</v>
      </c>
      <c r="B1794" t="s">
        <v>5001</v>
      </c>
      <c r="C1794" t="s">
        <v>5789</v>
      </c>
      <c r="D1794" s="1">
        <v>0.2323263888888889</v>
      </c>
      <c r="E1794" t="s">
        <v>5161</v>
      </c>
      <c r="F1794" t="s">
        <v>5176</v>
      </c>
      <c r="G1794">
        <v>4.1719999999999997</v>
      </c>
    </row>
    <row r="1795" spans="1:7" x14ac:dyDescent="0.25">
      <c r="A1795" t="s">
        <v>5177</v>
      </c>
      <c r="B1795" t="s">
        <v>5002</v>
      </c>
      <c r="C1795" t="s">
        <v>5789</v>
      </c>
      <c r="D1795" s="1">
        <v>0.2323263888888889</v>
      </c>
      <c r="E1795" t="s">
        <v>5161</v>
      </c>
      <c r="F1795" t="s">
        <v>5178</v>
      </c>
      <c r="G1795">
        <v>5.0389999999999997</v>
      </c>
    </row>
    <row r="1796" spans="1:7" x14ac:dyDescent="0.25">
      <c r="A1796" t="s">
        <v>5179</v>
      </c>
      <c r="B1796" t="s">
        <v>5003</v>
      </c>
      <c r="C1796" t="s">
        <v>5789</v>
      </c>
      <c r="D1796" s="1">
        <v>0.2323263888888889</v>
      </c>
      <c r="E1796" t="s">
        <v>5161</v>
      </c>
      <c r="F1796" t="s">
        <v>5180</v>
      </c>
      <c r="G1796">
        <v>5.0389999999999997</v>
      </c>
    </row>
    <row r="1797" spans="1:7" x14ac:dyDescent="0.25">
      <c r="A1797" t="s">
        <v>5181</v>
      </c>
      <c r="B1797" t="s">
        <v>5004</v>
      </c>
      <c r="C1797" t="s">
        <v>5789</v>
      </c>
      <c r="D1797" s="1">
        <v>0.2323263888888889</v>
      </c>
      <c r="E1797" t="s">
        <v>5161</v>
      </c>
      <c r="F1797" t="s">
        <v>5182</v>
      </c>
      <c r="G1797">
        <v>8.3389989999999994</v>
      </c>
    </row>
    <row r="1798" spans="1:7" x14ac:dyDescent="0.25">
      <c r="A1798" t="s">
        <v>5183</v>
      </c>
      <c r="B1798" t="s">
        <v>5005</v>
      </c>
      <c r="C1798" t="s">
        <v>5789</v>
      </c>
      <c r="D1798" s="1">
        <v>0.2323263888888889</v>
      </c>
      <c r="E1798" t="s">
        <v>5161</v>
      </c>
      <c r="F1798" t="s">
        <v>5184</v>
      </c>
      <c r="G1798">
        <v>8.3390000000000004</v>
      </c>
    </row>
    <row r="1799" spans="1:7" x14ac:dyDescent="0.25">
      <c r="A1799" t="s">
        <v>5185</v>
      </c>
      <c r="B1799" t="s">
        <v>5006</v>
      </c>
      <c r="C1799" t="s">
        <v>5789</v>
      </c>
      <c r="D1799" s="1">
        <v>0.2323263888888889</v>
      </c>
      <c r="E1799" t="s">
        <v>5161</v>
      </c>
      <c r="F1799" t="s">
        <v>5186</v>
      </c>
      <c r="G1799">
        <v>10.232001</v>
      </c>
    </row>
    <row r="1800" spans="1:7" x14ac:dyDescent="0.25">
      <c r="A1800" t="s">
        <v>5187</v>
      </c>
      <c r="B1800" t="s">
        <v>5007</v>
      </c>
      <c r="C1800" t="s">
        <v>5789</v>
      </c>
      <c r="D1800" s="1">
        <v>0.2323263888888889</v>
      </c>
      <c r="E1800" t="s">
        <v>5161</v>
      </c>
      <c r="F1800" t="s">
        <v>5188</v>
      </c>
      <c r="G1800">
        <v>10.232002</v>
      </c>
    </row>
    <row r="1801" spans="1:7" x14ac:dyDescent="0.25">
      <c r="A1801" t="s">
        <v>5189</v>
      </c>
      <c r="B1801" t="s">
        <v>5008</v>
      </c>
      <c r="C1801" t="s">
        <v>5789</v>
      </c>
      <c r="D1801" s="1">
        <v>0.2323263888888889</v>
      </c>
      <c r="E1801" t="s">
        <v>5161</v>
      </c>
      <c r="F1801" t="s">
        <v>5190</v>
      </c>
      <c r="G1801">
        <v>3.1989990000000001</v>
      </c>
    </row>
    <row r="1802" spans="1:7" x14ac:dyDescent="0.25">
      <c r="A1802" t="s">
        <v>5191</v>
      </c>
      <c r="B1802" t="s">
        <v>5009</v>
      </c>
      <c r="C1802" t="s">
        <v>5789</v>
      </c>
      <c r="D1802" s="1">
        <v>0.2323263888888889</v>
      </c>
      <c r="E1802" t="s">
        <v>5161</v>
      </c>
      <c r="F1802" t="s">
        <v>5192</v>
      </c>
      <c r="G1802">
        <v>3.1989990000000001</v>
      </c>
    </row>
    <row r="1803" spans="1:7" x14ac:dyDescent="0.25">
      <c r="A1803" t="s">
        <v>5193</v>
      </c>
      <c r="B1803" t="s">
        <v>5010</v>
      </c>
      <c r="C1803" t="s">
        <v>5789</v>
      </c>
      <c r="D1803" s="1">
        <v>0.2323263888888889</v>
      </c>
      <c r="E1803" t="s">
        <v>5161</v>
      </c>
      <c r="F1803" t="s">
        <v>5194</v>
      </c>
      <c r="G1803">
        <v>4.2469999999999999</v>
      </c>
    </row>
    <row r="1804" spans="1:7" x14ac:dyDescent="0.25">
      <c r="A1804" t="s">
        <v>5195</v>
      </c>
      <c r="B1804" t="s">
        <v>5011</v>
      </c>
      <c r="C1804" t="s">
        <v>5789</v>
      </c>
      <c r="D1804" s="1">
        <v>0.2323263888888889</v>
      </c>
      <c r="E1804" t="s">
        <v>5161</v>
      </c>
      <c r="F1804" t="s">
        <v>5196</v>
      </c>
      <c r="G1804">
        <v>4.2459990000000003</v>
      </c>
    </row>
    <row r="1805" spans="1:7" x14ac:dyDescent="0.25">
      <c r="A1805" t="s">
        <v>5197</v>
      </c>
      <c r="B1805" t="s">
        <v>5012</v>
      </c>
      <c r="C1805" t="s">
        <v>5789</v>
      </c>
      <c r="D1805" s="1">
        <v>0.2323263888888889</v>
      </c>
      <c r="E1805" t="s">
        <v>5161</v>
      </c>
      <c r="F1805" t="s">
        <v>5198</v>
      </c>
      <c r="G1805">
        <v>3.2879999999999998</v>
      </c>
    </row>
    <row r="1806" spans="1:7" x14ac:dyDescent="0.25">
      <c r="A1806" t="s">
        <v>5199</v>
      </c>
      <c r="B1806" t="s">
        <v>5013</v>
      </c>
      <c r="C1806" t="s">
        <v>5789</v>
      </c>
      <c r="D1806" s="1">
        <v>0.2323263888888889</v>
      </c>
      <c r="E1806" t="s">
        <v>5161</v>
      </c>
      <c r="F1806" t="s">
        <v>5200</v>
      </c>
      <c r="G1806">
        <v>3.2879999999999998</v>
      </c>
    </row>
    <row r="1807" spans="1:7" x14ac:dyDescent="0.25">
      <c r="A1807" t="s">
        <v>5201</v>
      </c>
      <c r="B1807" t="s">
        <v>5014</v>
      </c>
      <c r="C1807" t="s">
        <v>5789</v>
      </c>
      <c r="D1807" s="1">
        <v>0.2323263888888889</v>
      </c>
      <c r="E1807" t="s">
        <v>5161</v>
      </c>
      <c r="F1807" t="s">
        <v>5202</v>
      </c>
      <c r="G1807">
        <v>7.3570000000000002</v>
      </c>
    </row>
    <row r="1808" spans="1:7" x14ac:dyDescent="0.25">
      <c r="A1808" t="s">
        <v>5203</v>
      </c>
      <c r="B1808" t="s">
        <v>5015</v>
      </c>
      <c r="C1808" t="s">
        <v>5789</v>
      </c>
      <c r="D1808" s="1">
        <v>0.2323263888888889</v>
      </c>
      <c r="E1808" t="s">
        <v>5161</v>
      </c>
      <c r="F1808" t="s">
        <v>5204</v>
      </c>
      <c r="G1808">
        <v>7.3570000000000002</v>
      </c>
    </row>
    <row r="1809" spans="1:7" x14ac:dyDescent="0.25">
      <c r="A1809" t="s">
        <v>5205</v>
      </c>
      <c r="B1809" t="s">
        <v>5016</v>
      </c>
      <c r="C1809" t="s">
        <v>5789</v>
      </c>
      <c r="D1809" s="1">
        <v>0.2323263888888889</v>
      </c>
      <c r="E1809" t="s">
        <v>5161</v>
      </c>
      <c r="F1809" t="s">
        <v>5206</v>
      </c>
      <c r="G1809">
        <v>4.6740000000000004</v>
      </c>
    </row>
    <row r="1810" spans="1:7" x14ac:dyDescent="0.25">
      <c r="A1810" t="s">
        <v>5207</v>
      </c>
      <c r="B1810" t="s">
        <v>5017</v>
      </c>
      <c r="C1810" t="s">
        <v>5789</v>
      </c>
      <c r="D1810" s="1">
        <v>0.2323263888888889</v>
      </c>
      <c r="E1810" t="s">
        <v>5161</v>
      </c>
      <c r="F1810" t="s">
        <v>5208</v>
      </c>
      <c r="G1810">
        <v>4.6740000000000004</v>
      </c>
    </row>
    <row r="1811" spans="1:7" x14ac:dyDescent="0.25">
      <c r="A1811" t="s">
        <v>5209</v>
      </c>
      <c r="B1811" t="s">
        <v>5018</v>
      </c>
      <c r="C1811" t="s">
        <v>5789</v>
      </c>
      <c r="D1811" s="1">
        <v>0.2323263888888889</v>
      </c>
      <c r="E1811" t="s">
        <v>5161</v>
      </c>
      <c r="F1811" t="s">
        <v>5210</v>
      </c>
      <c r="G1811">
        <v>10.574</v>
      </c>
    </row>
    <row r="1812" spans="1:7" x14ac:dyDescent="0.25">
      <c r="A1812" t="s">
        <v>5211</v>
      </c>
      <c r="B1812" t="s">
        <v>5019</v>
      </c>
      <c r="C1812" t="s">
        <v>5789</v>
      </c>
      <c r="D1812" s="1">
        <v>0.2323263888888889</v>
      </c>
      <c r="E1812" t="s">
        <v>5161</v>
      </c>
      <c r="F1812" t="s">
        <v>5212</v>
      </c>
      <c r="G1812">
        <v>10.574</v>
      </c>
    </row>
    <row r="1813" spans="1:7" x14ac:dyDescent="0.25">
      <c r="A1813" t="s">
        <v>5213</v>
      </c>
      <c r="B1813" t="s">
        <v>5020</v>
      </c>
      <c r="C1813" t="s">
        <v>5789</v>
      </c>
      <c r="D1813" s="1">
        <v>0.2323263888888889</v>
      </c>
      <c r="E1813" t="s">
        <v>5161</v>
      </c>
      <c r="F1813" t="s">
        <v>5214</v>
      </c>
      <c r="G1813">
        <v>7.0730000000000004</v>
      </c>
    </row>
    <row r="1814" spans="1:7" x14ac:dyDescent="0.25">
      <c r="A1814" t="s">
        <v>5215</v>
      </c>
      <c r="B1814" t="s">
        <v>5021</v>
      </c>
      <c r="C1814" t="s">
        <v>5789</v>
      </c>
      <c r="D1814" s="1">
        <v>0.2323263888888889</v>
      </c>
      <c r="E1814" t="s">
        <v>5161</v>
      </c>
      <c r="F1814" t="s">
        <v>5216</v>
      </c>
      <c r="G1814">
        <v>7.0730009999999996</v>
      </c>
    </row>
    <row r="1815" spans="1:7" x14ac:dyDescent="0.25">
      <c r="A1815" t="s">
        <v>5217</v>
      </c>
      <c r="B1815" t="s">
        <v>5022</v>
      </c>
      <c r="C1815" t="s">
        <v>5789</v>
      </c>
      <c r="D1815" s="1">
        <v>0.2323263888888889</v>
      </c>
      <c r="E1815" t="s">
        <v>5161</v>
      </c>
      <c r="F1815" t="s">
        <v>5218</v>
      </c>
      <c r="G1815">
        <v>11.536002</v>
      </c>
    </row>
    <row r="1816" spans="1:7" x14ac:dyDescent="0.25">
      <c r="A1816" t="s">
        <v>5219</v>
      </c>
      <c r="B1816" t="s">
        <v>5023</v>
      </c>
      <c r="C1816" t="s">
        <v>5789</v>
      </c>
      <c r="D1816" s="1">
        <v>0.2323263888888889</v>
      </c>
      <c r="E1816" t="s">
        <v>5161</v>
      </c>
      <c r="F1816" t="s">
        <v>5220</v>
      </c>
      <c r="G1816">
        <v>11.536002</v>
      </c>
    </row>
    <row r="1817" spans="1:7" x14ac:dyDescent="0.25">
      <c r="A1817" t="s">
        <v>5221</v>
      </c>
      <c r="B1817" t="s">
        <v>5024</v>
      </c>
      <c r="C1817" t="s">
        <v>5789</v>
      </c>
      <c r="D1817" s="1">
        <v>0.2323263888888889</v>
      </c>
      <c r="E1817" t="s">
        <v>5161</v>
      </c>
      <c r="F1817" t="s">
        <v>5222</v>
      </c>
      <c r="G1817">
        <v>3.5310000000000001</v>
      </c>
    </row>
    <row r="1818" spans="1:7" x14ac:dyDescent="0.25">
      <c r="A1818" t="s">
        <v>5223</v>
      </c>
      <c r="B1818" t="s">
        <v>5025</v>
      </c>
      <c r="C1818" t="s">
        <v>5789</v>
      </c>
      <c r="D1818" s="1">
        <v>0.2323263888888889</v>
      </c>
      <c r="E1818" t="s">
        <v>5161</v>
      </c>
      <c r="F1818" t="s">
        <v>5224</v>
      </c>
      <c r="G1818">
        <v>3.5310000000000001</v>
      </c>
    </row>
    <row r="1819" spans="1:7" x14ac:dyDescent="0.25">
      <c r="A1819" t="s">
        <v>5225</v>
      </c>
      <c r="B1819" t="s">
        <v>5026</v>
      </c>
      <c r="C1819" t="s">
        <v>5789</v>
      </c>
      <c r="D1819" s="1">
        <v>0.2323263888888889</v>
      </c>
      <c r="E1819" t="s">
        <v>5161</v>
      </c>
      <c r="F1819" t="s">
        <v>5226</v>
      </c>
      <c r="G1819">
        <v>2.081</v>
      </c>
    </row>
    <row r="1820" spans="1:7" x14ac:dyDescent="0.25">
      <c r="A1820" t="s">
        <v>5227</v>
      </c>
      <c r="B1820" t="s">
        <v>5027</v>
      </c>
      <c r="C1820" t="s">
        <v>5789</v>
      </c>
      <c r="D1820" s="1">
        <v>0.2323263888888889</v>
      </c>
      <c r="E1820" t="s">
        <v>5161</v>
      </c>
      <c r="F1820" t="s">
        <v>5228</v>
      </c>
      <c r="G1820">
        <v>2.081</v>
      </c>
    </row>
    <row r="1821" spans="1:7" x14ac:dyDescent="0.25">
      <c r="A1821" t="s">
        <v>5229</v>
      </c>
      <c r="B1821" t="s">
        <v>5028</v>
      </c>
      <c r="C1821" t="s">
        <v>5789</v>
      </c>
      <c r="D1821" s="1">
        <v>0.2323263888888889</v>
      </c>
      <c r="E1821" t="s">
        <v>5161</v>
      </c>
      <c r="F1821" t="s">
        <v>5230</v>
      </c>
      <c r="G1821">
        <v>1.9379999999999999</v>
      </c>
    </row>
    <row r="1822" spans="1:7" x14ac:dyDescent="0.25">
      <c r="A1822" t="s">
        <v>5231</v>
      </c>
      <c r="B1822" t="s">
        <v>5029</v>
      </c>
      <c r="C1822" t="s">
        <v>5789</v>
      </c>
      <c r="D1822" s="1">
        <v>0.2323263888888889</v>
      </c>
      <c r="E1822" t="s">
        <v>5161</v>
      </c>
      <c r="F1822" t="s">
        <v>5232</v>
      </c>
      <c r="G1822">
        <v>1.9379999999999999</v>
      </c>
    </row>
    <row r="1823" spans="1:7" x14ac:dyDescent="0.25">
      <c r="A1823" t="s">
        <v>5233</v>
      </c>
      <c r="B1823" t="s">
        <v>5030</v>
      </c>
      <c r="C1823" t="s">
        <v>5789</v>
      </c>
      <c r="D1823" s="1">
        <v>0.2323263888888889</v>
      </c>
      <c r="E1823" t="s">
        <v>5161</v>
      </c>
      <c r="F1823" t="s">
        <v>5234</v>
      </c>
      <c r="G1823">
        <v>6.5979989999999997</v>
      </c>
    </row>
    <row r="1824" spans="1:7" x14ac:dyDescent="0.25">
      <c r="A1824" t="s">
        <v>5235</v>
      </c>
      <c r="B1824" t="s">
        <v>5031</v>
      </c>
      <c r="C1824" t="s">
        <v>5789</v>
      </c>
      <c r="D1824" s="1">
        <v>0.2323263888888889</v>
      </c>
      <c r="E1824" t="s">
        <v>5161</v>
      </c>
      <c r="F1824" t="s">
        <v>5236</v>
      </c>
      <c r="G1824">
        <v>6.5979989999999997</v>
      </c>
    </row>
    <row r="1825" spans="1:7" x14ac:dyDescent="0.25">
      <c r="A1825" t="s">
        <v>5237</v>
      </c>
      <c r="B1825" t="s">
        <v>5032</v>
      </c>
      <c r="C1825" t="s">
        <v>5789</v>
      </c>
      <c r="D1825" s="1">
        <v>0.2323263888888889</v>
      </c>
      <c r="E1825" t="s">
        <v>5161</v>
      </c>
      <c r="F1825" t="s">
        <v>5238</v>
      </c>
      <c r="G1825">
        <v>7.798</v>
      </c>
    </row>
    <row r="1826" spans="1:7" x14ac:dyDescent="0.25">
      <c r="A1826" t="s">
        <v>5239</v>
      </c>
      <c r="B1826" t="s">
        <v>5033</v>
      </c>
      <c r="C1826" t="s">
        <v>5789</v>
      </c>
      <c r="D1826" s="1">
        <v>0.2323263888888889</v>
      </c>
      <c r="E1826" t="s">
        <v>5161</v>
      </c>
      <c r="F1826" t="s">
        <v>5240</v>
      </c>
      <c r="G1826">
        <v>7.7979989999999999</v>
      </c>
    </row>
    <row r="1827" spans="1:7" x14ac:dyDescent="0.25">
      <c r="A1827" t="s">
        <v>5241</v>
      </c>
      <c r="B1827" t="s">
        <v>5034</v>
      </c>
      <c r="C1827" t="s">
        <v>5789</v>
      </c>
      <c r="D1827" s="1">
        <v>0.2323263888888889</v>
      </c>
      <c r="E1827" t="s">
        <v>5161</v>
      </c>
      <c r="F1827" t="s">
        <v>5242</v>
      </c>
      <c r="G1827">
        <v>3.2850000000000001</v>
      </c>
    </row>
    <row r="1828" spans="1:7" x14ac:dyDescent="0.25">
      <c r="A1828" t="s">
        <v>5243</v>
      </c>
      <c r="B1828" t="s">
        <v>5035</v>
      </c>
      <c r="C1828" t="s">
        <v>5789</v>
      </c>
      <c r="D1828" s="1">
        <v>0.2323263888888889</v>
      </c>
      <c r="E1828" t="s">
        <v>5161</v>
      </c>
      <c r="F1828" t="s">
        <v>5244</v>
      </c>
      <c r="G1828">
        <v>3.278</v>
      </c>
    </row>
    <row r="1829" spans="1:7" x14ac:dyDescent="0.25">
      <c r="A1829" t="s">
        <v>5245</v>
      </c>
      <c r="B1829" t="s">
        <v>5036</v>
      </c>
      <c r="C1829" t="s">
        <v>5789</v>
      </c>
      <c r="D1829" s="1">
        <v>0.2323263888888889</v>
      </c>
      <c r="E1829" t="s">
        <v>5161</v>
      </c>
      <c r="F1829" t="s">
        <v>5246</v>
      </c>
      <c r="G1829">
        <v>6.3810000000000002</v>
      </c>
    </row>
    <row r="1830" spans="1:7" x14ac:dyDescent="0.25">
      <c r="A1830" t="s">
        <v>5247</v>
      </c>
      <c r="B1830" t="s">
        <v>5037</v>
      </c>
      <c r="C1830" t="s">
        <v>5789</v>
      </c>
      <c r="D1830" s="1">
        <v>0.2323263888888889</v>
      </c>
      <c r="E1830" t="s">
        <v>5161</v>
      </c>
      <c r="F1830" t="s">
        <v>5248</v>
      </c>
      <c r="G1830">
        <v>6.3810000000000002</v>
      </c>
    </row>
    <row r="1831" spans="1:7" x14ac:dyDescent="0.25">
      <c r="A1831" t="s">
        <v>5249</v>
      </c>
      <c r="B1831" t="s">
        <v>5038</v>
      </c>
      <c r="C1831" t="s">
        <v>5789</v>
      </c>
      <c r="D1831" s="1">
        <v>0.23233796296296297</v>
      </c>
      <c r="E1831" t="s">
        <v>5161</v>
      </c>
      <c r="F1831" t="s">
        <v>5250</v>
      </c>
      <c r="G1831">
        <v>10.363</v>
      </c>
    </row>
    <row r="1832" spans="1:7" x14ac:dyDescent="0.25">
      <c r="A1832" t="s">
        <v>5251</v>
      </c>
      <c r="B1832" t="s">
        <v>5039</v>
      </c>
      <c r="C1832" t="s">
        <v>5789</v>
      </c>
      <c r="D1832" s="1">
        <v>0.23233796296296297</v>
      </c>
      <c r="E1832" t="s">
        <v>5161</v>
      </c>
      <c r="F1832" t="s">
        <v>5252</v>
      </c>
      <c r="G1832">
        <v>10.363</v>
      </c>
    </row>
    <row r="1833" spans="1:7" x14ac:dyDescent="0.25">
      <c r="A1833" t="s">
        <v>5253</v>
      </c>
      <c r="B1833" t="s">
        <v>5040</v>
      </c>
      <c r="C1833" t="s">
        <v>5789</v>
      </c>
      <c r="D1833" s="1">
        <v>0.23233796296296297</v>
      </c>
      <c r="E1833" t="s">
        <v>5161</v>
      </c>
      <c r="F1833" t="s">
        <v>5254</v>
      </c>
      <c r="G1833">
        <v>4.0710009999999999</v>
      </c>
    </row>
    <row r="1834" spans="1:7" x14ac:dyDescent="0.25">
      <c r="A1834" t="s">
        <v>5255</v>
      </c>
      <c r="B1834" t="s">
        <v>5041</v>
      </c>
      <c r="C1834" t="s">
        <v>5789</v>
      </c>
      <c r="D1834" s="1">
        <v>0.23233796296296297</v>
      </c>
      <c r="E1834" t="s">
        <v>5161</v>
      </c>
      <c r="F1834" t="s">
        <v>5256</v>
      </c>
      <c r="G1834">
        <v>4.0709999999999997</v>
      </c>
    </row>
    <row r="1835" spans="1:7" x14ac:dyDescent="0.25">
      <c r="A1835" t="s">
        <v>5257</v>
      </c>
      <c r="B1835" t="s">
        <v>5042</v>
      </c>
      <c r="C1835" t="s">
        <v>5789</v>
      </c>
      <c r="D1835" s="1">
        <v>0.23233796296296297</v>
      </c>
      <c r="E1835" t="s">
        <v>5161</v>
      </c>
      <c r="F1835" t="s">
        <v>5258</v>
      </c>
      <c r="G1835">
        <v>7.3529999999999998</v>
      </c>
    </row>
    <row r="1836" spans="1:7" x14ac:dyDescent="0.25">
      <c r="A1836" t="s">
        <v>5259</v>
      </c>
      <c r="B1836" t="s">
        <v>5043</v>
      </c>
      <c r="C1836" t="s">
        <v>5789</v>
      </c>
      <c r="D1836" s="1">
        <v>0.23233796296296297</v>
      </c>
      <c r="E1836" t="s">
        <v>5161</v>
      </c>
      <c r="F1836" t="s">
        <v>5260</v>
      </c>
      <c r="G1836">
        <v>7.3529999999999998</v>
      </c>
    </row>
    <row r="1837" spans="1:7" x14ac:dyDescent="0.25">
      <c r="A1837" t="s">
        <v>5261</v>
      </c>
      <c r="B1837" t="s">
        <v>5044</v>
      </c>
      <c r="C1837" t="s">
        <v>5789</v>
      </c>
      <c r="D1837" s="1">
        <v>0.23233796296296297</v>
      </c>
      <c r="E1837" t="s">
        <v>5161</v>
      </c>
      <c r="F1837" t="s">
        <v>5262</v>
      </c>
      <c r="G1837">
        <v>2.5680000000000001</v>
      </c>
    </row>
    <row r="1838" spans="1:7" x14ac:dyDescent="0.25">
      <c r="A1838" t="s">
        <v>5263</v>
      </c>
      <c r="B1838" t="s">
        <v>5045</v>
      </c>
      <c r="C1838" t="s">
        <v>5789</v>
      </c>
      <c r="D1838" s="1">
        <v>0.23233796296296297</v>
      </c>
      <c r="E1838" t="s">
        <v>5161</v>
      </c>
      <c r="F1838" t="s">
        <v>5264</v>
      </c>
      <c r="G1838">
        <v>2.5680000000000001</v>
      </c>
    </row>
    <row r="1839" spans="1:7" x14ac:dyDescent="0.25">
      <c r="A1839" t="s">
        <v>5265</v>
      </c>
      <c r="B1839" t="s">
        <v>5046</v>
      </c>
      <c r="C1839" t="s">
        <v>5789</v>
      </c>
      <c r="D1839" s="1">
        <v>0.23233796296296297</v>
      </c>
      <c r="E1839" t="s">
        <v>5161</v>
      </c>
      <c r="F1839" t="s">
        <v>5266</v>
      </c>
      <c r="G1839">
        <v>22.511998999999999</v>
      </c>
    </row>
    <row r="1840" spans="1:7" x14ac:dyDescent="0.25">
      <c r="A1840" t="s">
        <v>5267</v>
      </c>
      <c r="B1840" t="s">
        <v>5047</v>
      </c>
      <c r="C1840" t="s">
        <v>5789</v>
      </c>
      <c r="D1840" s="1">
        <v>0.23233796296296297</v>
      </c>
      <c r="E1840" t="s">
        <v>5161</v>
      </c>
      <c r="F1840" t="s">
        <v>5268</v>
      </c>
      <c r="G1840">
        <v>22.511997000000001</v>
      </c>
    </row>
    <row r="1841" spans="1:7" x14ac:dyDescent="0.25">
      <c r="A1841" t="s">
        <v>5269</v>
      </c>
      <c r="B1841" t="s">
        <v>5048</v>
      </c>
      <c r="C1841" t="s">
        <v>5789</v>
      </c>
      <c r="D1841" s="1">
        <v>0.23233796296296297</v>
      </c>
      <c r="E1841" t="s">
        <v>5161</v>
      </c>
      <c r="F1841" t="s">
        <v>5270</v>
      </c>
      <c r="G1841">
        <v>10.281999000000001</v>
      </c>
    </row>
    <row r="1842" spans="1:7" x14ac:dyDescent="0.25">
      <c r="A1842" t="s">
        <v>5271</v>
      </c>
      <c r="B1842" t="s">
        <v>5049</v>
      </c>
      <c r="C1842" t="s">
        <v>5789</v>
      </c>
      <c r="D1842" s="1">
        <v>0.23233796296296297</v>
      </c>
      <c r="E1842" t="s">
        <v>5161</v>
      </c>
      <c r="F1842" t="s">
        <v>5272</v>
      </c>
      <c r="G1842">
        <v>10.215</v>
      </c>
    </row>
    <row r="1843" spans="1:7" x14ac:dyDescent="0.25">
      <c r="A1843" t="s">
        <v>5273</v>
      </c>
      <c r="B1843" t="s">
        <v>5050</v>
      </c>
      <c r="C1843" t="s">
        <v>5789</v>
      </c>
      <c r="D1843" s="1">
        <v>0.23233796296296297</v>
      </c>
      <c r="E1843" t="s">
        <v>5161</v>
      </c>
      <c r="F1843" t="s">
        <v>5274</v>
      </c>
      <c r="G1843">
        <v>7.4820000000000002</v>
      </c>
    </row>
    <row r="1844" spans="1:7" x14ac:dyDescent="0.25">
      <c r="A1844" t="s">
        <v>5275</v>
      </c>
      <c r="B1844" t="s">
        <v>5051</v>
      </c>
      <c r="C1844" t="s">
        <v>5789</v>
      </c>
      <c r="D1844" s="1">
        <v>0.23233796296296297</v>
      </c>
      <c r="E1844" t="s">
        <v>5161</v>
      </c>
      <c r="F1844" t="s">
        <v>5276</v>
      </c>
      <c r="G1844">
        <v>7.4889999999999999</v>
      </c>
    </row>
    <row r="1845" spans="1:7" x14ac:dyDescent="0.25">
      <c r="A1845" t="s">
        <v>5277</v>
      </c>
      <c r="B1845" t="s">
        <v>5052</v>
      </c>
      <c r="C1845" t="s">
        <v>5789</v>
      </c>
      <c r="D1845" s="1">
        <v>0.23233796296296297</v>
      </c>
      <c r="E1845" t="s">
        <v>5161</v>
      </c>
      <c r="F1845" t="s">
        <v>5278</v>
      </c>
      <c r="G1845">
        <v>6.2430000000000003</v>
      </c>
    </row>
    <row r="1846" spans="1:7" x14ac:dyDescent="0.25">
      <c r="A1846" t="s">
        <v>5279</v>
      </c>
      <c r="B1846" t="s">
        <v>5053</v>
      </c>
      <c r="C1846" t="s">
        <v>5789</v>
      </c>
      <c r="D1846" s="1">
        <v>0.23233796296296297</v>
      </c>
      <c r="E1846" t="s">
        <v>5161</v>
      </c>
      <c r="F1846" t="s">
        <v>5280</v>
      </c>
      <c r="G1846">
        <v>6.2290000000000001</v>
      </c>
    </row>
    <row r="1847" spans="1:7" x14ac:dyDescent="0.25">
      <c r="A1847" t="s">
        <v>5281</v>
      </c>
      <c r="B1847" t="s">
        <v>5054</v>
      </c>
      <c r="C1847" t="s">
        <v>5789</v>
      </c>
      <c r="D1847" s="1">
        <v>0.23233796296296297</v>
      </c>
      <c r="E1847" t="s">
        <v>5161</v>
      </c>
      <c r="F1847" t="s">
        <v>5282</v>
      </c>
      <c r="G1847">
        <v>9.2780000000000005</v>
      </c>
    </row>
    <row r="1848" spans="1:7" x14ac:dyDescent="0.25">
      <c r="A1848" t="s">
        <v>5283</v>
      </c>
      <c r="B1848" t="s">
        <v>5055</v>
      </c>
      <c r="C1848" t="s">
        <v>5789</v>
      </c>
      <c r="D1848" s="1">
        <v>0.23233796296296297</v>
      </c>
      <c r="E1848" t="s">
        <v>5161</v>
      </c>
      <c r="F1848" t="s">
        <v>5284</v>
      </c>
      <c r="G1848">
        <v>9.4519990000000007</v>
      </c>
    </row>
    <row r="1849" spans="1:7" x14ac:dyDescent="0.25">
      <c r="A1849" t="s">
        <v>5285</v>
      </c>
      <c r="B1849" t="s">
        <v>5056</v>
      </c>
      <c r="C1849" t="s">
        <v>5789</v>
      </c>
      <c r="D1849" s="1">
        <v>0.23233796296296297</v>
      </c>
      <c r="E1849" t="s">
        <v>5161</v>
      </c>
      <c r="F1849" t="s">
        <v>5286</v>
      </c>
      <c r="G1849">
        <v>25.942996000000001</v>
      </c>
    </row>
    <row r="1850" spans="1:7" x14ac:dyDescent="0.25">
      <c r="A1850" t="s">
        <v>5287</v>
      </c>
      <c r="B1850" t="s">
        <v>5057</v>
      </c>
      <c r="C1850" t="s">
        <v>5789</v>
      </c>
      <c r="D1850" s="1">
        <v>0.23233796296296297</v>
      </c>
      <c r="E1850" t="s">
        <v>5161</v>
      </c>
      <c r="F1850" t="s">
        <v>5288</v>
      </c>
      <c r="G1850">
        <v>25.942996000000001</v>
      </c>
    </row>
    <row r="1851" spans="1:7" x14ac:dyDescent="0.25">
      <c r="A1851" t="s">
        <v>5289</v>
      </c>
      <c r="B1851" t="s">
        <v>5058</v>
      </c>
      <c r="C1851" t="s">
        <v>5789</v>
      </c>
      <c r="D1851" s="1">
        <v>0.23233796296296297</v>
      </c>
      <c r="E1851" t="s">
        <v>5161</v>
      </c>
      <c r="F1851" t="s">
        <v>5290</v>
      </c>
      <c r="G1851">
        <v>21.990998999999999</v>
      </c>
    </row>
    <row r="1852" spans="1:7" x14ac:dyDescent="0.25">
      <c r="A1852" t="s">
        <v>5291</v>
      </c>
      <c r="B1852" t="s">
        <v>5059</v>
      </c>
      <c r="C1852" t="s">
        <v>5789</v>
      </c>
      <c r="D1852" s="1">
        <v>0.23233796296296297</v>
      </c>
      <c r="E1852" t="s">
        <v>5161</v>
      </c>
      <c r="F1852" t="s">
        <v>5292</v>
      </c>
      <c r="G1852">
        <v>21.890999999999998</v>
      </c>
    </row>
    <row r="1853" spans="1:7" x14ac:dyDescent="0.25">
      <c r="A1853" t="s">
        <v>5293</v>
      </c>
      <c r="B1853" t="s">
        <v>5060</v>
      </c>
      <c r="C1853" t="s">
        <v>5789</v>
      </c>
      <c r="D1853" s="1">
        <v>0.23233796296296297</v>
      </c>
      <c r="E1853" t="s">
        <v>5161</v>
      </c>
      <c r="F1853" t="s">
        <v>5294</v>
      </c>
      <c r="G1853">
        <v>1.911</v>
      </c>
    </row>
    <row r="1854" spans="1:7" x14ac:dyDescent="0.25">
      <c r="A1854" t="s">
        <v>5295</v>
      </c>
      <c r="B1854" t="s">
        <v>5061</v>
      </c>
      <c r="C1854" t="s">
        <v>5789</v>
      </c>
      <c r="D1854" s="1">
        <v>0.23233796296296297</v>
      </c>
      <c r="E1854" t="s">
        <v>5161</v>
      </c>
      <c r="F1854" t="s">
        <v>5296</v>
      </c>
      <c r="G1854">
        <v>1.6439999999999999</v>
      </c>
    </row>
    <row r="1855" spans="1:7" x14ac:dyDescent="0.25">
      <c r="A1855" t="s">
        <v>5297</v>
      </c>
      <c r="B1855" t="s">
        <v>5062</v>
      </c>
      <c r="C1855" t="s">
        <v>5789</v>
      </c>
      <c r="D1855" s="1">
        <v>0.23233796296296297</v>
      </c>
      <c r="E1855" t="s">
        <v>5161</v>
      </c>
      <c r="F1855" t="s">
        <v>5298</v>
      </c>
      <c r="G1855">
        <v>6.4889989999999997</v>
      </c>
    </row>
    <row r="1856" spans="1:7" x14ac:dyDescent="0.25">
      <c r="A1856" t="s">
        <v>5299</v>
      </c>
      <c r="B1856" t="s">
        <v>5063</v>
      </c>
      <c r="C1856" t="s">
        <v>5789</v>
      </c>
      <c r="D1856" s="1">
        <v>0.23233796296296297</v>
      </c>
      <c r="E1856" t="s">
        <v>5161</v>
      </c>
      <c r="F1856" t="s">
        <v>5300</v>
      </c>
      <c r="G1856">
        <v>6.4889999999999999</v>
      </c>
    </row>
    <row r="1857" spans="1:7" x14ac:dyDescent="0.25">
      <c r="A1857" t="s">
        <v>5301</v>
      </c>
      <c r="B1857" t="s">
        <v>5064</v>
      </c>
      <c r="C1857" t="s">
        <v>5789</v>
      </c>
      <c r="D1857" s="1">
        <v>0.23233796296296297</v>
      </c>
      <c r="E1857" t="s">
        <v>5161</v>
      </c>
      <c r="F1857" t="s">
        <v>5302</v>
      </c>
      <c r="G1857">
        <v>13.462999</v>
      </c>
    </row>
    <row r="1858" spans="1:7" x14ac:dyDescent="0.25">
      <c r="A1858" t="s">
        <v>5303</v>
      </c>
      <c r="B1858" t="s">
        <v>5065</v>
      </c>
      <c r="C1858" t="s">
        <v>5789</v>
      </c>
      <c r="D1858" s="1">
        <v>0.23233796296296297</v>
      </c>
      <c r="E1858" t="s">
        <v>5161</v>
      </c>
      <c r="F1858" t="s">
        <v>5304</v>
      </c>
      <c r="G1858">
        <v>13.462999999999999</v>
      </c>
    </row>
    <row r="1859" spans="1:7" x14ac:dyDescent="0.25">
      <c r="A1859" t="s">
        <v>5305</v>
      </c>
      <c r="B1859" t="s">
        <v>5066</v>
      </c>
      <c r="C1859" t="s">
        <v>5789</v>
      </c>
      <c r="D1859" s="1">
        <v>0.23233796296296297</v>
      </c>
      <c r="E1859" t="s">
        <v>5161</v>
      </c>
      <c r="F1859" t="s">
        <v>5306</v>
      </c>
      <c r="G1859">
        <v>7.8900009999999998</v>
      </c>
    </row>
    <row r="1860" spans="1:7" x14ac:dyDescent="0.25">
      <c r="A1860" t="s">
        <v>5307</v>
      </c>
      <c r="B1860" t="s">
        <v>5067</v>
      </c>
      <c r="C1860" t="s">
        <v>5789</v>
      </c>
      <c r="D1860" s="1">
        <v>0.23233796296296297</v>
      </c>
      <c r="E1860" t="s">
        <v>5161</v>
      </c>
      <c r="F1860" t="s">
        <v>5308</v>
      </c>
      <c r="G1860">
        <v>7.9050010000000004</v>
      </c>
    </row>
    <row r="1861" spans="1:7" x14ac:dyDescent="0.25">
      <c r="A1861" t="s">
        <v>5309</v>
      </c>
      <c r="B1861" t="s">
        <v>5068</v>
      </c>
      <c r="C1861" t="s">
        <v>5789</v>
      </c>
      <c r="D1861" s="1">
        <v>0.23233796296296297</v>
      </c>
      <c r="E1861" t="s">
        <v>5161</v>
      </c>
      <c r="F1861" t="s">
        <v>5310</v>
      </c>
      <c r="G1861">
        <v>11.902001</v>
      </c>
    </row>
    <row r="1862" spans="1:7" x14ac:dyDescent="0.25">
      <c r="A1862" t="s">
        <v>5311</v>
      </c>
      <c r="B1862" t="s">
        <v>5069</v>
      </c>
      <c r="C1862" t="s">
        <v>5789</v>
      </c>
      <c r="D1862" s="1">
        <v>0.23233796296296297</v>
      </c>
      <c r="E1862" t="s">
        <v>5161</v>
      </c>
      <c r="F1862" t="s">
        <v>5312</v>
      </c>
      <c r="G1862">
        <v>11.902002</v>
      </c>
    </row>
    <row r="1863" spans="1:7" x14ac:dyDescent="0.25">
      <c r="A1863" t="s">
        <v>5313</v>
      </c>
      <c r="B1863" t="s">
        <v>5070</v>
      </c>
      <c r="C1863" t="s">
        <v>5789</v>
      </c>
      <c r="D1863" s="1">
        <v>0.23233796296296297</v>
      </c>
      <c r="E1863" t="s">
        <v>5161</v>
      </c>
      <c r="F1863" t="s">
        <v>5314</v>
      </c>
      <c r="G1863">
        <v>4.2270000000000003</v>
      </c>
    </row>
    <row r="1864" spans="1:7" x14ac:dyDescent="0.25">
      <c r="A1864" t="s">
        <v>5315</v>
      </c>
      <c r="B1864" t="s">
        <v>5071</v>
      </c>
      <c r="C1864" t="s">
        <v>5789</v>
      </c>
      <c r="D1864" s="1">
        <v>0.23233796296296297</v>
      </c>
      <c r="E1864" t="s">
        <v>5161</v>
      </c>
      <c r="F1864" t="s">
        <v>5316</v>
      </c>
      <c r="G1864">
        <v>4.2270000000000003</v>
      </c>
    </row>
    <row r="1865" spans="1:7" x14ac:dyDescent="0.25">
      <c r="A1865" t="s">
        <v>5317</v>
      </c>
      <c r="B1865" t="s">
        <v>5072</v>
      </c>
      <c r="C1865" t="s">
        <v>5789</v>
      </c>
      <c r="D1865" s="1">
        <v>0.23233796296296297</v>
      </c>
      <c r="E1865" t="s">
        <v>5161</v>
      </c>
      <c r="F1865" t="s">
        <v>5318</v>
      </c>
      <c r="G1865">
        <v>2.8290000000000002</v>
      </c>
    </row>
    <row r="1866" spans="1:7" x14ac:dyDescent="0.25">
      <c r="A1866" t="s">
        <v>5319</v>
      </c>
      <c r="B1866" t="s">
        <v>5073</v>
      </c>
      <c r="C1866" t="s">
        <v>5789</v>
      </c>
      <c r="D1866" s="1">
        <v>0.23233796296296297</v>
      </c>
      <c r="E1866" t="s">
        <v>5161</v>
      </c>
      <c r="F1866" t="s">
        <v>5320</v>
      </c>
      <c r="G1866">
        <v>2.6549999999999998</v>
      </c>
    </row>
    <row r="1867" spans="1:7" x14ac:dyDescent="0.25">
      <c r="A1867" t="s">
        <v>5332</v>
      </c>
      <c r="B1867" t="s">
        <v>5323</v>
      </c>
      <c r="C1867" t="s">
        <v>5789</v>
      </c>
      <c r="D1867" s="1">
        <v>0.23233796296296297</v>
      </c>
      <c r="E1867" t="s">
        <v>5333</v>
      </c>
      <c r="F1867" t="s">
        <v>5334</v>
      </c>
      <c r="G1867">
        <v>32.108074000000002</v>
      </c>
    </row>
    <row r="1868" spans="1:7" x14ac:dyDescent="0.25">
      <c r="A1868" t="s">
        <v>5335</v>
      </c>
      <c r="B1868" t="s">
        <v>5324</v>
      </c>
      <c r="C1868" t="s">
        <v>5789</v>
      </c>
      <c r="D1868" s="1">
        <v>0.23233796296296297</v>
      </c>
      <c r="E1868" t="s">
        <v>5333</v>
      </c>
      <c r="F1868" t="s">
        <v>5336</v>
      </c>
      <c r="G1868">
        <v>44.269855</v>
      </c>
    </row>
    <row r="1869" spans="1:7" x14ac:dyDescent="0.25">
      <c r="A1869" t="s">
        <v>5337</v>
      </c>
      <c r="B1869" t="s">
        <v>5327</v>
      </c>
      <c r="C1869" t="s">
        <v>5789</v>
      </c>
      <c r="D1869" s="1">
        <v>0.23233796296296297</v>
      </c>
      <c r="E1869" t="s">
        <v>5333</v>
      </c>
      <c r="F1869" t="s">
        <v>5338</v>
      </c>
      <c r="G1869">
        <v>28.069997000000001</v>
      </c>
    </row>
    <row r="1870" spans="1:7" x14ac:dyDescent="0.25">
      <c r="A1870" t="s">
        <v>5339</v>
      </c>
      <c r="B1870" t="s">
        <v>5328</v>
      </c>
      <c r="C1870" t="s">
        <v>5789</v>
      </c>
      <c r="D1870" s="1">
        <v>0.23233796296296297</v>
      </c>
      <c r="E1870" t="s">
        <v>5333</v>
      </c>
      <c r="F1870" t="s">
        <v>5340</v>
      </c>
      <c r="G1870">
        <v>28.164999000000002</v>
      </c>
    </row>
    <row r="1871" spans="1:7" x14ac:dyDescent="0.25">
      <c r="A1871" t="s">
        <v>5341</v>
      </c>
      <c r="B1871" t="s">
        <v>5325</v>
      </c>
      <c r="C1871" t="s">
        <v>5789</v>
      </c>
      <c r="D1871" s="1">
        <v>0.23233796296296297</v>
      </c>
      <c r="E1871" t="s">
        <v>5333</v>
      </c>
      <c r="F1871" t="s">
        <v>5334</v>
      </c>
      <c r="G1871">
        <v>55.422767</v>
      </c>
    </row>
    <row r="1872" spans="1:7" x14ac:dyDescent="0.25">
      <c r="A1872" t="s">
        <v>5342</v>
      </c>
      <c r="B1872" t="s">
        <v>5326</v>
      </c>
      <c r="C1872" t="s">
        <v>5789</v>
      </c>
      <c r="D1872" s="1">
        <v>0.23233796296296297</v>
      </c>
      <c r="E1872" t="s">
        <v>5333</v>
      </c>
      <c r="F1872" t="s">
        <v>5336</v>
      </c>
      <c r="G1872">
        <v>38.857753000000002</v>
      </c>
    </row>
    <row r="1873" spans="1:7" x14ac:dyDescent="0.25">
      <c r="A1873" t="s">
        <v>5351</v>
      </c>
      <c r="B1873" t="s">
        <v>5345</v>
      </c>
      <c r="C1873" t="s">
        <v>5789</v>
      </c>
      <c r="D1873" s="1">
        <v>0.23233796296296297</v>
      </c>
      <c r="E1873" t="s">
        <v>5333</v>
      </c>
      <c r="F1873" t="s">
        <v>5352</v>
      </c>
      <c r="G1873">
        <v>32.140155</v>
      </c>
    </row>
    <row r="1874" spans="1:7" x14ac:dyDescent="0.25">
      <c r="A1874" t="s">
        <v>5353</v>
      </c>
      <c r="B1874" t="s">
        <v>5346</v>
      </c>
      <c r="C1874" t="s">
        <v>5789</v>
      </c>
      <c r="D1874" s="1">
        <v>0.23233796296296297</v>
      </c>
      <c r="E1874" t="s">
        <v>5333</v>
      </c>
      <c r="F1874" t="s">
        <v>5354</v>
      </c>
      <c r="G1874">
        <v>23.964735000000001</v>
      </c>
    </row>
    <row r="1875" spans="1:7" x14ac:dyDescent="0.25">
      <c r="A1875" t="s">
        <v>5355</v>
      </c>
      <c r="B1875" t="s">
        <v>5349</v>
      </c>
      <c r="C1875" t="s">
        <v>5789</v>
      </c>
      <c r="D1875" s="1">
        <v>0.23233796296296297</v>
      </c>
      <c r="E1875" t="s">
        <v>5333</v>
      </c>
      <c r="F1875" t="s">
        <v>5356</v>
      </c>
      <c r="G1875">
        <v>21.713000999999998</v>
      </c>
    </row>
    <row r="1876" spans="1:7" x14ac:dyDescent="0.25">
      <c r="A1876" t="s">
        <v>5357</v>
      </c>
      <c r="B1876" t="s">
        <v>5350</v>
      </c>
      <c r="C1876" t="s">
        <v>5789</v>
      </c>
      <c r="D1876" s="1">
        <v>0.23233796296296297</v>
      </c>
      <c r="E1876" t="s">
        <v>5333</v>
      </c>
      <c r="F1876" t="s">
        <v>5358</v>
      </c>
      <c r="G1876">
        <v>21.690003999999998</v>
      </c>
    </row>
    <row r="1877" spans="1:7" x14ac:dyDescent="0.25">
      <c r="A1877" t="s">
        <v>5359</v>
      </c>
      <c r="B1877" t="s">
        <v>5347</v>
      </c>
      <c r="C1877" t="s">
        <v>5789</v>
      </c>
      <c r="D1877" s="1">
        <v>0.23233796296296297</v>
      </c>
      <c r="E1877" t="s">
        <v>5333</v>
      </c>
      <c r="F1877" t="s">
        <v>5352</v>
      </c>
      <c r="G1877">
        <v>24.824869</v>
      </c>
    </row>
    <row r="1878" spans="1:7" x14ac:dyDescent="0.25">
      <c r="A1878" t="s">
        <v>5360</v>
      </c>
      <c r="B1878" t="s">
        <v>5348</v>
      </c>
      <c r="C1878" t="s">
        <v>5789</v>
      </c>
      <c r="D1878" s="1">
        <v>0.23233796296296297</v>
      </c>
      <c r="E1878" t="s">
        <v>5333</v>
      </c>
      <c r="F1878" t="s">
        <v>5354</v>
      </c>
      <c r="G1878">
        <v>41.983401999999998</v>
      </c>
    </row>
    <row r="1879" spans="1:7" x14ac:dyDescent="0.25">
      <c r="A1879" t="s">
        <v>5376</v>
      </c>
      <c r="B1879" t="s">
        <v>5363</v>
      </c>
      <c r="C1879" t="s">
        <v>5789</v>
      </c>
      <c r="D1879" s="1">
        <v>0.23233796296296297</v>
      </c>
      <c r="E1879" t="s">
        <v>5377</v>
      </c>
      <c r="F1879" t="s">
        <v>5378</v>
      </c>
      <c r="G1879">
        <v>18.069458999999998</v>
      </c>
    </row>
    <row r="1880" spans="1:7" x14ac:dyDescent="0.25">
      <c r="A1880" t="s">
        <v>5379</v>
      </c>
      <c r="B1880" t="s">
        <v>5364</v>
      </c>
      <c r="C1880" t="s">
        <v>5789</v>
      </c>
      <c r="D1880" s="1">
        <v>0.23233796296296297</v>
      </c>
      <c r="E1880" t="s">
        <v>5377</v>
      </c>
      <c r="F1880" t="s">
        <v>5380</v>
      </c>
      <c r="G1880">
        <v>28.352996000000001</v>
      </c>
    </row>
    <row r="1881" spans="1:7" x14ac:dyDescent="0.25">
      <c r="A1881" t="s">
        <v>5381</v>
      </c>
      <c r="B1881" t="s">
        <v>5367</v>
      </c>
      <c r="C1881" t="s">
        <v>5789</v>
      </c>
      <c r="D1881" s="1">
        <v>0.23233796296296297</v>
      </c>
      <c r="E1881" t="s">
        <v>5377</v>
      </c>
      <c r="F1881" t="s">
        <v>5382</v>
      </c>
      <c r="G1881">
        <v>16.468</v>
      </c>
    </row>
    <row r="1882" spans="1:7" x14ac:dyDescent="0.25">
      <c r="A1882" t="s">
        <v>5383</v>
      </c>
      <c r="B1882" t="s">
        <v>5368</v>
      </c>
      <c r="C1882" t="s">
        <v>5789</v>
      </c>
      <c r="D1882" s="1">
        <v>0.23233796296296297</v>
      </c>
      <c r="E1882" t="s">
        <v>5377</v>
      </c>
      <c r="F1882" t="s">
        <v>5384</v>
      </c>
      <c r="G1882">
        <v>16.454000000000001</v>
      </c>
    </row>
    <row r="1883" spans="1:7" x14ac:dyDescent="0.25">
      <c r="A1883" t="s">
        <v>5385</v>
      </c>
      <c r="B1883" t="s">
        <v>5365</v>
      </c>
      <c r="C1883" t="s">
        <v>5789</v>
      </c>
      <c r="D1883" s="1">
        <v>0.23233796296296297</v>
      </c>
      <c r="E1883" t="s">
        <v>5377</v>
      </c>
      <c r="F1883" t="s">
        <v>5378</v>
      </c>
      <c r="G1883">
        <v>34.300834000000002</v>
      </c>
    </row>
    <row r="1884" spans="1:7" x14ac:dyDescent="0.25">
      <c r="A1884" t="s">
        <v>5386</v>
      </c>
      <c r="B1884" t="s">
        <v>5366</v>
      </c>
      <c r="C1884" t="s">
        <v>5789</v>
      </c>
      <c r="D1884" s="1">
        <v>0.23233796296296297</v>
      </c>
      <c r="E1884" t="s">
        <v>5377</v>
      </c>
      <c r="F1884" t="s">
        <v>5380</v>
      </c>
      <c r="G1884">
        <v>20.650102</v>
      </c>
    </row>
    <row r="1885" spans="1:7" x14ac:dyDescent="0.25">
      <c r="A1885" t="s">
        <v>5387</v>
      </c>
      <c r="B1885" t="s">
        <v>5369</v>
      </c>
      <c r="C1885" t="s">
        <v>5789</v>
      </c>
      <c r="D1885" s="1">
        <v>0.23233796296296297</v>
      </c>
      <c r="E1885" t="s">
        <v>5388</v>
      </c>
      <c r="F1885" t="s">
        <v>5389</v>
      </c>
      <c r="G1885">
        <v>24.023758999999998</v>
      </c>
    </row>
    <row r="1886" spans="1:7" x14ac:dyDescent="0.25">
      <c r="A1886" t="s">
        <v>5390</v>
      </c>
      <c r="B1886" t="s">
        <v>5370</v>
      </c>
      <c r="C1886" t="s">
        <v>5789</v>
      </c>
      <c r="D1886" s="1">
        <v>0.23233796296296297</v>
      </c>
      <c r="E1886" t="s">
        <v>5388</v>
      </c>
      <c r="F1886" t="s">
        <v>5391</v>
      </c>
      <c r="G1886">
        <v>20.862113000000001</v>
      </c>
    </row>
    <row r="1887" spans="1:7" x14ac:dyDescent="0.25">
      <c r="A1887" t="s">
        <v>5392</v>
      </c>
      <c r="B1887" t="s">
        <v>5373</v>
      </c>
      <c r="C1887" t="s">
        <v>5789</v>
      </c>
      <c r="D1887" s="1">
        <v>0.23233796296296297</v>
      </c>
      <c r="E1887" t="s">
        <v>5388</v>
      </c>
      <c r="F1887" t="s">
        <v>5393</v>
      </c>
      <c r="G1887">
        <v>13.696002999999999</v>
      </c>
    </row>
    <row r="1888" spans="1:7" x14ac:dyDescent="0.25">
      <c r="A1888" t="s">
        <v>5394</v>
      </c>
      <c r="B1888" t="s">
        <v>5374</v>
      </c>
      <c r="C1888" t="s">
        <v>5789</v>
      </c>
      <c r="D1888" s="1">
        <v>0.23233796296296297</v>
      </c>
      <c r="E1888" t="s">
        <v>5388</v>
      </c>
      <c r="F1888" t="s">
        <v>5395</v>
      </c>
      <c r="G1888">
        <v>13.724000999999999</v>
      </c>
    </row>
    <row r="1889" spans="1:7" x14ac:dyDescent="0.25">
      <c r="A1889" t="s">
        <v>5396</v>
      </c>
      <c r="B1889" t="s">
        <v>5371</v>
      </c>
      <c r="C1889" t="s">
        <v>5789</v>
      </c>
      <c r="D1889" s="1">
        <v>0.23233796296296297</v>
      </c>
      <c r="E1889" t="s">
        <v>5388</v>
      </c>
      <c r="F1889" t="s">
        <v>5389</v>
      </c>
      <c r="G1889">
        <v>22.826152</v>
      </c>
    </row>
    <row r="1890" spans="1:7" x14ac:dyDescent="0.25">
      <c r="A1890" t="s">
        <v>5397</v>
      </c>
      <c r="B1890" t="s">
        <v>5372</v>
      </c>
      <c r="C1890" t="s">
        <v>5789</v>
      </c>
      <c r="D1890" s="1">
        <v>0.23233796296296297</v>
      </c>
      <c r="E1890" t="s">
        <v>5388</v>
      </c>
      <c r="F1890" t="s">
        <v>5391</v>
      </c>
      <c r="G1890">
        <v>30.793610999999999</v>
      </c>
    </row>
    <row r="1891" spans="1:7" x14ac:dyDescent="0.25">
      <c r="A1891" t="s">
        <v>5412</v>
      </c>
      <c r="B1891" t="s">
        <v>5398</v>
      </c>
      <c r="C1891" t="s">
        <v>5789</v>
      </c>
      <c r="D1891" s="1">
        <v>0.23233796296296297</v>
      </c>
      <c r="E1891" t="s">
        <v>1275</v>
      </c>
      <c r="F1891" t="s">
        <v>5413</v>
      </c>
      <c r="G1891">
        <v>17.139721999999999</v>
      </c>
    </row>
    <row r="1892" spans="1:7" x14ac:dyDescent="0.25">
      <c r="A1892" t="s">
        <v>5414</v>
      </c>
      <c r="B1892" t="s">
        <v>5399</v>
      </c>
      <c r="C1892" t="s">
        <v>5789</v>
      </c>
      <c r="D1892" s="1">
        <v>0.23233796296296297</v>
      </c>
      <c r="E1892" t="s">
        <v>1275</v>
      </c>
      <c r="F1892" t="s">
        <v>5415</v>
      </c>
      <c r="G1892">
        <v>12.940201999999999</v>
      </c>
    </row>
    <row r="1893" spans="1:7" x14ac:dyDescent="0.25">
      <c r="A1893" t="s">
        <v>5416</v>
      </c>
      <c r="B1893" t="s">
        <v>5402</v>
      </c>
      <c r="C1893" t="s">
        <v>5789</v>
      </c>
      <c r="D1893" s="1">
        <v>0.23233796296296297</v>
      </c>
      <c r="E1893" t="s">
        <v>1275</v>
      </c>
      <c r="F1893" t="s">
        <v>5417</v>
      </c>
      <c r="G1893">
        <v>12.446002</v>
      </c>
    </row>
    <row r="1894" spans="1:7" x14ac:dyDescent="0.25">
      <c r="A1894" t="s">
        <v>5418</v>
      </c>
      <c r="B1894" t="s">
        <v>5403</v>
      </c>
      <c r="C1894" t="s">
        <v>5789</v>
      </c>
      <c r="D1894" s="1">
        <v>0.23233796296296297</v>
      </c>
      <c r="E1894" t="s">
        <v>1275</v>
      </c>
      <c r="F1894" t="s">
        <v>5419</v>
      </c>
      <c r="G1894">
        <v>12.446999999999999</v>
      </c>
    </row>
    <row r="1895" spans="1:7" x14ac:dyDescent="0.25">
      <c r="A1895" t="s">
        <v>5420</v>
      </c>
      <c r="B1895" t="s">
        <v>5400</v>
      </c>
      <c r="C1895" t="s">
        <v>5789</v>
      </c>
      <c r="D1895" s="1">
        <v>0.23233796296296297</v>
      </c>
      <c r="E1895" t="s">
        <v>1275</v>
      </c>
      <c r="F1895" t="s">
        <v>5413</v>
      </c>
      <c r="G1895">
        <v>13.610811999999999</v>
      </c>
    </row>
    <row r="1896" spans="1:7" x14ac:dyDescent="0.25">
      <c r="A1896" t="s">
        <v>5421</v>
      </c>
      <c r="B1896" t="s">
        <v>5401</v>
      </c>
      <c r="C1896" t="s">
        <v>5789</v>
      </c>
      <c r="D1896" s="1">
        <v>0.23233796296296297</v>
      </c>
      <c r="E1896" t="s">
        <v>1275</v>
      </c>
      <c r="F1896" t="s">
        <v>5415</v>
      </c>
      <c r="G1896">
        <v>25.366002999999999</v>
      </c>
    </row>
    <row r="1897" spans="1:7" x14ac:dyDescent="0.25">
      <c r="A1897" t="s">
        <v>5422</v>
      </c>
      <c r="B1897" t="s">
        <v>5405</v>
      </c>
      <c r="C1897" t="s">
        <v>5789</v>
      </c>
      <c r="D1897" s="1">
        <v>0.23233796296296297</v>
      </c>
      <c r="E1897" t="s">
        <v>1275</v>
      </c>
      <c r="F1897" t="s">
        <v>5423</v>
      </c>
      <c r="G1897">
        <v>22.909202000000001</v>
      </c>
    </row>
    <row r="1898" spans="1:7" x14ac:dyDescent="0.25">
      <c r="A1898" t="s">
        <v>5424</v>
      </c>
      <c r="B1898" t="s">
        <v>5406</v>
      </c>
      <c r="C1898" t="s">
        <v>5789</v>
      </c>
      <c r="D1898" s="1">
        <v>0.23233796296296297</v>
      </c>
      <c r="E1898" t="s">
        <v>1275</v>
      </c>
      <c r="F1898" t="s">
        <v>5425</v>
      </c>
      <c r="G1898">
        <v>24.869392000000001</v>
      </c>
    </row>
    <row r="1899" spans="1:7" x14ac:dyDescent="0.25">
      <c r="A1899" t="s">
        <v>5426</v>
      </c>
      <c r="B1899" t="s">
        <v>5409</v>
      </c>
      <c r="C1899" t="s">
        <v>5789</v>
      </c>
      <c r="D1899" s="1">
        <v>0.23233796296296297</v>
      </c>
      <c r="E1899" t="s">
        <v>1275</v>
      </c>
      <c r="F1899" t="s">
        <v>5427</v>
      </c>
      <c r="G1899">
        <v>15.5</v>
      </c>
    </row>
    <row r="1900" spans="1:7" x14ac:dyDescent="0.25">
      <c r="A1900" t="s">
        <v>5428</v>
      </c>
      <c r="B1900" t="s">
        <v>5410</v>
      </c>
      <c r="C1900" t="s">
        <v>5789</v>
      </c>
      <c r="D1900" s="1">
        <v>0.23233796296296297</v>
      </c>
      <c r="E1900" t="s">
        <v>1275</v>
      </c>
      <c r="F1900" t="s">
        <v>5429</v>
      </c>
      <c r="G1900">
        <v>15.547999000000001</v>
      </c>
    </row>
    <row r="1901" spans="1:7" x14ac:dyDescent="0.25">
      <c r="A1901" t="s">
        <v>5430</v>
      </c>
      <c r="B1901" t="s">
        <v>5407</v>
      </c>
      <c r="C1901" t="s">
        <v>5789</v>
      </c>
      <c r="D1901" s="1">
        <v>0.23233796296296297</v>
      </c>
      <c r="E1901" t="s">
        <v>1275</v>
      </c>
      <c r="F1901" t="s">
        <v>5423</v>
      </c>
      <c r="G1901">
        <v>29.911109</v>
      </c>
    </row>
    <row r="1902" spans="1:7" x14ac:dyDescent="0.25">
      <c r="A1902" t="s">
        <v>5431</v>
      </c>
      <c r="B1902" t="s">
        <v>5408</v>
      </c>
      <c r="C1902" t="s">
        <v>5789</v>
      </c>
      <c r="D1902" s="1">
        <v>0.23233796296296297</v>
      </c>
      <c r="E1902" t="s">
        <v>1275</v>
      </c>
      <c r="F1902" t="s">
        <v>5425</v>
      </c>
      <c r="G1902">
        <v>29.369363</v>
      </c>
    </row>
    <row r="1903" spans="1:7" x14ac:dyDescent="0.25">
      <c r="A1903" t="s">
        <v>5446</v>
      </c>
      <c r="B1903" t="s">
        <v>5432</v>
      </c>
      <c r="C1903" t="s">
        <v>5789</v>
      </c>
      <c r="D1903" s="1">
        <v>0.23233796296296297</v>
      </c>
      <c r="E1903" t="s">
        <v>1275</v>
      </c>
      <c r="F1903" t="s">
        <v>5447</v>
      </c>
      <c r="G1903">
        <v>10.533643</v>
      </c>
    </row>
    <row r="1904" spans="1:7" x14ac:dyDescent="0.25">
      <c r="A1904" t="s">
        <v>5448</v>
      </c>
      <c r="B1904" t="s">
        <v>5433</v>
      </c>
      <c r="C1904" t="s">
        <v>5789</v>
      </c>
      <c r="D1904" s="1">
        <v>0.23233796296296297</v>
      </c>
      <c r="E1904" t="s">
        <v>1275</v>
      </c>
      <c r="F1904" t="s">
        <v>5449</v>
      </c>
      <c r="G1904">
        <v>11.588312999999999</v>
      </c>
    </row>
    <row r="1905" spans="1:7" x14ac:dyDescent="0.25">
      <c r="A1905" t="s">
        <v>5450</v>
      </c>
      <c r="B1905" t="s">
        <v>5436</v>
      </c>
      <c r="C1905" t="s">
        <v>5789</v>
      </c>
      <c r="D1905" s="1">
        <v>0.23233796296296297</v>
      </c>
      <c r="E1905" t="s">
        <v>1275</v>
      </c>
      <c r="F1905" t="s">
        <v>5451</v>
      </c>
      <c r="G1905">
        <v>7.2330009999999998</v>
      </c>
    </row>
    <row r="1906" spans="1:7" x14ac:dyDescent="0.25">
      <c r="A1906" t="s">
        <v>5452</v>
      </c>
      <c r="B1906" t="s">
        <v>5437</v>
      </c>
      <c r="C1906" t="s">
        <v>5789</v>
      </c>
      <c r="D1906" s="1">
        <v>0.23233796296296297</v>
      </c>
      <c r="E1906" t="s">
        <v>1275</v>
      </c>
      <c r="F1906" t="s">
        <v>5453</v>
      </c>
      <c r="G1906">
        <v>7.57</v>
      </c>
    </row>
    <row r="1907" spans="1:7" x14ac:dyDescent="0.25">
      <c r="A1907" t="s">
        <v>5454</v>
      </c>
      <c r="B1907" t="s">
        <v>5434</v>
      </c>
      <c r="C1907" t="s">
        <v>5789</v>
      </c>
      <c r="D1907" s="1">
        <v>0.23233796296296297</v>
      </c>
      <c r="E1907" t="s">
        <v>1275</v>
      </c>
      <c r="F1907" t="s">
        <v>5447</v>
      </c>
      <c r="G1907">
        <v>12.939819</v>
      </c>
    </row>
    <row r="1908" spans="1:7" x14ac:dyDescent="0.25">
      <c r="A1908" t="s">
        <v>5455</v>
      </c>
      <c r="B1908" t="s">
        <v>5435</v>
      </c>
      <c r="C1908" t="s">
        <v>5789</v>
      </c>
      <c r="D1908" s="1">
        <v>0.23233796296296297</v>
      </c>
      <c r="E1908" t="s">
        <v>1275</v>
      </c>
      <c r="F1908" t="s">
        <v>5449</v>
      </c>
      <c r="G1908">
        <v>11.732445999999999</v>
      </c>
    </row>
    <row r="1909" spans="1:7" x14ac:dyDescent="0.25">
      <c r="A1909" t="s">
        <v>5456</v>
      </c>
      <c r="B1909" t="s">
        <v>5439</v>
      </c>
      <c r="C1909" t="s">
        <v>5789</v>
      </c>
      <c r="D1909" s="1">
        <v>0.23233796296296297</v>
      </c>
      <c r="E1909" t="s">
        <v>5457</v>
      </c>
      <c r="F1909" t="s">
        <v>5458</v>
      </c>
      <c r="G1909">
        <v>12.776732000000001</v>
      </c>
    </row>
    <row r="1910" spans="1:7" x14ac:dyDescent="0.25">
      <c r="A1910" t="s">
        <v>5459</v>
      </c>
      <c r="B1910" t="s">
        <v>5440</v>
      </c>
      <c r="C1910" t="s">
        <v>5789</v>
      </c>
      <c r="D1910" s="1">
        <v>0.23233796296296297</v>
      </c>
      <c r="E1910" t="s">
        <v>5457</v>
      </c>
      <c r="F1910" t="s">
        <v>5460</v>
      </c>
      <c r="G1910">
        <v>9.4659010000000006</v>
      </c>
    </row>
    <row r="1911" spans="1:7" x14ac:dyDescent="0.25">
      <c r="A1911" t="s">
        <v>5461</v>
      </c>
      <c r="B1911" t="s">
        <v>5443</v>
      </c>
      <c r="C1911" t="s">
        <v>5789</v>
      </c>
      <c r="D1911" s="1">
        <v>0.23233796296296297</v>
      </c>
      <c r="E1911" t="s">
        <v>5457</v>
      </c>
      <c r="F1911" t="s">
        <v>5462</v>
      </c>
      <c r="G1911">
        <v>8.316001</v>
      </c>
    </row>
    <row r="1912" spans="1:7" x14ac:dyDescent="0.25">
      <c r="A1912" t="s">
        <v>5463</v>
      </c>
      <c r="B1912" t="s">
        <v>5444</v>
      </c>
      <c r="C1912" t="s">
        <v>5789</v>
      </c>
      <c r="D1912" s="1">
        <v>0.23233796296296297</v>
      </c>
      <c r="E1912" t="s">
        <v>5457</v>
      </c>
      <c r="F1912" t="s">
        <v>5464</v>
      </c>
      <c r="G1912">
        <v>8.2899999999999991</v>
      </c>
    </row>
    <row r="1913" spans="1:7" x14ac:dyDescent="0.25">
      <c r="A1913" t="s">
        <v>5465</v>
      </c>
      <c r="B1913" t="s">
        <v>5441</v>
      </c>
      <c r="C1913" t="s">
        <v>5789</v>
      </c>
      <c r="D1913" s="1">
        <v>0.23233796296296297</v>
      </c>
      <c r="E1913" t="s">
        <v>5457</v>
      </c>
      <c r="F1913" t="s">
        <v>5458</v>
      </c>
      <c r="G1913">
        <v>10.820016000000001</v>
      </c>
    </row>
    <row r="1914" spans="1:7" x14ac:dyDescent="0.25">
      <c r="A1914" t="s">
        <v>5466</v>
      </c>
      <c r="B1914" t="s">
        <v>5442</v>
      </c>
      <c r="C1914" t="s">
        <v>5789</v>
      </c>
      <c r="D1914" s="1">
        <v>0.23233796296296297</v>
      </c>
      <c r="E1914" t="s">
        <v>5457</v>
      </c>
      <c r="F1914" t="s">
        <v>5460</v>
      </c>
      <c r="G1914">
        <v>13.961619000000001</v>
      </c>
    </row>
    <row r="1915" spans="1:7" x14ac:dyDescent="0.25">
      <c r="A1915" t="s">
        <v>5488</v>
      </c>
      <c r="B1915" t="s">
        <v>5467</v>
      </c>
      <c r="C1915" t="s">
        <v>5789</v>
      </c>
      <c r="D1915" s="1">
        <v>0.23233796296296297</v>
      </c>
      <c r="E1915" t="s">
        <v>5489</v>
      </c>
      <c r="F1915" t="s">
        <v>5490</v>
      </c>
      <c r="G1915">
        <v>17.417847999999999</v>
      </c>
    </row>
    <row r="1916" spans="1:7" x14ac:dyDescent="0.25">
      <c r="A1916" t="s">
        <v>5491</v>
      </c>
      <c r="B1916" t="s">
        <v>5468</v>
      </c>
      <c r="C1916" t="s">
        <v>5789</v>
      </c>
      <c r="D1916" s="1">
        <v>0.23233796296296297</v>
      </c>
      <c r="E1916" t="s">
        <v>5489</v>
      </c>
      <c r="F1916" t="s">
        <v>5492</v>
      </c>
      <c r="G1916">
        <v>18.885179000000001</v>
      </c>
    </row>
    <row r="1917" spans="1:7" x14ac:dyDescent="0.25">
      <c r="A1917" t="s">
        <v>5493</v>
      </c>
      <c r="B1917" t="s">
        <v>5471</v>
      </c>
      <c r="C1917" t="s">
        <v>5789</v>
      </c>
      <c r="D1917" s="1">
        <v>0.23233796296296297</v>
      </c>
      <c r="E1917" t="s">
        <v>5489</v>
      </c>
      <c r="F1917" t="s">
        <v>5494</v>
      </c>
      <c r="G1917">
        <v>10.278001</v>
      </c>
    </row>
    <row r="1918" spans="1:7" x14ac:dyDescent="0.25">
      <c r="A1918" t="s">
        <v>5495</v>
      </c>
      <c r="B1918" t="s">
        <v>5472</v>
      </c>
      <c r="C1918" t="s">
        <v>5789</v>
      </c>
      <c r="D1918" s="1">
        <v>0.23233796296296297</v>
      </c>
      <c r="E1918" t="s">
        <v>5489</v>
      </c>
      <c r="F1918" t="s">
        <v>5496</v>
      </c>
      <c r="G1918">
        <v>10.399998999999999</v>
      </c>
    </row>
    <row r="1919" spans="1:7" x14ac:dyDescent="0.25">
      <c r="A1919" t="s">
        <v>5497</v>
      </c>
      <c r="B1919" t="s">
        <v>5469</v>
      </c>
      <c r="C1919" t="s">
        <v>5789</v>
      </c>
      <c r="D1919" s="1">
        <v>0.23233796296296297</v>
      </c>
      <c r="E1919" t="s">
        <v>5489</v>
      </c>
      <c r="F1919" t="s">
        <v>5490</v>
      </c>
      <c r="G1919">
        <v>22.584869000000001</v>
      </c>
    </row>
    <row r="1920" spans="1:7" x14ac:dyDescent="0.25">
      <c r="A1920" t="s">
        <v>5498</v>
      </c>
      <c r="B1920" t="s">
        <v>5470</v>
      </c>
      <c r="C1920" t="s">
        <v>5789</v>
      </c>
      <c r="D1920" s="1">
        <v>0.23233796296296297</v>
      </c>
      <c r="E1920" t="s">
        <v>5489</v>
      </c>
      <c r="F1920" t="s">
        <v>5492</v>
      </c>
      <c r="G1920">
        <v>24.247475999999999</v>
      </c>
    </row>
    <row r="1921" spans="1:7" x14ac:dyDescent="0.25">
      <c r="A1921" t="s">
        <v>5499</v>
      </c>
      <c r="B1921" t="s">
        <v>5473</v>
      </c>
      <c r="C1921" t="s">
        <v>5789</v>
      </c>
      <c r="D1921" s="1">
        <v>0.23233796296296297</v>
      </c>
      <c r="E1921" t="s">
        <v>5489</v>
      </c>
      <c r="F1921" t="s">
        <v>5490</v>
      </c>
      <c r="G1921">
        <v>15.418156</v>
      </c>
    </row>
    <row r="1922" spans="1:7" x14ac:dyDescent="0.25">
      <c r="A1922" t="s">
        <v>5500</v>
      </c>
      <c r="B1922" t="s">
        <v>5474</v>
      </c>
      <c r="C1922" t="s">
        <v>5789</v>
      </c>
      <c r="D1922" s="1">
        <v>0.23233796296296297</v>
      </c>
      <c r="E1922" t="s">
        <v>5489</v>
      </c>
      <c r="F1922" t="s">
        <v>5492</v>
      </c>
      <c r="G1922">
        <v>16.220544</v>
      </c>
    </row>
    <row r="1923" spans="1:7" x14ac:dyDescent="0.25">
      <c r="A1923" t="s">
        <v>5501</v>
      </c>
      <c r="B1923" t="s">
        <v>5477</v>
      </c>
      <c r="C1923" t="s">
        <v>5789</v>
      </c>
      <c r="D1923" s="1">
        <v>0.23233796296296297</v>
      </c>
      <c r="E1923" t="s">
        <v>5489</v>
      </c>
      <c r="F1923" t="s">
        <v>5494</v>
      </c>
      <c r="G1923">
        <v>11.14</v>
      </c>
    </row>
    <row r="1924" spans="1:7" x14ac:dyDescent="0.25">
      <c r="A1924" t="s">
        <v>5502</v>
      </c>
      <c r="B1924" t="s">
        <v>5478</v>
      </c>
      <c r="C1924" t="s">
        <v>5789</v>
      </c>
      <c r="D1924" s="1">
        <v>0.23233796296296297</v>
      </c>
      <c r="E1924" t="s">
        <v>5489</v>
      </c>
      <c r="F1924" t="s">
        <v>5496</v>
      </c>
      <c r="G1924">
        <v>10.85</v>
      </c>
    </row>
    <row r="1925" spans="1:7" x14ac:dyDescent="0.25">
      <c r="A1925" t="s">
        <v>5503</v>
      </c>
      <c r="B1925" t="s">
        <v>5475</v>
      </c>
      <c r="C1925" t="s">
        <v>5789</v>
      </c>
      <c r="D1925" s="1">
        <v>0.23233796296296297</v>
      </c>
      <c r="E1925" t="s">
        <v>5489</v>
      </c>
      <c r="F1925" t="s">
        <v>5490</v>
      </c>
      <c r="G1925">
        <v>19.2164</v>
      </c>
    </row>
    <row r="1926" spans="1:7" x14ac:dyDescent="0.25">
      <c r="A1926" t="s">
        <v>5504</v>
      </c>
      <c r="B1926" t="s">
        <v>5476</v>
      </c>
      <c r="C1926" t="s">
        <v>5789</v>
      </c>
      <c r="D1926" s="1">
        <v>0.23233796296296297</v>
      </c>
      <c r="E1926" t="s">
        <v>5489</v>
      </c>
      <c r="F1926" t="s">
        <v>5492</v>
      </c>
      <c r="G1926">
        <v>19.213127</v>
      </c>
    </row>
    <row r="1927" spans="1:7" x14ac:dyDescent="0.25">
      <c r="A1927" t="s">
        <v>5516</v>
      </c>
      <c r="B1927" t="s">
        <v>5481</v>
      </c>
      <c r="C1927" t="s">
        <v>5789</v>
      </c>
      <c r="D1927" s="1">
        <v>0.23233796296296297</v>
      </c>
      <c r="E1927" t="s">
        <v>5457</v>
      </c>
      <c r="F1927" t="s">
        <v>5517</v>
      </c>
      <c r="G1927">
        <v>16.039252999999999</v>
      </c>
    </row>
    <row r="1928" spans="1:7" x14ac:dyDescent="0.25">
      <c r="A1928" t="s">
        <v>5518</v>
      </c>
      <c r="B1928" t="s">
        <v>5482</v>
      </c>
      <c r="C1928" t="s">
        <v>5789</v>
      </c>
      <c r="D1928" s="1">
        <v>0.23233796296296297</v>
      </c>
      <c r="E1928" t="s">
        <v>5457</v>
      </c>
      <c r="F1928" t="s">
        <v>5519</v>
      </c>
      <c r="G1928">
        <v>20.103646999999999</v>
      </c>
    </row>
    <row r="1929" spans="1:7" x14ac:dyDescent="0.25">
      <c r="A1929" t="s">
        <v>5520</v>
      </c>
      <c r="B1929" t="s">
        <v>5485</v>
      </c>
      <c r="C1929" t="s">
        <v>5789</v>
      </c>
      <c r="D1929" s="1">
        <v>0.23233796296296297</v>
      </c>
      <c r="E1929" t="s">
        <v>5457</v>
      </c>
      <c r="F1929" t="s">
        <v>5521</v>
      </c>
      <c r="G1929">
        <v>14.023</v>
      </c>
    </row>
    <row r="1930" spans="1:7" x14ac:dyDescent="0.25">
      <c r="A1930" t="s">
        <v>5522</v>
      </c>
      <c r="B1930" t="s">
        <v>5486</v>
      </c>
      <c r="C1930" t="s">
        <v>5789</v>
      </c>
      <c r="D1930" s="1">
        <v>0.23233796296296297</v>
      </c>
      <c r="E1930" t="s">
        <v>5457</v>
      </c>
      <c r="F1930" t="s">
        <v>5523</v>
      </c>
      <c r="G1930">
        <v>14.049001000000001</v>
      </c>
    </row>
    <row r="1931" spans="1:7" x14ac:dyDescent="0.25">
      <c r="A1931" t="s">
        <v>5524</v>
      </c>
      <c r="B1931" t="s">
        <v>5483</v>
      </c>
      <c r="C1931" t="s">
        <v>5789</v>
      </c>
      <c r="D1931" s="1">
        <v>0.23233796296296297</v>
      </c>
      <c r="E1931" t="s">
        <v>5457</v>
      </c>
      <c r="F1931" t="s">
        <v>5517</v>
      </c>
      <c r="G1931">
        <v>22.053266000000001</v>
      </c>
    </row>
    <row r="1932" spans="1:7" x14ac:dyDescent="0.25">
      <c r="A1932" t="s">
        <v>5525</v>
      </c>
      <c r="B1932" t="s">
        <v>5484</v>
      </c>
      <c r="C1932" t="s">
        <v>5789</v>
      </c>
      <c r="D1932" s="1">
        <v>0.23233796296296297</v>
      </c>
      <c r="E1932" t="s">
        <v>5457</v>
      </c>
      <c r="F1932" t="s">
        <v>5519</v>
      </c>
      <c r="G1932">
        <v>20.209434000000002</v>
      </c>
    </row>
    <row r="1933" spans="1:7" x14ac:dyDescent="0.25">
      <c r="A1933" t="s">
        <v>5530</v>
      </c>
      <c r="B1933" t="s">
        <v>5531</v>
      </c>
      <c r="C1933" t="s">
        <v>5789</v>
      </c>
      <c r="D1933" s="1">
        <v>0.23234953703703706</v>
      </c>
      <c r="E1933" t="s">
        <v>60</v>
      </c>
      <c r="F1933" t="s">
        <v>5532</v>
      </c>
      <c r="G1933">
        <v>18.501113</v>
      </c>
    </row>
    <row r="1934" spans="1:7" x14ac:dyDescent="0.25">
      <c r="A1934" t="s">
        <v>5533</v>
      </c>
      <c r="B1934" t="s">
        <v>5534</v>
      </c>
      <c r="C1934" t="s">
        <v>5789</v>
      </c>
      <c r="D1934" s="1">
        <v>0.23234953703703706</v>
      </c>
      <c r="E1934" t="s">
        <v>60</v>
      </c>
      <c r="F1934" t="s">
        <v>5535</v>
      </c>
      <c r="G1934">
        <v>45420.2929</v>
      </c>
    </row>
    <row r="1935" spans="1:7" x14ac:dyDescent="0.25">
      <c r="A1935" t="s">
        <v>5536</v>
      </c>
      <c r="B1935" t="s">
        <v>5537</v>
      </c>
      <c r="C1935" t="s">
        <v>5789</v>
      </c>
      <c r="D1935" s="1">
        <v>0.23234953703703706</v>
      </c>
      <c r="E1935" t="s">
        <v>60</v>
      </c>
      <c r="F1935" t="s">
        <v>5538</v>
      </c>
      <c r="G1935">
        <v>9.7549849999999996</v>
      </c>
    </row>
    <row r="1936" spans="1:7" x14ac:dyDescent="0.25">
      <c r="A1936" t="s">
        <v>5539</v>
      </c>
      <c r="B1936" t="s">
        <v>5540</v>
      </c>
      <c r="C1936" t="s">
        <v>5789</v>
      </c>
      <c r="D1936" s="1">
        <v>0.23234953703703706</v>
      </c>
      <c r="E1936" t="s">
        <v>60</v>
      </c>
      <c r="F1936" t="s">
        <v>5541</v>
      </c>
      <c r="G1936">
        <v>624320.625</v>
      </c>
    </row>
    <row r="1937" spans="1:12" x14ac:dyDescent="0.25">
      <c r="A1937" t="s">
        <v>5542</v>
      </c>
      <c r="B1937" t="s">
        <v>5543</v>
      </c>
      <c r="C1937" t="s">
        <v>5789</v>
      </c>
      <c r="D1937" s="1">
        <v>0.23234953703703706</v>
      </c>
      <c r="E1937" t="s">
        <v>60</v>
      </c>
      <c r="F1937" t="s">
        <v>5544</v>
      </c>
      <c r="G1937">
        <v>0.18049699999999999</v>
      </c>
    </row>
    <row r="1938" spans="1:12" x14ac:dyDescent="0.25">
      <c r="A1938" t="s">
        <v>5545</v>
      </c>
      <c r="B1938" t="s">
        <v>5546</v>
      </c>
      <c r="C1938" t="s">
        <v>5789</v>
      </c>
      <c r="D1938" s="1">
        <v>0.23234953703703706</v>
      </c>
      <c r="E1938" t="s">
        <v>60</v>
      </c>
      <c r="F1938" t="s">
        <v>5547</v>
      </c>
      <c r="G1938">
        <v>828485.125</v>
      </c>
    </row>
    <row r="1939" spans="1:12" x14ac:dyDescent="0.25">
      <c r="A1939" t="s">
        <v>5548</v>
      </c>
      <c r="B1939" t="s">
        <v>5549</v>
      </c>
      <c r="C1939" t="s">
        <v>5789</v>
      </c>
      <c r="D1939" s="1">
        <v>0.23234953703703706</v>
      </c>
      <c r="E1939" t="s">
        <v>61</v>
      </c>
      <c r="F1939" t="s">
        <v>5532</v>
      </c>
      <c r="G1939">
        <v>37.432291999999997</v>
      </c>
    </row>
    <row r="1940" spans="1:12" x14ac:dyDescent="0.25">
      <c r="A1940" t="s">
        <v>5550</v>
      </c>
      <c r="B1940" t="s">
        <v>5551</v>
      </c>
      <c r="C1940" t="s">
        <v>5789</v>
      </c>
      <c r="D1940" s="1">
        <v>0.23234953703703706</v>
      </c>
      <c r="E1940" t="s">
        <v>61</v>
      </c>
      <c r="F1940" t="s">
        <v>5535</v>
      </c>
      <c r="G1940">
        <v>91896.632800000007</v>
      </c>
      <c r="L1940" s="216"/>
    </row>
    <row r="1941" spans="1:12" x14ac:dyDescent="0.25">
      <c r="A1941" t="s">
        <v>5552</v>
      </c>
      <c r="B1941" t="s">
        <v>5553</v>
      </c>
      <c r="C1941" t="s">
        <v>5789</v>
      </c>
      <c r="D1941" s="1">
        <v>0.23234953703703706</v>
      </c>
      <c r="E1941" t="s">
        <v>61</v>
      </c>
      <c r="F1941" t="s">
        <v>5538</v>
      </c>
      <c r="G1941">
        <v>19.860944</v>
      </c>
    </row>
    <row r="1942" spans="1:12" x14ac:dyDescent="0.25">
      <c r="A1942" t="s">
        <v>5554</v>
      </c>
      <c r="B1942" t="s">
        <v>5555</v>
      </c>
      <c r="C1942" t="s">
        <v>5789</v>
      </c>
      <c r="D1942" s="1">
        <v>0.23234953703703706</v>
      </c>
      <c r="E1942" t="s">
        <v>61</v>
      </c>
      <c r="F1942" t="s">
        <v>5541</v>
      </c>
      <c r="G1942">
        <v>1271100</v>
      </c>
    </row>
    <row r="1943" spans="1:12" x14ac:dyDescent="0.25">
      <c r="A1943" t="s">
        <v>5556</v>
      </c>
      <c r="B1943" t="s">
        <v>5557</v>
      </c>
      <c r="C1943" t="s">
        <v>5789</v>
      </c>
      <c r="D1943" s="1">
        <v>0.23234953703703706</v>
      </c>
      <c r="E1943" t="s">
        <v>61</v>
      </c>
      <c r="F1943" t="s">
        <v>5544</v>
      </c>
      <c r="G1943">
        <v>0.36754700000000001</v>
      </c>
    </row>
    <row r="1944" spans="1:12" x14ac:dyDescent="0.25">
      <c r="A1944" t="s">
        <v>5558</v>
      </c>
      <c r="B1944" t="s">
        <v>5559</v>
      </c>
      <c r="C1944" t="s">
        <v>5789</v>
      </c>
      <c r="D1944" s="1">
        <v>0.23234953703703706</v>
      </c>
      <c r="E1944" t="s">
        <v>61</v>
      </c>
      <c r="F1944" t="s">
        <v>5547</v>
      </c>
      <c r="G1944">
        <v>1687034.5</v>
      </c>
    </row>
    <row r="1945" spans="1:12" x14ac:dyDescent="0.25">
      <c r="A1945" t="s">
        <v>5560</v>
      </c>
      <c r="B1945" t="s">
        <v>5561</v>
      </c>
      <c r="C1945" t="s">
        <v>5789</v>
      </c>
      <c r="D1945" s="1">
        <v>0.2323611111111111</v>
      </c>
      <c r="E1945" t="s">
        <v>62</v>
      </c>
      <c r="F1945" t="s">
        <v>5532</v>
      </c>
      <c r="G1945">
        <v>24.383880000000001</v>
      </c>
    </row>
    <row r="1946" spans="1:12" x14ac:dyDescent="0.25">
      <c r="A1946" t="s">
        <v>5562</v>
      </c>
      <c r="B1946" t="s">
        <v>5563</v>
      </c>
      <c r="C1946" t="s">
        <v>5789</v>
      </c>
      <c r="D1946" s="1">
        <v>0.2323611111111111</v>
      </c>
      <c r="E1946" t="s">
        <v>62</v>
      </c>
      <c r="F1946" t="s">
        <v>5535</v>
      </c>
      <c r="G1946">
        <v>59862.796799999996</v>
      </c>
    </row>
    <row r="1947" spans="1:12" x14ac:dyDescent="0.25">
      <c r="A1947" t="s">
        <v>5564</v>
      </c>
      <c r="B1947" t="s">
        <v>5565</v>
      </c>
      <c r="C1947" t="s">
        <v>5789</v>
      </c>
      <c r="D1947" s="1">
        <v>0.2323611111111111</v>
      </c>
      <c r="E1947" t="s">
        <v>62</v>
      </c>
      <c r="F1947" t="s">
        <v>5538</v>
      </c>
      <c r="G1947">
        <v>12.951325000000001</v>
      </c>
    </row>
    <row r="1948" spans="1:12" x14ac:dyDescent="0.25">
      <c r="A1948" t="s">
        <v>5566</v>
      </c>
      <c r="B1948" t="s">
        <v>5567</v>
      </c>
      <c r="C1948" t="s">
        <v>5789</v>
      </c>
      <c r="D1948" s="1">
        <v>0.2323611111111111</v>
      </c>
      <c r="E1948" t="s">
        <v>62</v>
      </c>
      <c r="F1948" t="s">
        <v>5541</v>
      </c>
      <c r="G1948">
        <v>828881.43700000003</v>
      </c>
    </row>
    <row r="1949" spans="1:12" x14ac:dyDescent="0.25">
      <c r="A1949" t="s">
        <v>5568</v>
      </c>
      <c r="B1949" t="s">
        <v>5569</v>
      </c>
      <c r="C1949" t="s">
        <v>5789</v>
      </c>
      <c r="D1949" s="1">
        <v>0.2323611111111111</v>
      </c>
      <c r="E1949" t="s">
        <v>62</v>
      </c>
      <c r="F1949" t="s">
        <v>5544</v>
      </c>
      <c r="G1949">
        <v>0.23968200000000001</v>
      </c>
    </row>
    <row r="1950" spans="1:12" x14ac:dyDescent="0.25">
      <c r="A1950" t="s">
        <v>5570</v>
      </c>
      <c r="B1950" t="s">
        <v>5571</v>
      </c>
      <c r="C1950" t="s">
        <v>5789</v>
      </c>
      <c r="D1950" s="1">
        <v>0.2323611111111111</v>
      </c>
      <c r="E1950" t="s">
        <v>62</v>
      </c>
      <c r="F1950" t="s">
        <v>5547</v>
      </c>
      <c r="G1950">
        <v>1100140.5</v>
      </c>
    </row>
    <row r="1951" spans="1:12" x14ac:dyDescent="0.25">
      <c r="A1951" t="s">
        <v>5572</v>
      </c>
      <c r="B1951" t="s">
        <v>5573</v>
      </c>
      <c r="C1951" t="s">
        <v>5789</v>
      </c>
      <c r="D1951" s="1">
        <v>0.2323611111111111</v>
      </c>
      <c r="E1951" t="s">
        <v>63</v>
      </c>
      <c r="F1951" t="s">
        <v>5532</v>
      </c>
      <c r="G1951">
        <v>19.564150999999999</v>
      </c>
    </row>
    <row r="1952" spans="1:12" x14ac:dyDescent="0.25">
      <c r="A1952" t="s">
        <v>5574</v>
      </c>
      <c r="B1952" t="s">
        <v>5575</v>
      </c>
      <c r="C1952" t="s">
        <v>5789</v>
      </c>
      <c r="D1952" s="1">
        <v>0.2323611111111111</v>
      </c>
      <c r="E1952" t="s">
        <v>63</v>
      </c>
      <c r="F1952" t="s">
        <v>5535</v>
      </c>
      <c r="G1952">
        <v>48029.8125</v>
      </c>
    </row>
    <row r="1953" spans="1:7" x14ac:dyDescent="0.25">
      <c r="A1953" t="s">
        <v>5576</v>
      </c>
      <c r="B1953" t="s">
        <v>5577</v>
      </c>
      <c r="C1953" t="s">
        <v>5789</v>
      </c>
      <c r="D1953" s="1">
        <v>0.2323611111111111</v>
      </c>
      <c r="E1953" t="s">
        <v>63</v>
      </c>
      <c r="F1953" t="s">
        <v>5538</v>
      </c>
      <c r="G1953">
        <v>10.380871000000001</v>
      </c>
    </row>
    <row r="1954" spans="1:7" x14ac:dyDescent="0.25">
      <c r="A1954" t="s">
        <v>5578</v>
      </c>
      <c r="B1954" t="s">
        <v>5579</v>
      </c>
      <c r="C1954" t="s">
        <v>5789</v>
      </c>
      <c r="D1954" s="1">
        <v>0.2323611111111111</v>
      </c>
      <c r="E1954" t="s">
        <v>63</v>
      </c>
      <c r="F1954" t="s">
        <v>5541</v>
      </c>
      <c r="G1954">
        <v>664377.375</v>
      </c>
    </row>
    <row r="1955" spans="1:7" x14ac:dyDescent="0.25">
      <c r="A1955" t="s">
        <v>5580</v>
      </c>
      <c r="B1955" t="s">
        <v>5581</v>
      </c>
      <c r="C1955" t="s">
        <v>5789</v>
      </c>
      <c r="D1955" s="1">
        <v>0.2323611111111111</v>
      </c>
      <c r="E1955" t="s">
        <v>63</v>
      </c>
      <c r="F1955" t="s">
        <v>5544</v>
      </c>
      <c r="G1955">
        <v>0.192108</v>
      </c>
    </row>
    <row r="1956" spans="1:7" x14ac:dyDescent="0.25">
      <c r="A1956" t="s">
        <v>5582</v>
      </c>
      <c r="B1956" t="s">
        <v>5583</v>
      </c>
      <c r="C1956" t="s">
        <v>5789</v>
      </c>
      <c r="D1956" s="1">
        <v>0.2323611111111111</v>
      </c>
      <c r="E1956" t="s">
        <v>63</v>
      </c>
      <c r="F1956" t="s">
        <v>5547</v>
      </c>
      <c r="G1956">
        <v>881781.25</v>
      </c>
    </row>
    <row r="1957" spans="1:7" x14ac:dyDescent="0.25">
      <c r="A1957" t="s">
        <v>5584</v>
      </c>
      <c r="B1957" t="s">
        <v>5585</v>
      </c>
      <c r="C1957" t="s">
        <v>5789</v>
      </c>
      <c r="D1957" s="1">
        <v>0.2323726851851852</v>
      </c>
      <c r="E1957" t="s">
        <v>64</v>
      </c>
      <c r="F1957" t="s">
        <v>5532</v>
      </c>
      <c r="G1957">
        <v>8.8514499999999998</v>
      </c>
    </row>
    <row r="1958" spans="1:7" x14ac:dyDescent="0.25">
      <c r="A1958" t="s">
        <v>5586</v>
      </c>
      <c r="B1958" t="s">
        <v>5587</v>
      </c>
      <c r="C1958" t="s">
        <v>5789</v>
      </c>
      <c r="D1958" s="1">
        <v>0.2323726851851852</v>
      </c>
      <c r="E1958" t="s">
        <v>64</v>
      </c>
      <c r="F1958" t="s">
        <v>5535</v>
      </c>
      <c r="G1958">
        <v>21730.380799999999</v>
      </c>
    </row>
    <row r="1959" spans="1:7" x14ac:dyDescent="0.25">
      <c r="A1959" t="s">
        <v>5588</v>
      </c>
      <c r="B1959" t="s">
        <v>5589</v>
      </c>
      <c r="C1959" t="s">
        <v>5789</v>
      </c>
      <c r="D1959" s="1">
        <v>0.2323726851851852</v>
      </c>
      <c r="E1959" t="s">
        <v>64</v>
      </c>
      <c r="F1959" t="s">
        <v>5538</v>
      </c>
      <c r="G1959">
        <v>4.5920509999999997</v>
      </c>
    </row>
    <row r="1960" spans="1:7" x14ac:dyDescent="0.25">
      <c r="A1960" t="s">
        <v>5590</v>
      </c>
      <c r="B1960" t="s">
        <v>5591</v>
      </c>
      <c r="C1960" t="s">
        <v>5789</v>
      </c>
      <c r="D1960" s="1">
        <v>0.2323726851851852</v>
      </c>
      <c r="E1960" t="s">
        <v>64</v>
      </c>
      <c r="F1960" t="s">
        <v>5541</v>
      </c>
      <c r="G1960">
        <v>293891.03100000002</v>
      </c>
    </row>
    <row r="1961" spans="1:7" x14ac:dyDescent="0.25">
      <c r="A1961" t="s">
        <v>5592</v>
      </c>
      <c r="B1961" t="s">
        <v>5593</v>
      </c>
      <c r="C1961" t="s">
        <v>5789</v>
      </c>
      <c r="D1961" s="1">
        <v>0.2323726851851852</v>
      </c>
      <c r="E1961" t="s">
        <v>64</v>
      </c>
      <c r="F1961" t="s">
        <v>5544</v>
      </c>
      <c r="G1961">
        <v>8.4934999999999997E-2</v>
      </c>
    </row>
    <row r="1962" spans="1:7" x14ac:dyDescent="0.25">
      <c r="A1962" t="s">
        <v>5594</v>
      </c>
      <c r="B1962" t="s">
        <v>5595</v>
      </c>
      <c r="C1962" t="s">
        <v>5789</v>
      </c>
      <c r="D1962" s="1">
        <v>0.2323726851851852</v>
      </c>
      <c r="E1962" t="s">
        <v>64</v>
      </c>
      <c r="F1962" t="s">
        <v>5547</v>
      </c>
      <c r="G1962">
        <v>389847.46799999999</v>
      </c>
    </row>
    <row r="1963" spans="1:7" x14ac:dyDescent="0.25">
      <c r="A1963" t="s">
        <v>5656</v>
      </c>
      <c r="B1963" t="s">
        <v>5614</v>
      </c>
      <c r="C1963" t="s">
        <v>5789</v>
      </c>
      <c r="D1963" s="1">
        <v>0.2323726851851852</v>
      </c>
      <c r="E1963" t="s">
        <v>60</v>
      </c>
      <c r="F1963" t="s">
        <v>5608</v>
      </c>
      <c r="G1963">
        <v>6750.7753899999998</v>
      </c>
    </row>
    <row r="1964" spans="1:7" x14ac:dyDescent="0.25">
      <c r="A1964" t="s">
        <v>5657</v>
      </c>
      <c r="B1964" t="s">
        <v>5618</v>
      </c>
      <c r="C1964" t="s">
        <v>5789</v>
      </c>
      <c r="D1964" s="1">
        <v>0.2323726851851852</v>
      </c>
      <c r="E1964" t="s">
        <v>60</v>
      </c>
      <c r="F1964" t="s">
        <v>5658</v>
      </c>
      <c r="G1964">
        <v>373656.59299999999</v>
      </c>
    </row>
    <row r="1965" spans="1:7" x14ac:dyDescent="0.25">
      <c r="A1965" t="s">
        <v>5660</v>
      </c>
      <c r="B1965" t="s">
        <v>5615</v>
      </c>
      <c r="C1965" t="s">
        <v>5789</v>
      </c>
      <c r="D1965" s="1">
        <v>0.2323726851851852</v>
      </c>
      <c r="E1965" t="s">
        <v>60</v>
      </c>
      <c r="F1965" t="s">
        <v>5609</v>
      </c>
      <c r="G1965">
        <v>166.17521600000001</v>
      </c>
    </row>
    <row r="1966" spans="1:7" x14ac:dyDescent="0.25">
      <c r="A1966" t="s">
        <v>5661</v>
      </c>
      <c r="B1966" t="s">
        <v>5619</v>
      </c>
      <c r="C1966" t="s">
        <v>5789</v>
      </c>
      <c r="D1966" s="1">
        <v>0.2323726851851852</v>
      </c>
      <c r="E1966" t="s">
        <v>60</v>
      </c>
      <c r="F1966" t="s">
        <v>5662</v>
      </c>
      <c r="G1966">
        <v>63146.921799999996</v>
      </c>
    </row>
    <row r="1967" spans="1:7" x14ac:dyDescent="0.25">
      <c r="A1967" t="s">
        <v>5663</v>
      </c>
      <c r="B1967" t="s">
        <v>5616</v>
      </c>
      <c r="C1967" t="s">
        <v>5789</v>
      </c>
      <c r="D1967" s="1">
        <v>0.23238425925925923</v>
      </c>
      <c r="E1967" t="s">
        <v>60</v>
      </c>
      <c r="F1967" t="s">
        <v>5610</v>
      </c>
      <c r="G1967">
        <v>5.4570639999999999</v>
      </c>
    </row>
    <row r="1968" spans="1:7" x14ac:dyDescent="0.25">
      <c r="A1968" t="s">
        <v>5664</v>
      </c>
      <c r="B1968" t="s">
        <v>5620</v>
      </c>
      <c r="C1968" t="s">
        <v>5789</v>
      </c>
      <c r="D1968" s="1">
        <v>0.23238425925925923</v>
      </c>
      <c r="E1968" t="s">
        <v>60</v>
      </c>
      <c r="F1968" t="s">
        <v>5665</v>
      </c>
      <c r="G1968">
        <v>53479.468699999998</v>
      </c>
    </row>
    <row r="1969" spans="1:7" x14ac:dyDescent="0.25">
      <c r="A1969" t="s">
        <v>5676</v>
      </c>
      <c r="B1969" t="s">
        <v>5617</v>
      </c>
      <c r="C1969" t="s">
        <v>5789</v>
      </c>
      <c r="D1969" s="1">
        <v>0.23238425925925923</v>
      </c>
      <c r="E1969" t="s">
        <v>60</v>
      </c>
      <c r="F1969" t="s">
        <v>5612</v>
      </c>
      <c r="G1969">
        <v>6.7620290000000001</v>
      </c>
    </row>
    <row r="1970" spans="1:7" x14ac:dyDescent="0.25">
      <c r="A1970" t="s">
        <v>5677</v>
      </c>
      <c r="B1970" t="s">
        <v>5621</v>
      </c>
      <c r="C1970" t="s">
        <v>5789</v>
      </c>
      <c r="D1970" s="1">
        <v>0.23238425925925923</v>
      </c>
      <c r="E1970" t="s">
        <v>60</v>
      </c>
      <c r="F1970" t="s">
        <v>5678</v>
      </c>
      <c r="G1970">
        <v>52743.953099999999</v>
      </c>
    </row>
    <row r="1971" spans="1:7" x14ac:dyDescent="0.25">
      <c r="A1971" t="s">
        <v>5679</v>
      </c>
      <c r="B1971" t="s">
        <v>5666</v>
      </c>
      <c r="C1971" t="s">
        <v>5789</v>
      </c>
      <c r="D1971" s="1">
        <v>0.23238425925925923</v>
      </c>
      <c r="E1971" t="s">
        <v>60</v>
      </c>
      <c r="F1971" t="s">
        <v>5680</v>
      </c>
      <c r="G1971">
        <v>0.17516399999999999</v>
      </c>
    </row>
    <row r="1972" spans="1:7" x14ac:dyDescent="0.25">
      <c r="A1972" t="s">
        <v>5681</v>
      </c>
      <c r="B1972" t="s">
        <v>5671</v>
      </c>
      <c r="C1972" t="s">
        <v>5789</v>
      </c>
      <c r="D1972" s="1">
        <v>0.23238425925925923</v>
      </c>
      <c r="E1972" t="s">
        <v>60</v>
      </c>
      <c r="F1972" t="s">
        <v>5682</v>
      </c>
      <c r="G1972">
        <v>1138.5541900000001</v>
      </c>
    </row>
    <row r="1973" spans="1:7" x14ac:dyDescent="0.25">
      <c r="A1973" t="s">
        <v>5683</v>
      </c>
      <c r="B1973" t="s">
        <v>5622</v>
      </c>
      <c r="C1973" t="s">
        <v>5789</v>
      </c>
      <c r="D1973" s="1">
        <v>0.23238425925925923</v>
      </c>
      <c r="E1973" t="s">
        <v>61</v>
      </c>
      <c r="F1973" t="s">
        <v>5608</v>
      </c>
      <c r="G1973">
        <v>14147.6152</v>
      </c>
    </row>
    <row r="1974" spans="1:7" x14ac:dyDescent="0.25">
      <c r="A1974" t="s">
        <v>5684</v>
      </c>
      <c r="B1974" t="s">
        <v>5626</v>
      </c>
      <c r="C1974" t="s">
        <v>5789</v>
      </c>
      <c r="D1974" s="1">
        <v>0.23238425925925923</v>
      </c>
      <c r="E1974" t="s">
        <v>61</v>
      </c>
      <c r="F1974" t="s">
        <v>5658</v>
      </c>
      <c r="G1974">
        <v>783065.25</v>
      </c>
    </row>
    <row r="1975" spans="1:7" x14ac:dyDescent="0.25">
      <c r="A1975" t="s">
        <v>5685</v>
      </c>
      <c r="B1975" t="s">
        <v>5623</v>
      </c>
      <c r="C1975" t="s">
        <v>5789</v>
      </c>
      <c r="D1975" s="1">
        <v>0.23238425925925923</v>
      </c>
      <c r="E1975" t="s">
        <v>61</v>
      </c>
      <c r="F1975" t="s">
        <v>5609</v>
      </c>
      <c r="G1975">
        <v>343.81600900000001</v>
      </c>
    </row>
    <row r="1976" spans="1:7" x14ac:dyDescent="0.25">
      <c r="A1976" t="s">
        <v>5686</v>
      </c>
      <c r="B1976" t="s">
        <v>5627</v>
      </c>
      <c r="C1976" t="s">
        <v>5789</v>
      </c>
      <c r="D1976" s="1">
        <v>0.23238425925925923</v>
      </c>
      <c r="E1976" t="s">
        <v>61</v>
      </c>
      <c r="F1976" t="s">
        <v>5662</v>
      </c>
      <c r="G1976">
        <v>130649.304</v>
      </c>
    </row>
    <row r="1977" spans="1:7" x14ac:dyDescent="0.25">
      <c r="A1977" t="s">
        <v>5687</v>
      </c>
      <c r="B1977" t="s">
        <v>5624</v>
      </c>
      <c r="C1977" t="s">
        <v>5789</v>
      </c>
      <c r="D1977" s="1">
        <v>0.23238425925925923</v>
      </c>
      <c r="E1977" t="s">
        <v>61</v>
      </c>
      <c r="F1977" t="s">
        <v>5610</v>
      </c>
      <c r="G1977">
        <v>11.328427</v>
      </c>
    </row>
    <row r="1978" spans="1:7" x14ac:dyDescent="0.25">
      <c r="A1978" t="s">
        <v>5688</v>
      </c>
      <c r="B1978" t="s">
        <v>5628</v>
      </c>
      <c r="C1978" t="s">
        <v>5789</v>
      </c>
      <c r="D1978" s="1">
        <v>0.23238425925925923</v>
      </c>
      <c r="E1978" t="s">
        <v>61</v>
      </c>
      <c r="F1978" t="s">
        <v>5665</v>
      </c>
      <c r="G1978">
        <v>111018.523</v>
      </c>
    </row>
    <row r="1979" spans="1:7" x14ac:dyDescent="0.25">
      <c r="A1979" t="s">
        <v>5689</v>
      </c>
      <c r="B1979" t="s">
        <v>5625</v>
      </c>
      <c r="C1979" t="s">
        <v>5789</v>
      </c>
      <c r="D1979" s="1">
        <v>0.23239583333333333</v>
      </c>
      <c r="E1979" t="s">
        <v>61</v>
      </c>
      <c r="F1979" t="s">
        <v>5612</v>
      </c>
      <c r="G1979">
        <v>14.057385</v>
      </c>
    </row>
    <row r="1980" spans="1:7" x14ac:dyDescent="0.25">
      <c r="A1980" t="s">
        <v>5690</v>
      </c>
      <c r="B1980" t="s">
        <v>5629</v>
      </c>
      <c r="C1980" t="s">
        <v>5789</v>
      </c>
      <c r="D1980" s="1">
        <v>0.23239583333333333</v>
      </c>
      <c r="E1980" t="s">
        <v>61</v>
      </c>
      <c r="F1980" t="s">
        <v>5678</v>
      </c>
      <c r="G1980">
        <v>109647.89</v>
      </c>
    </row>
    <row r="1981" spans="1:7" x14ac:dyDescent="0.25">
      <c r="A1981" t="s">
        <v>5691</v>
      </c>
      <c r="B1981" t="s">
        <v>5667</v>
      </c>
      <c r="C1981" t="s">
        <v>5789</v>
      </c>
      <c r="D1981" s="1">
        <v>0.23239583333333333</v>
      </c>
      <c r="E1981" t="s">
        <v>61</v>
      </c>
      <c r="F1981" t="s">
        <v>5680</v>
      </c>
      <c r="G1981">
        <v>0.364676</v>
      </c>
    </row>
    <row r="1982" spans="1:7" x14ac:dyDescent="0.25">
      <c r="A1982" t="s">
        <v>5692</v>
      </c>
      <c r="B1982" t="s">
        <v>5672</v>
      </c>
      <c r="C1982" t="s">
        <v>5789</v>
      </c>
      <c r="D1982" s="1">
        <v>0.23239583333333333</v>
      </c>
      <c r="E1982" t="s">
        <v>61</v>
      </c>
      <c r="F1982" t="s">
        <v>5682</v>
      </c>
      <c r="G1982">
        <v>2370.4101500000002</v>
      </c>
    </row>
    <row r="1983" spans="1:7" x14ac:dyDescent="0.25">
      <c r="A1983" t="s">
        <v>5693</v>
      </c>
      <c r="B1983" t="s">
        <v>5630</v>
      </c>
      <c r="C1983" t="s">
        <v>5789</v>
      </c>
      <c r="D1983" s="1">
        <v>0.23239583333333333</v>
      </c>
      <c r="E1983" t="s">
        <v>62</v>
      </c>
      <c r="F1983" t="s">
        <v>5608</v>
      </c>
      <c r="G1983">
        <v>9264.8398400000005</v>
      </c>
    </row>
    <row r="1984" spans="1:7" x14ac:dyDescent="0.25">
      <c r="A1984" t="s">
        <v>5694</v>
      </c>
      <c r="B1984" t="s">
        <v>5634</v>
      </c>
      <c r="C1984" t="s">
        <v>5789</v>
      </c>
      <c r="D1984" s="1">
        <v>0.23239583333333333</v>
      </c>
      <c r="E1984" t="s">
        <v>62</v>
      </c>
      <c r="F1984" t="s">
        <v>5658</v>
      </c>
      <c r="G1984">
        <v>512808.06199999998</v>
      </c>
    </row>
    <row r="1985" spans="1:7" x14ac:dyDescent="0.25">
      <c r="A1985" t="s">
        <v>5695</v>
      </c>
      <c r="B1985" t="s">
        <v>5631</v>
      </c>
      <c r="C1985" t="s">
        <v>5789</v>
      </c>
      <c r="D1985" s="1">
        <v>0.23239583333333333</v>
      </c>
      <c r="E1985" t="s">
        <v>62</v>
      </c>
      <c r="F1985" t="s">
        <v>5609</v>
      </c>
      <c r="G1985">
        <v>227.82583600000001</v>
      </c>
    </row>
    <row r="1986" spans="1:7" x14ac:dyDescent="0.25">
      <c r="A1986" t="s">
        <v>5696</v>
      </c>
      <c r="B1986" t="s">
        <v>5635</v>
      </c>
      <c r="C1986" t="s">
        <v>5789</v>
      </c>
      <c r="D1986" s="1">
        <v>0.23239583333333333</v>
      </c>
      <c r="E1986" t="s">
        <v>62</v>
      </c>
      <c r="F1986" t="s">
        <v>5662</v>
      </c>
      <c r="G1986">
        <v>86574.156199999998</v>
      </c>
    </row>
    <row r="1987" spans="1:7" x14ac:dyDescent="0.25">
      <c r="A1987" t="s">
        <v>5697</v>
      </c>
      <c r="B1987" t="s">
        <v>5632</v>
      </c>
      <c r="C1987" t="s">
        <v>5789</v>
      </c>
      <c r="D1987" s="1">
        <v>0.23239583333333333</v>
      </c>
      <c r="E1987" t="s">
        <v>62</v>
      </c>
      <c r="F1987" t="s">
        <v>5610</v>
      </c>
      <c r="G1987">
        <v>7.3661219999999998</v>
      </c>
    </row>
    <row r="1988" spans="1:7" x14ac:dyDescent="0.25">
      <c r="A1988" t="s">
        <v>5698</v>
      </c>
      <c r="B1988" t="s">
        <v>5636</v>
      </c>
      <c r="C1988" t="s">
        <v>5789</v>
      </c>
      <c r="D1988" s="1">
        <v>0.23239583333333333</v>
      </c>
      <c r="E1988" t="s">
        <v>62</v>
      </c>
      <c r="F1988" t="s">
        <v>5665</v>
      </c>
      <c r="G1988">
        <v>72187.859299999996</v>
      </c>
    </row>
    <row r="1989" spans="1:7" x14ac:dyDescent="0.25">
      <c r="A1989" t="s">
        <v>5699</v>
      </c>
      <c r="B1989" t="s">
        <v>5633</v>
      </c>
      <c r="C1989" t="s">
        <v>5789</v>
      </c>
      <c r="D1989" s="1">
        <v>0.2324074074074074</v>
      </c>
      <c r="E1989" t="s">
        <v>62</v>
      </c>
      <c r="F1989" t="s">
        <v>5612</v>
      </c>
      <c r="G1989">
        <v>9.6718010000000003</v>
      </c>
    </row>
    <row r="1990" spans="1:7" x14ac:dyDescent="0.25">
      <c r="A1990" t="s">
        <v>5700</v>
      </c>
      <c r="B1990" t="s">
        <v>5637</v>
      </c>
      <c r="C1990" t="s">
        <v>5789</v>
      </c>
      <c r="D1990" s="1">
        <v>0.2324074074074074</v>
      </c>
      <c r="E1990" t="s">
        <v>62</v>
      </c>
      <c r="F1990" t="s">
        <v>5678</v>
      </c>
      <c r="G1990">
        <v>75440.539000000004</v>
      </c>
    </row>
    <row r="1991" spans="1:7" x14ac:dyDescent="0.25">
      <c r="A1991" t="s">
        <v>5701</v>
      </c>
      <c r="B1991" t="s">
        <v>5668</v>
      </c>
      <c r="C1991" t="s">
        <v>5789</v>
      </c>
      <c r="D1991" s="1">
        <v>0.2324074074074074</v>
      </c>
      <c r="E1991" t="s">
        <v>62</v>
      </c>
      <c r="F1991" t="s">
        <v>5680</v>
      </c>
      <c r="G1991">
        <v>0.22664400000000001</v>
      </c>
    </row>
    <row r="1992" spans="1:7" x14ac:dyDescent="0.25">
      <c r="A1992" t="s">
        <v>5702</v>
      </c>
      <c r="B1992" t="s">
        <v>5673</v>
      </c>
      <c r="C1992" t="s">
        <v>5789</v>
      </c>
      <c r="D1992" s="1">
        <v>0.2324074074074074</v>
      </c>
      <c r="E1992" t="s">
        <v>62</v>
      </c>
      <c r="F1992" t="s">
        <v>5682</v>
      </c>
      <c r="G1992">
        <v>1473.1893299999999</v>
      </c>
    </row>
    <row r="1993" spans="1:7" x14ac:dyDescent="0.25">
      <c r="A1993" t="s">
        <v>5727</v>
      </c>
      <c r="B1993" t="s">
        <v>5638</v>
      </c>
      <c r="C1993" t="s">
        <v>5789</v>
      </c>
      <c r="D1993" s="1">
        <v>0.2324074074074074</v>
      </c>
      <c r="E1993" t="s">
        <v>63</v>
      </c>
      <c r="F1993" t="s">
        <v>5608</v>
      </c>
      <c r="G1993">
        <v>6661.5776299999998</v>
      </c>
    </row>
    <row r="1994" spans="1:7" x14ac:dyDescent="0.25">
      <c r="A1994" t="s">
        <v>5728</v>
      </c>
      <c r="B1994" t="s">
        <v>5642</v>
      </c>
      <c r="C1994" t="s">
        <v>5789</v>
      </c>
      <c r="D1994" s="1">
        <v>0.2324074074074074</v>
      </c>
      <c r="E1994" t="s">
        <v>63</v>
      </c>
      <c r="F1994" t="s">
        <v>5658</v>
      </c>
      <c r="G1994">
        <v>368720.09299999999</v>
      </c>
    </row>
    <row r="1995" spans="1:7" x14ac:dyDescent="0.25">
      <c r="A1995" t="s">
        <v>5729</v>
      </c>
      <c r="B1995" t="s">
        <v>5639</v>
      </c>
      <c r="C1995" t="s">
        <v>5789</v>
      </c>
      <c r="D1995" s="1">
        <v>0.2324074074074074</v>
      </c>
      <c r="E1995" t="s">
        <v>63</v>
      </c>
      <c r="F1995" t="s">
        <v>5609</v>
      </c>
      <c r="G1995">
        <v>186.34123199999999</v>
      </c>
    </row>
    <row r="1996" spans="1:7" x14ac:dyDescent="0.25">
      <c r="A1996" t="s">
        <v>5730</v>
      </c>
      <c r="B1996" t="s">
        <v>5643</v>
      </c>
      <c r="C1996" t="s">
        <v>5789</v>
      </c>
      <c r="D1996" s="1">
        <v>0.2324074074074074</v>
      </c>
      <c r="E1996" t="s">
        <v>63</v>
      </c>
      <c r="F1996" t="s">
        <v>5662</v>
      </c>
      <c r="G1996">
        <v>70809.875</v>
      </c>
    </row>
    <row r="1997" spans="1:7" x14ac:dyDescent="0.25">
      <c r="A1997" t="s">
        <v>5731</v>
      </c>
      <c r="B1997" t="s">
        <v>5640</v>
      </c>
      <c r="C1997" t="s">
        <v>5789</v>
      </c>
      <c r="D1997" s="1">
        <v>0.2324074074074074</v>
      </c>
      <c r="E1997" t="s">
        <v>63</v>
      </c>
      <c r="F1997" t="s">
        <v>5610</v>
      </c>
      <c r="G1997">
        <v>5.9007120000000004</v>
      </c>
    </row>
    <row r="1998" spans="1:7" x14ac:dyDescent="0.25">
      <c r="A1998" t="s">
        <v>5732</v>
      </c>
      <c r="B1998" t="s">
        <v>5644</v>
      </c>
      <c r="C1998" t="s">
        <v>5789</v>
      </c>
      <c r="D1998" s="1">
        <v>0.2324074074074074</v>
      </c>
      <c r="E1998" t="s">
        <v>63</v>
      </c>
      <c r="F1998" t="s">
        <v>5665</v>
      </c>
      <c r="G1998">
        <v>57827.273399999998</v>
      </c>
    </row>
    <row r="1999" spans="1:7" x14ac:dyDescent="0.25">
      <c r="A1999" t="s">
        <v>5733</v>
      </c>
      <c r="B1999" t="s">
        <v>5641</v>
      </c>
      <c r="C1999" t="s">
        <v>5789</v>
      </c>
      <c r="D1999" s="1">
        <v>0.2324074074074074</v>
      </c>
      <c r="E1999" t="s">
        <v>63</v>
      </c>
      <c r="F1999" t="s">
        <v>5612</v>
      </c>
      <c r="G1999">
        <v>7.5249670000000002</v>
      </c>
    </row>
    <row r="2000" spans="1:7" x14ac:dyDescent="0.25">
      <c r="A2000" t="s">
        <v>5734</v>
      </c>
      <c r="B2000" t="s">
        <v>5645</v>
      </c>
      <c r="C2000" t="s">
        <v>5789</v>
      </c>
      <c r="D2000" s="1">
        <v>0.2324074074074074</v>
      </c>
      <c r="E2000" t="s">
        <v>63</v>
      </c>
      <c r="F2000" t="s">
        <v>5678</v>
      </c>
      <c r="G2000">
        <v>58695.25</v>
      </c>
    </row>
    <row r="2001" spans="1:7" x14ac:dyDescent="0.25">
      <c r="A2001" t="s">
        <v>5735</v>
      </c>
      <c r="B2001" t="s">
        <v>5669</v>
      </c>
      <c r="C2001" t="s">
        <v>5789</v>
      </c>
      <c r="D2001" s="1">
        <v>0.23241898148148146</v>
      </c>
      <c r="E2001" t="s">
        <v>63</v>
      </c>
      <c r="F2001" t="s">
        <v>5680</v>
      </c>
      <c r="G2001">
        <v>0.17438300000000001</v>
      </c>
    </row>
    <row r="2002" spans="1:7" x14ac:dyDescent="0.25">
      <c r="A2002" t="s">
        <v>5736</v>
      </c>
      <c r="B2002" t="s">
        <v>5674</v>
      </c>
      <c r="C2002" t="s">
        <v>5789</v>
      </c>
      <c r="D2002" s="1">
        <v>0.23241898148148146</v>
      </c>
      <c r="E2002" t="s">
        <v>63</v>
      </c>
      <c r="F2002" t="s">
        <v>5682</v>
      </c>
      <c r="G2002">
        <v>1133.4906000000001</v>
      </c>
    </row>
    <row r="2003" spans="1:7" x14ac:dyDescent="0.25">
      <c r="A2003" t="s">
        <v>5737</v>
      </c>
      <c r="B2003" t="s">
        <v>5646</v>
      </c>
      <c r="C2003" t="s">
        <v>5789</v>
      </c>
      <c r="D2003" s="1">
        <v>0.23241898148148146</v>
      </c>
      <c r="E2003" t="s">
        <v>64</v>
      </c>
      <c r="F2003" t="s">
        <v>5608</v>
      </c>
      <c r="G2003">
        <v>2737.1145000000001</v>
      </c>
    </row>
    <row r="2004" spans="1:7" x14ac:dyDescent="0.25">
      <c r="A2004" t="s">
        <v>5738</v>
      </c>
      <c r="B2004" t="s">
        <v>5650</v>
      </c>
      <c r="C2004" t="s">
        <v>5789</v>
      </c>
      <c r="D2004" s="1">
        <v>0.23241898148148146</v>
      </c>
      <c r="E2004" t="s">
        <v>64</v>
      </c>
      <c r="F2004" t="s">
        <v>5658</v>
      </c>
      <c r="G2004">
        <v>151499.796</v>
      </c>
    </row>
    <row r="2005" spans="1:7" x14ac:dyDescent="0.25">
      <c r="A2005" t="s">
        <v>5739</v>
      </c>
      <c r="B2005" t="s">
        <v>5647</v>
      </c>
      <c r="C2005" t="s">
        <v>5789</v>
      </c>
      <c r="D2005" s="1">
        <v>0.23241898148148146</v>
      </c>
      <c r="E2005" t="s">
        <v>64</v>
      </c>
      <c r="F2005" t="s">
        <v>5609</v>
      </c>
      <c r="G2005">
        <v>78.765677999999994</v>
      </c>
    </row>
    <row r="2006" spans="1:7" x14ac:dyDescent="0.25">
      <c r="A2006" t="s">
        <v>5740</v>
      </c>
      <c r="B2006" t="s">
        <v>5651</v>
      </c>
      <c r="C2006" t="s">
        <v>5789</v>
      </c>
      <c r="D2006" s="1">
        <v>0.23241898148148146</v>
      </c>
      <c r="E2006" t="s">
        <v>64</v>
      </c>
      <c r="F2006" t="s">
        <v>5662</v>
      </c>
      <c r="G2006">
        <v>29930.8554</v>
      </c>
    </row>
    <row r="2007" spans="1:7" x14ac:dyDescent="0.25">
      <c r="A2007" t="s">
        <v>5741</v>
      </c>
      <c r="B2007" t="s">
        <v>5648</v>
      </c>
      <c r="C2007" t="s">
        <v>5789</v>
      </c>
      <c r="D2007" s="1">
        <v>0.23241898148148146</v>
      </c>
      <c r="E2007" t="s">
        <v>64</v>
      </c>
      <c r="F2007" t="s">
        <v>5610</v>
      </c>
      <c r="G2007">
        <v>2.5267300000000001</v>
      </c>
    </row>
    <row r="2008" spans="1:7" x14ac:dyDescent="0.25">
      <c r="A2008" t="s">
        <v>5742</v>
      </c>
      <c r="B2008" t="s">
        <v>5652</v>
      </c>
      <c r="C2008" t="s">
        <v>5789</v>
      </c>
      <c r="D2008" s="1">
        <v>0.23241898148148146</v>
      </c>
      <c r="E2008" t="s">
        <v>64</v>
      </c>
      <c r="F2008" t="s">
        <v>5665</v>
      </c>
      <c r="G2008">
        <v>24761.888599999998</v>
      </c>
    </row>
    <row r="2009" spans="1:7" x14ac:dyDescent="0.25">
      <c r="A2009" t="s">
        <v>5743</v>
      </c>
      <c r="B2009" t="s">
        <v>5649</v>
      </c>
      <c r="C2009" t="s">
        <v>5789</v>
      </c>
      <c r="D2009" s="1">
        <v>0.23241898148148146</v>
      </c>
      <c r="E2009" t="s">
        <v>64</v>
      </c>
      <c r="F2009" t="s">
        <v>5612</v>
      </c>
      <c r="G2009">
        <v>2.9377260000000001</v>
      </c>
    </row>
    <row r="2010" spans="1:7" x14ac:dyDescent="0.25">
      <c r="A2010" t="s">
        <v>5744</v>
      </c>
      <c r="B2010" t="s">
        <v>5653</v>
      </c>
      <c r="C2010" t="s">
        <v>5789</v>
      </c>
      <c r="D2010" s="1">
        <v>0.23241898148148146</v>
      </c>
      <c r="E2010" t="s">
        <v>64</v>
      </c>
      <c r="F2010" t="s">
        <v>5678</v>
      </c>
      <c r="G2010">
        <v>22914.206999999999</v>
      </c>
    </row>
    <row r="2011" spans="1:7" x14ac:dyDescent="0.25">
      <c r="A2011" t="s">
        <v>5745</v>
      </c>
      <c r="B2011" t="s">
        <v>5670</v>
      </c>
      <c r="C2011" t="s">
        <v>5789</v>
      </c>
      <c r="D2011" s="1">
        <v>0.23243055555555556</v>
      </c>
      <c r="E2011" t="s">
        <v>64</v>
      </c>
      <c r="F2011" t="s">
        <v>5680</v>
      </c>
      <c r="G2011">
        <v>7.7386999999999997E-2</v>
      </c>
    </row>
    <row r="2012" spans="1:7" x14ac:dyDescent="0.25">
      <c r="A2012" t="s">
        <v>5746</v>
      </c>
      <c r="B2012" t="s">
        <v>5675</v>
      </c>
      <c r="C2012" t="s">
        <v>5789</v>
      </c>
      <c r="D2012" s="1">
        <v>0.23243055555555556</v>
      </c>
      <c r="E2012" t="s">
        <v>64</v>
      </c>
      <c r="F2012" t="s">
        <v>5682</v>
      </c>
      <c r="G2012">
        <v>503.01611300000002</v>
      </c>
    </row>
    <row r="2013" spans="1:7" x14ac:dyDescent="0.25">
      <c r="A2013" t="s">
        <v>5747</v>
      </c>
      <c r="B2013" t="s">
        <v>5717</v>
      </c>
      <c r="C2013" t="s">
        <v>5789</v>
      </c>
      <c r="D2013" s="1">
        <v>0.23243055555555556</v>
      </c>
      <c r="E2013" t="s">
        <v>60</v>
      </c>
      <c r="F2013" t="s">
        <v>5748</v>
      </c>
      <c r="G2013">
        <v>11654398</v>
      </c>
    </row>
    <row r="2014" spans="1:7" x14ac:dyDescent="0.25">
      <c r="A2014" t="s">
        <v>5749</v>
      </c>
      <c r="B2014" t="s">
        <v>5707</v>
      </c>
      <c r="C2014" t="s">
        <v>5789</v>
      </c>
      <c r="D2014" s="1">
        <v>0.23243055555555556</v>
      </c>
      <c r="E2014" t="s">
        <v>60</v>
      </c>
      <c r="F2014" t="s">
        <v>5750</v>
      </c>
      <c r="G2014">
        <v>1820783.12</v>
      </c>
    </row>
    <row r="2015" spans="1:7" x14ac:dyDescent="0.25">
      <c r="A2015" t="s">
        <v>5751</v>
      </c>
      <c r="B2015" t="s">
        <v>5722</v>
      </c>
      <c r="C2015" t="s">
        <v>5789</v>
      </c>
      <c r="D2015" s="1">
        <v>0.23243055555555556</v>
      </c>
      <c r="E2015" t="s">
        <v>60</v>
      </c>
      <c r="F2015" t="s">
        <v>5752</v>
      </c>
      <c r="G2015">
        <v>13985.237300000001</v>
      </c>
    </row>
    <row r="2016" spans="1:7" x14ac:dyDescent="0.25">
      <c r="A2016" t="s">
        <v>5753</v>
      </c>
      <c r="B2016" t="s">
        <v>5712</v>
      </c>
      <c r="C2016" t="s">
        <v>5789</v>
      </c>
      <c r="D2016" s="1">
        <v>0.23243055555555556</v>
      </c>
      <c r="E2016" t="s">
        <v>60</v>
      </c>
      <c r="F2016" t="s">
        <v>5782</v>
      </c>
      <c r="G2016">
        <v>27311.828099999999</v>
      </c>
    </row>
    <row r="2017" spans="1:7" x14ac:dyDescent="0.25">
      <c r="A2017" t="s">
        <v>5754</v>
      </c>
      <c r="B2017" t="s">
        <v>5718</v>
      </c>
      <c r="C2017" t="s">
        <v>5789</v>
      </c>
      <c r="D2017" s="1">
        <v>0.23243055555555556</v>
      </c>
      <c r="E2017" t="s">
        <v>61</v>
      </c>
      <c r="F2017" t="s">
        <v>5748</v>
      </c>
      <c r="G2017">
        <v>24177574</v>
      </c>
    </row>
    <row r="2018" spans="1:7" x14ac:dyDescent="0.25">
      <c r="A2018" t="s">
        <v>5755</v>
      </c>
      <c r="B2018" t="s">
        <v>5708</v>
      </c>
      <c r="C2018" t="s">
        <v>5789</v>
      </c>
      <c r="D2018" s="1">
        <v>0.23243055555555556</v>
      </c>
      <c r="E2018" t="s">
        <v>61</v>
      </c>
      <c r="F2018" t="s">
        <v>5750</v>
      </c>
      <c r="G2018">
        <v>3585326.25</v>
      </c>
    </row>
    <row r="2019" spans="1:7" x14ac:dyDescent="0.25">
      <c r="A2019" t="s">
        <v>5756</v>
      </c>
      <c r="B2019" t="s">
        <v>5723</v>
      </c>
      <c r="C2019" t="s">
        <v>5789</v>
      </c>
      <c r="D2019" s="1">
        <v>0.23243055555555556</v>
      </c>
      <c r="E2019" t="s">
        <v>61</v>
      </c>
      <c r="F2019" t="s">
        <v>5752</v>
      </c>
      <c r="G2019">
        <v>29013.017500000002</v>
      </c>
    </row>
    <row r="2020" spans="1:7" x14ac:dyDescent="0.25">
      <c r="A2020" t="s">
        <v>5757</v>
      </c>
      <c r="B2020" t="s">
        <v>5713</v>
      </c>
      <c r="C2020" t="s">
        <v>5789</v>
      </c>
      <c r="D2020" s="1">
        <v>0.23243055555555556</v>
      </c>
      <c r="E2020" t="s">
        <v>61</v>
      </c>
      <c r="F2020" t="s">
        <v>5782</v>
      </c>
      <c r="G2020">
        <v>53779.707000000002</v>
      </c>
    </row>
    <row r="2021" spans="1:7" x14ac:dyDescent="0.25">
      <c r="A2021" t="s">
        <v>5758</v>
      </c>
      <c r="B2021" t="s">
        <v>5719</v>
      </c>
      <c r="C2021" t="s">
        <v>5789</v>
      </c>
      <c r="D2021" s="1">
        <v>0.23243055555555556</v>
      </c>
      <c r="E2021" t="s">
        <v>62</v>
      </c>
      <c r="F2021" t="s">
        <v>5748</v>
      </c>
      <c r="G2021">
        <v>15996458</v>
      </c>
    </row>
    <row r="2022" spans="1:7" x14ac:dyDescent="0.25">
      <c r="A2022" t="s">
        <v>5759</v>
      </c>
      <c r="B2022" t="s">
        <v>5709</v>
      </c>
      <c r="C2022" t="s">
        <v>5789</v>
      </c>
      <c r="D2022" s="1">
        <v>0.23243055555555556</v>
      </c>
      <c r="E2022" t="s">
        <v>62</v>
      </c>
      <c r="F2022" t="s">
        <v>5750</v>
      </c>
      <c r="G2022">
        <v>1985143.87</v>
      </c>
    </row>
    <row r="2023" spans="1:7" x14ac:dyDescent="0.25">
      <c r="A2023" t="s">
        <v>5760</v>
      </c>
      <c r="B2023" t="s">
        <v>5724</v>
      </c>
      <c r="C2023" t="s">
        <v>5789</v>
      </c>
      <c r="D2023" s="1">
        <v>0.23243055555555556</v>
      </c>
      <c r="E2023" t="s">
        <v>62</v>
      </c>
      <c r="F2023" t="s">
        <v>5752</v>
      </c>
      <c r="G2023">
        <v>19195.8164</v>
      </c>
    </row>
    <row r="2024" spans="1:7" x14ac:dyDescent="0.25">
      <c r="A2024" t="s">
        <v>5761</v>
      </c>
      <c r="B2024" t="s">
        <v>5714</v>
      </c>
      <c r="C2024" t="s">
        <v>5789</v>
      </c>
      <c r="D2024" s="1">
        <v>0.23243055555555556</v>
      </c>
      <c r="E2024" t="s">
        <v>62</v>
      </c>
      <c r="F2024" t="s">
        <v>5782</v>
      </c>
      <c r="G2024">
        <v>29777.2343</v>
      </c>
    </row>
    <row r="2025" spans="1:7" x14ac:dyDescent="0.25">
      <c r="A2025" t="s">
        <v>5762</v>
      </c>
      <c r="B2025" t="s">
        <v>5720</v>
      </c>
      <c r="C2025" t="s">
        <v>5789</v>
      </c>
      <c r="D2025" s="1">
        <v>0.23243055555555556</v>
      </c>
      <c r="E2025" t="s">
        <v>63</v>
      </c>
      <c r="F2025" t="s">
        <v>5748</v>
      </c>
      <c r="G2025">
        <v>13557368</v>
      </c>
    </row>
    <row r="2026" spans="1:7" x14ac:dyDescent="0.25">
      <c r="A2026" t="s">
        <v>5763</v>
      </c>
      <c r="B2026" t="s">
        <v>5710</v>
      </c>
      <c r="C2026" t="s">
        <v>5789</v>
      </c>
      <c r="D2026" s="1">
        <v>0.23243055555555556</v>
      </c>
      <c r="E2026" t="s">
        <v>63</v>
      </c>
      <c r="F2026" t="s">
        <v>5750</v>
      </c>
      <c r="G2026">
        <v>973419.18700000003</v>
      </c>
    </row>
    <row r="2027" spans="1:7" x14ac:dyDescent="0.25">
      <c r="A2027" t="s">
        <v>5764</v>
      </c>
      <c r="B2027" t="s">
        <v>5725</v>
      </c>
      <c r="C2027" t="s">
        <v>5789</v>
      </c>
      <c r="D2027" s="1">
        <v>0.23243055555555556</v>
      </c>
      <c r="E2027" t="s">
        <v>63</v>
      </c>
      <c r="F2027" t="s">
        <v>5752</v>
      </c>
      <c r="G2027">
        <v>16268.8271</v>
      </c>
    </row>
    <row r="2028" spans="1:7" x14ac:dyDescent="0.25">
      <c r="A2028" t="s">
        <v>5765</v>
      </c>
      <c r="B2028" t="s">
        <v>5715</v>
      </c>
      <c r="C2028" t="s">
        <v>5789</v>
      </c>
      <c r="D2028" s="1">
        <v>0.23243055555555556</v>
      </c>
      <c r="E2028" t="s">
        <v>63</v>
      </c>
      <c r="F2028" t="s">
        <v>5782</v>
      </c>
      <c r="G2028">
        <v>14601.379800000001</v>
      </c>
    </row>
    <row r="2029" spans="1:7" x14ac:dyDescent="0.25">
      <c r="A2029" t="s">
        <v>5766</v>
      </c>
      <c r="B2029" t="s">
        <v>5721</v>
      </c>
      <c r="C2029" t="s">
        <v>5789</v>
      </c>
      <c r="D2029" s="1">
        <v>0.23243055555555556</v>
      </c>
      <c r="E2029" t="s">
        <v>64</v>
      </c>
      <c r="F2029" t="s">
        <v>5748</v>
      </c>
      <c r="G2029">
        <v>5621153.5</v>
      </c>
    </row>
    <row r="2030" spans="1:7" x14ac:dyDescent="0.25">
      <c r="A2030" t="s">
        <v>5767</v>
      </c>
      <c r="B2030" t="s">
        <v>5711</v>
      </c>
      <c r="C2030" t="s">
        <v>5789</v>
      </c>
      <c r="D2030" s="1">
        <v>0.23243055555555556</v>
      </c>
      <c r="E2030" t="s">
        <v>64</v>
      </c>
      <c r="F2030" t="s">
        <v>5750</v>
      </c>
      <c r="G2030">
        <v>758496.43700000003</v>
      </c>
    </row>
    <row r="2031" spans="1:7" x14ac:dyDescent="0.25">
      <c r="A2031" t="s">
        <v>5768</v>
      </c>
      <c r="B2031" t="s">
        <v>5726</v>
      </c>
      <c r="C2031" t="s">
        <v>5789</v>
      </c>
      <c r="D2031" s="1">
        <v>0.23243055555555556</v>
      </c>
      <c r="E2031" t="s">
        <v>64</v>
      </c>
      <c r="F2031" t="s">
        <v>5752</v>
      </c>
      <c r="G2031">
        <v>6745.3769499999999</v>
      </c>
    </row>
    <row r="2032" spans="1:7" x14ac:dyDescent="0.25">
      <c r="A2032" t="s">
        <v>5769</v>
      </c>
      <c r="B2032" t="s">
        <v>5716</v>
      </c>
      <c r="C2032" t="s">
        <v>5789</v>
      </c>
      <c r="D2032" s="1">
        <v>0.23243055555555556</v>
      </c>
      <c r="E2032" t="s">
        <v>64</v>
      </c>
      <c r="F2032" t="s">
        <v>5782</v>
      </c>
      <c r="G2032">
        <v>11377.4658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Z117"/>
  <sheetViews>
    <sheetView workbookViewId="0"/>
  </sheetViews>
  <sheetFormatPr defaultRowHeight="16.5" x14ac:dyDescent="0.3"/>
  <cols>
    <col min="1" max="1" width="25.85546875" style="64" customWidth="1"/>
    <col min="2" max="2" width="10.7109375" style="64" customWidth="1"/>
    <col min="3" max="3" width="30.28515625" style="64" bestFit="1" customWidth="1"/>
    <col min="4" max="20" width="8.7109375" style="64" customWidth="1"/>
    <col min="21" max="26" width="0" style="64" hidden="1" customWidth="1"/>
    <col min="27" max="16384" width="9.140625" style="64"/>
  </cols>
  <sheetData>
    <row r="1" spans="1:26" x14ac:dyDescent="0.3">
      <c r="A1" s="65" t="s">
        <v>5778</v>
      </c>
      <c r="B1" s="65"/>
    </row>
    <row r="2" spans="1:26" ht="16.5" customHeight="1" x14ac:dyDescent="0.3">
      <c r="A2" s="234" t="s">
        <v>4031</v>
      </c>
      <c r="B2" s="234" t="s">
        <v>4645</v>
      </c>
      <c r="C2" s="232" t="s">
        <v>4033</v>
      </c>
      <c r="D2" s="237" t="s">
        <v>5321</v>
      </c>
      <c r="E2" s="232"/>
      <c r="F2" s="237" t="s">
        <v>4993</v>
      </c>
      <c r="G2" s="232"/>
      <c r="H2" s="229" t="s">
        <v>4801</v>
      </c>
      <c r="I2" s="230"/>
      <c r="J2" s="230"/>
      <c r="K2" s="230"/>
      <c r="L2" s="230"/>
      <c r="M2" s="231"/>
      <c r="N2" s="229" t="s">
        <v>4802</v>
      </c>
      <c r="O2" s="230"/>
      <c r="P2" s="230"/>
      <c r="Q2" s="230"/>
      <c r="R2" s="230"/>
      <c r="S2" s="231"/>
      <c r="T2" s="177"/>
      <c r="U2" s="64" t="s">
        <v>68</v>
      </c>
    </row>
    <row r="3" spans="1:26" ht="30" customHeight="1" x14ac:dyDescent="0.3">
      <c r="A3" s="234"/>
      <c r="B3" s="234"/>
      <c r="C3" s="232"/>
      <c r="D3" s="237"/>
      <c r="E3" s="232"/>
      <c r="F3" s="237"/>
      <c r="G3" s="232"/>
      <c r="H3" s="229" t="s">
        <v>5331</v>
      </c>
      <c r="I3" s="232"/>
      <c r="J3" s="229" t="s">
        <v>5330</v>
      </c>
      <c r="K3" s="232"/>
      <c r="L3" s="229" t="s">
        <v>4644</v>
      </c>
      <c r="M3" s="232"/>
      <c r="N3" s="229" t="s">
        <v>5331</v>
      </c>
      <c r="O3" s="232"/>
      <c r="P3" s="229" t="s">
        <v>5330</v>
      </c>
      <c r="Q3" s="232"/>
      <c r="R3" s="229" t="s">
        <v>4644</v>
      </c>
      <c r="S3" s="232"/>
      <c r="T3" s="178"/>
      <c r="U3" s="233" t="s">
        <v>60</v>
      </c>
      <c r="V3" s="233"/>
      <c r="W3" s="233" t="s">
        <v>62</v>
      </c>
      <c r="X3" s="233"/>
      <c r="Y3" s="233" t="s">
        <v>4993</v>
      </c>
      <c r="Z3" s="233"/>
    </row>
    <row r="4" spans="1:26" ht="17.25" thickBot="1" x14ac:dyDescent="0.35">
      <c r="A4" s="235"/>
      <c r="B4" s="235"/>
      <c r="C4" s="236"/>
      <c r="D4" s="60" t="s">
        <v>4036</v>
      </c>
      <c r="E4" s="190" t="s">
        <v>5322</v>
      </c>
      <c r="F4" s="60" t="s">
        <v>4036</v>
      </c>
      <c r="G4" s="183" t="s">
        <v>5322</v>
      </c>
      <c r="H4" s="60" t="s">
        <v>4036</v>
      </c>
      <c r="I4" s="190" t="s">
        <v>5322</v>
      </c>
      <c r="J4" s="60" t="s">
        <v>4036</v>
      </c>
      <c r="K4" s="190" t="s">
        <v>5322</v>
      </c>
      <c r="L4" s="60" t="s">
        <v>4036</v>
      </c>
      <c r="M4" s="190" t="s">
        <v>5322</v>
      </c>
      <c r="N4" s="60" t="s">
        <v>4036</v>
      </c>
      <c r="O4" s="190" t="s">
        <v>5322</v>
      </c>
      <c r="P4" s="60" t="s">
        <v>4036</v>
      </c>
      <c r="Q4" s="190" t="s">
        <v>5322</v>
      </c>
      <c r="R4" s="60" t="s">
        <v>4036</v>
      </c>
      <c r="S4" s="190" t="s">
        <v>5322</v>
      </c>
      <c r="T4" s="178"/>
      <c r="U4" s="170" t="s">
        <v>4646</v>
      </c>
      <c r="V4" s="170" t="s">
        <v>4647</v>
      </c>
      <c r="W4" s="176" t="s">
        <v>4646</v>
      </c>
      <c r="X4" s="176" t="s">
        <v>4647</v>
      </c>
      <c r="Y4" s="181" t="s">
        <v>4646</v>
      </c>
      <c r="Z4" s="181" t="s">
        <v>4647</v>
      </c>
    </row>
    <row r="5" spans="1:26" x14ac:dyDescent="0.3">
      <c r="A5" s="64" t="s">
        <v>4030</v>
      </c>
      <c r="B5" s="64" t="s">
        <v>1021</v>
      </c>
      <c r="C5" s="64" t="s">
        <v>4034</v>
      </c>
      <c r="D5" s="195">
        <v>1</v>
      </c>
      <c r="E5" s="196">
        <v>2</v>
      </c>
      <c r="F5" s="172">
        <f>SUMIF(Model_Output!$B$11:$B$5000,$Y5,Model_Output!$G$11:$G$5000)</f>
        <v>5.9470000000000001</v>
      </c>
      <c r="G5" s="173">
        <f>SUMIF(Model_Output!$B$11:$B$5000,$Z5,Model_Output!$G$11:$G$5000)</f>
        <v>6.0110000000000001</v>
      </c>
      <c r="H5" s="172">
        <v>25.2</v>
      </c>
      <c r="I5" s="173">
        <v>23.3</v>
      </c>
      <c r="J5" s="172">
        <f>SUMIF(Model_Output!$B$11:$B$5000,$U5,Model_Output!$G$11:$G$5000)</f>
        <v>15.840548999999999</v>
      </c>
      <c r="K5" s="173">
        <f>SUMIF(Model_Output!$B$11:$B$5000,$V5,Model_Output!$G$11:$G$5000)</f>
        <v>16.148567</v>
      </c>
      <c r="L5" s="174">
        <f>J5/H5</f>
        <v>0.62859321428571424</v>
      </c>
      <c r="M5" s="175">
        <f t="shared" ref="M5:M11" si="0">K5/I5</f>
        <v>0.69307154506437763</v>
      </c>
      <c r="N5" s="172">
        <v>26.5</v>
      </c>
      <c r="O5" s="173">
        <v>25.7</v>
      </c>
      <c r="P5" s="172">
        <f>SUMIF(Model_Output!$B$11:$B$5000,$W5,Model_Output!$G$11:$G$5000)</f>
        <v>18.512025000000001</v>
      </c>
      <c r="Q5" s="173">
        <f>SUMIF(Model_Output!$B$11:$B$5000,$X5,Model_Output!$G$11:$G$5000)</f>
        <v>17.664795999999999</v>
      </c>
      <c r="R5" s="174">
        <f>P5/N5</f>
        <v>0.69856698113207549</v>
      </c>
      <c r="S5" s="175">
        <f>Q5/O5</f>
        <v>0.68734614785992221</v>
      </c>
      <c r="T5" s="77"/>
      <c r="U5" s="64" t="s">
        <v>4617</v>
      </c>
      <c r="V5" s="64" t="s">
        <v>4619</v>
      </c>
      <c r="W5" s="64" t="s">
        <v>4803</v>
      </c>
      <c r="X5" s="64" t="s">
        <v>4804</v>
      </c>
      <c r="Y5" s="64" t="s">
        <v>4994</v>
      </c>
      <c r="Z5" s="64" t="s">
        <v>4995</v>
      </c>
    </row>
    <row r="6" spans="1:26" x14ac:dyDescent="0.3">
      <c r="A6" s="64" t="s">
        <v>4032</v>
      </c>
      <c r="B6" s="64" t="s">
        <v>1029</v>
      </c>
      <c r="C6" s="64" t="s">
        <v>4035</v>
      </c>
      <c r="D6" s="195">
        <v>3</v>
      </c>
      <c r="E6" s="196">
        <v>4</v>
      </c>
      <c r="F6" s="172">
        <f>SUMIF(Model_Output!$B$11:$B$5000,$Y6,Model_Output!$G$11:$G$5000)</f>
        <v>4.63</v>
      </c>
      <c r="G6" s="173">
        <f>SUMIF(Model_Output!$B$11:$B$5000,$Z6,Model_Output!$G$11:$G$5000)</f>
        <v>4.63</v>
      </c>
      <c r="H6" s="172">
        <v>18.8</v>
      </c>
      <c r="I6" s="173">
        <v>17.399999999999999</v>
      </c>
      <c r="J6" s="172">
        <f>SUMIF(Model_Output!$B$11:$B$5000,$U6,Model_Output!$G$11:$G$5000)</f>
        <v>12.052106999999999</v>
      </c>
      <c r="K6" s="173">
        <f>SUMIF(Model_Output!$B$11:$B$5000,$V6,Model_Output!$G$11:$G$5000)</f>
        <v>11.888484</v>
      </c>
      <c r="L6" s="174">
        <f t="shared" ref="L6:L11" si="1">J6/H6</f>
        <v>0.64106952127659567</v>
      </c>
      <c r="M6" s="175">
        <f t="shared" si="0"/>
        <v>0.6832462068965518</v>
      </c>
      <c r="N6" s="172">
        <v>19.5</v>
      </c>
      <c r="O6" s="173">
        <v>20.399999999999999</v>
      </c>
      <c r="P6" s="172">
        <f>SUMIF(Model_Output!$B$11:$B$5000,$W6,Model_Output!$G$11:$G$5000)</f>
        <v>12.055056</v>
      </c>
      <c r="Q6" s="173">
        <f>SUMIF(Model_Output!$B$11:$B$5000,$X6,Model_Output!$G$11:$G$5000)</f>
        <v>12.702033</v>
      </c>
      <c r="R6" s="174">
        <f t="shared" ref="R6:R44" si="2">P6/N6</f>
        <v>0.61820799999999998</v>
      </c>
      <c r="S6" s="175">
        <f t="shared" ref="S6:S44" si="3">Q6/O6</f>
        <v>0.6226486764705883</v>
      </c>
      <c r="T6" s="77"/>
      <c r="U6" s="64" t="s">
        <v>4621</v>
      </c>
      <c r="V6" s="64" t="s">
        <v>4623</v>
      </c>
      <c r="W6" s="64" t="s">
        <v>4805</v>
      </c>
      <c r="X6" s="64" t="s">
        <v>4806</v>
      </c>
      <c r="Y6" s="64" t="s">
        <v>4996</v>
      </c>
      <c r="Z6" s="64" t="s">
        <v>4997</v>
      </c>
    </row>
    <row r="7" spans="1:26" x14ac:dyDescent="0.3">
      <c r="A7" s="64" t="s">
        <v>4038</v>
      </c>
      <c r="B7" s="64" t="s">
        <v>1030</v>
      </c>
      <c r="C7" s="64" t="s">
        <v>2984</v>
      </c>
      <c r="D7" s="195">
        <v>5</v>
      </c>
      <c r="E7" s="196">
        <v>6</v>
      </c>
      <c r="F7" s="172">
        <f>SUMIF(Model_Output!$B$11:$B$5000,$Y7,Model_Output!$G$11:$G$5000)</f>
        <v>1.6080000000000001</v>
      </c>
      <c r="G7" s="173">
        <f>SUMIF(Model_Output!$B$11:$B$5000,$Z7,Model_Output!$G$11:$G$5000)</f>
        <v>1.6080000000000001</v>
      </c>
      <c r="H7" s="172">
        <v>3.6</v>
      </c>
      <c r="I7" s="173">
        <v>4</v>
      </c>
      <c r="J7" s="172">
        <f>SUMIF(Model_Output!$B$11:$B$5000,$U7,Model_Output!$G$11:$G$5000)</f>
        <v>3.401106</v>
      </c>
      <c r="K7" s="173">
        <f>SUMIF(Model_Output!$B$11:$B$5000,$V7,Model_Output!$G$11:$G$5000)</f>
        <v>3.496801</v>
      </c>
      <c r="L7" s="174">
        <f t="shared" si="1"/>
        <v>0.94475166666666666</v>
      </c>
      <c r="M7" s="175">
        <f t="shared" si="0"/>
        <v>0.87420025000000001</v>
      </c>
      <c r="N7" s="172">
        <v>3.4</v>
      </c>
      <c r="O7" s="173">
        <v>3.2</v>
      </c>
      <c r="P7" s="172">
        <f>SUMIF(Model_Output!$B$11:$B$5000,$W7,Model_Output!$G$11:$G$5000)</f>
        <v>4.8122680000000004</v>
      </c>
      <c r="Q7" s="173">
        <f>SUMIF(Model_Output!$B$11:$B$5000,$X7,Model_Output!$G$11:$G$5000)</f>
        <v>3.4044189999999999</v>
      </c>
      <c r="R7" s="174">
        <f t="shared" si="2"/>
        <v>1.4153729411764708</v>
      </c>
      <c r="S7" s="175">
        <f t="shared" si="3"/>
        <v>1.0638809374999998</v>
      </c>
      <c r="T7" s="77"/>
      <c r="U7" s="64" t="s">
        <v>4625</v>
      </c>
      <c r="V7" s="64" t="s">
        <v>4627</v>
      </c>
      <c r="W7" s="64" t="s">
        <v>4807</v>
      </c>
      <c r="X7" s="64" t="s">
        <v>4808</v>
      </c>
      <c r="Y7" s="64" t="s">
        <v>4998</v>
      </c>
      <c r="Z7" s="64" t="s">
        <v>4999</v>
      </c>
    </row>
    <row r="8" spans="1:26" x14ac:dyDescent="0.3">
      <c r="A8" s="64" t="s">
        <v>4039</v>
      </c>
      <c r="B8" s="64" t="s">
        <v>1021</v>
      </c>
      <c r="C8" s="64" t="s">
        <v>4034</v>
      </c>
      <c r="D8" s="195">
        <v>7</v>
      </c>
      <c r="E8" s="196">
        <v>8</v>
      </c>
      <c r="F8" s="172">
        <f>SUMIF(Model_Output!$B$11:$B$5000,$Y8,Model_Output!$G$11:$G$5000)</f>
        <v>4.1719999999999997</v>
      </c>
      <c r="G8" s="173">
        <f>SUMIF(Model_Output!$B$11:$B$5000,$Z8,Model_Output!$G$11:$G$5000)</f>
        <v>4.1719999999999997</v>
      </c>
      <c r="H8" s="172">
        <v>14.4</v>
      </c>
      <c r="I8" s="173">
        <v>16.2</v>
      </c>
      <c r="J8" s="172">
        <f>SUMIF(Model_Output!$B$11:$B$5000,$U8,Model_Output!$G$11:$G$5000)</f>
        <v>11.023903000000001</v>
      </c>
      <c r="K8" s="173">
        <f>SUMIF(Model_Output!$B$11:$B$5000,$V8,Model_Output!$G$11:$G$5000)</f>
        <v>11.25437</v>
      </c>
      <c r="L8" s="174">
        <f t="shared" si="1"/>
        <v>0.76554881944444442</v>
      </c>
      <c r="M8" s="175">
        <f t="shared" si="0"/>
        <v>0.69471419753086416</v>
      </c>
      <c r="N8" s="172">
        <v>15.6</v>
      </c>
      <c r="O8" s="173">
        <v>17.399999999999999</v>
      </c>
      <c r="P8" s="172">
        <f>SUMIF(Model_Output!$B$11:$B$5000,$W8,Model_Output!$G$11:$G$5000)</f>
        <v>11.52331</v>
      </c>
      <c r="Q8" s="173">
        <f>SUMIF(Model_Output!$B$11:$B$5000,$X8,Model_Output!$G$11:$G$5000)</f>
        <v>12.727452</v>
      </c>
      <c r="R8" s="174">
        <f t="shared" si="2"/>
        <v>0.73867371794871794</v>
      </c>
      <c r="S8" s="175">
        <f t="shared" si="3"/>
        <v>0.73146275862068966</v>
      </c>
      <c r="T8" s="77"/>
      <c r="U8" s="64" t="s">
        <v>4629</v>
      </c>
      <c r="V8" s="64" t="s">
        <v>4631</v>
      </c>
      <c r="W8" s="64" t="s">
        <v>4809</v>
      </c>
      <c r="X8" s="64" t="s">
        <v>4810</v>
      </c>
      <c r="Y8" s="64" t="s">
        <v>5000</v>
      </c>
      <c r="Z8" s="64" t="s">
        <v>5001</v>
      </c>
    </row>
    <row r="9" spans="1:26" x14ac:dyDescent="0.3">
      <c r="A9" s="64" t="s">
        <v>4040</v>
      </c>
      <c r="B9" s="64" t="s">
        <v>1029</v>
      </c>
      <c r="C9" s="64" t="s">
        <v>4035</v>
      </c>
      <c r="D9" s="195">
        <v>9</v>
      </c>
      <c r="E9" s="196">
        <v>10</v>
      </c>
      <c r="F9" s="172">
        <f>SUMIF(Model_Output!$B$11:$B$5000,$Y9,Model_Output!$G$11:$G$5000)</f>
        <v>5.0389999999999997</v>
      </c>
      <c r="G9" s="173">
        <f>SUMIF(Model_Output!$B$11:$B$5000,$Z9,Model_Output!$G$11:$G$5000)</f>
        <v>5.0389999999999997</v>
      </c>
      <c r="H9" s="172">
        <v>14.5</v>
      </c>
      <c r="I9" s="173">
        <v>9.9</v>
      </c>
      <c r="J9" s="172">
        <f>SUMIF(Model_Output!$B$11:$B$5000,$U9,Model_Output!$G$11:$G$5000)</f>
        <v>12.789778</v>
      </c>
      <c r="K9" s="173">
        <f>SUMIF(Model_Output!$B$11:$B$5000,$V9,Model_Output!$G$11:$G$5000)</f>
        <v>12.600096000000001</v>
      </c>
      <c r="L9" s="174">
        <f t="shared" si="1"/>
        <v>0.88205365517241385</v>
      </c>
      <c r="M9" s="175">
        <f t="shared" si="0"/>
        <v>1.2727369696969697</v>
      </c>
      <c r="N9" s="172">
        <v>11.7</v>
      </c>
      <c r="O9" s="173">
        <v>15.3</v>
      </c>
      <c r="P9" s="172">
        <f>SUMIF(Model_Output!$B$11:$B$5000,$W9,Model_Output!$G$11:$G$5000)</f>
        <v>13.151439</v>
      </c>
      <c r="Q9" s="173">
        <f>SUMIF(Model_Output!$B$11:$B$5000,$X9,Model_Output!$G$11:$G$5000)</f>
        <v>14.046595999999999</v>
      </c>
      <c r="R9" s="174">
        <f t="shared" si="2"/>
        <v>1.1240546153846154</v>
      </c>
      <c r="S9" s="175">
        <f t="shared" si="3"/>
        <v>0.91807816993464042</v>
      </c>
      <c r="T9" s="77"/>
      <c r="U9" s="64" t="s">
        <v>4633</v>
      </c>
      <c r="V9" s="64" t="s">
        <v>4635</v>
      </c>
      <c r="W9" s="64" t="s">
        <v>4811</v>
      </c>
      <c r="X9" s="64" t="s">
        <v>4812</v>
      </c>
      <c r="Y9" s="64" t="s">
        <v>5002</v>
      </c>
      <c r="Z9" s="64" t="s">
        <v>5003</v>
      </c>
    </row>
    <row r="10" spans="1:26" x14ac:dyDescent="0.3">
      <c r="A10" s="64" t="s">
        <v>4041</v>
      </c>
      <c r="B10" s="64" t="s">
        <v>1021</v>
      </c>
      <c r="C10" s="64" t="s">
        <v>4042</v>
      </c>
      <c r="D10" s="195">
        <v>11</v>
      </c>
      <c r="E10" s="196">
        <v>12</v>
      </c>
      <c r="F10" s="172">
        <f>SUMIF(Model_Output!$B$11:$B$5000,$Y10,Model_Output!$G$11:$G$5000)</f>
        <v>8.3389989999999994</v>
      </c>
      <c r="G10" s="173">
        <f>SUMIF(Model_Output!$B$11:$B$5000,$Z10,Model_Output!$G$11:$G$5000)</f>
        <v>8.3390000000000004</v>
      </c>
      <c r="H10" s="172">
        <v>28.9</v>
      </c>
      <c r="I10" s="173">
        <v>29.6</v>
      </c>
      <c r="J10" s="172">
        <f>SUMIF(Model_Output!$B$11:$B$5000,$U10,Model_Output!$G$11:$G$5000)</f>
        <v>19.030937000000002</v>
      </c>
      <c r="K10" s="173">
        <f>SUMIF(Model_Output!$B$11:$B$5000,$V10,Model_Output!$G$11:$G$5000)</f>
        <v>20.604969000000001</v>
      </c>
      <c r="L10" s="174">
        <f t="shared" si="1"/>
        <v>0.65850993079584785</v>
      </c>
      <c r="M10" s="175">
        <f t="shared" si="0"/>
        <v>0.69611381756756752</v>
      </c>
      <c r="N10" s="172">
        <v>29.9</v>
      </c>
      <c r="O10" s="173">
        <v>25.9</v>
      </c>
      <c r="P10" s="172">
        <f>SUMIF(Model_Output!$B$11:$B$5000,$W10,Model_Output!$G$11:$G$5000)</f>
        <v>24.173352999999999</v>
      </c>
      <c r="Q10" s="173">
        <f>SUMIF(Model_Output!$B$11:$B$5000,$X10,Model_Output!$G$11:$G$5000)</f>
        <v>20.031428999999999</v>
      </c>
      <c r="R10" s="174">
        <f t="shared" si="2"/>
        <v>0.80847334448160535</v>
      </c>
      <c r="S10" s="175">
        <f t="shared" si="3"/>
        <v>0.77341424710424711</v>
      </c>
      <c r="T10" s="77"/>
      <c r="U10" s="64" t="s">
        <v>4637</v>
      </c>
      <c r="V10" s="64" t="s">
        <v>4639</v>
      </c>
      <c r="W10" s="64" t="s">
        <v>4813</v>
      </c>
      <c r="X10" s="64" t="s">
        <v>4814</v>
      </c>
      <c r="Y10" s="64" t="s">
        <v>5004</v>
      </c>
      <c r="Z10" s="64" t="s">
        <v>5005</v>
      </c>
    </row>
    <row r="11" spans="1:26" x14ac:dyDescent="0.3">
      <c r="A11" s="64" t="s">
        <v>4043</v>
      </c>
      <c r="B11" s="64" t="s">
        <v>1029</v>
      </c>
      <c r="C11" s="64" t="s">
        <v>4035</v>
      </c>
      <c r="D11" s="195">
        <v>13</v>
      </c>
      <c r="E11" s="196">
        <v>14</v>
      </c>
      <c r="F11" s="172">
        <f>SUMIF(Model_Output!$B$11:$B$5000,$Y11,Model_Output!$G$11:$G$5000)</f>
        <v>10.232001</v>
      </c>
      <c r="G11" s="173">
        <f>SUMIF(Model_Output!$B$11:$B$5000,$Z11,Model_Output!$G$11:$G$5000)</f>
        <v>10.232002</v>
      </c>
      <c r="H11" s="172">
        <v>28.4</v>
      </c>
      <c r="I11" s="173">
        <v>28.9</v>
      </c>
      <c r="J11" s="172">
        <f>SUMIF(Model_Output!$B$11:$B$5000,$U11,Model_Output!$G$11:$G$5000)</f>
        <v>22.616554000000001</v>
      </c>
      <c r="K11" s="173">
        <f>SUMIF(Model_Output!$B$11:$B$5000,$V11,Model_Output!$G$11:$G$5000)</f>
        <v>22.684502999999999</v>
      </c>
      <c r="L11" s="174">
        <f t="shared" si="1"/>
        <v>0.79635753521126762</v>
      </c>
      <c r="M11" s="175">
        <f t="shared" si="0"/>
        <v>0.78493089965397922</v>
      </c>
      <c r="N11" s="172">
        <v>31.1</v>
      </c>
      <c r="O11" s="173">
        <v>29.8</v>
      </c>
      <c r="P11" s="172">
        <f>SUMIF(Model_Output!$B$11:$B$5000,$W11,Model_Output!$G$11:$G$5000)</f>
        <v>23.387435</v>
      </c>
      <c r="Q11" s="173">
        <f>SUMIF(Model_Output!$B$11:$B$5000,$X11,Model_Output!$G$11:$G$5000)</f>
        <v>23.518262</v>
      </c>
      <c r="R11" s="174">
        <f t="shared" si="2"/>
        <v>0.75200755627009641</v>
      </c>
      <c r="S11" s="175">
        <f t="shared" si="3"/>
        <v>0.78920342281879197</v>
      </c>
      <c r="T11" s="77"/>
      <c r="U11" s="64" t="s">
        <v>4641</v>
      </c>
      <c r="V11" s="64" t="s">
        <v>4643</v>
      </c>
      <c r="W11" s="64" t="s">
        <v>4815</v>
      </c>
      <c r="X11" s="64" t="s">
        <v>4816</v>
      </c>
      <c r="Y11" s="64" t="s">
        <v>5006</v>
      </c>
      <c r="Z11" s="64" t="s">
        <v>5007</v>
      </c>
    </row>
    <row r="12" spans="1:26" x14ac:dyDescent="0.3">
      <c r="A12" s="64" t="s">
        <v>4650</v>
      </c>
      <c r="B12" s="64" t="s">
        <v>1021</v>
      </c>
      <c r="C12" s="64" t="s">
        <v>4034</v>
      </c>
      <c r="D12" s="195">
        <v>15</v>
      </c>
      <c r="E12" s="196">
        <v>16</v>
      </c>
      <c r="F12" s="172">
        <f>SUMIF(Model_Output!$B$11:$B$5000,$Y12,Model_Output!$G$11:$G$5000)</f>
        <v>3.1989990000000001</v>
      </c>
      <c r="G12" s="173">
        <f>SUMIF(Model_Output!$B$11:$B$5000,$Z12,Model_Output!$G$11:$G$5000)</f>
        <v>3.1989990000000001</v>
      </c>
      <c r="H12" s="172">
        <v>10.6</v>
      </c>
      <c r="I12" s="173">
        <v>10.6</v>
      </c>
      <c r="J12" s="172">
        <f>SUMIF(Model_Output!$B$11:$B$5000,$U12,Model_Output!$G$11:$G$5000)</f>
        <v>8.5969200000000008</v>
      </c>
      <c r="K12" s="173">
        <f>SUMIF(Model_Output!$B$11:$B$5000,$V12,Model_Output!$G$11:$G$5000)</f>
        <v>8.5668159999999993</v>
      </c>
      <c r="L12" s="174">
        <f t="shared" ref="L12" si="4">J12/H12</f>
        <v>0.81103018867924537</v>
      </c>
      <c r="M12" s="175">
        <f t="shared" ref="M12" si="5">K12/I12</f>
        <v>0.80819018867924519</v>
      </c>
      <c r="N12" s="172">
        <v>12.1</v>
      </c>
      <c r="O12" s="173">
        <v>12</v>
      </c>
      <c r="P12" s="172">
        <f>SUMIF(Model_Output!$B$11:$B$5000,$W12,Model_Output!$G$11:$G$5000)</f>
        <v>10.118485</v>
      </c>
      <c r="Q12" s="173">
        <f>SUMIF(Model_Output!$B$11:$B$5000,$X12,Model_Output!$G$11:$G$5000)</f>
        <v>8.5050039999999996</v>
      </c>
      <c r="R12" s="174">
        <f t="shared" si="2"/>
        <v>0.83623842975206608</v>
      </c>
      <c r="S12" s="175">
        <f t="shared" si="3"/>
        <v>0.70875033333333326</v>
      </c>
      <c r="T12" s="77"/>
      <c r="U12" s="64" t="s">
        <v>4648</v>
      </c>
      <c r="V12" s="64" t="s">
        <v>4649</v>
      </c>
      <c r="W12" s="64" t="s">
        <v>4817</v>
      </c>
      <c r="X12" s="64" t="s">
        <v>4818</v>
      </c>
      <c r="Y12" s="64" t="s">
        <v>5008</v>
      </c>
      <c r="Z12" s="64" t="s">
        <v>5009</v>
      </c>
    </row>
    <row r="13" spans="1:26" x14ac:dyDescent="0.3">
      <c r="A13" s="64" t="s">
        <v>4651</v>
      </c>
      <c r="B13" s="64" t="s">
        <v>1021</v>
      </c>
      <c r="C13" s="64" t="s">
        <v>2983</v>
      </c>
      <c r="D13" s="195">
        <v>17</v>
      </c>
      <c r="E13" s="196">
        <v>18</v>
      </c>
      <c r="F13" s="172">
        <f>SUMIF(Model_Output!$B$11:$B$5000,$Y13,Model_Output!$G$11:$G$5000)</f>
        <v>4.2469999999999999</v>
      </c>
      <c r="G13" s="173">
        <f>SUMIF(Model_Output!$B$11:$B$5000,$Z13,Model_Output!$G$11:$G$5000)</f>
        <v>4.2459990000000003</v>
      </c>
      <c r="H13" s="172">
        <v>13.4</v>
      </c>
      <c r="I13" s="173">
        <v>10.7</v>
      </c>
      <c r="J13" s="172">
        <f>SUMIF(Model_Output!$B$11:$B$5000,$U13,Model_Output!$G$11:$G$5000)</f>
        <v>11.863318</v>
      </c>
      <c r="K13" s="173">
        <f>SUMIF(Model_Output!$B$11:$B$5000,$V13,Model_Output!$G$11:$G$5000)</f>
        <v>10.769335999999999</v>
      </c>
      <c r="L13" s="174">
        <f t="shared" ref="L13" si="6">J13/H13</f>
        <v>0.88532223880597005</v>
      </c>
      <c r="M13" s="175">
        <f t="shared" ref="M13" si="7">K13/I13</f>
        <v>1.00648</v>
      </c>
      <c r="N13" s="172">
        <v>12</v>
      </c>
      <c r="O13" s="173">
        <v>16.3</v>
      </c>
      <c r="P13" s="172">
        <f>SUMIF(Model_Output!$B$11:$B$5000,$W13,Model_Output!$G$11:$G$5000)</f>
        <v>12.036009</v>
      </c>
      <c r="Q13" s="173">
        <f>SUMIF(Model_Output!$B$11:$B$5000,$X13,Model_Output!$G$11:$G$5000)</f>
        <v>13.082651</v>
      </c>
      <c r="R13" s="174">
        <f t="shared" si="2"/>
        <v>1.00300075</v>
      </c>
      <c r="S13" s="175">
        <f t="shared" si="3"/>
        <v>0.80261662576687109</v>
      </c>
      <c r="T13" s="77"/>
      <c r="U13" s="64" t="s">
        <v>4652</v>
      </c>
      <c r="V13" s="64" t="s">
        <v>4653</v>
      </c>
      <c r="W13" s="64" t="s">
        <v>4819</v>
      </c>
      <c r="X13" s="64" t="s">
        <v>4820</v>
      </c>
      <c r="Y13" s="64" t="s">
        <v>5010</v>
      </c>
      <c r="Z13" s="64" t="s">
        <v>5011</v>
      </c>
    </row>
    <row r="14" spans="1:26" x14ac:dyDescent="0.3">
      <c r="A14" s="64" t="s">
        <v>4656</v>
      </c>
      <c r="B14" s="64" t="s">
        <v>1030</v>
      </c>
      <c r="C14" s="64" t="s">
        <v>4657</v>
      </c>
      <c r="D14" s="195">
        <v>19</v>
      </c>
      <c r="E14" s="196">
        <v>20</v>
      </c>
      <c r="F14" s="172">
        <f>SUMIF(Model_Output!$B$11:$B$5000,$Y14,Model_Output!$G$11:$G$5000)</f>
        <v>3.2879999999999998</v>
      </c>
      <c r="G14" s="173">
        <f>SUMIF(Model_Output!$B$11:$B$5000,$Z14,Model_Output!$G$11:$G$5000)</f>
        <v>3.2879999999999998</v>
      </c>
      <c r="H14" s="172">
        <v>10.199999999999999</v>
      </c>
      <c r="I14" s="173">
        <v>10.5</v>
      </c>
      <c r="J14" s="172">
        <f>SUMIF(Model_Output!$B$11:$B$5000,$U14,Model_Output!$G$11:$G$5000)</f>
        <v>6.9960940000000003</v>
      </c>
      <c r="K14" s="173">
        <f>SUMIF(Model_Output!$B$11:$B$5000,$V14,Model_Output!$G$11:$G$5000)</f>
        <v>7.364401</v>
      </c>
      <c r="L14" s="174">
        <f t="shared" ref="L14" si="8">J14/H14</f>
        <v>0.68589156862745104</v>
      </c>
      <c r="M14" s="175">
        <f t="shared" ref="M14" si="9">K14/I14</f>
        <v>0.70137152380952383</v>
      </c>
      <c r="N14" s="172">
        <v>11.7</v>
      </c>
      <c r="O14" s="173">
        <v>11.2</v>
      </c>
      <c r="P14" s="172">
        <f>SUMIF(Model_Output!$B$11:$B$5000,$W14,Model_Output!$G$11:$G$5000)</f>
        <v>9.4910409999999992</v>
      </c>
      <c r="Q14" s="173">
        <f>SUMIF(Model_Output!$B$11:$B$5000,$X14,Model_Output!$G$11:$G$5000)</f>
        <v>7.4712019999999999</v>
      </c>
      <c r="R14" s="174">
        <f t="shared" si="2"/>
        <v>0.81120008547008549</v>
      </c>
      <c r="S14" s="175">
        <f t="shared" si="3"/>
        <v>0.66707160714285718</v>
      </c>
      <c r="T14" s="77"/>
      <c r="U14" s="64" t="s">
        <v>4654</v>
      </c>
      <c r="V14" s="64" t="s">
        <v>4655</v>
      </c>
      <c r="W14" s="64" t="s">
        <v>4821</v>
      </c>
      <c r="X14" s="64" t="s">
        <v>4822</v>
      </c>
      <c r="Y14" s="64" t="s">
        <v>5012</v>
      </c>
      <c r="Z14" s="64" t="s">
        <v>5013</v>
      </c>
    </row>
    <row r="15" spans="1:26" x14ac:dyDescent="0.3">
      <c r="A15" s="64" t="s">
        <v>4665</v>
      </c>
      <c r="B15" s="64" t="s">
        <v>1029</v>
      </c>
      <c r="C15" s="64" t="s">
        <v>4035</v>
      </c>
      <c r="D15" s="195">
        <v>21</v>
      </c>
      <c r="E15" s="196">
        <v>22</v>
      </c>
      <c r="F15" s="172">
        <f>SUMIF(Model_Output!$B$11:$B$5000,$Y15,Model_Output!$G$11:$G$5000)</f>
        <v>7.3570000000000002</v>
      </c>
      <c r="G15" s="173">
        <f>SUMIF(Model_Output!$B$11:$B$5000,$Z15,Model_Output!$G$11:$G$5000)</f>
        <v>7.3570000000000002</v>
      </c>
      <c r="H15" s="172">
        <v>17.100000000000001</v>
      </c>
      <c r="I15" s="173">
        <v>16.100000000000001</v>
      </c>
      <c r="J15" s="172">
        <f>SUMIF(Model_Output!$B$11:$B$5000,$U15,Model_Output!$G$11:$G$5000)</f>
        <v>13.078124000000001</v>
      </c>
      <c r="K15" s="173">
        <f>SUMIF(Model_Output!$B$11:$B$5000,$V15,Model_Output!$G$11:$G$5000)</f>
        <v>12.785157</v>
      </c>
      <c r="L15" s="174">
        <f t="shared" ref="L15" si="10">J15/H15</f>
        <v>0.76480257309941524</v>
      </c>
      <c r="M15" s="175">
        <f t="shared" ref="M15" si="11">K15/I15</f>
        <v>0.79410913043478248</v>
      </c>
      <c r="N15" s="172">
        <v>16.600000000000001</v>
      </c>
      <c r="O15" s="173">
        <v>15.3</v>
      </c>
      <c r="P15" s="172">
        <f>SUMIF(Model_Output!$B$11:$B$5000,$W15,Model_Output!$G$11:$G$5000)</f>
        <v>14.215565</v>
      </c>
      <c r="Q15" s="173">
        <f>SUMIF(Model_Output!$B$11:$B$5000,$X15,Model_Output!$G$11:$G$5000)</f>
        <v>13.555524</v>
      </c>
      <c r="R15" s="174">
        <f t="shared" si="2"/>
        <v>0.85635933734939751</v>
      </c>
      <c r="S15" s="175">
        <f t="shared" si="3"/>
        <v>0.88598196078431368</v>
      </c>
      <c r="T15" s="77"/>
      <c r="U15" s="64" t="s">
        <v>4666</v>
      </c>
      <c r="V15" s="64" t="s">
        <v>4667</v>
      </c>
      <c r="W15" s="64" t="s">
        <v>4823</v>
      </c>
      <c r="X15" s="64" t="s">
        <v>4824</v>
      </c>
      <c r="Y15" s="64" t="s">
        <v>5014</v>
      </c>
      <c r="Z15" s="64" t="s">
        <v>5015</v>
      </c>
    </row>
    <row r="16" spans="1:26" x14ac:dyDescent="0.3">
      <c r="A16" s="64" t="s">
        <v>4668</v>
      </c>
      <c r="B16" s="64" t="s">
        <v>1030</v>
      </c>
      <c r="C16" s="64" t="s">
        <v>4657</v>
      </c>
      <c r="D16" s="195">
        <v>23</v>
      </c>
      <c r="E16" s="196">
        <v>24</v>
      </c>
      <c r="F16" s="172">
        <f>SUMIF(Model_Output!$B$11:$B$5000,$Y16,Model_Output!$G$11:$G$5000)</f>
        <v>4.6740000000000004</v>
      </c>
      <c r="G16" s="173">
        <f>SUMIF(Model_Output!$B$11:$B$5000,$Z16,Model_Output!$G$11:$G$5000)</f>
        <v>4.6740000000000004</v>
      </c>
      <c r="H16" s="172">
        <v>19.399999999999999</v>
      </c>
      <c r="I16" s="173">
        <v>20</v>
      </c>
      <c r="J16" s="172">
        <f>SUMIF(Model_Output!$B$11:$B$5000,$U16,Model_Output!$G$11:$G$5000)</f>
        <v>11.41705</v>
      </c>
      <c r="K16" s="173">
        <f>SUMIF(Model_Output!$B$11:$B$5000,$V16,Model_Output!$G$11:$G$5000)</f>
        <v>11.704945</v>
      </c>
      <c r="L16" s="174">
        <f t="shared" ref="L16" si="12">J16/H16</f>
        <v>0.58850773195876294</v>
      </c>
      <c r="M16" s="175">
        <f t="shared" ref="M16" si="13">K16/I16</f>
        <v>0.58524725</v>
      </c>
      <c r="N16" s="172">
        <v>21.8</v>
      </c>
      <c r="O16" s="173">
        <v>21.1</v>
      </c>
      <c r="P16" s="172">
        <f>SUMIF(Model_Output!$B$11:$B$5000,$W16,Model_Output!$G$11:$G$5000)</f>
        <v>12.496274</v>
      </c>
      <c r="Q16" s="173">
        <f>SUMIF(Model_Output!$B$11:$B$5000,$X16,Model_Output!$G$11:$G$5000)</f>
        <v>12.369781</v>
      </c>
      <c r="R16" s="174">
        <f t="shared" si="2"/>
        <v>0.57322357798165136</v>
      </c>
      <c r="S16" s="175">
        <f t="shared" si="3"/>
        <v>0.58624554502369663</v>
      </c>
      <c r="T16" s="77"/>
      <c r="U16" s="64" t="s">
        <v>4669</v>
      </c>
      <c r="V16" s="64" t="s">
        <v>4670</v>
      </c>
      <c r="W16" s="64" t="s">
        <v>4825</v>
      </c>
      <c r="X16" s="64" t="s">
        <v>4826</v>
      </c>
      <c r="Y16" s="64" t="s">
        <v>5016</v>
      </c>
      <c r="Z16" s="64" t="s">
        <v>5017</v>
      </c>
    </row>
    <row r="17" spans="1:26" x14ac:dyDescent="0.3">
      <c r="A17" s="64" t="s">
        <v>4675</v>
      </c>
      <c r="B17" s="64" t="s">
        <v>1030</v>
      </c>
      <c r="C17" s="64" t="s">
        <v>4676</v>
      </c>
      <c r="D17" s="195">
        <v>25</v>
      </c>
      <c r="E17" s="196">
        <v>26</v>
      </c>
      <c r="F17" s="172">
        <f>SUMIF(Model_Output!$B$11:$B$5000,$Y17,Model_Output!$G$11:$G$5000)</f>
        <v>10.574</v>
      </c>
      <c r="G17" s="173">
        <f>SUMIF(Model_Output!$B$11:$B$5000,$Z17,Model_Output!$G$11:$G$5000)</f>
        <v>10.574</v>
      </c>
      <c r="H17" s="172">
        <v>26.5</v>
      </c>
      <c r="I17" s="173">
        <v>28.4</v>
      </c>
      <c r="J17" s="172">
        <f>SUMIF(Model_Output!$B$11:$B$5000,$U17,Model_Output!$G$11:$G$5000)</f>
        <v>19.756008000000001</v>
      </c>
      <c r="K17" s="173">
        <f>SUMIF(Model_Output!$B$11:$B$5000,$V17,Model_Output!$G$11:$G$5000)</f>
        <v>22.087461000000001</v>
      </c>
      <c r="L17" s="174">
        <f t="shared" ref="L17" si="14">J17/H17</f>
        <v>0.74550973584905667</v>
      </c>
      <c r="M17" s="175">
        <f t="shared" ref="M17" si="15">K17/I17</f>
        <v>0.77772750000000013</v>
      </c>
      <c r="N17" s="172">
        <v>28.3</v>
      </c>
      <c r="O17" s="173">
        <v>27.6</v>
      </c>
      <c r="P17" s="172">
        <f>SUMIF(Model_Output!$B$11:$B$5000,$W17,Model_Output!$G$11:$G$5000)</f>
        <v>23.498218000000001</v>
      </c>
      <c r="Q17" s="173">
        <f>SUMIF(Model_Output!$B$11:$B$5000,$X17,Model_Output!$G$11:$G$5000)</f>
        <v>21.519203000000001</v>
      </c>
      <c r="R17" s="174">
        <f t="shared" si="2"/>
        <v>0.83032572438162544</v>
      </c>
      <c r="S17" s="175">
        <f t="shared" si="3"/>
        <v>0.77968126811594207</v>
      </c>
      <c r="T17" s="77"/>
      <c r="U17" s="64" t="s">
        <v>4677</v>
      </c>
      <c r="V17" s="64" t="s">
        <v>4678</v>
      </c>
      <c r="W17" s="64" t="s">
        <v>4827</v>
      </c>
      <c r="X17" s="64" t="s">
        <v>4828</v>
      </c>
      <c r="Y17" s="64" t="s">
        <v>5018</v>
      </c>
      <c r="Z17" s="64" t="s">
        <v>5019</v>
      </c>
    </row>
    <row r="18" spans="1:26" x14ac:dyDescent="0.3">
      <c r="A18" s="64" t="s">
        <v>4679</v>
      </c>
      <c r="B18" s="64" t="s">
        <v>1021</v>
      </c>
      <c r="C18" s="64" t="s">
        <v>4680</v>
      </c>
      <c r="D18" s="195">
        <v>27</v>
      </c>
      <c r="E18" s="196">
        <v>28</v>
      </c>
      <c r="F18" s="172">
        <f>SUMIF(Model_Output!$B$11:$B$5000,$Y18,Model_Output!$G$11:$G$5000)</f>
        <v>7.0730000000000004</v>
      </c>
      <c r="G18" s="173">
        <f>SUMIF(Model_Output!$B$11:$B$5000,$Z18,Model_Output!$G$11:$G$5000)</f>
        <v>7.0730009999999996</v>
      </c>
      <c r="H18" s="172">
        <v>21.7</v>
      </c>
      <c r="I18" s="173">
        <v>19.600000000000001</v>
      </c>
      <c r="J18" s="172">
        <f>SUMIF(Model_Output!$B$11:$B$5000,$U18,Model_Output!$G$11:$G$5000)</f>
        <v>17.247641999999999</v>
      </c>
      <c r="K18" s="173">
        <f>SUMIF(Model_Output!$B$11:$B$5000,$V18,Model_Output!$G$11:$G$5000)</f>
        <v>17.244517999999999</v>
      </c>
      <c r="L18" s="174">
        <f t="shared" ref="L18" si="16">J18/H18</f>
        <v>0.79482221198156677</v>
      </c>
      <c r="M18" s="175">
        <f t="shared" ref="M18" si="17">K18/I18</f>
        <v>0.87982234693877537</v>
      </c>
      <c r="N18" s="172">
        <v>23</v>
      </c>
      <c r="O18" s="173">
        <v>21.1</v>
      </c>
      <c r="P18" s="172">
        <f>SUMIF(Model_Output!$B$11:$B$5000,$W18,Model_Output!$G$11:$G$5000)</f>
        <v>19.478300000000001</v>
      </c>
      <c r="Q18" s="173">
        <f>SUMIF(Model_Output!$B$11:$B$5000,$X18,Model_Output!$G$11:$G$5000)</f>
        <v>18.071141999999998</v>
      </c>
      <c r="R18" s="174">
        <f t="shared" si="2"/>
        <v>0.84688260869565224</v>
      </c>
      <c r="S18" s="175">
        <f t="shared" si="3"/>
        <v>0.85645222748815153</v>
      </c>
      <c r="T18" s="77"/>
      <c r="U18" s="64" t="s">
        <v>4681</v>
      </c>
      <c r="V18" s="64" t="s">
        <v>4682</v>
      </c>
      <c r="W18" s="64" t="s">
        <v>4829</v>
      </c>
      <c r="X18" s="64" t="s">
        <v>4830</v>
      </c>
      <c r="Y18" s="64" t="s">
        <v>5020</v>
      </c>
      <c r="Z18" s="64" t="s">
        <v>5021</v>
      </c>
    </row>
    <row r="19" spans="1:26" x14ac:dyDescent="0.3">
      <c r="A19" s="64" t="s">
        <v>4683</v>
      </c>
      <c r="B19" s="64" t="s">
        <v>1030</v>
      </c>
      <c r="C19" s="64" t="s">
        <v>4684</v>
      </c>
      <c r="D19" s="195">
        <v>29</v>
      </c>
      <c r="E19" s="196">
        <v>30</v>
      </c>
      <c r="F19" s="172">
        <f>SUMIF(Model_Output!$B$11:$B$5000,$Y19,Model_Output!$G$11:$G$5000)</f>
        <v>11.536002</v>
      </c>
      <c r="G19" s="173">
        <f>SUMIF(Model_Output!$B$11:$B$5000,$Z19,Model_Output!$G$11:$G$5000)</f>
        <v>11.536002</v>
      </c>
      <c r="H19" s="172">
        <v>29.2</v>
      </c>
      <c r="I19" s="173">
        <v>30.2</v>
      </c>
      <c r="J19" s="172">
        <f>SUMIF(Model_Output!$B$11:$B$5000,$U19,Model_Output!$G$11:$G$5000)</f>
        <v>21.175350000000002</v>
      </c>
      <c r="K19" s="173">
        <f>SUMIF(Model_Output!$B$11:$B$5000,$V19,Model_Output!$G$11:$G$5000)</f>
        <v>24.263576</v>
      </c>
      <c r="L19" s="174">
        <f t="shared" ref="L19" si="18">J19/H19</f>
        <v>0.72518321917808226</v>
      </c>
      <c r="M19" s="175">
        <f t="shared" ref="M19" si="19">K19/I19</f>
        <v>0.80342966887417222</v>
      </c>
      <c r="N19" s="172">
        <v>32.5</v>
      </c>
      <c r="O19" s="173">
        <v>31.9</v>
      </c>
      <c r="P19" s="172">
        <f>SUMIF(Model_Output!$B$11:$B$5000,$W19,Model_Output!$G$11:$G$5000)</f>
        <v>26.792228000000001</v>
      </c>
      <c r="Q19" s="173">
        <f>SUMIF(Model_Output!$B$11:$B$5000,$X19,Model_Output!$G$11:$G$5000)</f>
        <v>24.215032000000001</v>
      </c>
      <c r="R19" s="174">
        <f t="shared" si="2"/>
        <v>0.82437624615384619</v>
      </c>
      <c r="S19" s="175">
        <f t="shared" si="3"/>
        <v>0.75909191222570538</v>
      </c>
      <c r="T19" s="77"/>
      <c r="U19" s="64" t="s">
        <v>4685</v>
      </c>
      <c r="V19" s="64" t="s">
        <v>4686</v>
      </c>
      <c r="W19" s="64" t="s">
        <v>4831</v>
      </c>
      <c r="X19" s="64" t="s">
        <v>4832</v>
      </c>
      <c r="Y19" s="64" t="s">
        <v>5022</v>
      </c>
      <c r="Z19" s="64" t="s">
        <v>5023</v>
      </c>
    </row>
    <row r="20" spans="1:26" x14ac:dyDescent="0.3">
      <c r="A20" s="64" t="s">
        <v>4687</v>
      </c>
      <c r="B20" s="64" t="s">
        <v>1022</v>
      </c>
      <c r="C20" s="64" t="s">
        <v>4688</v>
      </c>
      <c r="D20" s="195">
        <v>31</v>
      </c>
      <c r="E20" s="196">
        <v>32</v>
      </c>
      <c r="F20" s="172">
        <f>SUMIF(Model_Output!$B$11:$B$5000,$Y20,Model_Output!$G$11:$G$5000)</f>
        <v>3.5310000000000001</v>
      </c>
      <c r="G20" s="173">
        <f>SUMIF(Model_Output!$B$11:$B$5000,$Z20,Model_Output!$G$11:$G$5000)</f>
        <v>3.5310000000000001</v>
      </c>
      <c r="H20" s="172">
        <v>6.8</v>
      </c>
      <c r="I20" s="173">
        <v>6.3</v>
      </c>
      <c r="J20" s="172">
        <f>SUMIF(Model_Output!$B$11:$B$5000,$U20,Model_Output!$G$11:$G$5000)</f>
        <v>4.9007160000000001</v>
      </c>
      <c r="K20" s="173">
        <f>SUMIF(Model_Output!$B$11:$B$5000,$V20,Model_Output!$G$11:$G$5000)</f>
        <v>4.9310179999999999</v>
      </c>
      <c r="L20" s="174">
        <f t="shared" ref="L20" si="20">J20/H20</f>
        <v>0.72069352941176479</v>
      </c>
      <c r="M20" s="175">
        <f t="shared" ref="M20" si="21">K20/I20</f>
        <v>0.78270126984126986</v>
      </c>
      <c r="N20" s="172">
        <v>6.1</v>
      </c>
      <c r="O20" s="173">
        <v>5.5</v>
      </c>
      <c r="P20" s="172">
        <f>SUMIF(Model_Output!$B$11:$B$5000,$W20,Model_Output!$G$11:$G$5000)</f>
        <v>4.8999759999999997</v>
      </c>
      <c r="Q20" s="173">
        <f>SUMIF(Model_Output!$B$11:$B$5000,$X20,Model_Output!$G$11:$G$5000)</f>
        <v>4.9351479999999999</v>
      </c>
      <c r="R20" s="174">
        <f t="shared" si="2"/>
        <v>0.80327475409836069</v>
      </c>
      <c r="S20" s="175">
        <f t="shared" si="3"/>
        <v>0.8972996363636363</v>
      </c>
      <c r="T20" s="77"/>
      <c r="U20" s="64" t="s">
        <v>4689</v>
      </c>
      <c r="V20" s="64" t="s">
        <v>4690</v>
      </c>
      <c r="W20" s="64" t="s">
        <v>4833</v>
      </c>
      <c r="X20" s="64" t="s">
        <v>4834</v>
      </c>
      <c r="Y20" s="64" t="s">
        <v>5024</v>
      </c>
      <c r="Z20" s="64" t="s">
        <v>5025</v>
      </c>
    </row>
    <row r="21" spans="1:26" x14ac:dyDescent="0.3">
      <c r="A21" s="64" t="s">
        <v>4691</v>
      </c>
      <c r="B21" s="64" t="s">
        <v>1022</v>
      </c>
      <c r="C21" s="64" t="s">
        <v>3157</v>
      </c>
      <c r="D21" s="195">
        <v>33</v>
      </c>
      <c r="E21" s="196">
        <v>34</v>
      </c>
      <c r="F21" s="172">
        <f>SUMIF(Model_Output!$B$11:$B$5000,$Y21,Model_Output!$G$11:$G$5000)</f>
        <v>2.081</v>
      </c>
      <c r="G21" s="173">
        <f>SUMIF(Model_Output!$B$11:$B$5000,$Z21,Model_Output!$G$11:$G$5000)</f>
        <v>2.081</v>
      </c>
      <c r="H21" s="172">
        <v>6.7</v>
      </c>
      <c r="I21" s="173">
        <v>7</v>
      </c>
      <c r="J21" s="172">
        <f>SUMIF(Model_Output!$B$11:$B$5000,$U21,Model_Output!$G$11:$G$5000)</f>
        <v>4.5345170000000001</v>
      </c>
      <c r="K21" s="173">
        <f>SUMIF(Model_Output!$B$11:$B$5000,$V21,Model_Output!$G$11:$G$5000)</f>
        <v>4.7757430000000003</v>
      </c>
      <c r="L21" s="174">
        <f t="shared" ref="L21" si="22">J21/H21</f>
        <v>0.6767935820895522</v>
      </c>
      <c r="M21" s="175">
        <f t="shared" ref="M21" si="23">K21/I21</f>
        <v>0.68224899999999999</v>
      </c>
      <c r="N21" s="172">
        <v>6.5</v>
      </c>
      <c r="O21" s="173">
        <v>7.3</v>
      </c>
      <c r="P21" s="172">
        <f>SUMIF(Model_Output!$B$11:$B$5000,$W21,Model_Output!$G$11:$G$5000)</f>
        <v>4.6132609999999996</v>
      </c>
      <c r="Q21" s="173">
        <f>SUMIF(Model_Output!$B$11:$B$5000,$X21,Model_Output!$G$11:$G$5000)</f>
        <v>4.789269</v>
      </c>
      <c r="R21" s="174">
        <f t="shared" si="2"/>
        <v>0.70973246153846148</v>
      </c>
      <c r="S21" s="175">
        <f t="shared" si="3"/>
        <v>0.65606424657534246</v>
      </c>
      <c r="T21" s="77"/>
      <c r="U21" s="64" t="s">
        <v>4692</v>
      </c>
      <c r="V21" s="64" t="s">
        <v>4693</v>
      </c>
      <c r="W21" s="64" t="s">
        <v>4835</v>
      </c>
      <c r="X21" s="64" t="s">
        <v>4836</v>
      </c>
      <c r="Y21" s="64" t="s">
        <v>5026</v>
      </c>
      <c r="Z21" s="64" t="s">
        <v>5027</v>
      </c>
    </row>
    <row r="22" spans="1:26" x14ac:dyDescent="0.3">
      <c r="A22" s="64" t="s">
        <v>4696</v>
      </c>
      <c r="B22" s="64" t="s">
        <v>1029</v>
      </c>
      <c r="C22" s="64" t="s">
        <v>628</v>
      </c>
      <c r="D22" s="195">
        <v>35</v>
      </c>
      <c r="E22" s="196">
        <v>36</v>
      </c>
      <c r="F22" s="172">
        <f>SUMIF(Model_Output!$B$11:$B$5000,$Y22,Model_Output!$G$11:$G$5000)</f>
        <v>1.9379999999999999</v>
      </c>
      <c r="G22" s="173">
        <f>SUMIF(Model_Output!$B$11:$B$5000,$Z22,Model_Output!$G$11:$G$5000)</f>
        <v>1.9379999999999999</v>
      </c>
      <c r="H22" s="172">
        <v>7.8</v>
      </c>
      <c r="I22" s="173">
        <v>5.8</v>
      </c>
      <c r="J22" s="172">
        <f>SUMIF(Model_Output!$B$11:$B$5000,$U22,Model_Output!$G$11:$G$5000)</f>
        <v>3.4950489999999999</v>
      </c>
      <c r="K22" s="173">
        <f>SUMIF(Model_Output!$B$11:$B$5000,$V22,Model_Output!$G$11:$G$5000)</f>
        <v>3.4946009999999998</v>
      </c>
      <c r="L22" s="174">
        <f t="shared" ref="L22" si="24">J22/H22</f>
        <v>0.4480832051282051</v>
      </c>
      <c r="M22" s="175">
        <f t="shared" ref="M22" si="25">K22/I22</f>
        <v>0.60251741379310342</v>
      </c>
      <c r="N22" s="172">
        <v>8.9</v>
      </c>
      <c r="O22" s="173">
        <v>6.1</v>
      </c>
      <c r="P22" s="172">
        <f>SUMIF(Model_Output!$B$11:$B$5000,$W22,Model_Output!$G$11:$G$5000)</f>
        <v>3.627478</v>
      </c>
      <c r="Q22" s="173">
        <f>SUMIF(Model_Output!$B$11:$B$5000,$X22,Model_Output!$G$11:$G$5000)</f>
        <v>3.4623159999999999</v>
      </c>
      <c r="R22" s="174">
        <f t="shared" si="2"/>
        <v>0.40758179775280895</v>
      </c>
      <c r="S22" s="175">
        <f t="shared" si="3"/>
        <v>0.56759278688524595</v>
      </c>
      <c r="T22" s="77"/>
      <c r="U22" s="64" t="s">
        <v>4694</v>
      </c>
      <c r="V22" s="64" t="s">
        <v>4695</v>
      </c>
      <c r="W22" s="64" t="s">
        <v>4837</v>
      </c>
      <c r="X22" s="64" t="s">
        <v>4838</v>
      </c>
      <c r="Y22" s="64" t="s">
        <v>5028</v>
      </c>
      <c r="Z22" s="64" t="s">
        <v>5029</v>
      </c>
    </row>
    <row r="23" spans="1:26" x14ac:dyDescent="0.3">
      <c r="A23" s="64" t="s">
        <v>4697</v>
      </c>
      <c r="B23" s="64" t="s">
        <v>1029</v>
      </c>
      <c r="C23" s="64" t="s">
        <v>609</v>
      </c>
      <c r="D23" s="195">
        <v>37</v>
      </c>
      <c r="E23" s="196">
        <v>38</v>
      </c>
      <c r="F23" s="172">
        <f>SUMIF(Model_Output!$B$11:$B$5000,$Y23,Model_Output!$G$11:$G$5000)</f>
        <v>6.5979989999999997</v>
      </c>
      <c r="G23" s="173">
        <f>SUMIF(Model_Output!$B$11:$B$5000,$Z23,Model_Output!$G$11:$G$5000)</f>
        <v>6.5979989999999997</v>
      </c>
      <c r="H23" s="172">
        <v>20.7</v>
      </c>
      <c r="I23" s="173">
        <v>14.1</v>
      </c>
      <c r="J23" s="172">
        <f>SUMIF(Model_Output!$B$11:$B$5000,$U23,Model_Output!$G$11:$G$5000)</f>
        <v>14.286459000000001</v>
      </c>
      <c r="K23" s="173">
        <f>SUMIF(Model_Output!$B$11:$B$5000,$V23,Model_Output!$G$11:$G$5000)</f>
        <v>12.006622999999999</v>
      </c>
      <c r="L23" s="174">
        <f t="shared" ref="L23" si="26">J23/H23</f>
        <v>0.6901671014492754</v>
      </c>
      <c r="M23" s="175">
        <f t="shared" ref="M23" si="27">K23/I23</f>
        <v>0.85153354609929077</v>
      </c>
      <c r="N23" s="172">
        <v>15.5</v>
      </c>
      <c r="O23" s="173">
        <v>22.3</v>
      </c>
      <c r="P23" s="172">
        <f>SUMIF(Model_Output!$B$11:$B$5000,$W23,Model_Output!$G$11:$G$5000)</f>
        <v>12.582413000000001</v>
      </c>
      <c r="Q23" s="173">
        <f>SUMIF(Model_Output!$B$11:$B$5000,$X23,Model_Output!$G$11:$G$5000)</f>
        <v>16.117505999999999</v>
      </c>
      <c r="R23" s="174">
        <f t="shared" si="2"/>
        <v>0.81176858064516133</v>
      </c>
      <c r="S23" s="175">
        <f t="shared" si="3"/>
        <v>0.72275811659192812</v>
      </c>
      <c r="T23" s="77"/>
      <c r="U23" s="64" t="s">
        <v>4698</v>
      </c>
      <c r="V23" s="64" t="s">
        <v>4699</v>
      </c>
      <c r="W23" s="64" t="s">
        <v>4839</v>
      </c>
      <c r="X23" s="64" t="s">
        <v>4840</v>
      </c>
      <c r="Y23" s="64" t="s">
        <v>5030</v>
      </c>
      <c r="Z23" s="64" t="s">
        <v>5031</v>
      </c>
    </row>
    <row r="24" spans="1:26" x14ac:dyDescent="0.3">
      <c r="A24" s="64" t="s">
        <v>4700</v>
      </c>
      <c r="B24" s="64" t="s">
        <v>1021</v>
      </c>
      <c r="C24" s="64" t="s">
        <v>4034</v>
      </c>
      <c r="D24" s="195">
        <v>39</v>
      </c>
      <c r="E24" s="196">
        <v>40</v>
      </c>
      <c r="F24" s="172">
        <f>SUMIF(Model_Output!$B$11:$B$5000,$Y24,Model_Output!$G$11:$G$5000)</f>
        <v>7.798</v>
      </c>
      <c r="G24" s="173">
        <f>SUMIF(Model_Output!$B$11:$B$5000,$Z24,Model_Output!$G$11:$G$5000)</f>
        <v>7.7979989999999999</v>
      </c>
      <c r="H24" s="172">
        <v>23.4</v>
      </c>
      <c r="I24" s="173">
        <v>23.3</v>
      </c>
      <c r="J24" s="172">
        <f>SUMIF(Model_Output!$B$11:$B$5000,$U24,Model_Output!$G$11:$G$5000)</f>
        <v>18.233136999999999</v>
      </c>
      <c r="K24" s="173">
        <f>SUMIF(Model_Output!$B$11:$B$5000,$V24,Model_Output!$G$11:$G$5000)</f>
        <v>17.527104999999999</v>
      </c>
      <c r="L24" s="174">
        <f t="shared" ref="L24" si="28">J24/H24</f>
        <v>0.77919388888888885</v>
      </c>
      <c r="M24" s="175">
        <f t="shared" ref="M24" si="29">K24/I24</f>
        <v>0.75223626609442051</v>
      </c>
      <c r="N24" s="172">
        <v>24.7</v>
      </c>
      <c r="O24" s="173">
        <v>26.3</v>
      </c>
      <c r="P24" s="172">
        <f>SUMIF(Model_Output!$B$11:$B$5000,$W24,Model_Output!$G$11:$G$5000)</f>
        <v>18.275665</v>
      </c>
      <c r="Q24" s="173">
        <f>SUMIF(Model_Output!$B$11:$B$5000,$X24,Model_Output!$G$11:$G$5000)</f>
        <v>19.356449000000001</v>
      </c>
      <c r="R24" s="174">
        <f t="shared" si="2"/>
        <v>0.73990546558704451</v>
      </c>
      <c r="S24" s="175">
        <f t="shared" si="3"/>
        <v>0.73598665399239549</v>
      </c>
      <c r="T24" s="77"/>
      <c r="U24" s="64" t="s">
        <v>4701</v>
      </c>
      <c r="V24" s="64" t="s">
        <v>4702</v>
      </c>
      <c r="W24" s="64" t="s">
        <v>4841</v>
      </c>
      <c r="X24" s="64" t="s">
        <v>4842</v>
      </c>
      <c r="Y24" s="64" t="s">
        <v>5032</v>
      </c>
      <c r="Z24" s="64" t="s">
        <v>5033</v>
      </c>
    </row>
    <row r="25" spans="1:26" x14ac:dyDescent="0.3">
      <c r="A25" s="64" t="s">
        <v>4719</v>
      </c>
      <c r="B25" s="64" t="s">
        <v>1022</v>
      </c>
      <c r="C25" s="64" t="s">
        <v>3158</v>
      </c>
      <c r="D25" s="195">
        <v>41</v>
      </c>
      <c r="E25" s="196">
        <v>42</v>
      </c>
      <c r="F25" s="172">
        <f>SUMIF(Model_Output!$B$11:$B$5000,$Y25,Model_Output!$G$11:$G$5000)</f>
        <v>3.2850000000000001</v>
      </c>
      <c r="G25" s="173">
        <f>SUMIF(Model_Output!$B$11:$B$5000,$Z25,Model_Output!$G$11:$G$5000)</f>
        <v>3.278</v>
      </c>
      <c r="H25" s="172">
        <v>15.1</v>
      </c>
      <c r="I25" s="173">
        <v>12.8</v>
      </c>
      <c r="J25" s="172">
        <f>SUMIF(Model_Output!$B$11:$B$5000,$U25,Model_Output!$G$11:$G$5000)</f>
        <v>9.4462709999999994</v>
      </c>
      <c r="K25" s="173">
        <f>SUMIF(Model_Output!$B$11:$B$5000,$V25,Model_Output!$G$11:$G$5000)</f>
        <v>9.0790000000000006</v>
      </c>
      <c r="L25" s="174">
        <f t="shared" ref="L25" si="30">J25/H25</f>
        <v>0.62558086092715226</v>
      </c>
      <c r="M25" s="175">
        <f t="shared" ref="M25" si="31">K25/I25</f>
        <v>0.70929687500000005</v>
      </c>
      <c r="N25" s="172">
        <v>14.3</v>
      </c>
      <c r="O25" s="173">
        <v>14.5</v>
      </c>
      <c r="P25" s="172">
        <f>SUMIF(Model_Output!$B$11:$B$5000,$W25,Model_Output!$G$11:$G$5000)</f>
        <v>9.2749939999999995</v>
      </c>
      <c r="Q25" s="173">
        <f>SUMIF(Model_Output!$B$11:$B$5000,$X25,Model_Output!$G$11:$G$5000)</f>
        <v>9.4079479999999993</v>
      </c>
      <c r="R25" s="174">
        <f t="shared" si="2"/>
        <v>0.64860097902097891</v>
      </c>
      <c r="S25" s="175">
        <f t="shared" si="3"/>
        <v>0.64882399999999996</v>
      </c>
      <c r="T25" s="77"/>
      <c r="U25" s="64" t="s">
        <v>4720</v>
      </c>
      <c r="V25" s="64" t="s">
        <v>4721</v>
      </c>
      <c r="W25" s="64" t="s">
        <v>4843</v>
      </c>
      <c r="X25" s="64" t="s">
        <v>4844</v>
      </c>
      <c r="Y25" s="64" t="s">
        <v>5034</v>
      </c>
      <c r="Z25" s="64" t="s">
        <v>5035</v>
      </c>
    </row>
    <row r="26" spans="1:26" x14ac:dyDescent="0.3">
      <c r="A26" s="64" t="s">
        <v>4722</v>
      </c>
      <c r="B26" s="64" t="s">
        <v>1030</v>
      </c>
      <c r="C26" s="64" t="s">
        <v>2984</v>
      </c>
      <c r="D26" s="195">
        <v>43</v>
      </c>
      <c r="E26" s="196">
        <v>44</v>
      </c>
      <c r="F26" s="172">
        <f>SUMIF(Model_Output!$B$11:$B$5000,$Y26,Model_Output!$G$11:$G$5000)</f>
        <v>6.3810000000000002</v>
      </c>
      <c r="G26" s="173">
        <f>SUMIF(Model_Output!$B$11:$B$5000,$Z26,Model_Output!$G$11:$G$5000)</f>
        <v>6.3810000000000002</v>
      </c>
      <c r="H26" s="172">
        <v>14.2</v>
      </c>
      <c r="I26" s="173">
        <v>13.4</v>
      </c>
      <c r="J26" s="172">
        <f>SUMIF(Model_Output!$B$11:$B$5000,$U26,Model_Output!$G$11:$G$5000)</f>
        <v>12.192204</v>
      </c>
      <c r="K26" s="173">
        <f>SUMIF(Model_Output!$B$11:$B$5000,$V26,Model_Output!$G$11:$G$5000)</f>
        <v>11.262036</v>
      </c>
      <c r="L26" s="174">
        <f t="shared" ref="L26" si="32">J26/H26</f>
        <v>0.85860591549295784</v>
      </c>
      <c r="M26" s="175">
        <f t="shared" ref="M26" si="33">K26/I26</f>
        <v>0.84045044776119404</v>
      </c>
      <c r="N26" s="172">
        <v>13.4</v>
      </c>
      <c r="O26" s="173">
        <v>14.4</v>
      </c>
      <c r="P26" s="172">
        <f>SUMIF(Model_Output!$B$11:$B$5000,$W26,Model_Output!$G$11:$G$5000)</f>
        <v>12.264049999999999</v>
      </c>
      <c r="Q26" s="173">
        <f>SUMIF(Model_Output!$B$11:$B$5000,$X26,Model_Output!$G$11:$G$5000)</f>
        <v>12.656122</v>
      </c>
      <c r="R26" s="174">
        <f t="shared" si="2"/>
        <v>0.91522761194029845</v>
      </c>
      <c r="S26" s="175">
        <f t="shared" si="3"/>
        <v>0.87889736111111105</v>
      </c>
      <c r="T26" s="77"/>
      <c r="U26" s="64" t="s">
        <v>4723</v>
      </c>
      <c r="V26" s="64" t="s">
        <v>4724</v>
      </c>
      <c r="W26" s="64" t="s">
        <v>4845</v>
      </c>
      <c r="X26" s="64" t="s">
        <v>4846</v>
      </c>
      <c r="Y26" s="64" t="s">
        <v>5036</v>
      </c>
      <c r="Z26" s="64" t="s">
        <v>5037</v>
      </c>
    </row>
    <row r="27" spans="1:26" x14ac:dyDescent="0.3">
      <c r="A27" s="64" t="s">
        <v>4725</v>
      </c>
      <c r="B27" s="64" t="s">
        <v>1029</v>
      </c>
      <c r="C27" s="64" t="s">
        <v>4035</v>
      </c>
      <c r="D27" s="195">
        <v>45</v>
      </c>
      <c r="E27" s="196">
        <v>46</v>
      </c>
      <c r="F27" s="172">
        <f>SUMIF(Model_Output!$B$11:$B$5000,$Y27,Model_Output!$G$11:$G$5000)</f>
        <v>10.363</v>
      </c>
      <c r="G27" s="173">
        <f>SUMIF(Model_Output!$B$11:$B$5000,$Z27,Model_Output!$G$11:$G$5000)</f>
        <v>10.363</v>
      </c>
      <c r="H27" s="172">
        <v>25.3</v>
      </c>
      <c r="I27" s="173">
        <v>23.4</v>
      </c>
      <c r="J27" s="172">
        <f>SUMIF(Model_Output!$B$11:$B$5000,$U27,Model_Output!$G$11:$G$5000)</f>
        <v>26.737064</v>
      </c>
      <c r="K27" s="173">
        <f>SUMIF(Model_Output!$B$11:$B$5000,$V27,Model_Output!$G$11:$G$5000)</f>
        <v>21.900312</v>
      </c>
      <c r="L27" s="174">
        <f t="shared" ref="L27" si="34">J27/H27</f>
        <v>1.0568009486166008</v>
      </c>
      <c r="M27" s="175">
        <f t="shared" ref="M27" si="35">K27/I27</f>
        <v>0.93591076923076932</v>
      </c>
      <c r="N27" s="172">
        <v>27.9</v>
      </c>
      <c r="O27" s="173">
        <v>28.4</v>
      </c>
      <c r="P27" s="172">
        <f>SUMIF(Model_Output!$B$11:$B$5000,$W27,Model_Output!$G$11:$G$5000)</f>
        <v>22.759388999999999</v>
      </c>
      <c r="Q27" s="173">
        <f>SUMIF(Model_Output!$B$11:$B$5000,$X27,Model_Output!$G$11:$G$5000)</f>
        <v>29.992746</v>
      </c>
      <c r="R27" s="174">
        <f t="shared" si="2"/>
        <v>0.8157487096774193</v>
      </c>
      <c r="S27" s="175">
        <f t="shared" si="3"/>
        <v>1.0560826056338029</v>
      </c>
      <c r="T27" s="77"/>
      <c r="U27" s="64" t="s">
        <v>4726</v>
      </c>
      <c r="V27" s="64" t="s">
        <v>4727</v>
      </c>
      <c r="W27" s="64" t="s">
        <v>4847</v>
      </c>
      <c r="X27" s="64" t="s">
        <v>4848</v>
      </c>
      <c r="Y27" s="64" t="s">
        <v>5038</v>
      </c>
      <c r="Z27" s="64" t="s">
        <v>5039</v>
      </c>
    </row>
    <row r="28" spans="1:26" x14ac:dyDescent="0.3">
      <c r="A28" s="64" t="s">
        <v>4728</v>
      </c>
      <c r="B28" s="64" t="s">
        <v>1029</v>
      </c>
      <c r="C28" s="64" t="s">
        <v>4035</v>
      </c>
      <c r="D28" s="195">
        <v>47</v>
      </c>
      <c r="E28" s="196">
        <v>48</v>
      </c>
      <c r="F28" s="172">
        <f>SUMIF(Model_Output!$B$11:$B$5000,$Y28,Model_Output!$G$11:$G$5000)</f>
        <v>4.0710009999999999</v>
      </c>
      <c r="G28" s="173">
        <f>SUMIF(Model_Output!$B$11:$B$5000,$Z28,Model_Output!$G$11:$G$5000)</f>
        <v>4.0709999999999997</v>
      </c>
      <c r="H28" s="172">
        <v>13.9</v>
      </c>
      <c r="I28" s="173">
        <v>14.1</v>
      </c>
      <c r="J28" s="172">
        <f>SUMIF(Model_Output!$B$11:$B$5000,$U28,Model_Output!$G$11:$G$5000)</f>
        <v>9.6342510000000008</v>
      </c>
      <c r="K28" s="173">
        <f>SUMIF(Model_Output!$B$11:$B$5000,$V28,Model_Output!$G$11:$G$5000)</f>
        <v>10.022847000000001</v>
      </c>
      <c r="L28" s="174">
        <f t="shared" ref="L28" si="36">J28/H28</f>
        <v>0.69311158273381301</v>
      </c>
      <c r="M28" s="175">
        <f t="shared" ref="M28" si="37">K28/I28</f>
        <v>0.71084021276595755</v>
      </c>
      <c r="N28" s="172">
        <v>15.1</v>
      </c>
      <c r="O28" s="173">
        <v>13.2</v>
      </c>
      <c r="P28" s="172">
        <f>SUMIF(Model_Output!$B$11:$B$5000,$W28,Model_Output!$G$11:$G$5000)</f>
        <v>10.187632000000001</v>
      </c>
      <c r="Q28" s="173">
        <f>SUMIF(Model_Output!$B$11:$B$5000,$X28,Model_Output!$G$11:$G$5000)</f>
        <v>10.072912000000001</v>
      </c>
      <c r="R28" s="174">
        <f t="shared" si="2"/>
        <v>0.67467761589403985</v>
      </c>
      <c r="S28" s="175">
        <f t="shared" si="3"/>
        <v>0.76309939393939397</v>
      </c>
      <c r="T28" s="77"/>
      <c r="U28" s="64" t="s">
        <v>4729</v>
      </c>
      <c r="V28" s="64" t="s">
        <v>4730</v>
      </c>
      <c r="W28" s="64" t="s">
        <v>4849</v>
      </c>
      <c r="X28" s="64" t="s">
        <v>4850</v>
      </c>
      <c r="Y28" s="64" t="s">
        <v>5040</v>
      </c>
      <c r="Z28" s="64" t="s">
        <v>5041</v>
      </c>
    </row>
    <row r="29" spans="1:26" x14ac:dyDescent="0.3">
      <c r="A29" s="64" t="s">
        <v>4731</v>
      </c>
      <c r="B29" s="64" t="s">
        <v>1022</v>
      </c>
      <c r="C29" s="64" t="s">
        <v>4732</v>
      </c>
      <c r="D29" s="195">
        <v>49</v>
      </c>
      <c r="E29" s="196">
        <v>50</v>
      </c>
      <c r="F29" s="172">
        <f>SUMIF(Model_Output!$B$11:$B$5000,$Y29,Model_Output!$G$11:$G$5000)</f>
        <v>7.3529999999999998</v>
      </c>
      <c r="G29" s="173">
        <f>SUMIF(Model_Output!$B$11:$B$5000,$Z29,Model_Output!$G$11:$G$5000)</f>
        <v>7.3529999999999998</v>
      </c>
      <c r="H29" s="172">
        <v>17.34375</v>
      </c>
      <c r="I29" s="173">
        <v>17.689243027888448</v>
      </c>
      <c r="J29" s="172">
        <f>SUMIF(Model_Output!$B$11:$B$5000,$U29,Model_Output!$G$11:$G$5000)</f>
        <v>13.212482</v>
      </c>
      <c r="K29" s="173">
        <f>SUMIF(Model_Output!$B$11:$B$5000,$V29,Model_Output!$G$11:$G$5000)</f>
        <v>13.409962999999999</v>
      </c>
      <c r="L29" s="174">
        <f t="shared" ref="L29" si="38">J29/H29</f>
        <v>0.7618007639639639</v>
      </c>
      <c r="M29" s="175">
        <f t="shared" ref="M29" si="39">K29/I29</f>
        <v>0.75808574617117108</v>
      </c>
      <c r="N29" s="172">
        <v>20.000000000000004</v>
      </c>
      <c r="O29" s="173">
        <v>18.271604938271604</v>
      </c>
      <c r="P29" s="172">
        <f>SUMIF(Model_Output!$B$11:$B$5000,$W29,Model_Output!$G$11:$G$5000)</f>
        <v>14.110582000000001</v>
      </c>
      <c r="Q29" s="173">
        <f>SUMIF(Model_Output!$B$11:$B$5000,$X29,Model_Output!$G$11:$G$5000)</f>
        <v>13.416544999999999</v>
      </c>
      <c r="R29" s="174">
        <f t="shared" si="2"/>
        <v>0.70552909999999991</v>
      </c>
      <c r="S29" s="175">
        <f t="shared" si="3"/>
        <v>0.73428388175675674</v>
      </c>
      <c r="T29" s="77"/>
      <c r="U29" s="64" t="s">
        <v>4733</v>
      </c>
      <c r="V29" s="64" t="s">
        <v>4734</v>
      </c>
      <c r="W29" s="64" t="s">
        <v>4851</v>
      </c>
      <c r="X29" s="64" t="s">
        <v>4852</v>
      </c>
      <c r="Y29" s="64" t="s">
        <v>5042</v>
      </c>
      <c r="Z29" s="64" t="s">
        <v>5043</v>
      </c>
    </row>
    <row r="30" spans="1:26" x14ac:dyDescent="0.3">
      <c r="A30" s="64" t="s">
        <v>4745</v>
      </c>
      <c r="B30" s="64" t="s">
        <v>1022</v>
      </c>
      <c r="C30" s="64" t="s">
        <v>3157</v>
      </c>
      <c r="D30" s="195">
        <v>51</v>
      </c>
      <c r="E30" s="196">
        <v>52</v>
      </c>
      <c r="F30" s="172">
        <f>SUMIF(Model_Output!$B$11:$B$5000,$Y30,Model_Output!$G$11:$G$5000)</f>
        <v>2.5680000000000001</v>
      </c>
      <c r="G30" s="173">
        <f>SUMIF(Model_Output!$B$11:$B$5000,$Z30,Model_Output!$G$11:$G$5000)</f>
        <v>2.5680000000000001</v>
      </c>
      <c r="H30" s="172">
        <v>12</v>
      </c>
      <c r="I30" s="173">
        <v>11.5</v>
      </c>
      <c r="J30" s="172">
        <f>SUMIF(Model_Output!$B$11:$B$5000,$U30,Model_Output!$G$11:$G$5000)</f>
        <v>6.2220839999999997</v>
      </c>
      <c r="K30" s="173">
        <f>SUMIF(Model_Output!$B$11:$B$5000,$V30,Model_Output!$G$11:$G$5000)</f>
        <v>6.419441</v>
      </c>
      <c r="L30" s="174">
        <f t="shared" ref="L30" si="40">J30/H30</f>
        <v>0.51850699999999994</v>
      </c>
      <c r="M30" s="175">
        <f t="shared" ref="M30" si="41">K30/I30</f>
        <v>0.55821226086956521</v>
      </c>
      <c r="N30" s="172">
        <v>13.1</v>
      </c>
      <c r="O30" s="173">
        <v>13.1</v>
      </c>
      <c r="P30" s="172">
        <f>SUMIF(Model_Output!$B$11:$B$5000,$W30,Model_Output!$G$11:$G$5000)</f>
        <v>6.2460880000000003</v>
      </c>
      <c r="Q30" s="173">
        <f>SUMIF(Model_Output!$B$11:$B$5000,$X30,Model_Output!$G$11:$G$5000)</f>
        <v>7.146306</v>
      </c>
      <c r="R30" s="174">
        <f t="shared" si="2"/>
        <v>0.47680061068702295</v>
      </c>
      <c r="S30" s="175">
        <f t="shared" si="3"/>
        <v>0.54551954198473285</v>
      </c>
      <c r="T30" s="77"/>
      <c r="U30" s="64" t="s">
        <v>4746</v>
      </c>
      <c r="V30" s="64" t="s">
        <v>4747</v>
      </c>
      <c r="W30" s="64" t="s">
        <v>4853</v>
      </c>
      <c r="X30" s="64" t="s">
        <v>4854</v>
      </c>
      <c r="Y30" s="64" t="s">
        <v>5044</v>
      </c>
      <c r="Z30" s="64" t="s">
        <v>5045</v>
      </c>
    </row>
    <row r="31" spans="1:26" x14ac:dyDescent="0.3">
      <c r="A31" s="64" t="s">
        <v>4748</v>
      </c>
      <c r="B31" s="64" t="s">
        <v>1021</v>
      </c>
      <c r="C31" s="64" t="s">
        <v>4749</v>
      </c>
      <c r="D31" s="195">
        <v>53</v>
      </c>
      <c r="E31" s="196">
        <v>54</v>
      </c>
      <c r="F31" s="172">
        <f>SUMIF(Model_Output!$B$11:$B$5000,$Y31,Model_Output!$G$11:$G$5000)</f>
        <v>22.511998999999999</v>
      </c>
      <c r="G31" s="173">
        <f>SUMIF(Model_Output!$B$11:$B$5000,$Z31,Model_Output!$G$11:$G$5000)</f>
        <v>22.511997000000001</v>
      </c>
      <c r="H31" s="172">
        <v>38.6</v>
      </c>
      <c r="I31" s="173">
        <v>41.5</v>
      </c>
      <c r="J31" s="172">
        <f>SUMIF(Model_Output!$B$11:$B$5000,$U31,Model_Output!$G$11:$G$5000)</f>
        <v>33.105659000000003</v>
      </c>
      <c r="K31" s="173">
        <f>SUMIF(Model_Output!$B$11:$B$5000,$V31,Model_Output!$G$11:$G$5000)</f>
        <v>38.338557999999999</v>
      </c>
      <c r="L31" s="174">
        <f t="shared" ref="L31" si="42">J31/H31</f>
        <v>0.85765955958549223</v>
      </c>
      <c r="M31" s="175">
        <f t="shared" ref="M31" si="43">K31/I31</f>
        <v>0.92382067469879514</v>
      </c>
      <c r="N31" s="172">
        <v>40.6</v>
      </c>
      <c r="O31" s="173">
        <v>39.5</v>
      </c>
      <c r="P31" s="172">
        <f>SUMIF(Model_Output!$B$11:$B$5000,$W31,Model_Output!$G$11:$G$5000)</f>
        <v>46.760691999999999</v>
      </c>
      <c r="Q31" s="173">
        <f>SUMIF(Model_Output!$B$11:$B$5000,$X31,Model_Output!$G$11:$G$5000)</f>
        <v>33.870204000000001</v>
      </c>
      <c r="R31" s="174">
        <f t="shared" si="2"/>
        <v>1.1517411822660097</v>
      </c>
      <c r="S31" s="175">
        <f t="shared" si="3"/>
        <v>0.85747351898734181</v>
      </c>
      <c r="T31" s="77"/>
      <c r="U31" s="64" t="s">
        <v>4750</v>
      </c>
      <c r="V31" s="64" t="s">
        <v>4751</v>
      </c>
      <c r="W31" s="64" t="s">
        <v>4855</v>
      </c>
      <c r="X31" s="64" t="s">
        <v>4856</v>
      </c>
      <c r="Y31" s="64" t="s">
        <v>5046</v>
      </c>
      <c r="Z31" s="64" t="s">
        <v>5047</v>
      </c>
    </row>
    <row r="32" spans="1:26" x14ac:dyDescent="0.3">
      <c r="A32" s="64" t="s">
        <v>4752</v>
      </c>
      <c r="B32" s="64" t="s">
        <v>1021</v>
      </c>
      <c r="C32" s="64" t="s">
        <v>4753</v>
      </c>
      <c r="D32" s="195">
        <v>55</v>
      </c>
      <c r="E32" s="196">
        <v>56</v>
      </c>
      <c r="F32" s="172">
        <f>SUMIF(Model_Output!$B$11:$B$5000,$Y32,Model_Output!$G$11:$G$5000)</f>
        <v>10.281999000000001</v>
      </c>
      <c r="G32" s="173">
        <f>SUMIF(Model_Output!$B$11:$B$5000,$Z32,Model_Output!$G$11:$G$5000)</f>
        <v>10.215</v>
      </c>
      <c r="H32" s="172">
        <v>28</v>
      </c>
      <c r="I32" s="173">
        <v>29.9</v>
      </c>
      <c r="J32" s="172">
        <f>SUMIF(Model_Output!$B$11:$B$5000,$U32,Model_Output!$G$11:$G$5000)</f>
        <v>23.267551000000001</v>
      </c>
      <c r="K32" s="173">
        <f>SUMIF(Model_Output!$B$11:$B$5000,$V32,Model_Output!$G$11:$G$5000)</f>
        <v>27.70289</v>
      </c>
      <c r="L32" s="174">
        <f t="shared" ref="L32" si="44">J32/H32</f>
        <v>0.8309839642857143</v>
      </c>
      <c r="M32" s="175">
        <f t="shared" ref="M32" si="45">K32/I32</f>
        <v>0.92651806020066896</v>
      </c>
      <c r="N32" s="172">
        <v>31.5</v>
      </c>
      <c r="O32" s="173">
        <v>29.3</v>
      </c>
      <c r="P32" s="172">
        <f>SUMIF(Model_Output!$B$11:$B$5000,$W32,Model_Output!$G$11:$G$5000)</f>
        <v>34.354362000000002</v>
      </c>
      <c r="Q32" s="173">
        <f>SUMIF(Model_Output!$B$11:$B$5000,$X32,Model_Output!$G$11:$G$5000)</f>
        <v>26.509902</v>
      </c>
      <c r="R32" s="174">
        <f t="shared" si="2"/>
        <v>1.0906146666666667</v>
      </c>
      <c r="S32" s="175">
        <f t="shared" si="3"/>
        <v>0.90477481228668943</v>
      </c>
      <c r="T32" s="77"/>
      <c r="U32" s="64" t="s">
        <v>4754</v>
      </c>
      <c r="V32" s="64" t="s">
        <v>4755</v>
      </c>
      <c r="W32" s="64" t="s">
        <v>4857</v>
      </c>
      <c r="X32" s="64" t="s">
        <v>4858</v>
      </c>
      <c r="Y32" s="64" t="s">
        <v>5048</v>
      </c>
      <c r="Z32" s="64" t="s">
        <v>5049</v>
      </c>
    </row>
    <row r="33" spans="1:26" x14ac:dyDescent="0.3">
      <c r="A33" s="64" t="s">
        <v>4759</v>
      </c>
      <c r="B33" s="64" t="s">
        <v>1022</v>
      </c>
      <c r="C33" s="64" t="s">
        <v>4756</v>
      </c>
      <c r="D33" s="195">
        <v>57</v>
      </c>
      <c r="E33" s="196">
        <v>58</v>
      </c>
      <c r="F33" s="172">
        <f>SUMIF(Model_Output!$B$11:$B$5000,$Y33,Model_Output!$G$11:$G$5000)</f>
        <v>7.4820000000000002</v>
      </c>
      <c r="G33" s="173">
        <f>SUMIF(Model_Output!$B$11:$B$5000,$Z33,Model_Output!$G$11:$G$5000)</f>
        <v>7.4889999999999999</v>
      </c>
      <c r="H33" s="172">
        <v>8.1999999999999993</v>
      </c>
      <c r="I33" s="173">
        <v>8</v>
      </c>
      <c r="J33" s="172">
        <f>SUMIF(Model_Output!$B$11:$B$5000,$U33,Model_Output!$G$11:$G$5000)</f>
        <v>9.8867560000000001</v>
      </c>
      <c r="K33" s="173">
        <f>SUMIF(Model_Output!$B$11:$B$5000,$V33,Model_Output!$G$11:$G$5000)</f>
        <v>8.7550369999999997</v>
      </c>
      <c r="L33" s="174">
        <f t="shared" ref="L33" si="46">J33/H33</f>
        <v>1.2057019512195124</v>
      </c>
      <c r="M33" s="175">
        <f t="shared" ref="M33" si="47">K33/I33</f>
        <v>1.094379625</v>
      </c>
      <c r="N33" s="172">
        <v>7.6</v>
      </c>
      <c r="O33" s="173">
        <v>8.3000000000000007</v>
      </c>
      <c r="P33" s="172">
        <f>SUMIF(Model_Output!$B$11:$B$5000,$W33,Model_Output!$G$11:$G$5000)</f>
        <v>8.6137589999999999</v>
      </c>
      <c r="Q33" s="173">
        <f>SUMIF(Model_Output!$B$11:$B$5000,$X33,Model_Output!$G$11:$G$5000)</f>
        <v>11.433522</v>
      </c>
      <c r="R33" s="174">
        <f t="shared" si="2"/>
        <v>1.1333893421052632</v>
      </c>
      <c r="S33" s="175">
        <f t="shared" si="3"/>
        <v>1.3775327710843372</v>
      </c>
      <c r="T33" s="77"/>
      <c r="U33" s="64" t="s">
        <v>4757</v>
      </c>
      <c r="V33" s="64" t="s">
        <v>4758</v>
      </c>
      <c r="W33" s="64" t="s">
        <v>4859</v>
      </c>
      <c r="X33" s="64" t="s">
        <v>4860</v>
      </c>
      <c r="Y33" s="64" t="s">
        <v>5050</v>
      </c>
      <c r="Z33" s="64" t="s">
        <v>5051</v>
      </c>
    </row>
    <row r="34" spans="1:26" x14ac:dyDescent="0.3">
      <c r="A34" s="64" t="s">
        <v>4760</v>
      </c>
      <c r="B34" s="64" t="s">
        <v>1022</v>
      </c>
      <c r="C34" s="64" t="s">
        <v>4761</v>
      </c>
      <c r="D34" s="195">
        <v>59</v>
      </c>
      <c r="E34" s="196">
        <v>60</v>
      </c>
      <c r="F34" s="172">
        <f>SUMIF(Model_Output!$B$11:$B$5000,$Y34,Model_Output!$G$11:$G$5000)</f>
        <v>6.2430000000000003</v>
      </c>
      <c r="G34" s="173">
        <f>SUMIF(Model_Output!$B$11:$B$5000,$Z34,Model_Output!$G$11:$G$5000)</f>
        <v>6.2290000000000001</v>
      </c>
      <c r="H34" s="172">
        <v>7.3</v>
      </c>
      <c r="I34" s="173">
        <v>7.5</v>
      </c>
      <c r="J34" s="172">
        <f>SUMIF(Model_Output!$B$11:$B$5000,$U34,Model_Output!$G$11:$G$5000)</f>
        <v>6.3036599999999998</v>
      </c>
      <c r="K34" s="173">
        <f>SUMIF(Model_Output!$B$11:$B$5000,$V34,Model_Output!$G$11:$G$5000)</f>
        <v>6.3000870000000004</v>
      </c>
      <c r="L34" s="174">
        <f t="shared" ref="L34" si="48">J34/H34</f>
        <v>0.86351506849315063</v>
      </c>
      <c r="M34" s="175">
        <f t="shared" ref="M34" si="49">K34/I34</f>
        <v>0.84001160000000008</v>
      </c>
      <c r="N34" s="172">
        <v>13.1</v>
      </c>
      <c r="O34" s="173">
        <v>7.5</v>
      </c>
      <c r="P34" s="172">
        <f>SUMIF(Model_Output!$B$11:$B$5000,$W34,Model_Output!$G$11:$G$5000)</f>
        <v>6.3254450000000002</v>
      </c>
      <c r="Q34" s="173">
        <f>SUMIF(Model_Output!$B$11:$B$5000,$X34,Model_Output!$G$11:$G$5000)</f>
        <v>6.3256949999999996</v>
      </c>
      <c r="R34" s="174">
        <f t="shared" si="2"/>
        <v>0.48285839694656491</v>
      </c>
      <c r="S34" s="175">
        <f t="shared" si="3"/>
        <v>0.8434259999999999</v>
      </c>
      <c r="T34" s="77"/>
      <c r="U34" s="64" t="s">
        <v>4762</v>
      </c>
      <c r="V34" s="64" t="s">
        <v>4763</v>
      </c>
      <c r="W34" s="64" t="s">
        <v>4861</v>
      </c>
      <c r="X34" s="64" t="s">
        <v>4862</v>
      </c>
      <c r="Y34" s="64" t="s">
        <v>5052</v>
      </c>
      <c r="Z34" s="64" t="s">
        <v>5053</v>
      </c>
    </row>
    <row r="35" spans="1:26" x14ac:dyDescent="0.3">
      <c r="A35" s="64" t="s">
        <v>4764</v>
      </c>
      <c r="B35" s="64" t="s">
        <v>1022</v>
      </c>
      <c r="C35" s="64" t="s">
        <v>4765</v>
      </c>
      <c r="D35" s="195">
        <v>61</v>
      </c>
      <c r="E35" s="196">
        <v>62</v>
      </c>
      <c r="F35" s="172">
        <f>SUMIF(Model_Output!$B$11:$B$5000,$Y35,Model_Output!$G$11:$G$5000)</f>
        <v>9.2780000000000005</v>
      </c>
      <c r="G35" s="173">
        <f>SUMIF(Model_Output!$B$11:$B$5000,$Z35,Model_Output!$G$11:$G$5000)</f>
        <v>9.4519990000000007</v>
      </c>
      <c r="H35" s="172">
        <v>12</v>
      </c>
      <c r="I35" s="173">
        <v>11.5</v>
      </c>
      <c r="J35" s="172">
        <f>SUMIF(Model_Output!$B$11:$B$5000,$U35,Model_Output!$G$11:$G$5000)</f>
        <v>9.3361199999999993</v>
      </c>
      <c r="K35" s="173">
        <f>SUMIF(Model_Output!$B$11:$B$5000,$V35,Model_Output!$G$11:$G$5000)</f>
        <v>9.5371020000000009</v>
      </c>
      <c r="L35" s="174">
        <f t="shared" ref="L35" si="50">J35/H35</f>
        <v>0.77800999999999998</v>
      </c>
      <c r="M35" s="175">
        <f t="shared" ref="M35" si="51">K35/I35</f>
        <v>0.82931321739130437</v>
      </c>
      <c r="N35" s="172">
        <v>11.5</v>
      </c>
      <c r="O35" s="173">
        <v>9.6</v>
      </c>
      <c r="P35" s="172">
        <f>SUMIF(Model_Output!$B$11:$B$5000,$W35,Model_Output!$G$11:$G$5000)</f>
        <v>9.3759619999999995</v>
      </c>
      <c r="Q35" s="173">
        <f>SUMIF(Model_Output!$B$11:$B$5000,$X35,Model_Output!$G$11:$G$5000)</f>
        <v>9.5193200000000004</v>
      </c>
      <c r="R35" s="174">
        <f t="shared" si="2"/>
        <v>0.81530104347826082</v>
      </c>
      <c r="S35" s="175">
        <f t="shared" si="3"/>
        <v>0.99159583333333345</v>
      </c>
      <c r="T35" s="77"/>
      <c r="U35" s="64" t="s">
        <v>4766</v>
      </c>
      <c r="V35" s="64" t="s">
        <v>4767</v>
      </c>
      <c r="W35" s="64" t="s">
        <v>4863</v>
      </c>
      <c r="X35" s="64" t="s">
        <v>4864</v>
      </c>
      <c r="Y35" s="64" t="s">
        <v>5054</v>
      </c>
      <c r="Z35" s="64" t="s">
        <v>5055</v>
      </c>
    </row>
    <row r="36" spans="1:26" x14ac:dyDescent="0.3">
      <c r="A36" s="64" t="s">
        <v>4768</v>
      </c>
      <c r="B36" s="64" t="s">
        <v>1030</v>
      </c>
      <c r="C36" s="64" t="s">
        <v>4771</v>
      </c>
      <c r="D36" s="195">
        <v>63</v>
      </c>
      <c r="E36" s="196">
        <v>64</v>
      </c>
      <c r="F36" s="172">
        <f>SUMIF(Model_Output!$B$11:$B$5000,$Y36,Model_Output!$G$11:$G$5000)</f>
        <v>25.942996000000001</v>
      </c>
      <c r="G36" s="173">
        <f>SUMIF(Model_Output!$B$11:$B$5000,$Z36,Model_Output!$G$11:$G$5000)</f>
        <v>25.942996000000001</v>
      </c>
      <c r="H36" s="172">
        <v>46.4</v>
      </c>
      <c r="I36" s="173">
        <v>43.4</v>
      </c>
      <c r="J36" s="172">
        <f>SUMIF(Model_Output!$B$11:$B$5000,$U36,Model_Output!$G$11:$G$5000)</f>
        <v>32.471080000000001</v>
      </c>
      <c r="K36" s="173">
        <f>SUMIF(Model_Output!$B$11:$B$5000,$V36,Model_Output!$G$11:$G$5000)</f>
        <v>37.719279999999998</v>
      </c>
      <c r="L36" s="174">
        <f t="shared" ref="L36" si="52">J36/H36</f>
        <v>0.69980775862068967</v>
      </c>
      <c r="M36" s="175">
        <f t="shared" ref="M36" si="53">K36/I36</f>
        <v>0.86910783410138248</v>
      </c>
      <c r="N36" s="172">
        <v>50.8</v>
      </c>
      <c r="O36" s="173">
        <v>43.2</v>
      </c>
      <c r="P36" s="172">
        <f>SUMIF(Model_Output!$B$11:$B$5000,$W36,Model_Output!$G$11:$G$5000)</f>
        <v>44.209555999999999</v>
      </c>
      <c r="Q36" s="173">
        <f>SUMIF(Model_Output!$B$11:$B$5000,$X36,Model_Output!$G$11:$G$5000)</f>
        <v>33.042521999999998</v>
      </c>
      <c r="R36" s="174">
        <f t="shared" si="2"/>
        <v>0.87026685039370077</v>
      </c>
      <c r="S36" s="175">
        <f t="shared" si="3"/>
        <v>0.76487319444444435</v>
      </c>
      <c r="T36" s="77"/>
      <c r="U36" s="64" t="s">
        <v>4769</v>
      </c>
      <c r="V36" s="64" t="s">
        <v>4770</v>
      </c>
      <c r="W36" s="64" t="s">
        <v>4865</v>
      </c>
      <c r="X36" s="64" t="s">
        <v>4866</v>
      </c>
      <c r="Y36" s="64" t="s">
        <v>5056</v>
      </c>
      <c r="Z36" s="64" t="s">
        <v>5057</v>
      </c>
    </row>
    <row r="37" spans="1:26" x14ac:dyDescent="0.3">
      <c r="A37" s="64" t="s">
        <v>4772</v>
      </c>
      <c r="B37" s="64" t="s">
        <v>1029</v>
      </c>
      <c r="C37" s="64" t="s">
        <v>609</v>
      </c>
      <c r="D37" s="195">
        <v>65</v>
      </c>
      <c r="E37" s="196">
        <v>66</v>
      </c>
      <c r="F37" s="172">
        <f>SUMIF(Model_Output!$B$11:$B$5000,$Y37,Model_Output!$G$11:$G$5000)</f>
        <v>21.990998999999999</v>
      </c>
      <c r="G37" s="173">
        <f>SUMIF(Model_Output!$B$11:$B$5000,$Z37,Model_Output!$G$11:$G$5000)</f>
        <v>21.890999999999998</v>
      </c>
      <c r="H37" s="172">
        <v>61.2</v>
      </c>
      <c r="I37" s="173">
        <v>59.1</v>
      </c>
      <c r="J37" s="172">
        <f>SUMIF(Model_Output!$B$11:$B$5000,$U37,Model_Output!$G$11:$G$5000)</f>
        <v>46.630915999999999</v>
      </c>
      <c r="K37" s="173">
        <f>SUMIF(Model_Output!$B$11:$B$5000,$V37,Model_Output!$G$11:$G$5000)</f>
        <v>38.521456999999998</v>
      </c>
      <c r="L37" s="174">
        <f t="shared" ref="L37" si="54">J37/H37</f>
        <v>0.76194307189542476</v>
      </c>
      <c r="M37" s="175">
        <f t="shared" ref="M37" si="55">K37/I37</f>
        <v>0.65180130287648053</v>
      </c>
      <c r="N37" s="172">
        <v>66</v>
      </c>
      <c r="O37" s="173">
        <v>69.2</v>
      </c>
      <c r="P37" s="172">
        <f>SUMIF(Model_Output!$B$11:$B$5000,$W37,Model_Output!$G$11:$G$5000)</f>
        <v>41.132648000000003</v>
      </c>
      <c r="Q37" s="173">
        <f>SUMIF(Model_Output!$B$11:$B$5000,$X37,Model_Output!$G$11:$G$5000)</f>
        <v>56.039344</v>
      </c>
      <c r="R37" s="174">
        <f t="shared" si="2"/>
        <v>0.62322193939393944</v>
      </c>
      <c r="S37" s="175">
        <f t="shared" si="3"/>
        <v>0.80981710982658961</v>
      </c>
      <c r="T37" s="77"/>
      <c r="U37" s="64" t="s">
        <v>4773</v>
      </c>
      <c r="V37" s="64" t="s">
        <v>4774</v>
      </c>
      <c r="W37" s="64" t="s">
        <v>4867</v>
      </c>
      <c r="X37" s="64" t="s">
        <v>4868</v>
      </c>
      <c r="Y37" s="64" t="s">
        <v>5058</v>
      </c>
      <c r="Z37" s="64" t="s">
        <v>5059</v>
      </c>
    </row>
    <row r="38" spans="1:26" x14ac:dyDescent="0.3">
      <c r="A38" s="64" t="s">
        <v>4775</v>
      </c>
      <c r="B38" s="64" t="s">
        <v>1022</v>
      </c>
      <c r="C38" s="64" t="s">
        <v>3158</v>
      </c>
      <c r="D38" s="195">
        <v>67</v>
      </c>
      <c r="E38" s="196">
        <v>68</v>
      </c>
      <c r="F38" s="172">
        <f>SUMIF(Model_Output!$B$11:$B$5000,$Y38,Model_Output!$G$11:$G$5000)</f>
        <v>1.911</v>
      </c>
      <c r="G38" s="173">
        <f>SUMIF(Model_Output!$B$11:$B$5000,$Z38,Model_Output!$G$11:$G$5000)</f>
        <v>1.6439999999999999</v>
      </c>
      <c r="H38" s="172">
        <v>6.9</v>
      </c>
      <c r="I38" s="173">
        <v>3.3</v>
      </c>
      <c r="J38" s="172">
        <f>SUMIF(Model_Output!$B$11:$B$5000,$U38,Model_Output!$G$11:$G$5000)</f>
        <v>4.1802580000000003</v>
      </c>
      <c r="K38" s="173">
        <f>SUMIF(Model_Output!$B$11:$B$5000,$V38,Model_Output!$G$11:$G$5000)</f>
        <v>3.1368450000000001</v>
      </c>
      <c r="L38" s="174">
        <f t="shared" ref="L38" si="56">J38/H38</f>
        <v>0.60583449275362322</v>
      </c>
      <c r="M38" s="175">
        <f t="shared" ref="M38" si="57">K38/I38</f>
        <v>0.95055909090909096</v>
      </c>
      <c r="N38" s="172">
        <v>8.5</v>
      </c>
      <c r="O38" s="173">
        <v>2.9</v>
      </c>
      <c r="P38" s="172">
        <f>SUMIF(Model_Output!$B$11:$B$5000,$W38,Model_Output!$G$11:$G$5000)</f>
        <v>3.7852190000000001</v>
      </c>
      <c r="Q38" s="173">
        <f>SUMIF(Model_Output!$B$11:$B$5000,$X38,Model_Output!$G$11:$G$5000)</f>
        <v>3.3253240000000002</v>
      </c>
      <c r="R38" s="174">
        <f t="shared" si="2"/>
        <v>0.44531988235294118</v>
      </c>
      <c r="S38" s="175">
        <f t="shared" si="3"/>
        <v>1.1466634482758622</v>
      </c>
      <c r="T38" s="77"/>
      <c r="U38" s="64" t="s">
        <v>4776</v>
      </c>
      <c r="V38" s="64" t="s">
        <v>4777</v>
      </c>
      <c r="W38" s="64" t="s">
        <v>4869</v>
      </c>
      <c r="X38" s="64" t="s">
        <v>4870</v>
      </c>
      <c r="Y38" s="64" t="s">
        <v>5060</v>
      </c>
      <c r="Z38" s="64" t="s">
        <v>5061</v>
      </c>
    </row>
    <row r="39" spans="1:26" x14ac:dyDescent="0.3">
      <c r="A39" s="64" t="s">
        <v>4778</v>
      </c>
      <c r="B39" s="64" t="s">
        <v>1022</v>
      </c>
      <c r="C39" s="64" t="s">
        <v>4779</v>
      </c>
      <c r="D39" s="195">
        <v>69</v>
      </c>
      <c r="E39" s="196">
        <v>70</v>
      </c>
      <c r="F39" s="172">
        <f>SUMIF(Model_Output!$B$11:$B$5000,$Y39,Model_Output!$G$11:$G$5000)</f>
        <v>6.4889989999999997</v>
      </c>
      <c r="G39" s="173">
        <f>SUMIF(Model_Output!$B$11:$B$5000,$Z39,Model_Output!$G$11:$G$5000)</f>
        <v>6.4889999999999999</v>
      </c>
      <c r="H39" s="172">
        <v>11.6</v>
      </c>
      <c r="I39" s="173">
        <v>10.9</v>
      </c>
      <c r="J39" s="172">
        <f>SUMIF(Model_Output!$B$11:$B$5000,$U39,Model_Output!$G$11:$G$5000)</f>
        <v>11.097329</v>
      </c>
      <c r="K39" s="173">
        <f>SUMIF(Model_Output!$B$11:$B$5000,$V39,Model_Output!$G$11:$G$5000)</f>
        <v>11.449037000000001</v>
      </c>
      <c r="L39" s="174">
        <f t="shared" ref="L39" si="58">J39/H39</f>
        <v>0.95666629310344831</v>
      </c>
      <c r="M39" s="175">
        <f t="shared" ref="M39" si="59">K39/I39</f>
        <v>1.0503703669724771</v>
      </c>
      <c r="N39" s="172">
        <v>12.7</v>
      </c>
      <c r="O39" s="173">
        <v>11.9</v>
      </c>
      <c r="P39" s="172">
        <f>SUMIF(Model_Output!$B$11:$B$5000,$W39,Model_Output!$G$11:$G$5000)</f>
        <v>11.385464000000001</v>
      </c>
      <c r="Q39" s="173">
        <f>SUMIF(Model_Output!$B$11:$B$5000,$X39,Model_Output!$G$11:$G$5000)</f>
        <v>11.74104</v>
      </c>
      <c r="R39" s="174">
        <f t="shared" si="2"/>
        <v>0.89649322834645684</v>
      </c>
      <c r="S39" s="175">
        <f t="shared" si="3"/>
        <v>0.9866420168067227</v>
      </c>
      <c r="T39" s="77"/>
      <c r="U39" s="64" t="s">
        <v>4780</v>
      </c>
      <c r="V39" s="64" t="s">
        <v>4781</v>
      </c>
      <c r="W39" s="64" t="s">
        <v>4871</v>
      </c>
      <c r="X39" s="64" t="s">
        <v>4872</v>
      </c>
      <c r="Y39" s="64" t="s">
        <v>5062</v>
      </c>
      <c r="Z39" s="64" t="s">
        <v>5063</v>
      </c>
    </row>
    <row r="40" spans="1:26" x14ac:dyDescent="0.3">
      <c r="A40" s="64" t="s">
        <v>4782</v>
      </c>
      <c r="B40" s="64" t="s">
        <v>1021</v>
      </c>
      <c r="C40" s="64" t="s">
        <v>4783</v>
      </c>
      <c r="D40" s="195">
        <v>71</v>
      </c>
      <c r="E40" s="196">
        <v>72</v>
      </c>
      <c r="F40" s="172">
        <f>SUMIF(Model_Output!$B$11:$B$5000,$Y40,Model_Output!$G$11:$G$5000)</f>
        <v>13.462999</v>
      </c>
      <c r="G40" s="173">
        <f>SUMIF(Model_Output!$B$11:$B$5000,$Z40,Model_Output!$G$11:$G$5000)</f>
        <v>13.462999999999999</v>
      </c>
      <c r="H40" s="172">
        <v>40.1</v>
      </c>
      <c r="I40" s="173">
        <v>37.9</v>
      </c>
      <c r="J40" s="172">
        <f>SUMIF(Model_Output!$B$11:$B$5000,$U40,Model_Output!$G$11:$G$5000)</f>
        <v>25.443152999999999</v>
      </c>
      <c r="K40" s="173">
        <f>SUMIF(Model_Output!$B$11:$B$5000,$V40,Model_Output!$G$11:$G$5000)</f>
        <v>29.273002000000002</v>
      </c>
      <c r="L40" s="174">
        <f t="shared" ref="L40" si="60">J40/H40</f>
        <v>0.63449259351620946</v>
      </c>
      <c r="M40" s="175">
        <f t="shared" ref="M40" si="61">K40/I40</f>
        <v>0.7723747229551452</v>
      </c>
      <c r="N40" s="172">
        <v>44.5</v>
      </c>
      <c r="O40" s="173">
        <v>43.6</v>
      </c>
      <c r="P40" s="172">
        <f>SUMIF(Model_Output!$B$11:$B$5000,$W40,Model_Output!$G$11:$G$5000)</f>
        <v>33.270308999999997</v>
      </c>
      <c r="Q40" s="173">
        <f>SUMIF(Model_Output!$B$11:$B$5000,$X40,Model_Output!$G$11:$G$5000)</f>
        <v>28.114474999999999</v>
      </c>
      <c r="R40" s="174">
        <f t="shared" si="2"/>
        <v>0.74764739325842688</v>
      </c>
      <c r="S40" s="175">
        <f t="shared" si="3"/>
        <v>0.64482740825688067</v>
      </c>
      <c r="T40" s="77"/>
      <c r="U40" s="64" t="s">
        <v>4784</v>
      </c>
      <c r="V40" s="64" t="s">
        <v>4785</v>
      </c>
      <c r="W40" s="64" t="s">
        <v>4873</v>
      </c>
      <c r="X40" s="64" t="s">
        <v>4874</v>
      </c>
      <c r="Y40" s="64" t="s">
        <v>5064</v>
      </c>
      <c r="Z40" s="64" t="s">
        <v>5065</v>
      </c>
    </row>
    <row r="41" spans="1:26" x14ac:dyDescent="0.3">
      <c r="A41" s="64" t="s">
        <v>4786</v>
      </c>
      <c r="B41" s="64" t="s">
        <v>1030</v>
      </c>
      <c r="C41" s="64" t="s">
        <v>4787</v>
      </c>
      <c r="D41" s="195">
        <v>73</v>
      </c>
      <c r="E41" s="196">
        <v>74</v>
      </c>
      <c r="F41" s="172">
        <f>SUMIF(Model_Output!$B$11:$B$5000,$Y41,Model_Output!$G$11:$G$5000)</f>
        <v>7.8900009999999998</v>
      </c>
      <c r="G41" s="173">
        <f>SUMIF(Model_Output!$B$11:$B$5000,$Z41,Model_Output!$G$11:$G$5000)</f>
        <v>7.9050010000000004</v>
      </c>
      <c r="H41" s="172">
        <v>23.8</v>
      </c>
      <c r="I41" s="173">
        <v>23.9</v>
      </c>
      <c r="J41" s="172">
        <f>SUMIF(Model_Output!$B$11:$B$5000,$U41,Model_Output!$G$11:$G$5000)</f>
        <v>16.312833000000001</v>
      </c>
      <c r="K41" s="173">
        <f>SUMIF(Model_Output!$B$11:$B$5000,$V41,Model_Output!$G$11:$G$5000)</f>
        <v>16.281563999999999</v>
      </c>
      <c r="L41" s="174">
        <f t="shared" ref="L41" si="62">J41/H41</f>
        <v>0.68541315126050428</v>
      </c>
      <c r="M41" s="175">
        <f t="shared" ref="M41" si="63">K41/I41</f>
        <v>0.68123698744769878</v>
      </c>
      <c r="N41" s="172">
        <v>27.1</v>
      </c>
      <c r="O41" s="173">
        <v>24.9</v>
      </c>
      <c r="P41" s="172">
        <f>SUMIF(Model_Output!$B$11:$B$5000,$W41,Model_Output!$G$11:$G$5000)</f>
        <v>17.762767</v>
      </c>
      <c r="Q41" s="173">
        <f>SUMIF(Model_Output!$B$11:$B$5000,$X41,Model_Output!$G$11:$G$5000)</f>
        <v>16.124148999999999</v>
      </c>
      <c r="R41" s="174">
        <f t="shared" si="2"/>
        <v>0.65545265682656828</v>
      </c>
      <c r="S41" s="175">
        <f t="shared" si="3"/>
        <v>0.64755618473895582</v>
      </c>
      <c r="T41" s="77"/>
      <c r="U41" s="64" t="s">
        <v>4788</v>
      </c>
      <c r="V41" s="64" t="s">
        <v>4789</v>
      </c>
      <c r="W41" s="64" t="s">
        <v>4875</v>
      </c>
      <c r="X41" s="64" t="s">
        <v>4876</v>
      </c>
      <c r="Y41" s="64" t="s">
        <v>5066</v>
      </c>
      <c r="Z41" s="64" t="s">
        <v>5067</v>
      </c>
    </row>
    <row r="42" spans="1:26" x14ac:dyDescent="0.3">
      <c r="A42" s="64" t="s">
        <v>4790</v>
      </c>
      <c r="B42" s="64" t="s">
        <v>1030</v>
      </c>
      <c r="C42" s="64" t="s">
        <v>4791</v>
      </c>
      <c r="D42" s="195">
        <v>75</v>
      </c>
      <c r="E42" s="196">
        <v>76</v>
      </c>
      <c r="F42" s="172">
        <f>SUMIF(Model_Output!$B$11:$B$5000,$Y42,Model_Output!$G$11:$G$5000)</f>
        <v>11.902001</v>
      </c>
      <c r="G42" s="173">
        <f>SUMIF(Model_Output!$B$11:$B$5000,$Z42,Model_Output!$G$11:$G$5000)</f>
        <v>11.902002</v>
      </c>
      <c r="H42" s="172">
        <v>22.7</v>
      </c>
      <c r="I42" s="173">
        <v>22.7</v>
      </c>
      <c r="J42" s="172">
        <f>SUMIF(Model_Output!$B$11:$B$5000,$U42,Model_Output!$G$11:$G$5000)</f>
        <v>17.760126</v>
      </c>
      <c r="K42" s="173">
        <f>SUMIF(Model_Output!$B$11:$B$5000,$V42,Model_Output!$G$11:$G$5000)</f>
        <v>18.128177000000001</v>
      </c>
      <c r="L42" s="174">
        <f t="shared" ref="L42" si="64">J42/H42</f>
        <v>0.78238440528634368</v>
      </c>
      <c r="M42" s="175">
        <f t="shared" ref="M42" si="65">K42/I42</f>
        <v>0.79859810572687229</v>
      </c>
      <c r="N42" s="172">
        <v>22.8</v>
      </c>
      <c r="O42" s="173">
        <v>22.8</v>
      </c>
      <c r="P42" s="172">
        <f>SUMIF(Model_Output!$B$11:$B$5000,$W42,Model_Output!$G$11:$G$5000)</f>
        <v>18.618559999999999</v>
      </c>
      <c r="Q42" s="173">
        <f>SUMIF(Model_Output!$B$11:$B$5000,$X42,Model_Output!$G$11:$G$5000)</f>
        <v>17.820184000000001</v>
      </c>
      <c r="R42" s="174">
        <f t="shared" si="2"/>
        <v>0.81660350877192978</v>
      </c>
      <c r="S42" s="175">
        <f t="shared" si="3"/>
        <v>0.78158701754385973</v>
      </c>
      <c r="T42" s="77"/>
      <c r="U42" s="64" t="s">
        <v>4792</v>
      </c>
      <c r="V42" s="64" t="s">
        <v>4793</v>
      </c>
      <c r="W42" s="64" t="s">
        <v>4877</v>
      </c>
      <c r="X42" s="64" t="s">
        <v>4878</v>
      </c>
      <c r="Y42" s="64" t="s">
        <v>5068</v>
      </c>
      <c r="Z42" s="64" t="s">
        <v>5069</v>
      </c>
    </row>
    <row r="43" spans="1:26" x14ac:dyDescent="0.3">
      <c r="A43" s="64" t="s">
        <v>4794</v>
      </c>
      <c r="B43" s="64" t="s">
        <v>1030</v>
      </c>
      <c r="C43" s="64" t="s">
        <v>4795</v>
      </c>
      <c r="D43" s="195">
        <v>77</v>
      </c>
      <c r="E43" s="196">
        <v>78</v>
      </c>
      <c r="F43" s="172">
        <f>SUMIF(Model_Output!$B$11:$B$5000,$Y43,Model_Output!$G$11:$G$5000)</f>
        <v>4.2270000000000003</v>
      </c>
      <c r="G43" s="173">
        <f>SUMIF(Model_Output!$B$11:$B$5000,$Z43,Model_Output!$G$11:$G$5000)</f>
        <v>4.2270000000000003</v>
      </c>
      <c r="H43" s="172">
        <v>6.4</v>
      </c>
      <c r="I43" s="173">
        <v>6.2</v>
      </c>
      <c r="J43" s="172">
        <f>SUMIF(Model_Output!$B$11:$B$5000,$U43,Model_Output!$G$11:$G$5000)</f>
        <v>7.7002350000000002</v>
      </c>
      <c r="K43" s="173">
        <f>SUMIF(Model_Output!$B$11:$B$5000,$V43,Model_Output!$G$11:$G$5000)</f>
        <v>7.222391</v>
      </c>
      <c r="L43" s="174">
        <f t="shared" ref="L43" si="66">J43/H43</f>
        <v>1.2031617187499999</v>
      </c>
      <c r="M43" s="175">
        <f t="shared" ref="M43" si="67">K43/I43</f>
        <v>1.1649017741935483</v>
      </c>
      <c r="N43" s="172">
        <v>6.3</v>
      </c>
      <c r="O43" s="173">
        <v>6.8</v>
      </c>
      <c r="P43" s="172">
        <f>SUMIF(Model_Output!$B$11:$B$5000,$W43,Model_Output!$G$11:$G$5000)</f>
        <v>7.0321480000000003</v>
      </c>
      <c r="Q43" s="173">
        <f>SUMIF(Model_Output!$B$11:$B$5000,$X43,Model_Output!$G$11:$G$5000)</f>
        <v>8.1340500000000002</v>
      </c>
      <c r="R43" s="174">
        <f t="shared" si="2"/>
        <v>1.1162139682539682</v>
      </c>
      <c r="S43" s="175">
        <f t="shared" si="3"/>
        <v>1.1961838235294118</v>
      </c>
      <c r="T43" s="77"/>
      <c r="U43" s="64" t="s">
        <v>4796</v>
      </c>
      <c r="V43" s="64" t="s">
        <v>4797</v>
      </c>
      <c r="W43" s="64" t="s">
        <v>4879</v>
      </c>
      <c r="X43" s="64" t="s">
        <v>4880</v>
      </c>
      <c r="Y43" s="64" t="s">
        <v>5070</v>
      </c>
      <c r="Z43" s="64" t="s">
        <v>5071</v>
      </c>
    </row>
    <row r="44" spans="1:26" ht="17.25" thickBot="1" x14ac:dyDescent="0.35">
      <c r="A44" s="108" t="s">
        <v>4798</v>
      </c>
      <c r="B44" s="108" t="s">
        <v>1029</v>
      </c>
      <c r="C44" s="108" t="s">
        <v>628</v>
      </c>
      <c r="D44" s="195">
        <v>79</v>
      </c>
      <c r="E44" s="196">
        <v>80</v>
      </c>
      <c r="F44" s="184">
        <f>SUMIF(Model_Output!$B$11:$B$5000,$Y44,Model_Output!$G$11:$G$5000)</f>
        <v>2.8290000000000002</v>
      </c>
      <c r="G44" s="185">
        <f>SUMIF(Model_Output!$B$11:$B$5000,$Z44,Model_Output!$G$11:$G$5000)</f>
        <v>2.6549999999999998</v>
      </c>
      <c r="H44" s="184">
        <v>5.6</v>
      </c>
      <c r="I44" s="185">
        <v>6.4</v>
      </c>
      <c r="J44" s="184">
        <f>SUMIF(Model_Output!$B$11:$B$5000,$U44,Model_Output!$G$11:$G$5000)</f>
        <v>6.6235460000000002</v>
      </c>
      <c r="K44" s="185">
        <f>SUMIF(Model_Output!$B$11:$B$5000,$V44,Model_Output!$G$11:$G$5000)</f>
        <v>5.2094550000000002</v>
      </c>
      <c r="L44" s="186">
        <f t="shared" ref="L44" si="68">J44/H44</f>
        <v>1.1827760714285716</v>
      </c>
      <c r="M44" s="187">
        <f t="shared" ref="M44" si="69">K44/I44</f>
        <v>0.81397734374999997</v>
      </c>
      <c r="N44" s="184">
        <v>5.5</v>
      </c>
      <c r="O44" s="185">
        <v>6.8</v>
      </c>
      <c r="P44" s="184">
        <f>SUMIF(Model_Output!$B$11:$B$5000,$W44,Model_Output!$G$11:$G$5000)</f>
        <v>5.6924330000000003</v>
      </c>
      <c r="Q44" s="185">
        <f>SUMIF(Model_Output!$B$11:$B$5000,$X44,Model_Output!$G$11:$G$5000)</f>
        <v>7.0549739999999996</v>
      </c>
      <c r="R44" s="186">
        <f t="shared" si="2"/>
        <v>1.0349878181818182</v>
      </c>
      <c r="S44" s="187">
        <f t="shared" si="3"/>
        <v>1.0374961764705881</v>
      </c>
      <c r="T44" s="77"/>
      <c r="U44" s="64" t="s">
        <v>4799</v>
      </c>
      <c r="V44" s="64" t="s">
        <v>4800</v>
      </c>
      <c r="W44" s="64" t="s">
        <v>4881</v>
      </c>
      <c r="X44" s="64" t="s">
        <v>4882</v>
      </c>
      <c r="Y44" s="64" t="s">
        <v>5072</v>
      </c>
      <c r="Z44" s="64" t="s">
        <v>5073</v>
      </c>
    </row>
    <row r="45" spans="1:26" ht="17.25" thickBot="1" x14ac:dyDescent="0.35">
      <c r="A45" s="238" t="s">
        <v>4664</v>
      </c>
      <c r="B45" s="238"/>
      <c r="C45" s="238"/>
      <c r="D45" s="188"/>
      <c r="E45" s="188"/>
      <c r="F45" s="188">
        <f t="shared" ref="F45:K45" si="70">AVERAGE(F5:F44)</f>
        <v>7.5080998499999989</v>
      </c>
      <c r="G45" s="188">
        <f t="shared" si="70"/>
        <v>7.4988499000000006</v>
      </c>
      <c r="H45" s="188">
        <f t="shared" si="70"/>
        <v>19.098593749999999</v>
      </c>
      <c r="I45" s="188">
        <f t="shared" si="70"/>
        <v>18.42473107569721</v>
      </c>
      <c r="J45" s="188">
        <f t="shared" si="70"/>
        <v>14.497472400000001</v>
      </c>
      <c r="K45" s="188">
        <f t="shared" si="70"/>
        <v>14.646689275000004</v>
      </c>
      <c r="L45" s="189">
        <f t="shared" ref="L45" si="71">J45/H45</f>
        <v>0.7590858567793769</v>
      </c>
      <c r="M45" s="189">
        <f t="shared" ref="M45" si="72">K45/I45</f>
        <v>0.79494724860974708</v>
      </c>
      <c r="N45" s="188">
        <f>AVERAGE(N5:N44)</f>
        <v>20.2425</v>
      </c>
      <c r="O45" s="188">
        <f>AVERAGE(O5:O44)</f>
        <v>19.746790123456787</v>
      </c>
      <c r="P45" s="188">
        <f>AVERAGE(P5:P44)</f>
        <v>16.072546450000001</v>
      </c>
      <c r="Q45" s="188">
        <f>AVERAGE(Q5:Q44)</f>
        <v>15.582312449999998</v>
      </c>
      <c r="R45" s="189">
        <f t="shared" ref="R45" si="73">P45/N45</f>
        <v>0.79400007163146846</v>
      </c>
      <c r="S45" s="189">
        <f t="shared" ref="S45" si="74">Q45/O45</f>
        <v>0.78910609534914256</v>
      </c>
      <c r="T45" s="77"/>
    </row>
    <row r="46" spans="1:26" s="194" customFormat="1" x14ac:dyDescent="0.3">
      <c r="A46" s="191"/>
      <c r="B46" s="191"/>
      <c r="C46" s="191"/>
      <c r="D46" s="192"/>
      <c r="E46" s="192"/>
      <c r="F46" s="192"/>
      <c r="G46" s="192"/>
      <c r="H46" s="192"/>
      <c r="I46" s="192"/>
      <c r="J46" s="192"/>
      <c r="K46" s="192"/>
      <c r="L46" s="193"/>
      <c r="M46" s="193"/>
      <c r="N46" s="192"/>
      <c r="O46" s="192"/>
      <c r="P46" s="192"/>
      <c r="Q46" s="192"/>
      <c r="R46" s="193"/>
      <c r="S46" s="193"/>
      <c r="T46" s="193"/>
    </row>
    <row r="47" spans="1:26" x14ac:dyDescent="0.3">
      <c r="A47" s="65" t="s">
        <v>5074</v>
      </c>
      <c r="J47" s="65"/>
      <c r="L47" s="65" t="s">
        <v>5075</v>
      </c>
      <c r="P47" s="65"/>
    </row>
    <row r="71" spans="1:26" x14ac:dyDescent="0.3">
      <c r="A71" s="65" t="s">
        <v>5779</v>
      </c>
      <c r="B71" s="65"/>
    </row>
    <row r="72" spans="1:26" ht="16.5" customHeight="1" x14ac:dyDescent="0.3">
      <c r="A72" s="234" t="s">
        <v>4031</v>
      </c>
      <c r="B72" s="234" t="s">
        <v>4645</v>
      </c>
      <c r="C72" s="232" t="s">
        <v>4033</v>
      </c>
      <c r="D72" s="237" t="s">
        <v>5321</v>
      </c>
      <c r="E72" s="232"/>
      <c r="F72" s="237" t="s">
        <v>4993</v>
      </c>
      <c r="G72" s="232"/>
      <c r="H72" s="229" t="s">
        <v>5078</v>
      </c>
      <c r="I72" s="230"/>
      <c r="J72" s="230"/>
      <c r="K72" s="230"/>
      <c r="L72" s="230"/>
      <c r="M72" s="231"/>
      <c r="N72" s="229" t="s">
        <v>5079</v>
      </c>
      <c r="O72" s="230"/>
      <c r="P72" s="230"/>
      <c r="Q72" s="230"/>
      <c r="R72" s="230"/>
      <c r="S72" s="231"/>
      <c r="T72" s="179"/>
    </row>
    <row r="73" spans="1:26" ht="30" customHeight="1" x14ac:dyDescent="0.3">
      <c r="A73" s="234"/>
      <c r="B73" s="234"/>
      <c r="C73" s="232"/>
      <c r="D73" s="237"/>
      <c r="E73" s="232"/>
      <c r="F73" s="237"/>
      <c r="G73" s="232"/>
      <c r="H73" s="229" t="s">
        <v>1997</v>
      </c>
      <c r="I73" s="232"/>
      <c r="J73" s="229" t="s">
        <v>1998</v>
      </c>
      <c r="K73" s="232"/>
      <c r="L73" s="229" t="s">
        <v>4644</v>
      </c>
      <c r="M73" s="232"/>
      <c r="N73" s="229" t="s">
        <v>1997</v>
      </c>
      <c r="O73" s="232"/>
      <c r="P73" s="229" t="s">
        <v>1998</v>
      </c>
      <c r="Q73" s="232"/>
      <c r="R73" s="229" t="s">
        <v>4644</v>
      </c>
      <c r="S73" s="232"/>
      <c r="T73" s="180"/>
      <c r="U73" s="182"/>
      <c r="V73" s="182"/>
      <c r="W73" s="182"/>
      <c r="X73" s="182"/>
      <c r="Y73" s="182"/>
      <c r="Z73" s="182"/>
    </row>
    <row r="74" spans="1:26" ht="17.25" thickBot="1" x14ac:dyDescent="0.35">
      <c r="A74" s="235"/>
      <c r="B74" s="235"/>
      <c r="C74" s="236"/>
      <c r="D74" s="60" t="s">
        <v>4036</v>
      </c>
      <c r="E74" s="190" t="s">
        <v>4037</v>
      </c>
      <c r="F74" s="60" t="s">
        <v>4036</v>
      </c>
      <c r="G74" s="183" t="s">
        <v>4037</v>
      </c>
      <c r="H74" s="60" t="s">
        <v>4036</v>
      </c>
      <c r="I74" s="183" t="s">
        <v>4037</v>
      </c>
      <c r="J74" s="60" t="s">
        <v>4036</v>
      </c>
      <c r="K74" s="183" t="s">
        <v>4037</v>
      </c>
      <c r="L74" s="60" t="s">
        <v>4036</v>
      </c>
      <c r="M74" s="183" t="s">
        <v>4037</v>
      </c>
      <c r="N74" s="60" t="s">
        <v>4036</v>
      </c>
      <c r="O74" s="183" t="s">
        <v>4037</v>
      </c>
      <c r="P74" s="60" t="s">
        <v>4036</v>
      </c>
      <c r="Q74" s="183" t="s">
        <v>4037</v>
      </c>
      <c r="R74" s="60" t="s">
        <v>4036</v>
      </c>
      <c r="S74" s="183" t="s">
        <v>4037</v>
      </c>
      <c r="T74" s="180"/>
      <c r="U74" s="181"/>
      <c r="V74" s="181"/>
      <c r="W74" s="181"/>
      <c r="X74" s="181"/>
      <c r="Y74" s="181"/>
      <c r="Z74" s="181"/>
    </row>
    <row r="75" spans="1:26" x14ac:dyDescent="0.3">
      <c r="A75" s="64" t="s">
        <v>4030</v>
      </c>
      <c r="B75" s="64" t="s">
        <v>1021</v>
      </c>
      <c r="C75" s="64" t="s">
        <v>4034</v>
      </c>
      <c r="D75" s="195">
        <v>1</v>
      </c>
      <c r="E75" s="196">
        <v>2</v>
      </c>
      <c r="F75" s="172">
        <f>F5</f>
        <v>5.9470000000000001</v>
      </c>
      <c r="G75" s="173">
        <f>G5</f>
        <v>6.0110000000000001</v>
      </c>
      <c r="H75" s="172">
        <f t="shared" ref="H75:H114" si="75">($F5/H5)*60</f>
        <v>14.15952380952381</v>
      </c>
      <c r="I75" s="173">
        <f t="shared" ref="I75:I114" si="76">($G5/I5)*60</f>
        <v>15.478969957081544</v>
      </c>
      <c r="J75" s="172">
        <f t="shared" ref="J75:J114" si="77">($F5/J5)*60</f>
        <v>22.525734430037751</v>
      </c>
      <c r="K75" s="173">
        <f t="shared" ref="K75:K114" si="78">($G5/K5)*60</f>
        <v>22.333870243718838</v>
      </c>
      <c r="L75" s="174">
        <f>J75/H75</f>
        <v>1.5908539533572987</v>
      </c>
      <c r="M75" s="175">
        <f t="shared" ref="M75" si="79">K75/I75</f>
        <v>1.4428524834432679</v>
      </c>
      <c r="N75" s="172">
        <f t="shared" ref="N75:N114" si="80">($F5/N5)*60</f>
        <v>13.464905660377358</v>
      </c>
      <c r="O75" s="173">
        <f t="shared" ref="O75:O114" si="81">($G5/O5)*60</f>
        <v>14.033463035019457</v>
      </c>
      <c r="P75" s="172">
        <f t="shared" ref="P75:P114" si="82">($F5/P5)*60</f>
        <v>19.275038792352536</v>
      </c>
      <c r="Q75" s="173">
        <f t="shared" ref="Q75:Q114" si="83">($G5/Q5)*60</f>
        <v>20.416878858946347</v>
      </c>
      <c r="R75" s="174">
        <f>P75/N75</f>
        <v>1.4315019561609277</v>
      </c>
      <c r="S75" s="175">
        <f>Q75/O75</f>
        <v>1.4548710327591667</v>
      </c>
      <c r="T75" s="77"/>
    </row>
    <row r="76" spans="1:26" x14ac:dyDescent="0.3">
      <c r="A76" s="64" t="s">
        <v>4032</v>
      </c>
      <c r="B76" s="64" t="s">
        <v>1029</v>
      </c>
      <c r="C76" s="64" t="s">
        <v>4035</v>
      </c>
      <c r="D76" s="195">
        <v>3</v>
      </c>
      <c r="E76" s="196">
        <v>4</v>
      </c>
      <c r="F76" s="172">
        <f t="shared" ref="F76:F114" si="84">F6</f>
        <v>4.63</v>
      </c>
      <c r="G76" s="173">
        <f t="shared" ref="G76:G114" si="85">G6</f>
        <v>4.63</v>
      </c>
      <c r="H76" s="172">
        <f t="shared" si="75"/>
        <v>14.776595744680851</v>
      </c>
      <c r="I76" s="173">
        <f t="shared" si="76"/>
        <v>15.965517241379311</v>
      </c>
      <c r="J76" s="172">
        <f t="shared" si="77"/>
        <v>23.04991152169492</v>
      </c>
      <c r="K76" s="173">
        <f t="shared" si="78"/>
        <v>23.367150933626188</v>
      </c>
      <c r="L76" s="174">
        <f t="shared" ref="L76:L115" si="86">J76/H76</f>
        <v>1.5598932203306857</v>
      </c>
      <c r="M76" s="175">
        <f t="shared" ref="M76:M115" si="87">K76/I76</f>
        <v>1.4636012463826338</v>
      </c>
      <c r="N76" s="172">
        <f t="shared" si="80"/>
        <v>14.246153846153845</v>
      </c>
      <c r="O76" s="173">
        <f t="shared" si="81"/>
        <v>13.617647058823529</v>
      </c>
      <c r="P76" s="172">
        <f t="shared" si="82"/>
        <v>23.044272876044708</v>
      </c>
      <c r="Q76" s="173">
        <f t="shared" si="83"/>
        <v>21.870514743584746</v>
      </c>
      <c r="R76" s="174">
        <f t="shared" ref="R76:R115" si="88">P76/N76</f>
        <v>1.6175785496143695</v>
      </c>
      <c r="S76" s="175">
        <f t="shared" ref="S76:S115" si="89">Q76/O76</f>
        <v>1.6060421193993117</v>
      </c>
      <c r="T76" s="77"/>
    </row>
    <row r="77" spans="1:26" x14ac:dyDescent="0.3">
      <c r="A77" s="64" t="s">
        <v>4038</v>
      </c>
      <c r="B77" s="64" t="s">
        <v>1030</v>
      </c>
      <c r="C77" s="64" t="s">
        <v>2984</v>
      </c>
      <c r="D77" s="195">
        <v>5</v>
      </c>
      <c r="E77" s="196">
        <v>6</v>
      </c>
      <c r="F77" s="172">
        <f t="shared" si="84"/>
        <v>1.6080000000000001</v>
      </c>
      <c r="G77" s="173">
        <f t="shared" si="85"/>
        <v>1.6080000000000001</v>
      </c>
      <c r="H77" s="172">
        <f t="shared" si="75"/>
        <v>26.8</v>
      </c>
      <c r="I77" s="173">
        <f t="shared" si="76"/>
        <v>24.12</v>
      </c>
      <c r="J77" s="172">
        <f t="shared" si="77"/>
        <v>28.36724289098899</v>
      </c>
      <c r="K77" s="173">
        <f t="shared" si="78"/>
        <v>27.59093239792599</v>
      </c>
      <c r="L77" s="174">
        <f t="shared" si="86"/>
        <v>1.0584792123503355</v>
      </c>
      <c r="M77" s="175">
        <f t="shared" si="87"/>
        <v>1.1439026698974291</v>
      </c>
      <c r="N77" s="172">
        <f t="shared" si="80"/>
        <v>28.376470588235296</v>
      </c>
      <c r="O77" s="173">
        <f t="shared" si="81"/>
        <v>30.15</v>
      </c>
      <c r="P77" s="172">
        <f t="shared" si="82"/>
        <v>20.048758714186324</v>
      </c>
      <c r="Q77" s="173">
        <f t="shared" si="83"/>
        <v>28.339637394809511</v>
      </c>
      <c r="R77" s="174">
        <f t="shared" si="88"/>
        <v>0.70652756662762739</v>
      </c>
      <c r="S77" s="175">
        <f t="shared" si="89"/>
        <v>0.93995480579799373</v>
      </c>
      <c r="T77" s="77"/>
    </row>
    <row r="78" spans="1:26" x14ac:dyDescent="0.3">
      <c r="A78" s="64" t="s">
        <v>4039</v>
      </c>
      <c r="B78" s="64" t="s">
        <v>1021</v>
      </c>
      <c r="C78" s="64" t="s">
        <v>4034</v>
      </c>
      <c r="D78" s="195">
        <v>7</v>
      </c>
      <c r="E78" s="196">
        <v>8</v>
      </c>
      <c r="F78" s="172">
        <f t="shared" si="84"/>
        <v>4.1719999999999997</v>
      </c>
      <c r="G78" s="173">
        <f t="shared" si="85"/>
        <v>4.1719999999999997</v>
      </c>
      <c r="H78" s="172">
        <f t="shared" si="75"/>
        <v>17.383333333333333</v>
      </c>
      <c r="I78" s="173">
        <f t="shared" si="76"/>
        <v>15.451851851851851</v>
      </c>
      <c r="J78" s="172">
        <f t="shared" si="77"/>
        <v>22.707021279124096</v>
      </c>
      <c r="K78" s="173">
        <f t="shared" si="78"/>
        <v>22.242026874893927</v>
      </c>
      <c r="L78" s="174">
        <f t="shared" si="86"/>
        <v>1.3062524225766499</v>
      </c>
      <c r="M78" s="175">
        <f t="shared" si="87"/>
        <v>1.4394408571959159</v>
      </c>
      <c r="N78" s="172">
        <f t="shared" si="80"/>
        <v>16.046153846153846</v>
      </c>
      <c r="O78" s="173">
        <f t="shared" si="81"/>
        <v>14.386206896551723</v>
      </c>
      <c r="P78" s="172">
        <f t="shared" si="82"/>
        <v>21.722925097042427</v>
      </c>
      <c r="Q78" s="173">
        <f t="shared" si="83"/>
        <v>19.667722966073651</v>
      </c>
      <c r="R78" s="174">
        <f t="shared" si="88"/>
        <v>1.3537776906114649</v>
      </c>
      <c r="S78" s="175">
        <f t="shared" si="89"/>
        <v>1.3671236002304312</v>
      </c>
      <c r="T78" s="77"/>
    </row>
    <row r="79" spans="1:26" x14ac:dyDescent="0.3">
      <c r="A79" s="64" t="s">
        <v>4040</v>
      </c>
      <c r="B79" s="64" t="s">
        <v>1029</v>
      </c>
      <c r="C79" s="64" t="s">
        <v>4035</v>
      </c>
      <c r="D79" s="195">
        <v>9</v>
      </c>
      <c r="E79" s="196">
        <v>10</v>
      </c>
      <c r="F79" s="172">
        <f t="shared" si="84"/>
        <v>5.0389999999999997</v>
      </c>
      <c r="G79" s="173">
        <f t="shared" si="85"/>
        <v>5.0389999999999997</v>
      </c>
      <c r="H79" s="172">
        <f t="shared" si="75"/>
        <v>20.851034482758621</v>
      </c>
      <c r="I79" s="173">
        <f t="shared" si="76"/>
        <v>30.539393939393939</v>
      </c>
      <c r="J79" s="172">
        <f t="shared" si="77"/>
        <v>23.639190609876103</v>
      </c>
      <c r="K79" s="173">
        <f t="shared" si="78"/>
        <v>23.995055275769325</v>
      </c>
      <c r="L79" s="174">
        <f t="shared" si="86"/>
        <v>1.1337178800132417</v>
      </c>
      <c r="M79" s="175">
        <f t="shared" si="87"/>
        <v>0.78570829936533804</v>
      </c>
      <c r="N79" s="172">
        <f t="shared" si="80"/>
        <v>25.841025641025642</v>
      </c>
      <c r="O79" s="173">
        <f t="shared" si="81"/>
        <v>19.760784313725487</v>
      </c>
      <c r="P79" s="172">
        <f t="shared" si="82"/>
        <v>22.98911928953174</v>
      </c>
      <c r="Q79" s="173">
        <f t="shared" si="83"/>
        <v>21.524076011013626</v>
      </c>
      <c r="R79" s="174">
        <f t="shared" si="88"/>
        <v>0.88963648768777315</v>
      </c>
      <c r="S79" s="175">
        <f t="shared" si="89"/>
        <v>1.0892318679913624</v>
      </c>
      <c r="T79" s="77"/>
    </row>
    <row r="80" spans="1:26" x14ac:dyDescent="0.3">
      <c r="A80" s="64" t="s">
        <v>4041</v>
      </c>
      <c r="B80" s="64" t="s">
        <v>1021</v>
      </c>
      <c r="C80" s="64" t="s">
        <v>4042</v>
      </c>
      <c r="D80" s="195">
        <v>11</v>
      </c>
      <c r="E80" s="196">
        <v>12</v>
      </c>
      <c r="F80" s="172">
        <f t="shared" si="84"/>
        <v>8.3389989999999994</v>
      </c>
      <c r="G80" s="173">
        <f t="shared" si="85"/>
        <v>8.3390000000000004</v>
      </c>
      <c r="H80" s="172">
        <f t="shared" si="75"/>
        <v>17.31280069204152</v>
      </c>
      <c r="I80" s="173">
        <f t="shared" si="76"/>
        <v>16.903378378378381</v>
      </c>
      <c r="J80" s="172">
        <f t="shared" si="77"/>
        <v>26.290872593398838</v>
      </c>
      <c r="K80" s="173">
        <f t="shared" si="78"/>
        <v>24.282492247379746</v>
      </c>
      <c r="L80" s="174">
        <f t="shared" si="86"/>
        <v>1.5185799837391085</v>
      </c>
      <c r="M80" s="175">
        <f t="shared" si="87"/>
        <v>1.4365466892961594</v>
      </c>
      <c r="N80" s="172">
        <f t="shared" si="80"/>
        <v>16.733777257525084</v>
      </c>
      <c r="O80" s="173">
        <f t="shared" si="81"/>
        <v>19.318146718146718</v>
      </c>
      <c r="P80" s="172">
        <f t="shared" si="82"/>
        <v>20.697995019557275</v>
      </c>
      <c r="Q80" s="173">
        <f t="shared" si="83"/>
        <v>24.977748716779018</v>
      </c>
      <c r="R80" s="174">
        <f t="shared" si="88"/>
        <v>1.2368991591691891</v>
      </c>
      <c r="S80" s="175">
        <f t="shared" si="89"/>
        <v>1.292968165176833</v>
      </c>
      <c r="T80" s="77"/>
    </row>
    <row r="81" spans="1:20" x14ac:dyDescent="0.3">
      <c r="A81" s="64" t="s">
        <v>4043</v>
      </c>
      <c r="B81" s="64" t="s">
        <v>1029</v>
      </c>
      <c r="C81" s="64" t="s">
        <v>4035</v>
      </c>
      <c r="D81" s="195">
        <v>13</v>
      </c>
      <c r="E81" s="196">
        <v>14</v>
      </c>
      <c r="F81" s="172">
        <f t="shared" si="84"/>
        <v>10.232001</v>
      </c>
      <c r="G81" s="173">
        <f t="shared" si="85"/>
        <v>10.232002</v>
      </c>
      <c r="H81" s="172">
        <f t="shared" si="75"/>
        <v>21.616903521126762</v>
      </c>
      <c r="I81" s="173">
        <f t="shared" si="76"/>
        <v>21.242910726643597</v>
      </c>
      <c r="J81" s="172">
        <f t="shared" si="77"/>
        <v>27.144721516814631</v>
      </c>
      <c r="K81" s="173">
        <f t="shared" si="78"/>
        <v>27.063415054762277</v>
      </c>
      <c r="L81" s="174">
        <f t="shared" si="86"/>
        <v>1.2557173829399473</v>
      </c>
      <c r="M81" s="175">
        <f t="shared" si="87"/>
        <v>1.2739974951181432</v>
      </c>
      <c r="N81" s="172">
        <f t="shared" si="80"/>
        <v>19.740194855305464</v>
      </c>
      <c r="O81" s="173">
        <f t="shared" si="81"/>
        <v>20.601346308724828</v>
      </c>
      <c r="P81" s="172">
        <f t="shared" si="82"/>
        <v>26.249995350067248</v>
      </c>
      <c r="Q81" s="173">
        <f t="shared" si="83"/>
        <v>26.103974860047057</v>
      </c>
      <c r="R81" s="174">
        <f t="shared" si="88"/>
        <v>1.3297738721668282</v>
      </c>
      <c r="S81" s="175">
        <f t="shared" si="89"/>
        <v>1.2671004345474171</v>
      </c>
      <c r="T81" s="77"/>
    </row>
    <row r="82" spans="1:20" x14ac:dyDescent="0.3">
      <c r="A82" s="64" t="s">
        <v>4650</v>
      </c>
      <c r="B82" s="64" t="s">
        <v>1021</v>
      </c>
      <c r="C82" s="64" t="s">
        <v>4034</v>
      </c>
      <c r="D82" s="195">
        <v>15</v>
      </c>
      <c r="E82" s="196">
        <v>16</v>
      </c>
      <c r="F82" s="172">
        <f t="shared" si="84"/>
        <v>3.1989990000000001</v>
      </c>
      <c r="G82" s="173">
        <f t="shared" si="85"/>
        <v>3.1989990000000001</v>
      </c>
      <c r="H82" s="172">
        <f t="shared" si="75"/>
        <v>18.107541509433965</v>
      </c>
      <c r="I82" s="173">
        <f t="shared" si="76"/>
        <v>18.107541509433965</v>
      </c>
      <c r="J82" s="172">
        <f t="shared" si="77"/>
        <v>22.326593710305552</v>
      </c>
      <c r="K82" s="173">
        <f t="shared" si="78"/>
        <v>22.405049904188441</v>
      </c>
      <c r="L82" s="174">
        <f t="shared" si="86"/>
        <v>1.2329997254830798</v>
      </c>
      <c r="M82" s="175">
        <f t="shared" si="87"/>
        <v>1.237332516538233</v>
      </c>
      <c r="N82" s="172">
        <f t="shared" si="80"/>
        <v>15.862804958677689</v>
      </c>
      <c r="O82" s="173">
        <f t="shared" si="81"/>
        <v>15.994994999999999</v>
      </c>
      <c r="P82" s="172">
        <f t="shared" si="82"/>
        <v>18.969236995459305</v>
      </c>
      <c r="Q82" s="173">
        <f t="shared" si="83"/>
        <v>22.567883565957171</v>
      </c>
      <c r="R82" s="174">
        <f t="shared" si="88"/>
        <v>1.1958311940967448</v>
      </c>
      <c r="S82" s="175">
        <f t="shared" si="89"/>
        <v>1.4109340806894388</v>
      </c>
      <c r="T82" s="77"/>
    </row>
    <row r="83" spans="1:20" x14ac:dyDescent="0.3">
      <c r="A83" s="64" t="s">
        <v>4651</v>
      </c>
      <c r="B83" s="64" t="s">
        <v>1021</v>
      </c>
      <c r="C83" s="64" t="s">
        <v>2983</v>
      </c>
      <c r="D83" s="195">
        <v>17</v>
      </c>
      <c r="E83" s="196">
        <v>18</v>
      </c>
      <c r="F83" s="172">
        <f t="shared" si="84"/>
        <v>4.2469999999999999</v>
      </c>
      <c r="G83" s="173">
        <f t="shared" si="85"/>
        <v>4.2459990000000003</v>
      </c>
      <c r="H83" s="172">
        <f t="shared" si="75"/>
        <v>19.01641791044776</v>
      </c>
      <c r="I83" s="173">
        <f t="shared" si="76"/>
        <v>23.809340186915893</v>
      </c>
      <c r="J83" s="172">
        <f t="shared" si="77"/>
        <v>21.479656871711608</v>
      </c>
      <c r="K83" s="173">
        <f t="shared" si="78"/>
        <v>23.656048989464164</v>
      </c>
      <c r="L83" s="174">
        <f t="shared" si="86"/>
        <v>1.1295322269874246</v>
      </c>
      <c r="M83" s="175">
        <f t="shared" si="87"/>
        <v>0.99356172005404975</v>
      </c>
      <c r="N83" s="172">
        <f t="shared" si="80"/>
        <v>21.234999999999999</v>
      </c>
      <c r="O83" s="173">
        <f t="shared" si="81"/>
        <v>15.629444171779141</v>
      </c>
      <c r="P83" s="172">
        <f t="shared" si="82"/>
        <v>21.171469712260933</v>
      </c>
      <c r="Q83" s="173">
        <f t="shared" si="83"/>
        <v>19.473112903493337</v>
      </c>
      <c r="R83" s="174">
        <f t="shared" si="88"/>
        <v>0.99700822756114593</v>
      </c>
      <c r="S83" s="175">
        <f t="shared" si="89"/>
        <v>1.2459248511635754</v>
      </c>
      <c r="T83" s="77"/>
    </row>
    <row r="84" spans="1:20" x14ac:dyDescent="0.3">
      <c r="A84" s="64" t="s">
        <v>4656</v>
      </c>
      <c r="B84" s="64" t="s">
        <v>1030</v>
      </c>
      <c r="C84" s="64" t="s">
        <v>4657</v>
      </c>
      <c r="D84" s="195">
        <v>19</v>
      </c>
      <c r="E84" s="196">
        <v>20</v>
      </c>
      <c r="F84" s="172">
        <f t="shared" si="84"/>
        <v>3.2879999999999998</v>
      </c>
      <c r="G84" s="173">
        <f t="shared" si="85"/>
        <v>3.2879999999999998</v>
      </c>
      <c r="H84" s="172">
        <f t="shared" si="75"/>
        <v>19.341176470588238</v>
      </c>
      <c r="I84" s="173">
        <f t="shared" si="76"/>
        <v>18.788571428571426</v>
      </c>
      <c r="J84" s="172">
        <f t="shared" si="77"/>
        <v>28.198591957169242</v>
      </c>
      <c r="K84" s="173">
        <f t="shared" si="78"/>
        <v>26.788329424212503</v>
      </c>
      <c r="L84" s="174">
        <f t="shared" si="86"/>
        <v>1.4579563968122782</v>
      </c>
      <c r="M84" s="175">
        <f t="shared" si="87"/>
        <v>1.4257778738555926</v>
      </c>
      <c r="N84" s="172">
        <f t="shared" si="80"/>
        <v>16.861538461538462</v>
      </c>
      <c r="O84" s="173">
        <f t="shared" si="81"/>
        <v>17.614285714285714</v>
      </c>
      <c r="P84" s="172">
        <f t="shared" si="82"/>
        <v>20.78591800414728</v>
      </c>
      <c r="Q84" s="173">
        <f t="shared" si="83"/>
        <v>26.405389654837332</v>
      </c>
      <c r="R84" s="174">
        <f t="shared" si="88"/>
        <v>1.2327414874722382</v>
      </c>
      <c r="S84" s="175">
        <f t="shared" si="89"/>
        <v>1.4990894370142849</v>
      </c>
      <c r="T84" s="77"/>
    </row>
    <row r="85" spans="1:20" x14ac:dyDescent="0.3">
      <c r="A85" s="64" t="s">
        <v>4665</v>
      </c>
      <c r="B85" s="64" t="s">
        <v>1029</v>
      </c>
      <c r="C85" s="64" t="s">
        <v>4035</v>
      </c>
      <c r="D85" s="195">
        <v>21</v>
      </c>
      <c r="E85" s="196">
        <v>22</v>
      </c>
      <c r="F85" s="172">
        <f t="shared" si="84"/>
        <v>7.3570000000000002</v>
      </c>
      <c r="G85" s="173">
        <f t="shared" si="85"/>
        <v>7.3570000000000002</v>
      </c>
      <c r="H85" s="172">
        <f t="shared" si="75"/>
        <v>25.814035087719297</v>
      </c>
      <c r="I85" s="173">
        <f t="shared" si="76"/>
        <v>27.417391304347827</v>
      </c>
      <c r="J85" s="172">
        <f t="shared" si="77"/>
        <v>33.752547383707331</v>
      </c>
      <c r="K85" s="173">
        <f t="shared" si="78"/>
        <v>34.525974143297574</v>
      </c>
      <c r="L85" s="174">
        <f t="shared" si="86"/>
        <v>1.3075269816985986</v>
      </c>
      <c r="M85" s="175">
        <f t="shared" si="87"/>
        <v>1.2592727645034003</v>
      </c>
      <c r="N85" s="172">
        <f t="shared" si="80"/>
        <v>26.591566265060237</v>
      </c>
      <c r="O85" s="173">
        <f t="shared" si="81"/>
        <v>28.85098039215686</v>
      </c>
      <c r="P85" s="172">
        <f t="shared" si="82"/>
        <v>31.05187869775137</v>
      </c>
      <c r="Q85" s="173">
        <f t="shared" si="83"/>
        <v>32.563846296166787</v>
      </c>
      <c r="R85" s="174">
        <f t="shared" si="88"/>
        <v>1.1677340999109076</v>
      </c>
      <c r="S85" s="175">
        <f t="shared" si="89"/>
        <v>1.1286911520351408</v>
      </c>
      <c r="T85" s="77"/>
    </row>
    <row r="86" spans="1:20" x14ac:dyDescent="0.3">
      <c r="A86" s="64" t="s">
        <v>4668</v>
      </c>
      <c r="B86" s="64" t="s">
        <v>1030</v>
      </c>
      <c r="C86" s="64" t="s">
        <v>4657</v>
      </c>
      <c r="D86" s="195">
        <v>23</v>
      </c>
      <c r="E86" s="196">
        <v>24</v>
      </c>
      <c r="F86" s="172">
        <f t="shared" si="84"/>
        <v>4.6740000000000004</v>
      </c>
      <c r="G86" s="173">
        <f t="shared" si="85"/>
        <v>4.6740000000000004</v>
      </c>
      <c r="H86" s="172">
        <f t="shared" si="75"/>
        <v>14.455670103092787</v>
      </c>
      <c r="I86" s="173">
        <f t="shared" si="76"/>
        <v>14.022000000000002</v>
      </c>
      <c r="J86" s="172">
        <f t="shared" si="77"/>
        <v>24.563262839349921</v>
      </c>
      <c r="K86" s="173">
        <f t="shared" si="78"/>
        <v>23.959104463968007</v>
      </c>
      <c r="L86" s="174">
        <f t="shared" si="86"/>
        <v>1.6992130191249049</v>
      </c>
      <c r="M86" s="175">
        <f t="shared" si="87"/>
        <v>1.708679536725717</v>
      </c>
      <c r="N86" s="172">
        <f t="shared" si="80"/>
        <v>12.864220183486239</v>
      </c>
      <c r="O86" s="173">
        <f t="shared" si="81"/>
        <v>13.290995260663507</v>
      </c>
      <c r="P86" s="172">
        <f t="shared" si="82"/>
        <v>22.441889478415728</v>
      </c>
      <c r="Q86" s="173">
        <f t="shared" si="83"/>
        <v>22.671379549888556</v>
      </c>
      <c r="R86" s="174">
        <f t="shared" si="88"/>
        <v>1.7445200065235447</v>
      </c>
      <c r="S86" s="175">
        <f t="shared" si="89"/>
        <v>1.7057698919649427</v>
      </c>
      <c r="T86" s="77"/>
    </row>
    <row r="87" spans="1:20" x14ac:dyDescent="0.3">
      <c r="A87" s="64" t="s">
        <v>4675</v>
      </c>
      <c r="B87" s="64" t="s">
        <v>1030</v>
      </c>
      <c r="C87" s="64" t="s">
        <v>4676</v>
      </c>
      <c r="D87" s="195">
        <v>25</v>
      </c>
      <c r="E87" s="196">
        <v>26</v>
      </c>
      <c r="F87" s="172">
        <f t="shared" si="84"/>
        <v>10.574</v>
      </c>
      <c r="G87" s="173">
        <f t="shared" si="85"/>
        <v>10.574</v>
      </c>
      <c r="H87" s="172">
        <f t="shared" si="75"/>
        <v>23.941132075471696</v>
      </c>
      <c r="I87" s="173">
        <f t="shared" si="76"/>
        <v>22.339436619718313</v>
      </c>
      <c r="J87" s="172">
        <f t="shared" si="77"/>
        <v>32.113775212077257</v>
      </c>
      <c r="K87" s="173">
        <f t="shared" si="78"/>
        <v>28.723989597536811</v>
      </c>
      <c r="L87" s="174">
        <f t="shared" si="86"/>
        <v>1.3413641055419698</v>
      </c>
      <c r="M87" s="175">
        <f t="shared" si="87"/>
        <v>1.2857974033321438</v>
      </c>
      <c r="N87" s="172">
        <f t="shared" si="80"/>
        <v>22.418374558303885</v>
      </c>
      <c r="O87" s="173">
        <f t="shared" si="81"/>
        <v>22.986956521739128</v>
      </c>
      <c r="P87" s="172">
        <f t="shared" si="82"/>
        <v>26.999494174409307</v>
      </c>
      <c r="Q87" s="173">
        <f t="shared" si="83"/>
        <v>29.482504533276625</v>
      </c>
      <c r="R87" s="174">
        <f t="shared" si="88"/>
        <v>1.2043466444987445</v>
      </c>
      <c r="S87" s="175">
        <f t="shared" si="89"/>
        <v>1.2825753816254255</v>
      </c>
      <c r="T87" s="77"/>
    </row>
    <row r="88" spans="1:20" x14ac:dyDescent="0.3">
      <c r="A88" s="64" t="s">
        <v>4679</v>
      </c>
      <c r="B88" s="64" t="s">
        <v>1021</v>
      </c>
      <c r="C88" s="64" t="s">
        <v>4680</v>
      </c>
      <c r="D88" s="195">
        <v>27</v>
      </c>
      <c r="E88" s="196">
        <v>28</v>
      </c>
      <c r="F88" s="172">
        <f t="shared" si="84"/>
        <v>7.0730000000000004</v>
      </c>
      <c r="G88" s="173">
        <f t="shared" si="85"/>
        <v>7.0730009999999996</v>
      </c>
      <c r="H88" s="172">
        <f t="shared" si="75"/>
        <v>19.556682027649771</v>
      </c>
      <c r="I88" s="173">
        <f t="shared" si="76"/>
        <v>21.652043877551019</v>
      </c>
      <c r="J88" s="172">
        <f t="shared" si="77"/>
        <v>24.60510254097343</v>
      </c>
      <c r="K88" s="173">
        <f t="shared" si="78"/>
        <v>24.609563456630102</v>
      </c>
      <c r="L88" s="174">
        <f t="shared" si="86"/>
        <v>1.25814299717028</v>
      </c>
      <c r="M88" s="175">
        <f t="shared" si="87"/>
        <v>1.1365930900475154</v>
      </c>
      <c r="N88" s="172">
        <f t="shared" si="80"/>
        <v>18.451304347826088</v>
      </c>
      <c r="O88" s="173">
        <f t="shared" si="81"/>
        <v>20.112799052132701</v>
      </c>
      <c r="P88" s="172">
        <f t="shared" si="82"/>
        <v>21.787322302254303</v>
      </c>
      <c r="Q88" s="173">
        <f t="shared" si="83"/>
        <v>23.48385398111531</v>
      </c>
      <c r="R88" s="174">
        <f t="shared" si="88"/>
        <v>1.180801199283305</v>
      </c>
      <c r="S88" s="175">
        <f t="shared" si="89"/>
        <v>1.1676074483837271</v>
      </c>
      <c r="T88" s="77"/>
    </row>
    <row r="89" spans="1:20" x14ac:dyDescent="0.3">
      <c r="A89" s="64" t="s">
        <v>4683</v>
      </c>
      <c r="B89" s="64" t="s">
        <v>1030</v>
      </c>
      <c r="C89" s="64" t="s">
        <v>4684</v>
      </c>
      <c r="D89" s="195">
        <v>29</v>
      </c>
      <c r="E89" s="196">
        <v>30</v>
      </c>
      <c r="F89" s="172">
        <f t="shared" si="84"/>
        <v>11.536002</v>
      </c>
      <c r="G89" s="173">
        <f t="shared" si="85"/>
        <v>11.536002</v>
      </c>
      <c r="H89" s="172">
        <f t="shared" si="75"/>
        <v>23.704113698630138</v>
      </c>
      <c r="I89" s="173">
        <f t="shared" si="76"/>
        <v>22.919209271523179</v>
      </c>
      <c r="J89" s="172">
        <f t="shared" si="77"/>
        <v>32.68706869071822</v>
      </c>
      <c r="K89" s="173">
        <f t="shared" si="78"/>
        <v>28.526715105803035</v>
      </c>
      <c r="L89" s="174">
        <f t="shared" si="86"/>
        <v>1.3789618589539252</v>
      </c>
      <c r="M89" s="175">
        <f t="shared" si="87"/>
        <v>1.2446640181974824</v>
      </c>
      <c r="N89" s="172">
        <f t="shared" si="80"/>
        <v>21.297234461538459</v>
      </c>
      <c r="O89" s="173">
        <f t="shared" si="81"/>
        <v>21.697809404388714</v>
      </c>
      <c r="P89" s="172">
        <f t="shared" si="82"/>
        <v>25.834362114266867</v>
      </c>
      <c r="Q89" s="173">
        <f t="shared" si="83"/>
        <v>28.583902759244751</v>
      </c>
      <c r="R89" s="174">
        <f t="shared" si="88"/>
        <v>1.2130383482851819</v>
      </c>
      <c r="S89" s="175">
        <f t="shared" si="89"/>
        <v>1.317363528571839</v>
      </c>
      <c r="T89" s="77"/>
    </row>
    <row r="90" spans="1:20" x14ac:dyDescent="0.3">
      <c r="A90" s="64" t="s">
        <v>4687</v>
      </c>
      <c r="B90" s="64" t="s">
        <v>1022</v>
      </c>
      <c r="C90" s="64" t="s">
        <v>4688</v>
      </c>
      <c r="D90" s="195">
        <v>31</v>
      </c>
      <c r="E90" s="196">
        <v>32</v>
      </c>
      <c r="F90" s="172">
        <f t="shared" si="84"/>
        <v>3.5310000000000001</v>
      </c>
      <c r="G90" s="173">
        <f t="shared" si="85"/>
        <v>3.5310000000000001</v>
      </c>
      <c r="H90" s="172">
        <f t="shared" si="75"/>
        <v>31.155882352941177</v>
      </c>
      <c r="I90" s="173">
        <f t="shared" si="76"/>
        <v>33.628571428571426</v>
      </c>
      <c r="J90" s="172">
        <f t="shared" si="77"/>
        <v>43.230417759364144</v>
      </c>
      <c r="K90" s="173">
        <f t="shared" si="78"/>
        <v>42.964759001082534</v>
      </c>
      <c r="L90" s="174">
        <f t="shared" si="86"/>
        <v>1.387552349493421</v>
      </c>
      <c r="M90" s="175">
        <f t="shared" si="87"/>
        <v>1.2776266482904748</v>
      </c>
      <c r="N90" s="172">
        <f t="shared" si="80"/>
        <v>34.731147540983606</v>
      </c>
      <c r="O90" s="173">
        <f t="shared" si="81"/>
        <v>38.520000000000003</v>
      </c>
      <c r="P90" s="172">
        <f t="shared" si="82"/>
        <v>43.236946466676571</v>
      </c>
      <c r="Q90" s="173">
        <f t="shared" si="83"/>
        <v>42.928803756239937</v>
      </c>
      <c r="R90" s="174">
        <f t="shared" si="88"/>
        <v>1.2449040566729306</v>
      </c>
      <c r="S90" s="175">
        <f t="shared" si="89"/>
        <v>1.1144549261744532</v>
      </c>
      <c r="T90" s="77"/>
    </row>
    <row r="91" spans="1:20" x14ac:dyDescent="0.3">
      <c r="A91" s="64" t="s">
        <v>4691</v>
      </c>
      <c r="B91" s="64" t="s">
        <v>1022</v>
      </c>
      <c r="C91" s="64" t="s">
        <v>3157</v>
      </c>
      <c r="D91" s="195">
        <v>33</v>
      </c>
      <c r="E91" s="196">
        <v>34</v>
      </c>
      <c r="F91" s="172">
        <f t="shared" si="84"/>
        <v>2.081</v>
      </c>
      <c r="G91" s="173">
        <f t="shared" si="85"/>
        <v>2.081</v>
      </c>
      <c r="H91" s="172">
        <f t="shared" si="75"/>
        <v>18.635820895522386</v>
      </c>
      <c r="I91" s="173">
        <f t="shared" si="76"/>
        <v>17.837142857142855</v>
      </c>
      <c r="J91" s="172">
        <f t="shared" si="77"/>
        <v>27.535457469891501</v>
      </c>
      <c r="K91" s="173">
        <f t="shared" si="78"/>
        <v>26.144622941393621</v>
      </c>
      <c r="L91" s="174">
        <f t="shared" si="86"/>
        <v>1.4775553824144889</v>
      </c>
      <c r="M91" s="175">
        <f t="shared" si="87"/>
        <v>1.465740514093828</v>
      </c>
      <c r="N91" s="172">
        <f t="shared" si="80"/>
        <v>19.209230769230768</v>
      </c>
      <c r="O91" s="173">
        <f t="shared" si="81"/>
        <v>17.104109589041098</v>
      </c>
      <c r="P91" s="172">
        <f t="shared" si="82"/>
        <v>27.06545326613864</v>
      </c>
      <c r="Q91" s="173">
        <f t="shared" si="83"/>
        <v>26.070784497592431</v>
      </c>
      <c r="R91" s="174">
        <f t="shared" si="88"/>
        <v>1.408981629263985</v>
      </c>
      <c r="S91" s="175">
        <f t="shared" si="89"/>
        <v>1.5242409645396822</v>
      </c>
      <c r="T91" s="77"/>
    </row>
    <row r="92" spans="1:20" x14ac:dyDescent="0.3">
      <c r="A92" s="64" t="s">
        <v>4696</v>
      </c>
      <c r="B92" s="64" t="s">
        <v>1029</v>
      </c>
      <c r="C92" s="64" t="s">
        <v>628</v>
      </c>
      <c r="D92" s="195">
        <v>35</v>
      </c>
      <c r="E92" s="196">
        <v>36</v>
      </c>
      <c r="F92" s="172">
        <f t="shared" si="84"/>
        <v>1.9379999999999999</v>
      </c>
      <c r="G92" s="173">
        <f t="shared" si="85"/>
        <v>1.9379999999999999</v>
      </c>
      <c r="H92" s="172">
        <f t="shared" si="75"/>
        <v>14.907692307692308</v>
      </c>
      <c r="I92" s="173">
        <f t="shared" si="76"/>
        <v>20.048275862068966</v>
      </c>
      <c r="J92" s="172">
        <f t="shared" si="77"/>
        <v>33.269919820866598</v>
      </c>
      <c r="K92" s="173">
        <f t="shared" si="78"/>
        <v>33.274184949869813</v>
      </c>
      <c r="L92" s="174">
        <f t="shared" si="86"/>
        <v>2.2317283677567894</v>
      </c>
      <c r="M92" s="175">
        <f t="shared" si="87"/>
        <v>1.6597030676749649</v>
      </c>
      <c r="N92" s="172">
        <f t="shared" si="80"/>
        <v>13.065168539325843</v>
      </c>
      <c r="O92" s="173">
        <f t="shared" si="81"/>
        <v>19.062295081967214</v>
      </c>
      <c r="P92" s="172">
        <f t="shared" si="82"/>
        <v>32.055328798686034</v>
      </c>
      <c r="Q92" s="173">
        <f t="shared" si="83"/>
        <v>33.584456184819636</v>
      </c>
      <c r="R92" s="174">
        <f t="shared" si="88"/>
        <v>2.4534952382895225</v>
      </c>
      <c r="S92" s="175">
        <f t="shared" si="89"/>
        <v>1.7618264768438232</v>
      </c>
      <c r="T92" s="77"/>
    </row>
    <row r="93" spans="1:20" x14ac:dyDescent="0.3">
      <c r="A93" s="64" t="s">
        <v>4697</v>
      </c>
      <c r="B93" s="64" t="s">
        <v>1029</v>
      </c>
      <c r="C93" s="64" t="s">
        <v>609</v>
      </c>
      <c r="D93" s="195">
        <v>37</v>
      </c>
      <c r="E93" s="196">
        <v>38</v>
      </c>
      <c r="F93" s="172">
        <f t="shared" si="84"/>
        <v>6.5979989999999997</v>
      </c>
      <c r="G93" s="173">
        <f t="shared" si="85"/>
        <v>6.5979989999999997</v>
      </c>
      <c r="H93" s="172">
        <f t="shared" si="75"/>
        <v>19.124634782608695</v>
      </c>
      <c r="I93" s="173">
        <f t="shared" si="76"/>
        <v>28.076591489361704</v>
      </c>
      <c r="J93" s="172">
        <f t="shared" si="77"/>
        <v>27.7101512698143</v>
      </c>
      <c r="K93" s="173">
        <f t="shared" si="78"/>
        <v>32.971797315531603</v>
      </c>
      <c r="L93" s="174">
        <f t="shared" si="86"/>
        <v>1.4489244675675055</v>
      </c>
      <c r="M93" s="175">
        <f t="shared" si="87"/>
        <v>1.1743518556383423</v>
      </c>
      <c r="N93" s="172">
        <f t="shared" si="80"/>
        <v>25.540641290322579</v>
      </c>
      <c r="O93" s="173">
        <f t="shared" si="81"/>
        <v>17.752463677130045</v>
      </c>
      <c r="P93" s="172">
        <f t="shared" si="82"/>
        <v>31.462958655068782</v>
      </c>
      <c r="Q93" s="173">
        <f t="shared" si="83"/>
        <v>24.562109050866802</v>
      </c>
      <c r="R93" s="174">
        <f t="shared" si="88"/>
        <v>1.2318781778979913</v>
      </c>
      <c r="S93" s="175">
        <f t="shared" si="89"/>
        <v>1.383588751262137</v>
      </c>
      <c r="T93" s="77"/>
    </row>
    <row r="94" spans="1:20" x14ac:dyDescent="0.3">
      <c r="A94" s="64" t="s">
        <v>4700</v>
      </c>
      <c r="B94" s="64" t="s">
        <v>1021</v>
      </c>
      <c r="C94" s="64" t="s">
        <v>4034</v>
      </c>
      <c r="D94" s="195">
        <v>39</v>
      </c>
      <c r="E94" s="196">
        <v>40</v>
      </c>
      <c r="F94" s="172">
        <f t="shared" si="84"/>
        <v>7.798</v>
      </c>
      <c r="G94" s="173">
        <f t="shared" si="85"/>
        <v>7.7979989999999999</v>
      </c>
      <c r="H94" s="172">
        <f t="shared" si="75"/>
        <v>19.994871794871795</v>
      </c>
      <c r="I94" s="173">
        <f t="shared" si="76"/>
        <v>20.080684120171671</v>
      </c>
      <c r="J94" s="172">
        <f t="shared" si="77"/>
        <v>25.660971011186941</v>
      </c>
      <c r="K94" s="173">
        <f t="shared" si="78"/>
        <v>26.694650371524563</v>
      </c>
      <c r="L94" s="174">
        <f t="shared" si="86"/>
        <v>1.2833776217444097</v>
      </c>
      <c r="M94" s="175">
        <f t="shared" si="87"/>
        <v>1.3293695678778672</v>
      </c>
      <c r="N94" s="172">
        <f t="shared" si="80"/>
        <v>18.942510121457492</v>
      </c>
      <c r="O94" s="173">
        <f t="shared" si="81"/>
        <v>17.790111787072242</v>
      </c>
      <c r="P94" s="172">
        <f t="shared" si="82"/>
        <v>25.601257190914804</v>
      </c>
      <c r="Q94" s="173">
        <f t="shared" si="83"/>
        <v>24.171785847703781</v>
      </c>
      <c r="R94" s="174">
        <f t="shared" si="88"/>
        <v>1.351524007471137</v>
      </c>
      <c r="S94" s="175">
        <f t="shared" si="89"/>
        <v>1.3587202900697335</v>
      </c>
      <c r="T94" s="77"/>
    </row>
    <row r="95" spans="1:20" x14ac:dyDescent="0.3">
      <c r="A95" s="64" t="s">
        <v>4719</v>
      </c>
      <c r="B95" s="64" t="s">
        <v>1022</v>
      </c>
      <c r="C95" s="64" t="s">
        <v>3158</v>
      </c>
      <c r="D95" s="195">
        <v>41</v>
      </c>
      <c r="E95" s="196">
        <v>42</v>
      </c>
      <c r="F95" s="172">
        <f t="shared" si="84"/>
        <v>3.2850000000000001</v>
      </c>
      <c r="G95" s="173">
        <f t="shared" si="85"/>
        <v>3.278</v>
      </c>
      <c r="H95" s="172">
        <f t="shared" si="75"/>
        <v>13.052980132450333</v>
      </c>
      <c r="I95" s="173">
        <f t="shared" si="76"/>
        <v>15.365625000000001</v>
      </c>
      <c r="J95" s="172">
        <f t="shared" si="77"/>
        <v>20.865376400909948</v>
      </c>
      <c r="K95" s="173">
        <f t="shared" si="78"/>
        <v>21.663178764181076</v>
      </c>
      <c r="L95" s="174">
        <f t="shared" si="86"/>
        <v>1.5985143767313048</v>
      </c>
      <c r="M95" s="175">
        <f t="shared" si="87"/>
        <v>1.409846899438264</v>
      </c>
      <c r="N95" s="172">
        <f t="shared" si="80"/>
        <v>13.783216783216783</v>
      </c>
      <c r="O95" s="173">
        <f t="shared" si="81"/>
        <v>13.564137931034482</v>
      </c>
      <c r="P95" s="172">
        <f t="shared" si="82"/>
        <v>21.250687601522976</v>
      </c>
      <c r="Q95" s="173">
        <f t="shared" si="83"/>
        <v>20.905727795264177</v>
      </c>
      <c r="R95" s="174">
        <f t="shared" si="88"/>
        <v>1.54177997311912</v>
      </c>
      <c r="S95" s="175">
        <f t="shared" si="89"/>
        <v>1.5412500154125004</v>
      </c>
      <c r="T95" s="77"/>
    </row>
    <row r="96" spans="1:20" x14ac:dyDescent="0.3">
      <c r="A96" s="64" t="s">
        <v>4722</v>
      </c>
      <c r="B96" s="64" t="s">
        <v>1030</v>
      </c>
      <c r="C96" s="64" t="s">
        <v>2984</v>
      </c>
      <c r="D96" s="195">
        <v>43</v>
      </c>
      <c r="E96" s="196">
        <v>44</v>
      </c>
      <c r="F96" s="172">
        <f t="shared" si="84"/>
        <v>6.3810000000000002</v>
      </c>
      <c r="G96" s="173">
        <f t="shared" si="85"/>
        <v>6.3810000000000002</v>
      </c>
      <c r="H96" s="172">
        <f t="shared" si="75"/>
        <v>26.961971830985917</v>
      </c>
      <c r="I96" s="173">
        <f t="shared" si="76"/>
        <v>28.571641791044776</v>
      </c>
      <c r="J96" s="172">
        <f t="shared" si="77"/>
        <v>31.40203362739009</v>
      </c>
      <c r="K96" s="173">
        <f t="shared" si="78"/>
        <v>33.9956292094964</v>
      </c>
      <c r="L96" s="174">
        <f t="shared" si="86"/>
        <v>1.1646786749959235</v>
      </c>
      <c r="M96" s="175">
        <f t="shared" si="87"/>
        <v>1.1898381429432476</v>
      </c>
      <c r="N96" s="172">
        <f t="shared" si="80"/>
        <v>28.571641791044776</v>
      </c>
      <c r="O96" s="173">
        <f t="shared" si="81"/>
        <v>26.587499999999999</v>
      </c>
      <c r="P96" s="172">
        <f t="shared" si="82"/>
        <v>31.218072333364589</v>
      </c>
      <c r="Q96" s="173">
        <f t="shared" si="83"/>
        <v>30.250972612305727</v>
      </c>
      <c r="R96" s="174">
        <f t="shared" si="88"/>
        <v>1.0926243777544937</v>
      </c>
      <c r="S96" s="175">
        <f t="shared" si="89"/>
        <v>1.1377892849010147</v>
      </c>
      <c r="T96" s="77"/>
    </row>
    <row r="97" spans="1:20" x14ac:dyDescent="0.3">
      <c r="A97" s="64" t="s">
        <v>4725</v>
      </c>
      <c r="B97" s="64" t="s">
        <v>1029</v>
      </c>
      <c r="C97" s="64" t="s">
        <v>4035</v>
      </c>
      <c r="D97" s="195">
        <v>45</v>
      </c>
      <c r="E97" s="196">
        <v>46</v>
      </c>
      <c r="F97" s="172">
        <f t="shared" si="84"/>
        <v>10.363</v>
      </c>
      <c r="G97" s="173">
        <f t="shared" si="85"/>
        <v>10.363</v>
      </c>
      <c r="H97" s="172">
        <f t="shared" si="75"/>
        <v>24.576284584980236</v>
      </c>
      <c r="I97" s="173">
        <f t="shared" si="76"/>
        <v>26.571794871794872</v>
      </c>
      <c r="J97" s="172">
        <f t="shared" si="77"/>
        <v>23.255358179940774</v>
      </c>
      <c r="K97" s="173">
        <f t="shared" si="78"/>
        <v>28.391376342035677</v>
      </c>
      <c r="L97" s="174">
        <f t="shared" si="86"/>
        <v>0.94625198937325361</v>
      </c>
      <c r="M97" s="175">
        <f t="shared" si="87"/>
        <v>1.068477928533621</v>
      </c>
      <c r="N97" s="172">
        <f t="shared" si="80"/>
        <v>22.286021505376343</v>
      </c>
      <c r="O97" s="173">
        <f t="shared" si="81"/>
        <v>21.893661971830984</v>
      </c>
      <c r="P97" s="172">
        <f t="shared" si="82"/>
        <v>27.319714074925297</v>
      </c>
      <c r="Q97" s="173">
        <f t="shared" si="83"/>
        <v>20.731012758885097</v>
      </c>
      <c r="R97" s="174">
        <f t="shared" si="88"/>
        <v>1.225867706729737</v>
      </c>
      <c r="S97" s="175">
        <f t="shared" si="89"/>
        <v>0.94689562602904054</v>
      </c>
      <c r="T97" s="77"/>
    </row>
    <row r="98" spans="1:20" x14ac:dyDescent="0.3">
      <c r="A98" s="64" t="s">
        <v>4728</v>
      </c>
      <c r="B98" s="64" t="s">
        <v>1029</v>
      </c>
      <c r="C98" s="64" t="s">
        <v>4035</v>
      </c>
      <c r="D98" s="195">
        <v>47</v>
      </c>
      <c r="E98" s="196">
        <v>48</v>
      </c>
      <c r="F98" s="172">
        <f t="shared" si="84"/>
        <v>4.0710009999999999</v>
      </c>
      <c r="G98" s="173">
        <f t="shared" si="85"/>
        <v>4.0709999999999997</v>
      </c>
      <c r="H98" s="172">
        <f t="shared" si="75"/>
        <v>17.572666187050359</v>
      </c>
      <c r="I98" s="173">
        <f t="shared" si="76"/>
        <v>17.323404255319147</v>
      </c>
      <c r="J98" s="172">
        <f t="shared" si="77"/>
        <v>25.353300427817377</v>
      </c>
      <c r="K98" s="173">
        <f t="shared" si="78"/>
        <v>24.370321127320409</v>
      </c>
      <c r="L98" s="174">
        <f t="shared" si="86"/>
        <v>1.4427691369054014</v>
      </c>
      <c r="M98" s="175">
        <f t="shared" si="87"/>
        <v>1.4067859162172185</v>
      </c>
      <c r="N98" s="172">
        <f t="shared" si="80"/>
        <v>16.176162913907284</v>
      </c>
      <c r="O98" s="173">
        <f t="shared" si="81"/>
        <v>18.504545454545454</v>
      </c>
      <c r="P98" s="172">
        <f t="shared" si="82"/>
        <v>23.976136947231698</v>
      </c>
      <c r="Q98" s="173">
        <f t="shared" si="83"/>
        <v>24.249194274704273</v>
      </c>
      <c r="R98" s="174">
        <f t="shared" si="88"/>
        <v>1.4821893841473659</v>
      </c>
      <c r="S98" s="175">
        <f t="shared" si="89"/>
        <v>1.3104452813645149</v>
      </c>
      <c r="T98" s="77"/>
    </row>
    <row r="99" spans="1:20" x14ac:dyDescent="0.3">
      <c r="A99" s="64" t="s">
        <v>4731</v>
      </c>
      <c r="B99" s="64" t="s">
        <v>1022</v>
      </c>
      <c r="C99" s="64" t="s">
        <v>4732</v>
      </c>
      <c r="D99" s="195">
        <v>49</v>
      </c>
      <c r="E99" s="196">
        <v>50</v>
      </c>
      <c r="F99" s="172">
        <f t="shared" si="84"/>
        <v>7.3529999999999998</v>
      </c>
      <c r="G99" s="173">
        <f t="shared" si="85"/>
        <v>7.3529999999999998</v>
      </c>
      <c r="H99" s="172">
        <f t="shared" si="75"/>
        <v>25.437405405405407</v>
      </c>
      <c r="I99" s="173">
        <f t="shared" si="76"/>
        <v>24.940581081081078</v>
      </c>
      <c r="J99" s="172">
        <f t="shared" si="77"/>
        <v>33.391152396650376</v>
      </c>
      <c r="K99" s="173">
        <f t="shared" si="78"/>
        <v>32.899419632999738</v>
      </c>
      <c r="L99" s="174">
        <f t="shared" si="86"/>
        <v>1.3126791771599005</v>
      </c>
      <c r="M99" s="175">
        <f t="shared" si="87"/>
        <v>1.3191119936638491</v>
      </c>
      <c r="N99" s="172">
        <f t="shared" si="80"/>
        <v>22.058999999999994</v>
      </c>
      <c r="O99" s="173">
        <f t="shared" si="81"/>
        <v>24.145662162162164</v>
      </c>
      <c r="P99" s="172">
        <f t="shared" si="82"/>
        <v>31.265896757483137</v>
      </c>
      <c r="Q99" s="173">
        <f t="shared" si="83"/>
        <v>32.883279562659389</v>
      </c>
      <c r="R99" s="174">
        <f t="shared" si="88"/>
        <v>1.4173759806647239</v>
      </c>
      <c r="S99" s="175">
        <f t="shared" si="89"/>
        <v>1.3618711030501223</v>
      </c>
      <c r="T99" s="77"/>
    </row>
    <row r="100" spans="1:20" x14ac:dyDescent="0.3">
      <c r="A100" s="64" t="s">
        <v>4745</v>
      </c>
      <c r="B100" s="64" t="s">
        <v>1022</v>
      </c>
      <c r="C100" s="64" t="s">
        <v>3157</v>
      </c>
      <c r="D100" s="195">
        <v>51</v>
      </c>
      <c r="E100" s="196">
        <v>52</v>
      </c>
      <c r="F100" s="172">
        <f t="shared" si="84"/>
        <v>2.5680000000000001</v>
      </c>
      <c r="G100" s="173">
        <f t="shared" si="85"/>
        <v>2.5680000000000001</v>
      </c>
      <c r="H100" s="172">
        <f t="shared" si="75"/>
        <v>12.84</v>
      </c>
      <c r="I100" s="173">
        <f t="shared" si="76"/>
        <v>13.398260869565219</v>
      </c>
      <c r="J100" s="172">
        <f t="shared" si="77"/>
        <v>24.763407244260929</v>
      </c>
      <c r="K100" s="173">
        <f t="shared" si="78"/>
        <v>24.002089901597351</v>
      </c>
      <c r="L100" s="174">
        <f t="shared" si="86"/>
        <v>1.9286142713598855</v>
      </c>
      <c r="M100" s="175">
        <f t="shared" si="87"/>
        <v>1.7914332416171437</v>
      </c>
      <c r="N100" s="172">
        <f t="shared" si="80"/>
        <v>11.761832061068702</v>
      </c>
      <c r="O100" s="173">
        <f t="shared" si="81"/>
        <v>11.761832061068702</v>
      </c>
      <c r="P100" s="172">
        <f t="shared" si="82"/>
        <v>24.66824034499674</v>
      </c>
      <c r="Q100" s="173">
        <f t="shared" si="83"/>
        <v>21.56078958835516</v>
      </c>
      <c r="R100" s="174">
        <f t="shared" si="88"/>
        <v>2.0973127499964779</v>
      </c>
      <c r="S100" s="175">
        <f t="shared" si="89"/>
        <v>1.8331148988022625</v>
      </c>
      <c r="T100" s="77"/>
    </row>
    <row r="101" spans="1:20" x14ac:dyDescent="0.3">
      <c r="A101" s="64" t="s">
        <v>4748</v>
      </c>
      <c r="B101" s="64" t="s">
        <v>1021</v>
      </c>
      <c r="C101" s="64" t="s">
        <v>4749</v>
      </c>
      <c r="D101" s="195">
        <v>53</v>
      </c>
      <c r="E101" s="196">
        <v>54</v>
      </c>
      <c r="F101" s="172">
        <f t="shared" si="84"/>
        <v>22.511998999999999</v>
      </c>
      <c r="G101" s="173">
        <f t="shared" si="85"/>
        <v>22.511997000000001</v>
      </c>
      <c r="H101" s="172">
        <f t="shared" si="75"/>
        <v>34.992744559585489</v>
      </c>
      <c r="I101" s="173">
        <f t="shared" si="76"/>
        <v>32.547465542168673</v>
      </c>
      <c r="J101" s="172">
        <f t="shared" si="77"/>
        <v>40.800273451738263</v>
      </c>
      <c r="K101" s="173">
        <f t="shared" si="78"/>
        <v>35.23136733520338</v>
      </c>
      <c r="L101" s="174">
        <f t="shared" si="86"/>
        <v>1.1659638009320401</v>
      </c>
      <c r="M101" s="175">
        <f t="shared" si="87"/>
        <v>1.082461160902296</v>
      </c>
      <c r="N101" s="172">
        <f t="shared" si="80"/>
        <v>33.268964039408871</v>
      </c>
      <c r="O101" s="173">
        <f t="shared" si="81"/>
        <v>34.195438481012658</v>
      </c>
      <c r="P101" s="172">
        <f t="shared" si="82"/>
        <v>28.885798781592026</v>
      </c>
      <c r="Q101" s="173">
        <f t="shared" si="83"/>
        <v>39.879293906821466</v>
      </c>
      <c r="R101" s="174">
        <f t="shared" si="88"/>
        <v>0.86825062383593454</v>
      </c>
      <c r="S101" s="175">
        <f t="shared" si="89"/>
        <v>1.1662167727126769</v>
      </c>
      <c r="T101" s="77"/>
    </row>
    <row r="102" spans="1:20" x14ac:dyDescent="0.3">
      <c r="A102" s="64" t="s">
        <v>4752</v>
      </c>
      <c r="B102" s="64" t="s">
        <v>1021</v>
      </c>
      <c r="C102" s="64" t="s">
        <v>4753</v>
      </c>
      <c r="D102" s="195">
        <v>55</v>
      </c>
      <c r="E102" s="196">
        <v>56</v>
      </c>
      <c r="F102" s="172">
        <f t="shared" si="84"/>
        <v>10.281999000000001</v>
      </c>
      <c r="G102" s="173">
        <f t="shared" si="85"/>
        <v>10.215</v>
      </c>
      <c r="H102" s="172">
        <f t="shared" si="75"/>
        <v>22.032855000000001</v>
      </c>
      <c r="I102" s="173">
        <f t="shared" si="76"/>
        <v>20.498327759197327</v>
      </c>
      <c r="J102" s="172">
        <f t="shared" si="77"/>
        <v>26.514175901021986</v>
      </c>
      <c r="K102" s="173">
        <f t="shared" si="78"/>
        <v>22.124045541818919</v>
      </c>
      <c r="L102" s="174">
        <f t="shared" si="86"/>
        <v>1.2033926561501895</v>
      </c>
      <c r="M102" s="175">
        <f t="shared" si="87"/>
        <v>1.0793097759836607</v>
      </c>
      <c r="N102" s="172">
        <f t="shared" si="80"/>
        <v>19.584760000000003</v>
      </c>
      <c r="O102" s="173">
        <f t="shared" si="81"/>
        <v>20.918088737201366</v>
      </c>
      <c r="P102" s="172">
        <f t="shared" si="82"/>
        <v>17.957543208050261</v>
      </c>
      <c r="Q102" s="173">
        <f t="shared" si="83"/>
        <v>23.119662984797149</v>
      </c>
      <c r="R102" s="174">
        <f t="shared" si="88"/>
        <v>0.91691413160285129</v>
      </c>
      <c r="S102" s="175">
        <f t="shared" si="89"/>
        <v>1.1052473902015931</v>
      </c>
      <c r="T102" s="77"/>
    </row>
    <row r="103" spans="1:20" x14ac:dyDescent="0.3">
      <c r="A103" s="64" t="s">
        <v>4759</v>
      </c>
      <c r="B103" s="64" t="s">
        <v>1022</v>
      </c>
      <c r="C103" s="64" t="s">
        <v>4756</v>
      </c>
      <c r="D103" s="195">
        <v>57</v>
      </c>
      <c r="E103" s="196">
        <v>58</v>
      </c>
      <c r="F103" s="172">
        <f t="shared" si="84"/>
        <v>7.4820000000000002</v>
      </c>
      <c r="G103" s="173">
        <f t="shared" si="85"/>
        <v>7.4889999999999999</v>
      </c>
      <c r="H103" s="172">
        <f t="shared" si="75"/>
        <v>54.746341463414645</v>
      </c>
      <c r="I103" s="173">
        <f t="shared" si="76"/>
        <v>56.167499999999997</v>
      </c>
      <c r="J103" s="172">
        <f t="shared" si="77"/>
        <v>45.406197948042816</v>
      </c>
      <c r="K103" s="173">
        <f t="shared" si="78"/>
        <v>51.323598061321732</v>
      </c>
      <c r="L103" s="174">
        <f t="shared" si="86"/>
        <v>0.82939237096576457</v>
      </c>
      <c r="M103" s="175">
        <f t="shared" si="87"/>
        <v>0.91375970198641088</v>
      </c>
      <c r="N103" s="172">
        <f t="shared" si="80"/>
        <v>59.068421052631585</v>
      </c>
      <c r="O103" s="173">
        <f t="shared" si="81"/>
        <v>54.137349397590356</v>
      </c>
      <c r="P103" s="172">
        <f t="shared" si="82"/>
        <v>52.116619468921762</v>
      </c>
      <c r="Q103" s="173">
        <f t="shared" si="83"/>
        <v>39.300226124548502</v>
      </c>
      <c r="R103" s="174">
        <f t="shared" si="88"/>
        <v>0.88230933788604948</v>
      </c>
      <c r="S103" s="175">
        <f t="shared" si="89"/>
        <v>0.72593554287121687</v>
      </c>
      <c r="T103" s="77"/>
    </row>
    <row r="104" spans="1:20" x14ac:dyDescent="0.3">
      <c r="A104" s="64" t="s">
        <v>4760</v>
      </c>
      <c r="B104" s="64" t="s">
        <v>1022</v>
      </c>
      <c r="C104" s="64" t="s">
        <v>4761</v>
      </c>
      <c r="D104" s="195">
        <v>59</v>
      </c>
      <c r="E104" s="196">
        <v>60</v>
      </c>
      <c r="F104" s="172">
        <f t="shared" si="84"/>
        <v>6.2430000000000003</v>
      </c>
      <c r="G104" s="173">
        <f t="shared" si="85"/>
        <v>6.2290000000000001</v>
      </c>
      <c r="H104" s="172">
        <f t="shared" si="75"/>
        <v>51.31232876712329</v>
      </c>
      <c r="I104" s="173">
        <f t="shared" si="76"/>
        <v>49.832000000000001</v>
      </c>
      <c r="J104" s="172">
        <f t="shared" si="77"/>
        <v>59.422621143906881</v>
      </c>
      <c r="K104" s="173">
        <f t="shared" si="78"/>
        <v>59.322990301562498</v>
      </c>
      <c r="L104" s="174">
        <f t="shared" si="86"/>
        <v>1.1580573825364948</v>
      </c>
      <c r="M104" s="175">
        <f t="shared" si="87"/>
        <v>1.1904597507939174</v>
      </c>
      <c r="N104" s="172">
        <f t="shared" si="80"/>
        <v>28.593893129770997</v>
      </c>
      <c r="O104" s="173">
        <f t="shared" si="81"/>
        <v>49.832000000000001</v>
      </c>
      <c r="P104" s="172">
        <f t="shared" si="82"/>
        <v>59.217968063906966</v>
      </c>
      <c r="Q104" s="173">
        <f t="shared" si="83"/>
        <v>59.082835957155702</v>
      </c>
      <c r="R104" s="174">
        <f t="shared" si="88"/>
        <v>2.071000538302048</v>
      </c>
      <c r="S104" s="175">
        <f t="shared" si="89"/>
        <v>1.1856404711260977</v>
      </c>
      <c r="T104" s="77"/>
    </row>
    <row r="105" spans="1:20" x14ac:dyDescent="0.3">
      <c r="A105" s="64" t="s">
        <v>4764</v>
      </c>
      <c r="B105" s="64" t="s">
        <v>1022</v>
      </c>
      <c r="C105" s="64" t="s">
        <v>4765</v>
      </c>
      <c r="D105" s="195">
        <v>61</v>
      </c>
      <c r="E105" s="196">
        <v>62</v>
      </c>
      <c r="F105" s="172">
        <f t="shared" si="84"/>
        <v>9.2780000000000005</v>
      </c>
      <c r="G105" s="173">
        <f t="shared" si="85"/>
        <v>9.4519990000000007</v>
      </c>
      <c r="H105" s="172">
        <f t="shared" si="75"/>
        <v>46.39</v>
      </c>
      <c r="I105" s="173">
        <f t="shared" si="76"/>
        <v>49.314777391304354</v>
      </c>
      <c r="J105" s="172">
        <f t="shared" si="77"/>
        <v>59.626482950090619</v>
      </c>
      <c r="K105" s="173">
        <f t="shared" si="78"/>
        <v>59.464598365415405</v>
      </c>
      <c r="L105" s="174">
        <f t="shared" si="86"/>
        <v>1.2853305227439236</v>
      </c>
      <c r="M105" s="175">
        <f t="shared" si="87"/>
        <v>1.2058170291142947</v>
      </c>
      <c r="N105" s="172">
        <f t="shared" si="80"/>
        <v>48.406956521739133</v>
      </c>
      <c r="O105" s="173">
        <f t="shared" si="81"/>
        <v>59.074993750000004</v>
      </c>
      <c r="P105" s="172">
        <f t="shared" si="82"/>
        <v>59.373107527526244</v>
      </c>
      <c r="Q105" s="173">
        <f t="shared" si="83"/>
        <v>59.57567767445574</v>
      </c>
      <c r="R105" s="174">
        <f t="shared" si="88"/>
        <v>1.2265408072259678</v>
      </c>
      <c r="S105" s="175">
        <f t="shared" si="89"/>
        <v>1.008475395301345</v>
      </c>
      <c r="T105" s="77"/>
    </row>
    <row r="106" spans="1:20" x14ac:dyDescent="0.3">
      <c r="A106" s="64" t="s">
        <v>4768</v>
      </c>
      <c r="B106" s="64" t="s">
        <v>1030</v>
      </c>
      <c r="C106" s="64" t="s">
        <v>4771</v>
      </c>
      <c r="D106" s="195">
        <v>63</v>
      </c>
      <c r="E106" s="196">
        <v>64</v>
      </c>
      <c r="F106" s="172">
        <f t="shared" si="84"/>
        <v>25.942996000000001</v>
      </c>
      <c r="G106" s="173">
        <f t="shared" si="85"/>
        <v>25.942996000000001</v>
      </c>
      <c r="H106" s="172">
        <f t="shared" si="75"/>
        <v>33.5469775862069</v>
      </c>
      <c r="I106" s="173">
        <f t="shared" si="76"/>
        <v>35.865893087557609</v>
      </c>
      <c r="J106" s="172">
        <f t="shared" si="77"/>
        <v>47.937418773875095</v>
      </c>
      <c r="K106" s="173">
        <f t="shared" si="78"/>
        <v>41.267483366596608</v>
      </c>
      <c r="L106" s="174">
        <f t="shared" si="86"/>
        <v>1.428963865692179</v>
      </c>
      <c r="M106" s="175">
        <f t="shared" si="87"/>
        <v>1.1506052077346121</v>
      </c>
      <c r="N106" s="172">
        <f t="shared" si="80"/>
        <v>30.641333858267721</v>
      </c>
      <c r="O106" s="173">
        <f t="shared" si="81"/>
        <v>36.031938888888888</v>
      </c>
      <c r="P106" s="172">
        <f t="shared" si="82"/>
        <v>35.209124470736597</v>
      </c>
      <c r="Q106" s="173">
        <f t="shared" si="83"/>
        <v>47.108382344422743</v>
      </c>
      <c r="R106" s="174">
        <f t="shared" si="88"/>
        <v>1.1490728384605353</v>
      </c>
      <c r="S106" s="175">
        <f t="shared" si="89"/>
        <v>1.3074062567015921</v>
      </c>
      <c r="T106" s="77"/>
    </row>
    <row r="107" spans="1:20" x14ac:dyDescent="0.3">
      <c r="A107" s="64" t="s">
        <v>4772</v>
      </c>
      <c r="B107" s="64" t="s">
        <v>1029</v>
      </c>
      <c r="C107" s="64" t="s">
        <v>609</v>
      </c>
      <c r="D107" s="195">
        <v>65</v>
      </c>
      <c r="E107" s="196">
        <v>66</v>
      </c>
      <c r="F107" s="172">
        <f t="shared" si="84"/>
        <v>21.990998999999999</v>
      </c>
      <c r="G107" s="173">
        <f t="shared" si="85"/>
        <v>21.890999999999998</v>
      </c>
      <c r="H107" s="172">
        <f t="shared" si="75"/>
        <v>21.559802941176468</v>
      </c>
      <c r="I107" s="173">
        <f t="shared" si="76"/>
        <v>22.224365482233502</v>
      </c>
      <c r="J107" s="172">
        <f t="shared" si="77"/>
        <v>28.29581859382732</v>
      </c>
      <c r="K107" s="173">
        <f t="shared" si="78"/>
        <v>34.096841144923459</v>
      </c>
      <c r="L107" s="174">
        <f t="shared" si="86"/>
        <v>1.312434008373329</v>
      </c>
      <c r="M107" s="175">
        <f t="shared" si="87"/>
        <v>1.5342098820405468</v>
      </c>
      <c r="N107" s="172">
        <f t="shared" si="80"/>
        <v>19.991817272727271</v>
      </c>
      <c r="O107" s="173">
        <f t="shared" si="81"/>
        <v>18.980635838150285</v>
      </c>
      <c r="P107" s="172">
        <f t="shared" si="82"/>
        <v>32.078166715646404</v>
      </c>
      <c r="Q107" s="173">
        <f t="shared" si="83"/>
        <v>23.438175864442666</v>
      </c>
      <c r="R107" s="174">
        <f t="shared" si="88"/>
        <v>1.6045648215986481</v>
      </c>
      <c r="S107" s="175">
        <f t="shared" si="89"/>
        <v>1.2348467176917706</v>
      </c>
      <c r="T107" s="77"/>
    </row>
    <row r="108" spans="1:20" x14ac:dyDescent="0.3">
      <c r="A108" s="64" t="s">
        <v>4775</v>
      </c>
      <c r="B108" s="64" t="s">
        <v>1022</v>
      </c>
      <c r="C108" s="64" t="s">
        <v>3158</v>
      </c>
      <c r="D108" s="195">
        <v>67</v>
      </c>
      <c r="E108" s="196">
        <v>68</v>
      </c>
      <c r="F108" s="172">
        <f t="shared" si="84"/>
        <v>1.911</v>
      </c>
      <c r="G108" s="173">
        <f t="shared" si="85"/>
        <v>1.6439999999999999</v>
      </c>
      <c r="H108" s="172">
        <f t="shared" si="75"/>
        <v>16.617391304347827</v>
      </c>
      <c r="I108" s="173">
        <f t="shared" si="76"/>
        <v>29.890909090909091</v>
      </c>
      <c r="J108" s="172">
        <f t="shared" si="77"/>
        <v>27.428929027825554</v>
      </c>
      <c r="K108" s="173">
        <f t="shared" si="78"/>
        <v>31.445608565294105</v>
      </c>
      <c r="L108" s="174">
        <f t="shared" si="86"/>
        <v>1.6506158232338768</v>
      </c>
      <c r="M108" s="175">
        <f t="shared" si="87"/>
        <v>1.0520124520019318</v>
      </c>
      <c r="N108" s="172">
        <f t="shared" si="80"/>
        <v>13.489411764705881</v>
      </c>
      <c r="O108" s="173">
        <f t="shared" si="81"/>
        <v>34.013793103448272</v>
      </c>
      <c r="P108" s="172">
        <f t="shared" si="82"/>
        <v>30.291510213807971</v>
      </c>
      <c r="Q108" s="173">
        <f t="shared" si="83"/>
        <v>29.663274916970494</v>
      </c>
      <c r="R108" s="174">
        <f t="shared" si="88"/>
        <v>2.2455768081054228</v>
      </c>
      <c r="S108" s="175">
        <f t="shared" si="89"/>
        <v>0.87209547099771334</v>
      </c>
      <c r="T108" s="77"/>
    </row>
    <row r="109" spans="1:20" x14ac:dyDescent="0.3">
      <c r="A109" s="64" t="s">
        <v>4778</v>
      </c>
      <c r="B109" s="64" t="s">
        <v>1022</v>
      </c>
      <c r="C109" s="64" t="s">
        <v>4779</v>
      </c>
      <c r="D109" s="195">
        <v>69</v>
      </c>
      <c r="E109" s="196">
        <v>70</v>
      </c>
      <c r="F109" s="172">
        <f t="shared" si="84"/>
        <v>6.4889989999999997</v>
      </c>
      <c r="G109" s="173">
        <f t="shared" si="85"/>
        <v>6.4889999999999999</v>
      </c>
      <c r="H109" s="172">
        <f t="shared" si="75"/>
        <v>33.563787931034483</v>
      </c>
      <c r="I109" s="173">
        <f t="shared" si="76"/>
        <v>35.719266055045871</v>
      </c>
      <c r="J109" s="172">
        <f t="shared" si="77"/>
        <v>35.084112582406092</v>
      </c>
      <c r="K109" s="173">
        <f t="shared" si="78"/>
        <v>34.006353547464293</v>
      </c>
      <c r="L109" s="174">
        <f t="shared" si="86"/>
        <v>1.0452965754191843</v>
      </c>
      <c r="M109" s="175">
        <f t="shared" si="87"/>
        <v>0.95204513707135352</v>
      </c>
      <c r="N109" s="172">
        <f t="shared" si="80"/>
        <v>30.656688188976378</v>
      </c>
      <c r="O109" s="173">
        <f t="shared" si="81"/>
        <v>32.71764705882353</v>
      </c>
      <c r="P109" s="172">
        <f t="shared" si="82"/>
        <v>34.19622950808153</v>
      </c>
      <c r="Q109" s="173">
        <f t="shared" si="83"/>
        <v>33.160605874777701</v>
      </c>
      <c r="R109" s="174">
        <f t="shared" si="88"/>
        <v>1.1154573937434609</v>
      </c>
      <c r="S109" s="175">
        <f t="shared" si="89"/>
        <v>1.0135388347199226</v>
      </c>
      <c r="T109" s="77"/>
    </row>
    <row r="110" spans="1:20" x14ac:dyDescent="0.3">
      <c r="A110" s="64" t="s">
        <v>4782</v>
      </c>
      <c r="B110" s="64" t="s">
        <v>1021</v>
      </c>
      <c r="C110" s="64" t="s">
        <v>4783</v>
      </c>
      <c r="D110" s="195">
        <v>71</v>
      </c>
      <c r="E110" s="196">
        <v>72</v>
      </c>
      <c r="F110" s="172">
        <f t="shared" si="84"/>
        <v>13.462999</v>
      </c>
      <c r="G110" s="173">
        <f t="shared" si="85"/>
        <v>13.462999999999999</v>
      </c>
      <c r="H110" s="172">
        <f t="shared" si="75"/>
        <v>20.144138154613465</v>
      </c>
      <c r="I110" s="173">
        <f t="shared" si="76"/>
        <v>21.313456464379946</v>
      </c>
      <c r="J110" s="172">
        <f t="shared" si="77"/>
        <v>31.748421274674566</v>
      </c>
      <c r="K110" s="173">
        <f t="shared" si="78"/>
        <v>27.594709965175419</v>
      </c>
      <c r="L110" s="174">
        <f t="shared" si="86"/>
        <v>1.5760625265272745</v>
      </c>
      <c r="M110" s="175">
        <f t="shared" si="87"/>
        <v>1.2947083459359583</v>
      </c>
      <c r="N110" s="172">
        <f t="shared" si="80"/>
        <v>18.152358202247189</v>
      </c>
      <c r="O110" s="173">
        <f t="shared" si="81"/>
        <v>18.527064220183487</v>
      </c>
      <c r="P110" s="172">
        <f t="shared" si="82"/>
        <v>24.279303808089068</v>
      </c>
      <c r="Q110" s="173">
        <f t="shared" si="83"/>
        <v>28.731818751728426</v>
      </c>
      <c r="R110" s="174">
        <f t="shared" si="88"/>
        <v>1.3375289060284954</v>
      </c>
      <c r="S110" s="175">
        <f t="shared" si="89"/>
        <v>1.5508025670050749</v>
      </c>
      <c r="T110" s="77"/>
    </row>
    <row r="111" spans="1:20" x14ac:dyDescent="0.3">
      <c r="A111" s="64" t="s">
        <v>4786</v>
      </c>
      <c r="B111" s="64" t="s">
        <v>1030</v>
      </c>
      <c r="C111" s="64" t="s">
        <v>4787</v>
      </c>
      <c r="D111" s="195">
        <v>73</v>
      </c>
      <c r="E111" s="196">
        <v>74</v>
      </c>
      <c r="F111" s="172">
        <f t="shared" si="84"/>
        <v>7.8900009999999998</v>
      </c>
      <c r="G111" s="173">
        <f t="shared" si="85"/>
        <v>7.9050010000000004</v>
      </c>
      <c r="H111" s="172">
        <f t="shared" si="75"/>
        <v>19.89075882352941</v>
      </c>
      <c r="I111" s="173">
        <f t="shared" si="76"/>
        <v>19.845190794979082</v>
      </c>
      <c r="J111" s="172">
        <f t="shared" si="77"/>
        <v>29.020100922997248</v>
      </c>
      <c r="K111" s="173">
        <f t="shared" si="78"/>
        <v>29.131111728578411</v>
      </c>
      <c r="L111" s="174">
        <f t="shared" si="86"/>
        <v>1.4589740482232607</v>
      </c>
      <c r="M111" s="175">
        <f t="shared" si="87"/>
        <v>1.4679179469490768</v>
      </c>
      <c r="N111" s="172">
        <f t="shared" si="80"/>
        <v>17.468636900369003</v>
      </c>
      <c r="O111" s="173">
        <f t="shared" si="81"/>
        <v>19.048195180722896</v>
      </c>
      <c r="P111" s="172">
        <f t="shared" si="82"/>
        <v>26.651256530021477</v>
      </c>
      <c r="Q111" s="173">
        <f t="shared" si="83"/>
        <v>29.415509618523124</v>
      </c>
      <c r="R111" s="174">
        <f t="shared" si="88"/>
        <v>1.5256632032610686</v>
      </c>
      <c r="S111" s="175">
        <f t="shared" si="89"/>
        <v>1.5442675455306196</v>
      </c>
      <c r="T111" s="77"/>
    </row>
    <row r="112" spans="1:20" x14ac:dyDescent="0.3">
      <c r="A112" s="64" t="s">
        <v>4790</v>
      </c>
      <c r="B112" s="64" t="s">
        <v>1030</v>
      </c>
      <c r="C112" s="64" t="s">
        <v>4791</v>
      </c>
      <c r="D112" s="195">
        <v>75</v>
      </c>
      <c r="E112" s="196">
        <v>76</v>
      </c>
      <c r="F112" s="172">
        <f t="shared" si="84"/>
        <v>11.902001</v>
      </c>
      <c r="G112" s="173">
        <f t="shared" si="85"/>
        <v>11.902002</v>
      </c>
      <c r="H112" s="172">
        <f t="shared" si="75"/>
        <v>31.45903348017621</v>
      </c>
      <c r="I112" s="173">
        <f t="shared" si="76"/>
        <v>31.459036123348017</v>
      </c>
      <c r="J112" s="172">
        <f t="shared" si="77"/>
        <v>40.209177570023996</v>
      </c>
      <c r="K112" s="173">
        <f t="shared" si="78"/>
        <v>39.392825875431377</v>
      </c>
      <c r="L112" s="174">
        <f t="shared" si="86"/>
        <v>1.2781440852390349</v>
      </c>
      <c r="M112" s="175">
        <f t="shared" si="87"/>
        <v>1.2521943050313331</v>
      </c>
      <c r="N112" s="172">
        <f t="shared" si="80"/>
        <v>31.321055263157898</v>
      </c>
      <c r="O112" s="173">
        <f t="shared" si="81"/>
        <v>31.321057894736839</v>
      </c>
      <c r="P112" s="172">
        <f t="shared" si="82"/>
        <v>38.355278818555249</v>
      </c>
      <c r="Q112" s="173">
        <f t="shared" si="83"/>
        <v>40.073667028353917</v>
      </c>
      <c r="R112" s="174">
        <f t="shared" si="88"/>
        <v>1.2245845006273308</v>
      </c>
      <c r="S112" s="175">
        <f t="shared" si="89"/>
        <v>1.2794480685496852</v>
      </c>
      <c r="T112" s="77"/>
    </row>
    <row r="113" spans="1:20" x14ac:dyDescent="0.3">
      <c r="A113" s="64" t="s">
        <v>4794</v>
      </c>
      <c r="B113" s="64" t="s">
        <v>1030</v>
      </c>
      <c r="C113" s="64" t="s">
        <v>4795</v>
      </c>
      <c r="D113" s="195">
        <v>77</v>
      </c>
      <c r="E113" s="196">
        <v>78</v>
      </c>
      <c r="F113" s="172">
        <f t="shared" si="84"/>
        <v>4.2270000000000003</v>
      </c>
      <c r="G113" s="173">
        <f t="shared" si="85"/>
        <v>4.2270000000000003</v>
      </c>
      <c r="H113" s="172">
        <f t="shared" si="75"/>
        <v>39.628125000000004</v>
      </c>
      <c r="I113" s="173">
        <f t="shared" si="76"/>
        <v>40.906451612903226</v>
      </c>
      <c r="J113" s="172">
        <f t="shared" si="77"/>
        <v>32.936657127996746</v>
      </c>
      <c r="K113" s="173">
        <f t="shared" si="78"/>
        <v>35.115794755504105</v>
      </c>
      <c r="L113" s="174">
        <f t="shared" si="86"/>
        <v>0.83114346510203907</v>
      </c>
      <c r="M113" s="175">
        <f t="shared" si="87"/>
        <v>0.85844147734455267</v>
      </c>
      <c r="N113" s="172">
        <f t="shared" si="80"/>
        <v>40.25714285714286</v>
      </c>
      <c r="O113" s="173">
        <f t="shared" si="81"/>
        <v>37.297058823529419</v>
      </c>
      <c r="P113" s="172">
        <f t="shared" si="82"/>
        <v>36.065793837103541</v>
      </c>
      <c r="Q113" s="173">
        <f t="shared" si="83"/>
        <v>31.180039463735774</v>
      </c>
      <c r="R113" s="174">
        <f t="shared" si="88"/>
        <v>0.89588558147524755</v>
      </c>
      <c r="S113" s="175">
        <f t="shared" si="89"/>
        <v>0.83599191054886535</v>
      </c>
      <c r="T113" s="77"/>
    </row>
    <row r="114" spans="1:20" ht="17.25" thickBot="1" x14ac:dyDescent="0.35">
      <c r="A114" s="64" t="s">
        <v>4798</v>
      </c>
      <c r="B114" s="64" t="s">
        <v>1029</v>
      </c>
      <c r="C114" s="64" t="s">
        <v>628</v>
      </c>
      <c r="D114" s="195">
        <v>79</v>
      </c>
      <c r="E114" s="196">
        <v>80</v>
      </c>
      <c r="F114" s="172">
        <f t="shared" si="84"/>
        <v>2.8290000000000002</v>
      </c>
      <c r="G114" s="173">
        <f t="shared" si="85"/>
        <v>2.6549999999999998</v>
      </c>
      <c r="H114" s="172">
        <f t="shared" si="75"/>
        <v>30.31071428571429</v>
      </c>
      <c r="I114" s="173">
        <f t="shared" si="76"/>
        <v>24.890624999999996</v>
      </c>
      <c r="J114" s="172">
        <f t="shared" si="77"/>
        <v>25.626756423221035</v>
      </c>
      <c r="K114" s="173">
        <f t="shared" si="78"/>
        <v>30.579014503436536</v>
      </c>
      <c r="L114" s="174">
        <f t="shared" si="86"/>
        <v>0.84546857529184505</v>
      </c>
      <c r="M114" s="175">
        <f t="shared" si="87"/>
        <v>1.2285354226113865</v>
      </c>
      <c r="N114" s="172">
        <f t="shared" si="80"/>
        <v>30.86181818181818</v>
      </c>
      <c r="O114" s="173">
        <f t="shared" si="81"/>
        <v>23.426470588235293</v>
      </c>
      <c r="P114" s="172">
        <f t="shared" si="82"/>
        <v>29.818532778514914</v>
      </c>
      <c r="Q114" s="173">
        <f t="shared" si="83"/>
        <v>22.579813901511187</v>
      </c>
      <c r="R114" s="174">
        <f t="shared" si="88"/>
        <v>0.96619494687069662</v>
      </c>
      <c r="S114" s="175">
        <f t="shared" si="89"/>
        <v>0.96385897382470853</v>
      </c>
      <c r="T114" s="77"/>
    </row>
    <row r="115" spans="1:20" ht="17.25" thickBot="1" x14ac:dyDescent="0.35">
      <c r="A115" s="238" t="s">
        <v>4664</v>
      </c>
      <c r="B115" s="238"/>
      <c r="C115" s="238"/>
      <c r="D115" s="188">
        <f t="shared" ref="D115" si="90">AVERAGE(D75:D114)</f>
        <v>40</v>
      </c>
      <c r="E115" s="188">
        <f t="shared" ref="E115" si="91">AVERAGE(E75:E114)</f>
        <v>41</v>
      </c>
      <c r="F115" s="188">
        <f t="shared" ref="F115:K115" si="92">AVERAGE(F75:F114)</f>
        <v>7.5080998499999989</v>
      </c>
      <c r="G115" s="188">
        <f t="shared" si="92"/>
        <v>7.4988499000000006</v>
      </c>
      <c r="H115" s="188">
        <f t="shared" si="92"/>
        <v>24.432304250948238</v>
      </c>
      <c r="I115" s="188">
        <f t="shared" si="92"/>
        <v>25.626884858073463</v>
      </c>
      <c r="J115" s="188">
        <f t="shared" si="92"/>
        <v>30.99864958369222</v>
      </c>
      <c r="K115" s="188">
        <f t="shared" si="92"/>
        <v>31.038452268198398</v>
      </c>
      <c r="L115" s="189">
        <f t="shared" si="86"/>
        <v>1.2687566946326454</v>
      </c>
      <c r="M115" s="189">
        <f t="shared" si="87"/>
        <v>1.2111675859198345</v>
      </c>
      <c r="N115" s="188">
        <f>AVERAGE(N75:N114)</f>
        <v>23.44801388700262</v>
      </c>
      <c r="O115" s="188">
        <f>AVERAGE(O75:O114)</f>
        <v>24.606347788162825</v>
      </c>
      <c r="P115" s="188">
        <f>AVERAGE(P75:P114)</f>
        <v>29.167165069632766</v>
      </c>
      <c r="Q115" s="188">
        <f>AVERAGE(Q75:Q114)</f>
        <v>29.408508178421869</v>
      </c>
      <c r="R115" s="189">
        <f t="shared" si="88"/>
        <v>1.2439077019568088</v>
      </c>
      <c r="S115" s="189">
        <f t="shared" si="89"/>
        <v>1.1951594129937959</v>
      </c>
      <c r="T115" s="77"/>
    </row>
    <row r="117" spans="1:20" x14ac:dyDescent="0.3">
      <c r="A117" s="65" t="s">
        <v>5076</v>
      </c>
      <c r="J117" s="65"/>
      <c r="L117" s="65" t="s">
        <v>5077</v>
      </c>
    </row>
  </sheetData>
  <mergeCells count="31">
    <mergeCell ref="A45:C45"/>
    <mergeCell ref="A115:C115"/>
    <mergeCell ref="N72:S72"/>
    <mergeCell ref="H73:I73"/>
    <mergeCell ref="J73:K73"/>
    <mergeCell ref="L73:M73"/>
    <mergeCell ref="N73:O73"/>
    <mergeCell ref="P73:Q73"/>
    <mergeCell ref="R73:S73"/>
    <mergeCell ref="A72:A74"/>
    <mergeCell ref="B72:B74"/>
    <mergeCell ref="C72:C74"/>
    <mergeCell ref="F72:G73"/>
    <mergeCell ref="H72:M72"/>
    <mergeCell ref="D72:E73"/>
    <mergeCell ref="A2:A4"/>
    <mergeCell ref="C2:C4"/>
    <mergeCell ref="B2:B4"/>
    <mergeCell ref="F2:G3"/>
    <mergeCell ref="D2:E3"/>
    <mergeCell ref="W3:X3"/>
    <mergeCell ref="Y3:Z3"/>
    <mergeCell ref="H3:I3"/>
    <mergeCell ref="U3:V3"/>
    <mergeCell ref="L3:M3"/>
    <mergeCell ref="J3:K3"/>
    <mergeCell ref="N2:S2"/>
    <mergeCell ref="N3:O3"/>
    <mergeCell ref="P3:Q3"/>
    <mergeCell ref="R3:S3"/>
    <mergeCell ref="H2:M2"/>
  </mergeCells>
  <pageMargins left="0.7" right="0.7" top="0.75" bottom="0.75" header="0.3" footer="0.3"/>
  <pageSetup paperSize="3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Z59"/>
  <sheetViews>
    <sheetView workbookViewId="0"/>
  </sheetViews>
  <sheetFormatPr defaultRowHeight="16.5" x14ac:dyDescent="0.3"/>
  <cols>
    <col min="1" max="1" width="33.28515625" style="64" customWidth="1"/>
    <col min="2" max="18" width="8.7109375" style="64" customWidth="1"/>
    <col min="19" max="26" width="0" style="64" hidden="1" customWidth="1"/>
    <col min="27" max="16384" width="9.140625" style="64"/>
  </cols>
  <sheetData>
    <row r="1" spans="1:26" x14ac:dyDescent="0.3">
      <c r="A1" s="65" t="s">
        <v>5780</v>
      </c>
    </row>
    <row r="2" spans="1:26" ht="16.5" customHeight="1" x14ac:dyDescent="0.3">
      <c r="A2" s="239" t="s">
        <v>4031</v>
      </c>
      <c r="B2" s="239" t="s">
        <v>5321</v>
      </c>
      <c r="C2" s="241"/>
      <c r="D2" s="239" t="s">
        <v>4993</v>
      </c>
      <c r="E2" s="241"/>
      <c r="F2" s="242" t="s">
        <v>4801</v>
      </c>
      <c r="G2" s="243"/>
      <c r="H2" s="243"/>
      <c r="I2" s="243"/>
      <c r="J2" s="243"/>
      <c r="K2" s="244"/>
      <c r="L2" s="242" t="s">
        <v>4802</v>
      </c>
      <c r="M2" s="243"/>
      <c r="N2" s="243"/>
      <c r="O2" s="243"/>
      <c r="P2" s="243"/>
      <c r="Q2" s="244"/>
      <c r="R2" s="197"/>
      <c r="S2" s="64" t="s">
        <v>68</v>
      </c>
    </row>
    <row r="3" spans="1:26" ht="30" customHeight="1" x14ac:dyDescent="0.3">
      <c r="A3" s="237"/>
      <c r="B3" s="237"/>
      <c r="C3" s="232"/>
      <c r="D3" s="237"/>
      <c r="E3" s="232"/>
      <c r="F3" s="229" t="s">
        <v>5329</v>
      </c>
      <c r="G3" s="232"/>
      <c r="H3" s="229" t="s">
        <v>5330</v>
      </c>
      <c r="I3" s="232"/>
      <c r="J3" s="229" t="s">
        <v>4644</v>
      </c>
      <c r="K3" s="232"/>
      <c r="L3" s="229" t="s">
        <v>5329</v>
      </c>
      <c r="M3" s="232"/>
      <c r="N3" s="229" t="s">
        <v>5330</v>
      </c>
      <c r="O3" s="232"/>
      <c r="P3" s="229" t="s">
        <v>4644</v>
      </c>
      <c r="Q3" s="232"/>
      <c r="R3" s="198"/>
      <c r="S3" s="233" t="s">
        <v>60</v>
      </c>
      <c r="T3" s="233"/>
      <c r="U3" s="233" t="s">
        <v>62</v>
      </c>
      <c r="V3" s="233"/>
      <c r="W3" s="233" t="s">
        <v>4993</v>
      </c>
      <c r="X3" s="233"/>
    </row>
    <row r="4" spans="1:26" ht="17.25" thickBot="1" x14ac:dyDescent="0.35">
      <c r="A4" s="240"/>
      <c r="B4" s="60" t="s">
        <v>4036</v>
      </c>
      <c r="C4" s="200" t="s">
        <v>5322</v>
      </c>
      <c r="D4" s="60" t="s">
        <v>4036</v>
      </c>
      <c r="E4" s="200" t="s">
        <v>5322</v>
      </c>
      <c r="F4" s="60" t="s">
        <v>4036</v>
      </c>
      <c r="G4" s="200" t="s">
        <v>5322</v>
      </c>
      <c r="H4" s="60" t="s">
        <v>4036</v>
      </c>
      <c r="I4" s="200" t="s">
        <v>5322</v>
      </c>
      <c r="J4" s="60" t="s">
        <v>4036</v>
      </c>
      <c r="K4" s="200" t="s">
        <v>5322</v>
      </c>
      <c r="L4" s="60" t="s">
        <v>4036</v>
      </c>
      <c r="M4" s="200" t="s">
        <v>5322</v>
      </c>
      <c r="N4" s="60" t="s">
        <v>4036</v>
      </c>
      <c r="O4" s="200" t="s">
        <v>5322</v>
      </c>
      <c r="P4" s="60" t="s">
        <v>4036</v>
      </c>
      <c r="Q4" s="200" t="s">
        <v>5322</v>
      </c>
      <c r="R4" s="198"/>
      <c r="S4" s="199" t="s">
        <v>4646</v>
      </c>
      <c r="T4" s="199" t="s">
        <v>4647</v>
      </c>
      <c r="U4" s="199" t="s">
        <v>4646</v>
      </c>
      <c r="V4" s="199" t="s">
        <v>4647</v>
      </c>
      <c r="W4" s="199" t="s">
        <v>4646</v>
      </c>
      <c r="X4" s="199" t="s">
        <v>4647</v>
      </c>
      <c r="Z4" s="64" t="s">
        <v>5375</v>
      </c>
    </row>
    <row r="5" spans="1:26" x14ac:dyDescent="0.3">
      <c r="A5" s="207" t="s">
        <v>5505</v>
      </c>
      <c r="B5" s="195">
        <v>1</v>
      </c>
      <c r="C5" s="196">
        <v>2</v>
      </c>
      <c r="D5" s="172">
        <f>SUMIF(Model_Output!$B$11:$B$5000,$W5,Model_Output!$G$11:$G$5000)</f>
        <v>28.069997000000001</v>
      </c>
      <c r="E5" s="173">
        <f>SUMIF(Model_Output!$B$11:$B$5000,$X5,Model_Output!$G$11:$G$5000)</f>
        <v>28.164999000000002</v>
      </c>
      <c r="F5" s="172">
        <v>26.8</v>
      </c>
      <c r="G5" s="173">
        <v>55.4</v>
      </c>
      <c r="H5" s="172">
        <f>SUMIF(Model_Output!$B$11:$B$5000,$S5,Model_Output!$G$11:$G$5000)</f>
        <v>32.108074000000002</v>
      </c>
      <c r="I5" s="173">
        <f>SUMIF(Model_Output!$B$11:$B$5000,$T5,Model_Output!$G$11:$G$5000)</f>
        <v>44.269855</v>
      </c>
      <c r="J5" s="174">
        <f t="shared" ref="J5:J10" si="0">H5/F5</f>
        <v>1.1980624626865672</v>
      </c>
      <c r="K5" s="175">
        <f t="shared" ref="K5:K16" si="1">I5/G5</f>
        <v>0.79909485559566784</v>
      </c>
      <c r="L5" s="172">
        <v>51.3</v>
      </c>
      <c r="M5" s="173">
        <v>55.2</v>
      </c>
      <c r="N5" s="172">
        <f>SUMIF(Model_Output!$B$11:$B$5000,$U5,Model_Output!$G$11:$G$5000)</f>
        <v>55.422767</v>
      </c>
      <c r="O5" s="173">
        <f>SUMIF(Model_Output!$B$11:$B$5000,$V5,Model_Output!$G$11:$G$5000)</f>
        <v>38.857753000000002</v>
      </c>
      <c r="P5" s="174">
        <f t="shared" ref="P5:Q10" si="2">N5/L5</f>
        <v>1.080365828460039</v>
      </c>
      <c r="Q5" s="175">
        <f t="shared" si="2"/>
        <v>0.70394480072463772</v>
      </c>
      <c r="R5" s="77"/>
      <c r="S5" s="64" t="s">
        <v>5323</v>
      </c>
      <c r="T5" s="64" t="s">
        <v>5324</v>
      </c>
      <c r="U5" s="64" t="s">
        <v>5325</v>
      </c>
      <c r="V5" s="64" t="s">
        <v>5326</v>
      </c>
      <c r="W5" s="64" t="s">
        <v>5327</v>
      </c>
      <c r="X5" s="64" t="s">
        <v>5328</v>
      </c>
      <c r="Z5" s="205" t="s">
        <v>5343</v>
      </c>
    </row>
    <row r="6" spans="1:26" x14ac:dyDescent="0.3">
      <c r="A6" s="207" t="s">
        <v>5506</v>
      </c>
      <c r="B6" s="195">
        <v>1</v>
      </c>
      <c r="C6" s="196">
        <v>2</v>
      </c>
      <c r="D6" s="172">
        <f>SUMIF(Model_Output!$B$11:$B$5000,$W6,Model_Output!$G$11:$G$5000)</f>
        <v>21.713000999999998</v>
      </c>
      <c r="E6" s="173">
        <f>SUMIF(Model_Output!$B$11:$B$5000,$X6,Model_Output!$G$11:$G$5000)</f>
        <v>21.690003999999998</v>
      </c>
      <c r="F6" s="172">
        <v>50.3</v>
      </c>
      <c r="G6" s="173">
        <v>25</v>
      </c>
      <c r="H6" s="172">
        <f>SUMIF(Model_Output!$B$11:$B$5000,$S6,Model_Output!$G$11:$G$5000)</f>
        <v>32.140155</v>
      </c>
      <c r="I6" s="173">
        <f>SUMIF(Model_Output!$B$11:$B$5000,$T6,Model_Output!$G$11:$G$5000)</f>
        <v>23.964735000000001</v>
      </c>
      <c r="J6" s="174">
        <f t="shared" si="0"/>
        <v>0.63896928429423461</v>
      </c>
      <c r="K6" s="175">
        <f t="shared" ref="K6" si="3">I6/G6</f>
        <v>0.95858940000000004</v>
      </c>
      <c r="L6" s="172">
        <v>38.9</v>
      </c>
      <c r="M6" s="173">
        <v>39.9</v>
      </c>
      <c r="N6" s="172">
        <f>SUMIF(Model_Output!$B$11:$B$5000,$U6,Model_Output!$G$11:$G$5000)</f>
        <v>24.824869</v>
      </c>
      <c r="O6" s="173">
        <f>SUMIF(Model_Output!$B$11:$B$5000,$V6,Model_Output!$G$11:$G$5000)</f>
        <v>41.983401999999998</v>
      </c>
      <c r="P6" s="174">
        <f t="shared" si="2"/>
        <v>0.63817143958868894</v>
      </c>
      <c r="Q6" s="175">
        <f t="shared" si="2"/>
        <v>1.0522155889724312</v>
      </c>
      <c r="R6" s="77"/>
      <c r="S6" s="64" t="s">
        <v>5345</v>
      </c>
      <c r="T6" s="64" t="s">
        <v>5346</v>
      </c>
      <c r="U6" s="64" t="s">
        <v>5347</v>
      </c>
      <c r="V6" s="64" t="s">
        <v>5348</v>
      </c>
      <c r="W6" s="64" t="s">
        <v>5349</v>
      </c>
      <c r="X6" s="64" t="s">
        <v>5350</v>
      </c>
      <c r="Z6" s="205" t="s">
        <v>5344</v>
      </c>
    </row>
    <row r="7" spans="1:26" x14ac:dyDescent="0.3">
      <c r="A7" s="207" t="s">
        <v>5507</v>
      </c>
      <c r="B7" s="195">
        <v>1</v>
      </c>
      <c r="C7" s="196">
        <v>2</v>
      </c>
      <c r="D7" s="172">
        <f>SUMIF(Model_Output!$B$11:$B$5000,$W7,Model_Output!$G$11:$G$5000)</f>
        <v>16.468</v>
      </c>
      <c r="E7" s="173">
        <f>SUMIF(Model_Output!$B$11:$B$5000,$X7,Model_Output!$G$11:$G$5000)</f>
        <v>16.454000000000001</v>
      </c>
      <c r="F7" s="172">
        <v>17.7</v>
      </c>
      <c r="G7" s="173">
        <v>47.9</v>
      </c>
      <c r="H7" s="172">
        <f>SUMIF(Model_Output!$B$11:$B$5000,$S7,Model_Output!$G$11:$G$5000)</f>
        <v>18.069458999999998</v>
      </c>
      <c r="I7" s="173">
        <f>SUMIF(Model_Output!$B$11:$B$5000,$T7,Model_Output!$G$11:$G$5000)</f>
        <v>28.352996000000001</v>
      </c>
      <c r="J7" s="174">
        <f t="shared" si="0"/>
        <v>1.0208733898305085</v>
      </c>
      <c r="K7" s="175">
        <f t="shared" ref="K7:K8" si="4">I7/G7</f>
        <v>0.59192058455114827</v>
      </c>
      <c r="L7" s="172">
        <v>38.700000000000003</v>
      </c>
      <c r="M7" s="173">
        <v>27.2</v>
      </c>
      <c r="N7" s="172">
        <f>SUMIF(Model_Output!$B$11:$B$5000,$U7,Model_Output!$G$11:$G$5000)</f>
        <v>34.300834000000002</v>
      </c>
      <c r="O7" s="173">
        <f>SUMIF(Model_Output!$B$11:$B$5000,$V7,Model_Output!$G$11:$G$5000)</f>
        <v>20.650102</v>
      </c>
      <c r="P7" s="174">
        <f t="shared" si="2"/>
        <v>0.88632645994832038</v>
      </c>
      <c r="Q7" s="175">
        <f t="shared" si="2"/>
        <v>0.75919492647058828</v>
      </c>
      <c r="R7" s="77"/>
      <c r="S7" s="64" t="s">
        <v>5363</v>
      </c>
      <c r="T7" s="64" t="s">
        <v>5364</v>
      </c>
      <c r="U7" s="64" t="s">
        <v>5365</v>
      </c>
      <c r="V7" s="64" t="s">
        <v>5366</v>
      </c>
      <c r="W7" s="64" t="s">
        <v>5367</v>
      </c>
      <c r="X7" s="64" t="s">
        <v>5368</v>
      </c>
      <c r="Z7" s="205" t="s">
        <v>5361</v>
      </c>
    </row>
    <row r="8" spans="1:26" x14ac:dyDescent="0.3">
      <c r="A8" s="207" t="s">
        <v>5508</v>
      </c>
      <c r="B8" s="195">
        <v>1</v>
      </c>
      <c r="C8" s="196">
        <v>2</v>
      </c>
      <c r="D8" s="172">
        <f>SUMIF(Model_Output!$B$11:$B$5000,$W8,Model_Output!$G$11:$G$5000)</f>
        <v>13.696002999999999</v>
      </c>
      <c r="E8" s="173">
        <f>SUMIF(Model_Output!$B$11:$B$5000,$X8,Model_Output!$G$11:$G$5000)</f>
        <v>13.724000999999999</v>
      </c>
      <c r="F8" s="172">
        <v>31.1</v>
      </c>
      <c r="G8" s="173">
        <v>21.9</v>
      </c>
      <c r="H8" s="172">
        <f>SUMIF(Model_Output!$B$11:$B$5000,$S8,Model_Output!$G$11:$G$5000)</f>
        <v>24.023758999999998</v>
      </c>
      <c r="I8" s="173">
        <f>SUMIF(Model_Output!$B$11:$B$5000,$T8,Model_Output!$G$11:$G$5000)</f>
        <v>20.862113000000001</v>
      </c>
      <c r="J8" s="174">
        <f t="shared" si="0"/>
        <v>0.77246813504823142</v>
      </c>
      <c r="K8" s="175">
        <f t="shared" si="4"/>
        <v>0.9526078995433791</v>
      </c>
      <c r="L8" s="172">
        <v>28.2</v>
      </c>
      <c r="M8" s="173">
        <v>37.700000000000003</v>
      </c>
      <c r="N8" s="172">
        <f>SUMIF(Model_Output!$B$11:$B$5000,$U8,Model_Output!$G$11:$G$5000)</f>
        <v>22.826152</v>
      </c>
      <c r="O8" s="173">
        <f>SUMIF(Model_Output!$B$11:$B$5000,$V8,Model_Output!$G$11:$G$5000)</f>
        <v>30.793610999999999</v>
      </c>
      <c r="P8" s="174">
        <f t="shared" si="2"/>
        <v>0.8094380141843972</v>
      </c>
      <c r="Q8" s="175">
        <f t="shared" si="2"/>
        <v>0.81680665782493356</v>
      </c>
      <c r="R8" s="77"/>
      <c r="S8" s="64" t="s">
        <v>5369</v>
      </c>
      <c r="T8" s="64" t="s">
        <v>5370</v>
      </c>
      <c r="U8" s="64" t="s">
        <v>5371</v>
      </c>
      <c r="V8" s="64" t="s">
        <v>5372</v>
      </c>
      <c r="W8" s="64" t="s">
        <v>5373</v>
      </c>
      <c r="X8" s="64" t="s">
        <v>5374</v>
      </c>
      <c r="Z8" s="205" t="s">
        <v>5362</v>
      </c>
    </row>
    <row r="9" spans="1:26" x14ac:dyDescent="0.3">
      <c r="A9" s="207" t="s">
        <v>5509</v>
      </c>
      <c r="B9" s="195">
        <v>1</v>
      </c>
      <c r="C9" s="196">
        <v>2</v>
      </c>
      <c r="D9" s="172">
        <f>SUMIF(Model_Output!$B$11:$B$5000,$W9,Model_Output!$G$11:$G$5000)</f>
        <v>12.446002</v>
      </c>
      <c r="E9" s="173">
        <f>SUMIF(Model_Output!$B$11:$B$5000,$X9,Model_Output!$G$11:$G$5000)</f>
        <v>12.446999999999999</v>
      </c>
      <c r="F9" s="172">
        <v>21.1</v>
      </c>
      <c r="G9" s="173">
        <v>13.3</v>
      </c>
      <c r="H9" s="172">
        <f>SUMIF(Model_Output!$B$11:$B$5000,$S9,Model_Output!$G$11:$G$5000)</f>
        <v>17.139721999999999</v>
      </c>
      <c r="I9" s="173">
        <f>SUMIF(Model_Output!$B$11:$B$5000,$T9,Model_Output!$G$11:$G$5000)</f>
        <v>12.940201999999999</v>
      </c>
      <c r="J9" s="174">
        <f t="shared" si="0"/>
        <v>0.81230909952606623</v>
      </c>
      <c r="K9" s="175">
        <f t="shared" ref="K9" si="5">I9/G9</f>
        <v>0.97294751879699237</v>
      </c>
      <c r="L9" s="172">
        <v>17.399999999999999</v>
      </c>
      <c r="M9" s="173">
        <v>28.6</v>
      </c>
      <c r="N9" s="172">
        <f>SUMIF(Model_Output!$B$11:$B$5000,$U9,Model_Output!$G$11:$G$5000)</f>
        <v>13.610811999999999</v>
      </c>
      <c r="O9" s="173">
        <f>SUMIF(Model_Output!$B$11:$B$5000,$V9,Model_Output!$G$11:$G$5000)</f>
        <v>25.366002999999999</v>
      </c>
      <c r="P9" s="174">
        <f t="shared" si="2"/>
        <v>0.78223057471264368</v>
      </c>
      <c r="Q9" s="175">
        <f t="shared" si="2"/>
        <v>0.88692318181818175</v>
      </c>
      <c r="R9" s="77"/>
      <c r="S9" s="64" t="s">
        <v>5398</v>
      </c>
      <c r="T9" s="64" t="s">
        <v>5399</v>
      </c>
      <c r="U9" s="64" t="s">
        <v>5400</v>
      </c>
      <c r="V9" s="64" t="s">
        <v>5401</v>
      </c>
      <c r="W9" s="64" t="s">
        <v>5402</v>
      </c>
      <c r="X9" s="64" t="s">
        <v>5403</v>
      </c>
      <c r="Z9" s="205" t="s">
        <v>5404</v>
      </c>
    </row>
    <row r="10" spans="1:26" x14ac:dyDescent="0.3">
      <c r="A10" s="207" t="s">
        <v>5510</v>
      </c>
      <c r="B10" s="195">
        <v>1</v>
      </c>
      <c r="C10" s="196">
        <v>2</v>
      </c>
      <c r="D10" s="172">
        <f>SUMIF(Model_Output!$B$11:$B$5000,$W10,Model_Output!$G$11:$G$5000)</f>
        <v>15.5</v>
      </c>
      <c r="E10" s="173">
        <f>SUMIF(Model_Output!$B$11:$B$5000,$X10,Model_Output!$G$11:$G$5000)</f>
        <v>15.547999000000001</v>
      </c>
      <c r="F10" s="172">
        <v>24.3</v>
      </c>
      <c r="G10" s="173">
        <v>21.5</v>
      </c>
      <c r="H10" s="172">
        <f>SUMIF(Model_Output!$B$11:$B$5000,$S10,Model_Output!$G$11:$G$5000)</f>
        <v>22.909202000000001</v>
      </c>
      <c r="I10" s="173">
        <f>SUMIF(Model_Output!$B$11:$B$5000,$T10,Model_Output!$G$11:$G$5000)</f>
        <v>24.869392000000001</v>
      </c>
      <c r="J10" s="174">
        <f t="shared" si="0"/>
        <v>0.94276551440329215</v>
      </c>
      <c r="K10" s="175">
        <f t="shared" ref="K10" si="6">I10/G10</f>
        <v>1.1567159069767443</v>
      </c>
      <c r="L10" s="172">
        <v>31.1</v>
      </c>
      <c r="M10" s="173">
        <v>45.7</v>
      </c>
      <c r="N10" s="172">
        <f>SUMIF(Model_Output!$B$11:$B$5000,$U10,Model_Output!$G$11:$G$5000)</f>
        <v>29.911109</v>
      </c>
      <c r="O10" s="173">
        <f>SUMIF(Model_Output!$B$11:$B$5000,$V10,Model_Output!$G$11:$G$5000)</f>
        <v>29.369363</v>
      </c>
      <c r="P10" s="174">
        <f t="shared" si="2"/>
        <v>0.96177199356913179</v>
      </c>
      <c r="Q10" s="175">
        <f t="shared" si="2"/>
        <v>0.64265564551422316</v>
      </c>
      <c r="R10" s="77"/>
      <c r="S10" s="64" t="s">
        <v>5405</v>
      </c>
      <c r="T10" s="64" t="s">
        <v>5406</v>
      </c>
      <c r="U10" s="64" t="s">
        <v>5407</v>
      </c>
      <c r="V10" s="64" t="s">
        <v>5408</v>
      </c>
      <c r="W10" s="64" t="s">
        <v>5409</v>
      </c>
      <c r="X10" s="64" t="s">
        <v>5410</v>
      </c>
      <c r="Z10" s="205" t="s">
        <v>5411</v>
      </c>
    </row>
    <row r="11" spans="1:26" x14ac:dyDescent="0.3">
      <c r="A11" s="207" t="s">
        <v>5511</v>
      </c>
      <c r="B11" s="195">
        <v>1</v>
      </c>
      <c r="C11" s="196">
        <v>2</v>
      </c>
      <c r="D11" s="172">
        <f>SUMIF(Model_Output!$B$11:$B$5000,$W11,Model_Output!$G$11:$G$5000)</f>
        <v>7.2330009999999998</v>
      </c>
      <c r="E11" s="173">
        <f>SUMIF(Model_Output!$B$11:$B$5000,$X11,Model_Output!$G$11:$G$5000)</f>
        <v>7.57</v>
      </c>
      <c r="F11" s="172">
        <v>7.6</v>
      </c>
      <c r="G11" s="173">
        <v>8.1999999999999993</v>
      </c>
      <c r="H11" s="172">
        <f>SUMIF(Model_Output!$B$11:$B$5000,$S11,Model_Output!$G$11:$G$5000)</f>
        <v>10.533643</v>
      </c>
      <c r="I11" s="173">
        <f>SUMIF(Model_Output!$B$11:$B$5000,$T11,Model_Output!$G$11:$G$5000)</f>
        <v>11.588312999999999</v>
      </c>
      <c r="J11" s="174">
        <f t="shared" ref="J11" si="7">H11/F11</f>
        <v>1.3860056578947368</v>
      </c>
      <c r="K11" s="175">
        <f t="shared" ref="K11" si="8">I11/G11</f>
        <v>1.4132089024390244</v>
      </c>
      <c r="L11" s="172">
        <v>11.2</v>
      </c>
      <c r="M11" s="173">
        <v>23.8</v>
      </c>
      <c r="N11" s="172">
        <f>SUMIF(Model_Output!$B$11:$B$5000,$U11,Model_Output!$G$11:$G$5000)</f>
        <v>12.939819</v>
      </c>
      <c r="O11" s="173">
        <f>SUMIF(Model_Output!$B$11:$B$5000,$V11,Model_Output!$G$11:$G$5000)</f>
        <v>11.732445999999999</v>
      </c>
      <c r="P11" s="174">
        <f t="shared" ref="P11" si="9">N11/L11</f>
        <v>1.1553409821428573</v>
      </c>
      <c r="Q11" s="175">
        <f t="shared" ref="Q11" si="10">O11/M11</f>
        <v>0.4929599159663865</v>
      </c>
      <c r="R11" s="77"/>
      <c r="S11" s="64" t="s">
        <v>5432</v>
      </c>
      <c r="T11" s="64" t="s">
        <v>5433</v>
      </c>
      <c r="U11" s="64" t="s">
        <v>5434</v>
      </c>
      <c r="V11" s="64" t="s">
        <v>5435</v>
      </c>
      <c r="W11" s="64" t="s">
        <v>5436</v>
      </c>
      <c r="X11" s="64" t="s">
        <v>5437</v>
      </c>
      <c r="Z11" s="205" t="s">
        <v>5438</v>
      </c>
    </row>
    <row r="12" spans="1:26" x14ac:dyDescent="0.3">
      <c r="A12" s="207" t="s">
        <v>5512</v>
      </c>
      <c r="B12" s="195">
        <v>1</v>
      </c>
      <c r="C12" s="196">
        <v>2</v>
      </c>
      <c r="D12" s="172">
        <f>SUMIF(Model_Output!$B$11:$B$5000,$W12,Model_Output!$G$11:$G$5000)</f>
        <v>8.316001</v>
      </c>
      <c r="E12" s="173">
        <f>SUMIF(Model_Output!$B$11:$B$5000,$X12,Model_Output!$G$11:$G$5000)</f>
        <v>8.2899999999999991</v>
      </c>
      <c r="F12" s="172">
        <v>10.5</v>
      </c>
      <c r="G12" s="173">
        <v>15.7</v>
      </c>
      <c r="H12" s="172">
        <f>SUMIF(Model_Output!$B$11:$B$5000,$S12,Model_Output!$G$11:$G$5000)</f>
        <v>12.776732000000001</v>
      </c>
      <c r="I12" s="173">
        <f>SUMIF(Model_Output!$B$11:$B$5000,$T12,Model_Output!$G$11:$G$5000)</f>
        <v>9.4659010000000006</v>
      </c>
      <c r="J12" s="174">
        <f t="shared" ref="J12" si="11">H12/F12</f>
        <v>1.2168316190476192</v>
      </c>
      <c r="K12" s="175">
        <f t="shared" ref="K12" si="12">I12/G12</f>
        <v>0.60292363057324849</v>
      </c>
      <c r="L12" s="172">
        <v>19.600000000000001</v>
      </c>
      <c r="M12" s="173">
        <v>14.6</v>
      </c>
      <c r="N12" s="172">
        <f>SUMIF(Model_Output!$B$11:$B$5000,$U12,Model_Output!$G$11:$G$5000)</f>
        <v>10.820016000000001</v>
      </c>
      <c r="O12" s="173">
        <f>SUMIF(Model_Output!$B$11:$B$5000,$V12,Model_Output!$G$11:$G$5000)</f>
        <v>13.961619000000001</v>
      </c>
      <c r="P12" s="174">
        <f t="shared" ref="P12" si="13">N12/L12</f>
        <v>0.55204163265306128</v>
      </c>
      <c r="Q12" s="175">
        <f t="shared" ref="Q12" si="14">O12/M12</f>
        <v>0.95627527397260281</v>
      </c>
      <c r="R12" s="77"/>
      <c r="S12" s="64" t="s">
        <v>5439</v>
      </c>
      <c r="T12" s="64" t="s">
        <v>5440</v>
      </c>
      <c r="U12" s="64" t="s">
        <v>5441</v>
      </c>
      <c r="V12" s="64" t="s">
        <v>5442</v>
      </c>
      <c r="W12" s="64" t="s">
        <v>5443</v>
      </c>
      <c r="X12" s="64" t="s">
        <v>5444</v>
      </c>
      <c r="Z12" s="205" t="s">
        <v>5445</v>
      </c>
    </row>
    <row r="13" spans="1:26" x14ac:dyDescent="0.3">
      <c r="A13" s="207" t="s">
        <v>5513</v>
      </c>
      <c r="B13" s="195">
        <v>1</v>
      </c>
      <c r="C13" s="196">
        <v>2</v>
      </c>
      <c r="D13" s="172">
        <f>SUMIF(Model_Output!$B$11:$B$5000,$W13,Model_Output!$G$11:$G$5000)</f>
        <v>10.278001</v>
      </c>
      <c r="E13" s="173">
        <f>SUMIF(Model_Output!$B$11:$B$5000,$X13,Model_Output!$G$11:$G$5000)</f>
        <v>10.399998999999999</v>
      </c>
      <c r="F13" s="172">
        <v>22.1</v>
      </c>
      <c r="G13" s="173">
        <v>21.2</v>
      </c>
      <c r="H13" s="172">
        <f>SUMIF(Model_Output!$B$11:$B$5000,$S13,Model_Output!$G$11:$G$5000)</f>
        <v>17.417847999999999</v>
      </c>
      <c r="I13" s="173">
        <f>SUMIF(Model_Output!$B$11:$B$5000,$T13,Model_Output!$G$11:$G$5000)</f>
        <v>18.885179000000001</v>
      </c>
      <c r="J13" s="174">
        <f t="shared" ref="J13" si="15">H13/F13</f>
        <v>0.78813791855203608</v>
      </c>
      <c r="K13" s="175">
        <f t="shared" ref="K13" si="16">I13/G13</f>
        <v>0.89081033018867928</v>
      </c>
      <c r="L13" s="172">
        <v>29.9</v>
      </c>
      <c r="M13" s="173">
        <v>36.5</v>
      </c>
      <c r="N13" s="172">
        <f>SUMIF(Model_Output!$B$11:$B$5000,$U13,Model_Output!$G$11:$G$5000)</f>
        <v>22.584869000000001</v>
      </c>
      <c r="O13" s="173">
        <f>SUMIF(Model_Output!$B$11:$B$5000,$V13,Model_Output!$G$11:$G$5000)</f>
        <v>24.247475999999999</v>
      </c>
      <c r="P13" s="174">
        <f t="shared" ref="P13" si="17">N13/L13</f>
        <v>0.75534678929765897</v>
      </c>
      <c r="Q13" s="175">
        <f t="shared" ref="Q13" si="18">O13/M13</f>
        <v>0.66431441095890409</v>
      </c>
      <c r="R13" s="77"/>
      <c r="S13" s="64" t="s">
        <v>5467</v>
      </c>
      <c r="T13" s="64" t="s">
        <v>5468</v>
      </c>
      <c r="U13" s="64" t="s">
        <v>5469</v>
      </c>
      <c r="V13" s="64" t="s">
        <v>5470</v>
      </c>
      <c r="W13" s="64" t="s">
        <v>5471</v>
      </c>
      <c r="X13" s="64" t="s">
        <v>5472</v>
      </c>
      <c r="Z13" s="205" t="s">
        <v>5479</v>
      </c>
    </row>
    <row r="14" spans="1:26" x14ac:dyDescent="0.3">
      <c r="A14" s="207" t="s">
        <v>5514</v>
      </c>
      <c r="B14" s="195">
        <v>1</v>
      </c>
      <c r="C14" s="196">
        <v>2</v>
      </c>
      <c r="D14" s="172">
        <f>SUMIF(Model_Output!$B$11:$B$5000,$W14,Model_Output!$G$11:$G$5000)</f>
        <v>11.14</v>
      </c>
      <c r="E14" s="173">
        <f>SUMIF(Model_Output!$B$11:$B$5000,$X14,Model_Output!$G$11:$G$5000)</f>
        <v>10.85</v>
      </c>
      <c r="F14" s="172">
        <v>16.8</v>
      </c>
      <c r="G14" s="173">
        <v>15.4</v>
      </c>
      <c r="H14" s="172">
        <f>SUMIF(Model_Output!$B$11:$B$5000,$S14,Model_Output!$G$11:$G$5000)</f>
        <v>15.418156</v>
      </c>
      <c r="I14" s="173">
        <f>SUMIF(Model_Output!$B$11:$B$5000,$T14,Model_Output!$G$11:$G$5000)</f>
        <v>16.220544</v>
      </c>
      <c r="J14" s="174">
        <f t="shared" ref="J14" si="19">H14/F14</f>
        <v>0.91774738095238095</v>
      </c>
      <c r="K14" s="175">
        <f t="shared" ref="K14" si="20">I14/G14</f>
        <v>1.053282077922078</v>
      </c>
      <c r="L14" s="172">
        <v>21.6</v>
      </c>
      <c r="M14" s="173">
        <v>30.2</v>
      </c>
      <c r="N14" s="172">
        <f>SUMIF(Model_Output!$B$11:$B$5000,$U14,Model_Output!$G$11:$G$5000)</f>
        <v>19.2164</v>
      </c>
      <c r="O14" s="173">
        <f>SUMIF(Model_Output!$B$11:$B$5000,$V14,Model_Output!$G$11:$G$5000)</f>
        <v>19.213127</v>
      </c>
      <c r="P14" s="174">
        <f t="shared" ref="P14" si="21">N14/L14</f>
        <v>0.88964814814814808</v>
      </c>
      <c r="Q14" s="175">
        <f t="shared" ref="Q14" si="22">O14/M14</f>
        <v>0.63619625827814574</v>
      </c>
      <c r="R14" s="77"/>
      <c r="S14" s="64" t="s">
        <v>5473</v>
      </c>
      <c r="T14" s="64" t="s">
        <v>5474</v>
      </c>
      <c r="U14" s="64" t="s">
        <v>5475</v>
      </c>
      <c r="V14" s="64" t="s">
        <v>5476</v>
      </c>
      <c r="W14" s="64" t="s">
        <v>5477</v>
      </c>
      <c r="X14" s="64" t="s">
        <v>5478</v>
      </c>
      <c r="Z14" s="205" t="s">
        <v>5480</v>
      </c>
    </row>
    <row r="15" spans="1:26" ht="17.25" thickBot="1" x14ac:dyDescent="0.35">
      <c r="A15" s="207" t="s">
        <v>5515</v>
      </c>
      <c r="B15" s="195">
        <v>1</v>
      </c>
      <c r="C15" s="196">
        <v>2</v>
      </c>
      <c r="D15" s="172">
        <f>SUMIF(Model_Output!$B$11:$B$5000,$W15,Model_Output!$G$11:$G$5000)</f>
        <v>14.023</v>
      </c>
      <c r="E15" s="173">
        <f>SUMIF(Model_Output!$B$11:$B$5000,$X15,Model_Output!$G$11:$G$5000)</f>
        <v>14.049001000000001</v>
      </c>
      <c r="F15" s="172">
        <v>20.399999999999999</v>
      </c>
      <c r="G15" s="173">
        <v>24.8</v>
      </c>
      <c r="H15" s="172">
        <f>SUMIF(Model_Output!$B$11:$B$5000,$S15,Model_Output!$G$11:$G$5000)</f>
        <v>16.039252999999999</v>
      </c>
      <c r="I15" s="173">
        <f>SUMIF(Model_Output!$B$11:$B$5000,$T15,Model_Output!$G$11:$G$5000)</f>
        <v>20.103646999999999</v>
      </c>
      <c r="J15" s="174">
        <f t="shared" ref="J15" si="23">H15/F15</f>
        <v>0.78623789215686268</v>
      </c>
      <c r="K15" s="175">
        <f t="shared" ref="K15" si="24">I15/G15</f>
        <v>0.81063092741935472</v>
      </c>
      <c r="L15" s="172">
        <v>25.5</v>
      </c>
      <c r="M15" s="173">
        <v>34.799999999999997</v>
      </c>
      <c r="N15" s="172">
        <f>SUMIF(Model_Output!$B$11:$B$5000,$U15,Model_Output!$G$11:$G$5000)</f>
        <v>22.053266000000001</v>
      </c>
      <c r="O15" s="173">
        <f>SUMIF(Model_Output!$B$11:$B$5000,$V15,Model_Output!$G$11:$G$5000)</f>
        <v>20.209434000000002</v>
      </c>
      <c r="P15" s="174">
        <f t="shared" ref="P15" si="25">N15/L15</f>
        <v>0.86483396078431374</v>
      </c>
      <c r="Q15" s="175">
        <f t="shared" ref="Q15" si="26">O15/M15</f>
        <v>0.58073086206896563</v>
      </c>
      <c r="R15" s="77"/>
      <c r="S15" s="64" t="s">
        <v>5481</v>
      </c>
      <c r="T15" s="64" t="s">
        <v>5482</v>
      </c>
      <c r="U15" s="64" t="s">
        <v>5483</v>
      </c>
      <c r="V15" s="64" t="s">
        <v>5484</v>
      </c>
      <c r="W15" s="64" t="s">
        <v>5485</v>
      </c>
      <c r="X15" s="64" t="s">
        <v>5486</v>
      </c>
      <c r="Z15" s="205" t="s">
        <v>5487</v>
      </c>
    </row>
    <row r="16" spans="1:26" x14ac:dyDescent="0.3">
      <c r="A16" s="208" t="s">
        <v>4664</v>
      </c>
      <c r="B16" s="209"/>
      <c r="C16" s="209"/>
      <c r="D16" s="209">
        <f t="shared" ref="D16:I16" si="27">AVERAGE(D5:D15)</f>
        <v>14.443909636363635</v>
      </c>
      <c r="E16" s="209">
        <f t="shared" si="27"/>
        <v>14.471545727272728</v>
      </c>
      <c r="F16" s="209">
        <f t="shared" si="27"/>
        <v>22.609090909090909</v>
      </c>
      <c r="G16" s="209">
        <f t="shared" si="27"/>
        <v>24.572727272727274</v>
      </c>
      <c r="H16" s="209">
        <f t="shared" si="27"/>
        <v>19.870545727272727</v>
      </c>
      <c r="I16" s="209">
        <f t="shared" si="27"/>
        <v>21.047534272727273</v>
      </c>
      <c r="J16" s="210">
        <f t="shared" ref="J16" si="28">H16/F16</f>
        <v>0.87887415761962207</v>
      </c>
      <c r="K16" s="210">
        <f t="shared" si="1"/>
        <v>0.85654042545320008</v>
      </c>
      <c r="L16" s="209">
        <f>AVERAGE(L5:L15)</f>
        <v>28.490909090909089</v>
      </c>
      <c r="M16" s="209">
        <f>AVERAGE(M5:M15)</f>
        <v>34.018181818181823</v>
      </c>
      <c r="N16" s="209">
        <f>AVERAGE(N5:N15)</f>
        <v>24.410083</v>
      </c>
      <c r="O16" s="209">
        <f>AVERAGE(O5:O15)</f>
        <v>25.125848727272729</v>
      </c>
      <c r="P16" s="210">
        <f t="shared" ref="P16:Q16" si="29">N16/L16</f>
        <v>0.85676743139757505</v>
      </c>
      <c r="Q16" s="211">
        <f t="shared" si="29"/>
        <v>0.73860057723142702</v>
      </c>
      <c r="R16" s="77"/>
    </row>
    <row r="17" spans="1:18" s="194" customFormat="1" x14ac:dyDescent="0.3">
      <c r="A17" s="191"/>
      <c r="B17" s="192"/>
      <c r="C17" s="192"/>
      <c r="D17" s="192"/>
      <c r="E17" s="192"/>
      <c r="F17" s="192"/>
      <c r="G17" s="192"/>
      <c r="H17" s="192"/>
      <c r="I17" s="192"/>
      <c r="J17" s="193"/>
      <c r="K17" s="193"/>
      <c r="L17" s="192"/>
      <c r="M17" s="192"/>
      <c r="N17" s="192"/>
      <c r="O17" s="192"/>
      <c r="P17" s="193"/>
      <c r="Q17" s="193"/>
      <c r="R17" s="193"/>
    </row>
    <row r="18" spans="1:18" x14ac:dyDescent="0.3">
      <c r="A18" s="65" t="s">
        <v>5074</v>
      </c>
      <c r="H18" s="65"/>
      <c r="J18" s="65" t="s">
        <v>5075</v>
      </c>
      <c r="N18" s="65"/>
    </row>
    <row r="42" spans="1:26" x14ac:dyDescent="0.3">
      <c r="A42" s="65" t="s">
        <v>5781</v>
      </c>
    </row>
    <row r="43" spans="1:26" ht="16.5" customHeight="1" x14ac:dyDescent="0.3">
      <c r="A43" s="239" t="s">
        <v>4031</v>
      </c>
      <c r="B43" s="239" t="s">
        <v>5321</v>
      </c>
      <c r="C43" s="241"/>
      <c r="D43" s="239" t="s">
        <v>4993</v>
      </c>
      <c r="E43" s="241"/>
      <c r="F43" s="242" t="s">
        <v>5526</v>
      </c>
      <c r="G43" s="243"/>
      <c r="H43" s="243"/>
      <c r="I43" s="243"/>
      <c r="J43" s="243"/>
      <c r="K43" s="244"/>
      <c r="L43" s="242" t="s">
        <v>5527</v>
      </c>
      <c r="M43" s="243"/>
      <c r="N43" s="243"/>
      <c r="O43" s="243"/>
      <c r="P43" s="243"/>
      <c r="Q43" s="244"/>
      <c r="R43" s="201"/>
    </row>
    <row r="44" spans="1:26" ht="30" customHeight="1" x14ac:dyDescent="0.3">
      <c r="A44" s="237"/>
      <c r="B44" s="237"/>
      <c r="C44" s="232"/>
      <c r="D44" s="237"/>
      <c r="E44" s="232"/>
      <c r="F44" s="229" t="s">
        <v>5329</v>
      </c>
      <c r="G44" s="232"/>
      <c r="H44" s="229" t="s">
        <v>5330</v>
      </c>
      <c r="I44" s="232"/>
      <c r="J44" s="229" t="s">
        <v>4644</v>
      </c>
      <c r="K44" s="232"/>
      <c r="L44" s="229" t="s">
        <v>5329</v>
      </c>
      <c r="M44" s="232"/>
      <c r="N44" s="229" t="s">
        <v>5330</v>
      </c>
      <c r="O44" s="232"/>
      <c r="P44" s="229" t="s">
        <v>4644</v>
      </c>
      <c r="Q44" s="232"/>
      <c r="R44" s="202"/>
      <c r="S44" s="233"/>
      <c r="T44" s="233"/>
      <c r="U44" s="233"/>
      <c r="V44" s="233"/>
      <c r="W44" s="233"/>
      <c r="X44" s="233"/>
    </row>
    <row r="45" spans="1:26" ht="17.25" thickBot="1" x14ac:dyDescent="0.35">
      <c r="A45" s="240"/>
      <c r="B45" s="206" t="s">
        <v>4036</v>
      </c>
      <c r="C45" s="203" t="s">
        <v>5322</v>
      </c>
      <c r="D45" s="206" t="s">
        <v>4036</v>
      </c>
      <c r="E45" s="203" t="s">
        <v>5322</v>
      </c>
      <c r="F45" s="206" t="s">
        <v>4036</v>
      </c>
      <c r="G45" s="203" t="s">
        <v>5322</v>
      </c>
      <c r="H45" s="206" t="s">
        <v>4036</v>
      </c>
      <c r="I45" s="203" t="s">
        <v>5322</v>
      </c>
      <c r="J45" s="206" t="s">
        <v>4036</v>
      </c>
      <c r="K45" s="203" t="s">
        <v>5322</v>
      </c>
      <c r="L45" s="206" t="s">
        <v>4036</v>
      </c>
      <c r="M45" s="203" t="s">
        <v>5322</v>
      </c>
      <c r="N45" s="206" t="s">
        <v>4036</v>
      </c>
      <c r="O45" s="203" t="s">
        <v>5322</v>
      </c>
      <c r="P45" s="206" t="s">
        <v>4036</v>
      </c>
      <c r="Q45" s="203" t="s">
        <v>5322</v>
      </c>
      <c r="R45" s="202"/>
      <c r="S45" s="204"/>
      <c r="T45" s="204"/>
      <c r="U45" s="204"/>
      <c r="V45" s="204"/>
      <c r="W45" s="204"/>
      <c r="X45" s="204"/>
    </row>
    <row r="46" spans="1:26" x14ac:dyDescent="0.3">
      <c r="A46" s="207" t="s">
        <v>5505</v>
      </c>
      <c r="B46" s="195">
        <v>1</v>
      </c>
      <c r="C46" s="196">
        <v>2</v>
      </c>
      <c r="D46" s="172">
        <f>D5</f>
        <v>28.069997000000001</v>
      </c>
      <c r="E46" s="173">
        <f t="shared" ref="E46:E56" si="30">E5</f>
        <v>28.164999000000002</v>
      </c>
      <c r="F46" s="172">
        <f>($D5/F5)*60</f>
        <v>62.843276865671641</v>
      </c>
      <c r="G46" s="173">
        <f>($E5/G5)*60</f>
        <v>30.503609025270759</v>
      </c>
      <c r="H46" s="172">
        <f>($D5/H5)*60</f>
        <v>52.454090519412659</v>
      </c>
      <c r="I46" s="173">
        <f>($E5/I5)*60</f>
        <v>38.17270104001922</v>
      </c>
      <c r="J46" s="174">
        <f t="shared" ref="J46:J57" si="31">H46/F46</f>
        <v>0.83468102135307154</v>
      </c>
      <c r="K46" s="175">
        <f t="shared" ref="K46:K57" si="32">I46/G46</f>
        <v>1.2514158901130352</v>
      </c>
      <c r="L46" s="172">
        <f>($D5/L5)*60</f>
        <v>32.830405847953216</v>
      </c>
      <c r="M46" s="173">
        <f>($E5/M5)*60</f>
        <v>30.61412934782609</v>
      </c>
      <c r="N46" s="172">
        <f>($D5/N5)*60</f>
        <v>30.388230526274519</v>
      </c>
      <c r="O46" s="173">
        <f>($E5/O5)*60</f>
        <v>43.489389105952675</v>
      </c>
      <c r="P46" s="174">
        <f t="shared" ref="P46:P57" si="33">N46/L46</f>
        <v>0.92561239318852484</v>
      </c>
      <c r="Q46" s="175">
        <f t="shared" ref="Q46:Q57" si="34">O46/M46</f>
        <v>1.4205659292754265</v>
      </c>
      <c r="R46" s="77"/>
      <c r="Z46" s="205"/>
    </row>
    <row r="47" spans="1:26" x14ac:dyDescent="0.3">
      <c r="A47" s="207" t="s">
        <v>5506</v>
      </c>
      <c r="B47" s="195">
        <v>1</v>
      </c>
      <c r="C47" s="196">
        <v>2</v>
      </c>
      <c r="D47" s="172">
        <f t="shared" ref="D47" si="35">D6</f>
        <v>21.713000999999998</v>
      </c>
      <c r="E47" s="173">
        <f t="shared" si="30"/>
        <v>21.690003999999998</v>
      </c>
      <c r="F47" s="172">
        <f t="shared" ref="F47:H56" si="36">($D6/F6)*60</f>
        <v>25.900199999999998</v>
      </c>
      <c r="G47" s="173">
        <f t="shared" ref="G47:I56" si="37">($E6/G6)*60</f>
        <v>52.056009599999996</v>
      </c>
      <c r="H47" s="172">
        <f t="shared" si="36"/>
        <v>40.534342787083631</v>
      </c>
      <c r="I47" s="173">
        <f t="shared" si="37"/>
        <v>54.304804121556103</v>
      </c>
      <c r="J47" s="174">
        <f t="shared" si="31"/>
        <v>1.565020454941801</v>
      </c>
      <c r="K47" s="175">
        <f t="shared" si="32"/>
        <v>1.0431995179583666</v>
      </c>
      <c r="L47" s="172">
        <f t="shared" ref="L47" si="38">($D6/L6)*60</f>
        <v>33.490489974293062</v>
      </c>
      <c r="M47" s="173">
        <f t="shared" ref="M47" si="39">($E6/M6)*60</f>
        <v>32.616547368421053</v>
      </c>
      <c r="N47" s="172">
        <f t="shared" ref="N47" si="40">($D6/N6)*60</f>
        <v>52.478829193418903</v>
      </c>
      <c r="O47" s="173">
        <f t="shared" ref="O47" si="41">($E6/O6)*60</f>
        <v>30.99797010256577</v>
      </c>
      <c r="P47" s="174">
        <f t="shared" si="33"/>
        <v>1.5669770503119269</v>
      </c>
      <c r="Q47" s="175">
        <f t="shared" si="34"/>
        <v>0.95037557937777406</v>
      </c>
      <c r="R47" s="77"/>
      <c r="Z47" s="205"/>
    </row>
    <row r="48" spans="1:26" x14ac:dyDescent="0.3">
      <c r="A48" s="207" t="s">
        <v>5507</v>
      </c>
      <c r="B48" s="195">
        <v>1</v>
      </c>
      <c r="C48" s="196">
        <v>2</v>
      </c>
      <c r="D48" s="172">
        <f t="shared" ref="D48" si="42">D7</f>
        <v>16.468</v>
      </c>
      <c r="E48" s="173">
        <f t="shared" si="30"/>
        <v>16.454000000000001</v>
      </c>
      <c r="F48" s="172">
        <f t="shared" si="36"/>
        <v>55.82372881355932</v>
      </c>
      <c r="G48" s="173">
        <f t="shared" si="37"/>
        <v>20.61043841336117</v>
      </c>
      <c r="H48" s="172">
        <f t="shared" si="36"/>
        <v>54.682323361203011</v>
      </c>
      <c r="I48" s="173">
        <f t="shared" si="37"/>
        <v>34.819600722265825</v>
      </c>
      <c r="J48" s="174">
        <f t="shared" si="31"/>
        <v>0.97955340002155022</v>
      </c>
      <c r="K48" s="175">
        <f t="shared" si="32"/>
        <v>1.6894158204656751</v>
      </c>
      <c r="L48" s="172">
        <f t="shared" ref="L48" si="43">($D7/L7)*60</f>
        <v>25.531782945736435</v>
      </c>
      <c r="M48" s="173">
        <f t="shared" ref="M48" si="44">($E7/M7)*60</f>
        <v>36.295588235294119</v>
      </c>
      <c r="N48" s="172">
        <f t="shared" ref="N48" si="45">($D7/N7)*60</f>
        <v>28.806296663223989</v>
      </c>
      <c r="O48" s="173">
        <f t="shared" ref="O48" si="46">($E7/O7)*60</f>
        <v>47.807996299485588</v>
      </c>
      <c r="P48" s="174">
        <f t="shared" si="33"/>
        <v>1.128252450071622</v>
      </c>
      <c r="Q48" s="175">
        <f t="shared" si="34"/>
        <v>1.3171847771018272</v>
      </c>
      <c r="R48" s="77"/>
      <c r="Z48" s="205"/>
    </row>
    <row r="49" spans="1:26" x14ac:dyDescent="0.3">
      <c r="A49" s="207" t="s">
        <v>5508</v>
      </c>
      <c r="B49" s="195">
        <v>1</v>
      </c>
      <c r="C49" s="196">
        <v>2</v>
      </c>
      <c r="D49" s="172">
        <f t="shared" ref="D49" si="47">D8</f>
        <v>13.696002999999999</v>
      </c>
      <c r="E49" s="173">
        <f t="shared" si="30"/>
        <v>13.724000999999999</v>
      </c>
      <c r="F49" s="172">
        <f t="shared" si="36"/>
        <v>26.423156913183277</v>
      </c>
      <c r="G49" s="173">
        <f t="shared" si="37"/>
        <v>37.60000273972603</v>
      </c>
      <c r="H49" s="172">
        <f t="shared" si="36"/>
        <v>34.206144841862596</v>
      </c>
      <c r="I49" s="173">
        <f t="shared" si="37"/>
        <v>39.470597249664976</v>
      </c>
      <c r="J49" s="174">
        <f t="shared" si="31"/>
        <v>1.2945517810097915</v>
      </c>
      <c r="K49" s="175">
        <f t="shared" si="32"/>
        <v>1.0497498503627125</v>
      </c>
      <c r="L49" s="172">
        <f t="shared" ref="L49" si="48">($D8/L8)*60</f>
        <v>29.140431914893615</v>
      </c>
      <c r="M49" s="173">
        <f t="shared" ref="M49" si="49">($E8/M8)*60</f>
        <v>21.841911405835543</v>
      </c>
      <c r="N49" s="172">
        <f t="shared" ref="N49" si="50">($D8/N8)*60</f>
        <v>36.000819586235998</v>
      </c>
      <c r="O49" s="173">
        <f t="shared" ref="O49" si="51">($E8/O8)*60</f>
        <v>26.740613824081887</v>
      </c>
      <c r="P49" s="174">
        <f t="shared" si="33"/>
        <v>1.2354250510554736</v>
      </c>
      <c r="Q49" s="175">
        <f t="shared" si="34"/>
        <v>1.2242799326132945</v>
      </c>
      <c r="R49" s="77"/>
      <c r="Z49" s="205"/>
    </row>
    <row r="50" spans="1:26" x14ac:dyDescent="0.3">
      <c r="A50" s="207" t="s">
        <v>5509</v>
      </c>
      <c r="B50" s="195">
        <v>1</v>
      </c>
      <c r="C50" s="196">
        <v>2</v>
      </c>
      <c r="D50" s="172">
        <f t="shared" ref="D50" si="52">D9</f>
        <v>12.446002</v>
      </c>
      <c r="E50" s="173">
        <f t="shared" si="30"/>
        <v>12.446999999999999</v>
      </c>
      <c r="F50" s="172">
        <f t="shared" si="36"/>
        <v>35.391474881516579</v>
      </c>
      <c r="G50" s="173">
        <f t="shared" si="37"/>
        <v>56.151879699248113</v>
      </c>
      <c r="H50" s="172">
        <f t="shared" si="36"/>
        <v>43.568975039385123</v>
      </c>
      <c r="I50" s="173">
        <f t="shared" si="37"/>
        <v>57.713163983066103</v>
      </c>
      <c r="J50" s="174">
        <f t="shared" si="31"/>
        <v>1.2310584734104792</v>
      </c>
      <c r="K50" s="175">
        <f t="shared" si="32"/>
        <v>1.0278046664186542</v>
      </c>
      <c r="L50" s="172">
        <f t="shared" ref="L50" si="53">($D9/L9)*60</f>
        <v>42.917248275862072</v>
      </c>
      <c r="M50" s="173">
        <f t="shared" ref="M50" si="54">($E9/M9)*60</f>
        <v>26.112587412587409</v>
      </c>
      <c r="N50" s="172">
        <f t="shared" ref="N50" si="55">($D9/N9)*60</f>
        <v>54.865214507407792</v>
      </c>
      <c r="O50" s="173">
        <f t="shared" ref="O50" si="56">($E9/O9)*60</f>
        <v>29.441768969277497</v>
      </c>
      <c r="P50" s="174">
        <f t="shared" si="33"/>
        <v>1.2783954403308193</v>
      </c>
      <c r="Q50" s="175">
        <f t="shared" si="34"/>
        <v>1.127493361882832</v>
      </c>
      <c r="R50" s="77"/>
      <c r="Z50" s="205"/>
    </row>
    <row r="51" spans="1:26" x14ac:dyDescent="0.3">
      <c r="A51" s="207" t="s">
        <v>5510</v>
      </c>
      <c r="B51" s="195">
        <v>1</v>
      </c>
      <c r="C51" s="196">
        <v>2</v>
      </c>
      <c r="D51" s="172">
        <f t="shared" ref="D51" si="57">D10</f>
        <v>15.5</v>
      </c>
      <c r="E51" s="173">
        <f t="shared" si="30"/>
        <v>15.547999000000001</v>
      </c>
      <c r="F51" s="172">
        <f t="shared" si="36"/>
        <v>38.271604938271601</v>
      </c>
      <c r="G51" s="173">
        <f t="shared" si="37"/>
        <v>43.389764651162793</v>
      </c>
      <c r="H51" s="172">
        <f t="shared" si="36"/>
        <v>40.595041241506365</v>
      </c>
      <c r="I51" s="173">
        <f t="shared" si="37"/>
        <v>37.511167944917993</v>
      </c>
      <c r="J51" s="174">
        <f t="shared" si="31"/>
        <v>1.0607091421167794</v>
      </c>
      <c r="K51" s="175">
        <f t="shared" si="32"/>
        <v>0.86451651089821568</v>
      </c>
      <c r="L51" s="172">
        <f t="shared" ref="L51" si="58">($D10/L10)*60</f>
        <v>29.90353697749196</v>
      </c>
      <c r="M51" s="173">
        <f t="shared" ref="M51" si="59">($E10/M10)*60</f>
        <v>20.413127789934354</v>
      </c>
      <c r="N51" s="172">
        <f t="shared" ref="N51" si="60">($D10/N10)*60</f>
        <v>31.092127008731104</v>
      </c>
      <c r="O51" s="173">
        <f t="shared" ref="O51" si="61">($E10/O10)*60</f>
        <v>31.763710367160499</v>
      </c>
      <c r="P51" s="174">
        <f t="shared" si="33"/>
        <v>1.0397474730876746</v>
      </c>
      <c r="Q51" s="175">
        <f t="shared" si="34"/>
        <v>1.5560432822461965</v>
      </c>
      <c r="R51" s="77"/>
      <c r="Z51" s="205"/>
    </row>
    <row r="52" spans="1:26" x14ac:dyDescent="0.3">
      <c r="A52" s="207" t="s">
        <v>5511</v>
      </c>
      <c r="B52" s="195">
        <v>1</v>
      </c>
      <c r="C52" s="196">
        <v>2</v>
      </c>
      <c r="D52" s="172">
        <f t="shared" ref="D52" si="62">D11</f>
        <v>7.2330009999999998</v>
      </c>
      <c r="E52" s="173">
        <f t="shared" si="30"/>
        <v>7.57</v>
      </c>
      <c r="F52" s="172">
        <f t="shared" si="36"/>
        <v>57.102639473684214</v>
      </c>
      <c r="G52" s="173">
        <f t="shared" si="37"/>
        <v>55.390243902439032</v>
      </c>
      <c r="H52" s="172">
        <f t="shared" si="36"/>
        <v>41.199427396580653</v>
      </c>
      <c r="I52" s="173">
        <f t="shared" si="37"/>
        <v>39.194661034785653</v>
      </c>
      <c r="J52" s="174">
        <f t="shared" si="31"/>
        <v>0.72149777622043954</v>
      </c>
      <c r="K52" s="175">
        <f t="shared" si="32"/>
        <v>0.70760946826341331</v>
      </c>
      <c r="L52" s="172">
        <f t="shared" ref="L52" si="63">($D11/L11)*60</f>
        <v>38.748219642857144</v>
      </c>
      <c r="M52" s="173">
        <f t="shared" ref="M52" si="64">($E11/M11)*60</f>
        <v>19.084033613445378</v>
      </c>
      <c r="N52" s="172">
        <f t="shared" ref="N52" si="65">($D11/N11)*60</f>
        <v>33.538340837688686</v>
      </c>
      <c r="O52" s="173">
        <f t="shared" ref="O52" si="66">($E11/O11)*60</f>
        <v>38.713154955070756</v>
      </c>
      <c r="P52" s="174">
        <f t="shared" si="33"/>
        <v>0.86554533722612337</v>
      </c>
      <c r="Q52" s="175">
        <f t="shared" si="34"/>
        <v>2.0285625009482255</v>
      </c>
      <c r="R52" s="77"/>
      <c r="Z52" s="205"/>
    </row>
    <row r="53" spans="1:26" x14ac:dyDescent="0.3">
      <c r="A53" s="207" t="s">
        <v>5512</v>
      </c>
      <c r="B53" s="195">
        <v>1</v>
      </c>
      <c r="C53" s="196">
        <v>2</v>
      </c>
      <c r="D53" s="172">
        <f t="shared" ref="D53" si="67">D12</f>
        <v>8.316001</v>
      </c>
      <c r="E53" s="173">
        <f t="shared" si="30"/>
        <v>8.2899999999999991</v>
      </c>
      <c r="F53" s="172">
        <f t="shared" si="36"/>
        <v>47.520005714285716</v>
      </c>
      <c r="G53" s="173">
        <f t="shared" si="37"/>
        <v>31.681528662420384</v>
      </c>
      <c r="H53" s="172">
        <f t="shared" si="36"/>
        <v>39.052244345424164</v>
      </c>
      <c r="I53" s="173">
        <f t="shared" si="37"/>
        <v>52.546503497131432</v>
      </c>
      <c r="J53" s="174">
        <f t="shared" si="31"/>
        <v>0.82180638992819122</v>
      </c>
      <c r="K53" s="175">
        <f t="shared" si="32"/>
        <v>1.6585848510353105</v>
      </c>
      <c r="L53" s="172">
        <f t="shared" ref="L53" si="68">($D12/L12)*60</f>
        <v>25.457145918367345</v>
      </c>
      <c r="M53" s="173">
        <f t="shared" ref="M53" si="69">($E12/M12)*60</f>
        <v>34.06849315068493</v>
      </c>
      <c r="N53" s="172">
        <f t="shared" ref="N53" si="70">($D12/N12)*60</f>
        <v>46.11453994153058</v>
      </c>
      <c r="O53" s="173">
        <f t="shared" ref="O53" si="71">($E12/O12)*60</f>
        <v>35.626240767635892</v>
      </c>
      <c r="P53" s="174">
        <f t="shared" si="33"/>
        <v>1.8114575800996966</v>
      </c>
      <c r="Q53" s="175">
        <f t="shared" si="34"/>
        <v>1.045723995189956</v>
      </c>
      <c r="R53" s="77"/>
      <c r="Z53" s="205"/>
    </row>
    <row r="54" spans="1:26" x14ac:dyDescent="0.3">
      <c r="A54" s="207" t="s">
        <v>5513</v>
      </c>
      <c r="B54" s="195">
        <v>1</v>
      </c>
      <c r="C54" s="196">
        <v>2</v>
      </c>
      <c r="D54" s="172">
        <f t="shared" ref="D54" si="72">D13</f>
        <v>10.278001</v>
      </c>
      <c r="E54" s="173">
        <f t="shared" si="30"/>
        <v>10.399998999999999</v>
      </c>
      <c r="F54" s="172">
        <f t="shared" si="36"/>
        <v>27.904075113122168</v>
      </c>
      <c r="G54" s="173">
        <f t="shared" si="37"/>
        <v>29.433959433962265</v>
      </c>
      <c r="H54" s="172">
        <f t="shared" si="36"/>
        <v>35.405066113793161</v>
      </c>
      <c r="I54" s="173">
        <f t="shared" si="37"/>
        <v>33.041780541238182</v>
      </c>
      <c r="J54" s="174">
        <f t="shared" si="31"/>
        <v>1.2688134607673693</v>
      </c>
      <c r="K54" s="175">
        <f t="shared" si="32"/>
        <v>1.1225734211997671</v>
      </c>
      <c r="L54" s="172">
        <f t="shared" ref="L54" si="73">($D13/L13)*60</f>
        <v>20.624751170568565</v>
      </c>
      <c r="M54" s="173">
        <f t="shared" ref="M54" si="74">($E13/M13)*60</f>
        <v>17.095888767123284</v>
      </c>
      <c r="N54" s="172">
        <f t="shared" ref="N54" si="75">($D13/N13)*60</f>
        <v>27.305009384823087</v>
      </c>
      <c r="O54" s="173">
        <f t="shared" ref="O54" si="76">($E13/O13)*60</f>
        <v>25.734634813124469</v>
      </c>
      <c r="P54" s="174">
        <f t="shared" si="33"/>
        <v>1.3238952149777798</v>
      </c>
      <c r="Q54" s="175">
        <f t="shared" si="34"/>
        <v>1.5053113157014779</v>
      </c>
      <c r="R54" s="77"/>
      <c r="Z54" s="205"/>
    </row>
    <row r="55" spans="1:26" x14ac:dyDescent="0.3">
      <c r="A55" s="207" t="s">
        <v>5514</v>
      </c>
      <c r="B55" s="195">
        <v>1</v>
      </c>
      <c r="C55" s="196">
        <v>2</v>
      </c>
      <c r="D55" s="172">
        <f t="shared" ref="D55" si="77">D14</f>
        <v>11.14</v>
      </c>
      <c r="E55" s="173">
        <f t="shared" si="30"/>
        <v>10.85</v>
      </c>
      <c r="F55" s="172">
        <f t="shared" si="36"/>
        <v>39.785714285714285</v>
      </c>
      <c r="G55" s="173">
        <f t="shared" si="37"/>
        <v>42.272727272727266</v>
      </c>
      <c r="H55" s="172">
        <f t="shared" si="36"/>
        <v>43.351487687632684</v>
      </c>
      <c r="I55" s="173">
        <f t="shared" si="37"/>
        <v>40.134288960962095</v>
      </c>
      <c r="J55" s="174">
        <f t="shared" si="31"/>
        <v>1.0896244661164409</v>
      </c>
      <c r="K55" s="175">
        <f t="shared" si="32"/>
        <v>0.94941328724856588</v>
      </c>
      <c r="L55" s="172">
        <f t="shared" ref="L55" si="78">($D14/L14)*60</f>
        <v>30.944444444444443</v>
      </c>
      <c r="M55" s="173">
        <f t="shared" ref="M55" si="79">($E14/M14)*60</f>
        <v>21.556291390728475</v>
      </c>
      <c r="N55" s="172">
        <f t="shared" ref="N55" si="80">($D14/N14)*60</f>
        <v>34.782789700464186</v>
      </c>
      <c r="O55" s="173">
        <f t="shared" ref="O55" si="81">($E14/O14)*60</f>
        <v>33.883084205918173</v>
      </c>
      <c r="P55" s="174">
        <f t="shared" si="33"/>
        <v>1.1240398826002789</v>
      </c>
      <c r="Q55" s="175">
        <f t="shared" si="34"/>
        <v>1.5718420015648678</v>
      </c>
      <c r="R55" s="77"/>
      <c r="Z55" s="205"/>
    </row>
    <row r="56" spans="1:26" ht="17.25" thickBot="1" x14ac:dyDescent="0.35">
      <c r="A56" s="207" t="s">
        <v>5515</v>
      </c>
      <c r="B56" s="195">
        <v>1</v>
      </c>
      <c r="C56" s="196">
        <v>2</v>
      </c>
      <c r="D56" s="172">
        <f t="shared" ref="D56" si="82">D15</f>
        <v>14.023</v>
      </c>
      <c r="E56" s="173">
        <f t="shared" si="30"/>
        <v>14.049001000000001</v>
      </c>
      <c r="F56" s="172">
        <f t="shared" si="36"/>
        <v>41.244117647058822</v>
      </c>
      <c r="G56" s="173">
        <f t="shared" si="37"/>
        <v>33.989518548387096</v>
      </c>
      <c r="H56" s="172">
        <f t="shared" si="36"/>
        <v>52.457555224049401</v>
      </c>
      <c r="I56" s="173">
        <f t="shared" si="37"/>
        <v>41.92970857476756</v>
      </c>
      <c r="J56" s="174">
        <f t="shared" si="31"/>
        <v>1.2718796816784423</v>
      </c>
      <c r="K56" s="175">
        <f t="shared" si="32"/>
        <v>1.2336070166771236</v>
      </c>
      <c r="L56" s="172">
        <f t="shared" ref="L56" si="83">($D15/L15)*60</f>
        <v>32.995294117647063</v>
      </c>
      <c r="M56" s="173">
        <f t="shared" ref="M56" si="84">($E15/M15)*60</f>
        <v>24.22241551724138</v>
      </c>
      <c r="N56" s="172">
        <f t="shared" ref="N56" si="85">($D15/N15)*60</f>
        <v>38.15217210911073</v>
      </c>
      <c r="O56" s="173">
        <f t="shared" ref="O56" si="86">($E15/O15)*60</f>
        <v>41.710226026122257</v>
      </c>
      <c r="P56" s="174">
        <f t="shared" si="33"/>
        <v>1.1562913175762717</v>
      </c>
      <c r="Q56" s="175">
        <f t="shared" si="34"/>
        <v>1.7219680669928707</v>
      </c>
      <c r="R56" s="77"/>
      <c r="Z56" s="205"/>
    </row>
    <row r="57" spans="1:26" x14ac:dyDescent="0.3">
      <c r="A57" s="208" t="s">
        <v>4664</v>
      </c>
      <c r="B57" s="209"/>
      <c r="C57" s="209"/>
      <c r="D57" s="209">
        <f t="shared" ref="D57:I57" si="87">AVERAGE(D46:D56)</f>
        <v>14.443909636363635</v>
      </c>
      <c r="E57" s="209">
        <f t="shared" si="87"/>
        <v>14.471545727272728</v>
      </c>
      <c r="F57" s="209">
        <f t="shared" si="87"/>
        <v>41.655454058733426</v>
      </c>
      <c r="G57" s="209">
        <f t="shared" si="87"/>
        <v>39.370880177154987</v>
      </c>
      <c r="H57" s="209">
        <f t="shared" si="87"/>
        <v>43.40969986890304</v>
      </c>
      <c r="I57" s="209">
        <f t="shared" si="87"/>
        <v>42.621725242761379</v>
      </c>
      <c r="J57" s="210">
        <f t="shared" si="31"/>
        <v>1.0421132322239521</v>
      </c>
      <c r="K57" s="210">
        <f t="shared" si="32"/>
        <v>1.0825697838346195</v>
      </c>
      <c r="L57" s="209">
        <f>AVERAGE(L46:L56)</f>
        <v>31.143977384555907</v>
      </c>
      <c r="M57" s="209">
        <f>AVERAGE(M46:M56)</f>
        <v>25.811001272647456</v>
      </c>
      <c r="N57" s="209">
        <f>AVERAGE(N46:N56)</f>
        <v>37.593124496264508</v>
      </c>
      <c r="O57" s="209">
        <f>AVERAGE(O46:O56)</f>
        <v>35.082617221490494</v>
      </c>
      <c r="P57" s="210">
        <f t="shared" si="33"/>
        <v>1.2070752567045817</v>
      </c>
      <c r="Q57" s="211">
        <f t="shared" si="34"/>
        <v>1.3592117892252555</v>
      </c>
      <c r="R57" s="77"/>
    </row>
    <row r="58" spans="1:26" s="194" customFormat="1" x14ac:dyDescent="0.3">
      <c r="A58" s="191"/>
      <c r="B58" s="192"/>
      <c r="C58" s="192"/>
      <c r="D58" s="192"/>
      <c r="E58" s="192"/>
      <c r="F58" s="192"/>
      <c r="G58" s="192"/>
      <c r="H58" s="192"/>
      <c r="I58" s="192"/>
      <c r="J58" s="193"/>
      <c r="K58" s="193"/>
      <c r="L58" s="192"/>
      <c r="M58" s="192"/>
      <c r="N58" s="192"/>
      <c r="O58" s="192"/>
      <c r="P58" s="193"/>
      <c r="Q58" s="193"/>
      <c r="R58" s="193"/>
    </row>
    <row r="59" spans="1:26" x14ac:dyDescent="0.3">
      <c r="A59" s="65" t="s">
        <v>5528</v>
      </c>
      <c r="H59" s="65"/>
      <c r="J59" s="65" t="s">
        <v>5529</v>
      </c>
      <c r="N59" s="65"/>
    </row>
  </sheetData>
  <mergeCells count="28">
    <mergeCell ref="S44:T44"/>
    <mergeCell ref="U44:V44"/>
    <mergeCell ref="W44:X44"/>
    <mergeCell ref="A43:A45"/>
    <mergeCell ref="B43:C44"/>
    <mergeCell ref="D43:E44"/>
    <mergeCell ref="F43:K43"/>
    <mergeCell ref="L43:Q43"/>
    <mergeCell ref="F44:G44"/>
    <mergeCell ref="H44:I44"/>
    <mergeCell ref="J44:K44"/>
    <mergeCell ref="L44:M44"/>
    <mergeCell ref="N44:O44"/>
    <mergeCell ref="P44:Q44"/>
    <mergeCell ref="U3:V3"/>
    <mergeCell ref="W3:X3"/>
    <mergeCell ref="L2:Q2"/>
    <mergeCell ref="F3:G3"/>
    <mergeCell ref="H3:I3"/>
    <mergeCell ref="J3:K3"/>
    <mergeCell ref="L3:M3"/>
    <mergeCell ref="N3:O3"/>
    <mergeCell ref="P3:Q3"/>
    <mergeCell ref="A2:A4"/>
    <mergeCell ref="B2:C3"/>
    <mergeCell ref="D2:E3"/>
    <mergeCell ref="F2:K2"/>
    <mergeCell ref="S3:T3"/>
  </mergeCells>
  <pageMargins left="0.7" right="0.7" top="0.75" bottom="0.75" header="0.3" footer="0.3"/>
  <pageSetup paperSize="3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45"/>
  <sheetViews>
    <sheetView workbookViewId="0">
      <selection activeCell="M39" sqref="M39"/>
    </sheetView>
  </sheetViews>
  <sheetFormatPr defaultRowHeight="15" x14ac:dyDescent="0.25"/>
  <cols>
    <col min="1" max="1" width="23.5703125" bestFit="1" customWidth="1"/>
    <col min="2" max="9" width="10.7109375" style="95" customWidth="1"/>
    <col min="10" max="11" width="10.7109375" customWidth="1"/>
    <col min="13" max="13" width="10.7109375" customWidth="1"/>
    <col min="15" max="22" width="9.140625" hidden="1" customWidth="1"/>
  </cols>
  <sheetData>
    <row r="1" spans="1:28" ht="15.75" thickBot="1" x14ac:dyDescent="0.3">
      <c r="A1" s="125" t="s">
        <v>3977</v>
      </c>
    </row>
    <row r="2" spans="1:28" x14ac:dyDescent="0.25">
      <c r="A2" s="245" t="s">
        <v>2030</v>
      </c>
      <c r="B2" s="245" t="s">
        <v>1992</v>
      </c>
      <c r="C2" s="246"/>
      <c r="D2" s="246"/>
      <c r="E2" s="250"/>
      <c r="F2" s="245" t="s">
        <v>1993</v>
      </c>
      <c r="G2" s="246"/>
      <c r="H2" s="246"/>
      <c r="I2" s="246"/>
      <c r="J2" s="248" t="s">
        <v>4026</v>
      </c>
      <c r="K2" s="248" t="s">
        <v>4027</v>
      </c>
      <c r="L2" s="155"/>
      <c r="M2" s="248" t="s">
        <v>4029</v>
      </c>
    </row>
    <row r="3" spans="1:28" s="94" customFormat="1" ht="45" x14ac:dyDescent="0.25">
      <c r="A3" s="247"/>
      <c r="B3" s="130" t="s">
        <v>2021</v>
      </c>
      <c r="C3" s="127" t="s">
        <v>2162</v>
      </c>
      <c r="D3" s="127" t="s">
        <v>2163</v>
      </c>
      <c r="E3" s="145" t="s">
        <v>2022</v>
      </c>
      <c r="F3" s="130" t="s">
        <v>2021</v>
      </c>
      <c r="G3" s="127" t="s">
        <v>2162</v>
      </c>
      <c r="H3" s="127" t="s">
        <v>2163</v>
      </c>
      <c r="I3" s="151" t="s">
        <v>2022</v>
      </c>
      <c r="J3" s="249"/>
      <c r="K3" s="249"/>
      <c r="L3" s="156"/>
      <c r="M3" s="249"/>
      <c r="O3" s="94" t="s">
        <v>68</v>
      </c>
    </row>
    <row r="4" spans="1:28" x14ac:dyDescent="0.25">
      <c r="A4" s="126" t="s">
        <v>2023</v>
      </c>
      <c r="B4" s="132">
        <f>ROUND(SUMIF(Model_Output!$B$11:$B$5000,O4,Model_Output!$G$11:$G$5000),0)</f>
        <v>2</v>
      </c>
      <c r="C4" s="128">
        <f>ROUND(SUMIF(Model_Output!$B$11:$B$5000,P4,Model_Output!$G$11:$G$5000),1)</f>
        <v>30.7</v>
      </c>
      <c r="D4" s="128">
        <f>ROUND(SUMIF(Model_Output!$B$11:$B$5000,Q4,Model_Output!$G$11:$G$5000),0)</f>
        <v>74</v>
      </c>
      <c r="E4" s="146">
        <f>ROUND(SUMIF(Model_Output!$B$11:$B$5000,R4,Model_Output!$G$11:$G$5000),0)</f>
        <v>2254</v>
      </c>
      <c r="F4" s="132">
        <f>ROUND(SUMIF(Model_Output!$B$11:$B$5000,S4,Model_Output!$G$11:$G$5000),0)</f>
        <v>2</v>
      </c>
      <c r="G4" s="128">
        <f>ROUND(SUMIF(Model_Output!$B$11:$B$5000,T4,Model_Output!$G$11:$G$5000),1)</f>
        <v>30.7</v>
      </c>
      <c r="H4" s="128">
        <f>ROUND(SUMIF(Model_Output!$B$11:$B$5000,U4,Model_Output!$G$11:$G$5000),0)</f>
        <v>74</v>
      </c>
      <c r="I4" s="152">
        <f>ROUND(SUMIF(Model_Output!$B$11:$B$5000,V4,Model_Output!$G$11:$G$5000),0)</f>
        <v>2624</v>
      </c>
      <c r="J4" s="158">
        <f>ROUND(E4+I4,-2)</f>
        <v>4900</v>
      </c>
      <c r="K4" s="158">
        <f>ROUND((E4*3.076)+(I4*1.5528),-2)</f>
        <v>11000</v>
      </c>
      <c r="L4" s="157"/>
      <c r="M4" s="165">
        <f>K4/K$11</f>
        <v>1.7086051568810188E-2</v>
      </c>
      <c r="O4" t="s">
        <v>2034</v>
      </c>
      <c r="P4" t="s">
        <v>2033</v>
      </c>
      <c r="Q4" t="s">
        <v>2032</v>
      </c>
      <c r="R4" t="s">
        <v>2031</v>
      </c>
      <c r="S4" t="s">
        <v>2038</v>
      </c>
      <c r="T4" t="s">
        <v>2037</v>
      </c>
      <c r="U4" t="s">
        <v>2036</v>
      </c>
      <c r="V4" t="s">
        <v>2035</v>
      </c>
    </row>
    <row r="5" spans="1:28" x14ac:dyDescent="0.25">
      <c r="A5" s="126" t="s">
        <v>2024</v>
      </c>
      <c r="B5" s="132">
        <f>ROUND(SUMIF(Model_Output!$B$11:$B$5000,O5,Model_Output!$G$11:$G$5000),0)</f>
        <v>2</v>
      </c>
      <c r="C5" s="128">
        <f>ROUND(SUMIF(Model_Output!$B$11:$B$5000,P5,Model_Output!$G$11:$G$5000),1)</f>
        <v>3.4</v>
      </c>
      <c r="D5" s="128">
        <f>ROUND(SUMIF(Model_Output!$B$11:$B$5000,Q5,Model_Output!$G$11:$G$5000),0)</f>
        <v>14</v>
      </c>
      <c r="E5" s="146">
        <f>ROUND(SUMIF(Model_Output!$B$11:$B$5000,R5,Model_Output!$G$11:$G$5000),0)</f>
        <v>67</v>
      </c>
      <c r="F5" s="132">
        <f>ROUND(SUMIF(Model_Output!$B$11:$B$5000,S5,Model_Output!$G$11:$G$5000),0)</f>
        <v>2</v>
      </c>
      <c r="G5" s="128">
        <f>ROUND(SUMIF(Model_Output!$B$11:$B$5000,T5,Model_Output!$G$11:$G$5000),1)</f>
        <v>3.4</v>
      </c>
      <c r="H5" s="128">
        <f>ROUND(SUMIF(Model_Output!$B$11:$B$5000,U5,Model_Output!$G$11:$G$5000),0)</f>
        <v>14</v>
      </c>
      <c r="I5" s="152">
        <f>ROUND(SUMIF(Model_Output!$B$11:$B$5000,V5,Model_Output!$G$11:$G$5000),0)</f>
        <v>40</v>
      </c>
      <c r="J5" s="159">
        <f t="shared" ref="J5:J10" si="0">ROUND(E5+I5,-2)</f>
        <v>100</v>
      </c>
      <c r="K5" s="159">
        <f>ROUND((E5*3.076)+(I5*1.5528),-2)</f>
        <v>300</v>
      </c>
      <c r="L5" s="157"/>
      <c r="M5" s="166">
        <f t="shared" ref="M5:M10" si="1">K5/K$11</f>
        <v>4.6598322460391424E-4</v>
      </c>
      <c r="O5" t="s">
        <v>2039</v>
      </c>
      <c r="P5" t="s">
        <v>2040</v>
      </c>
      <c r="Q5" t="s">
        <v>2041</v>
      </c>
      <c r="R5" t="s">
        <v>2042</v>
      </c>
      <c r="S5" t="s">
        <v>2043</v>
      </c>
      <c r="T5" t="s">
        <v>2044</v>
      </c>
      <c r="U5" t="s">
        <v>2045</v>
      </c>
      <c r="V5" t="s">
        <v>2046</v>
      </c>
    </row>
    <row r="6" spans="1:28" x14ac:dyDescent="0.25">
      <c r="A6" s="126" t="s">
        <v>2025</v>
      </c>
      <c r="B6" s="132">
        <f>ROUND(SUMIF(Model_Output!$B$11:$B$5000,O6,Model_Output!$G$11:$G$5000),0)</f>
        <v>2</v>
      </c>
      <c r="C6" s="128">
        <f>ROUND(SUMIF(Model_Output!$B$11:$B$5000,P6,Model_Output!$G$11:$G$5000),1)</f>
        <v>68</v>
      </c>
      <c r="D6" s="128">
        <f>ROUND(SUMIF(Model_Output!$B$11:$B$5000,Q6,Model_Output!$G$11:$G$5000),0)</f>
        <v>125</v>
      </c>
      <c r="E6" s="146">
        <f>ROUND(SUMIF(Model_Output!$B$11:$B$5000,R6,Model_Output!$G$11:$G$5000),0)</f>
        <v>94</v>
      </c>
      <c r="F6" s="132">
        <f>ROUND(SUMIF(Model_Output!$B$11:$B$5000,S6,Model_Output!$G$11:$G$5000),0)</f>
        <v>0</v>
      </c>
      <c r="G6" s="128">
        <f>ROUND(SUMIF(Model_Output!$B$11:$B$5000,T6,Model_Output!$G$11:$G$5000),1)</f>
        <v>0</v>
      </c>
      <c r="H6" s="128">
        <f>ROUND(SUMIF(Model_Output!$B$11:$B$5000,U6,Model_Output!$G$11:$G$5000),0)</f>
        <v>0</v>
      </c>
      <c r="I6" s="152">
        <f>ROUND(SUMIF(Model_Output!$B$11:$B$5000,V6,Model_Output!$G$11:$G$5000),0)</f>
        <v>0</v>
      </c>
      <c r="J6" s="159">
        <f t="shared" si="0"/>
        <v>100</v>
      </c>
      <c r="K6" s="159">
        <f>ROUND((E6*2)+(I6),-2)</f>
        <v>200</v>
      </c>
      <c r="L6" s="157"/>
      <c r="M6" s="166">
        <f t="shared" si="1"/>
        <v>3.1065548306927616E-4</v>
      </c>
      <c r="O6" t="s">
        <v>2055</v>
      </c>
      <c r="P6" t="s">
        <v>2056</v>
      </c>
      <c r="Q6" t="s">
        <v>2104</v>
      </c>
      <c r="R6" t="s">
        <v>2057</v>
      </c>
      <c r="S6" t="s">
        <v>2058</v>
      </c>
      <c r="T6" t="s">
        <v>2059</v>
      </c>
      <c r="U6" t="s">
        <v>3891</v>
      </c>
      <c r="V6" t="s">
        <v>2060</v>
      </c>
    </row>
    <row r="7" spans="1:28" x14ac:dyDescent="0.25">
      <c r="A7" s="126" t="s">
        <v>2026</v>
      </c>
      <c r="B7" s="132">
        <f>ROUND(SUMIF(Model_Output!$B$11:$B$5000,O7,Model_Output!$G$11:$G$5000),0)</f>
        <v>2</v>
      </c>
      <c r="C7" s="128">
        <f>ROUND(SUMIF(Model_Output!$B$11:$B$5000,P7,Model_Output!$G$11:$G$5000),1)</f>
        <v>78.900000000000006</v>
      </c>
      <c r="D7" s="128">
        <f>ROUND(SUMIF(Model_Output!$B$11:$B$5000,Q7,Model_Output!$G$11:$G$5000),0)</f>
        <v>120</v>
      </c>
      <c r="E7" s="146">
        <f>ROUND(SUMIF(Model_Output!$B$11:$B$5000,R7,Model_Output!$G$11:$G$5000),0)</f>
        <v>780</v>
      </c>
      <c r="F7" s="132">
        <f>ROUND(SUMIF(Model_Output!$B$11:$B$5000,S7,Model_Output!$G$11:$G$5000),0)</f>
        <v>0</v>
      </c>
      <c r="G7" s="128">
        <f>ROUND(SUMIF(Model_Output!$B$11:$B$5000,T7,Model_Output!$G$11:$G$5000),1)</f>
        <v>0</v>
      </c>
      <c r="H7" s="128">
        <f>ROUND(SUMIF(Model_Output!$B$11:$B$5000,U7,Model_Output!$G$11:$G$5000),0)</f>
        <v>0</v>
      </c>
      <c r="I7" s="152">
        <f>ROUND(SUMIF(Model_Output!$B$11:$B$5000,V7,Model_Output!$G$11:$G$5000),0)</f>
        <v>0</v>
      </c>
      <c r="J7" s="159">
        <f t="shared" si="0"/>
        <v>800</v>
      </c>
      <c r="K7" s="159">
        <f>ROUND((E7*2)+(I7),-2)</f>
        <v>1600</v>
      </c>
      <c r="L7" s="157"/>
      <c r="M7" s="166">
        <f t="shared" si="1"/>
        <v>2.4852438645542093E-3</v>
      </c>
      <c r="O7" t="s">
        <v>2047</v>
      </c>
      <c r="P7" t="s">
        <v>2048</v>
      </c>
      <c r="Q7" t="s">
        <v>2049</v>
      </c>
      <c r="R7" t="s">
        <v>2050</v>
      </c>
      <c r="S7" t="s">
        <v>2051</v>
      </c>
      <c r="T7" t="s">
        <v>2052</v>
      </c>
      <c r="U7" t="s">
        <v>2053</v>
      </c>
      <c r="V7" t="s">
        <v>2054</v>
      </c>
    </row>
    <row r="8" spans="1:28" x14ac:dyDescent="0.25">
      <c r="A8" s="126" t="s">
        <v>2027</v>
      </c>
      <c r="B8" s="132">
        <f>ROUND(SUMIF(Model_Output!$B$11:$B$5000,O8,Model_Output!$G$11:$G$5000),0)</f>
        <v>2</v>
      </c>
      <c r="C8" s="128">
        <f>ROUND(SUMIF(Model_Output!$B$11:$B$5000,P8,Model_Output!$G$11:$G$5000),1)</f>
        <v>1.7</v>
      </c>
      <c r="D8" s="128">
        <f>ROUND(SUMIF(Model_Output!$B$11:$B$5000,Q8,Model_Output!$G$11:$G$5000),0)</f>
        <v>4</v>
      </c>
      <c r="E8" s="146">
        <f>ROUND(SUMIF(Model_Output!$B$11:$B$5000,R8,Model_Output!$G$11:$G$5000),0)</f>
        <v>10</v>
      </c>
      <c r="F8" s="132">
        <f>ROUND(SUMIF(Model_Output!$B$11:$B$5000,S8,Model_Output!$G$11:$G$5000),0)</f>
        <v>2</v>
      </c>
      <c r="G8" s="128">
        <f>ROUND(SUMIF(Model_Output!$B$11:$B$5000,T8,Model_Output!$G$11:$G$5000),1)</f>
        <v>1.7</v>
      </c>
      <c r="H8" s="128">
        <f>ROUND(SUMIF(Model_Output!$B$11:$B$5000,U8,Model_Output!$G$11:$G$5000),0)</f>
        <v>4</v>
      </c>
      <c r="I8" s="152">
        <f>ROUND(SUMIF(Model_Output!$B$11:$B$5000,V8,Model_Output!$G$11:$G$5000),0)</f>
        <v>97</v>
      </c>
      <c r="J8" s="159">
        <f t="shared" si="0"/>
        <v>100</v>
      </c>
      <c r="K8" s="159">
        <f>ROUND((E8*3.076)+(I8*1.5528),-2)</f>
        <v>200</v>
      </c>
      <c r="L8" s="157"/>
      <c r="M8" s="166">
        <f t="shared" si="1"/>
        <v>3.1065548306927616E-4</v>
      </c>
      <c r="O8" t="s">
        <v>2061</v>
      </c>
      <c r="P8" t="s">
        <v>2062</v>
      </c>
      <c r="Q8" t="s">
        <v>2063</v>
      </c>
      <c r="R8" t="s">
        <v>2064</v>
      </c>
      <c r="S8" t="s">
        <v>2065</v>
      </c>
      <c r="T8" t="s">
        <v>2066</v>
      </c>
      <c r="U8" t="s">
        <v>2067</v>
      </c>
      <c r="V8" t="s">
        <v>2068</v>
      </c>
    </row>
    <row r="9" spans="1:28" x14ac:dyDescent="0.25">
      <c r="A9" s="126" t="s">
        <v>2028</v>
      </c>
      <c r="B9" s="132">
        <f>ROUND(SUMIF(Model_Output!$B$11:$B$5000,O9,Model_Output!$G$11:$G$5000),0)</f>
        <v>969</v>
      </c>
      <c r="C9" s="128">
        <f>ROUND(SUMIF(Model_Output!$B$11:$B$5000,P9,Model_Output!$G$11:$G$5000),1)</f>
        <v>11775.8</v>
      </c>
      <c r="D9" s="128">
        <f>ROUND(SUMIF(Model_Output!$B$11:$B$5000,Q9,Model_Output!$G$11:$G$5000),0)</f>
        <v>34844</v>
      </c>
      <c r="E9" s="146">
        <f>ROUND(SUMIF(Model_Output!$B$11:$B$5000,R9,Model_Output!$G$11:$G$5000),0)</f>
        <v>170135</v>
      </c>
      <c r="F9" s="132">
        <f>ROUND(SUMIF(Model_Output!$B$11:$B$5000,S9,Model_Output!$G$11:$G$5000),0)</f>
        <v>722</v>
      </c>
      <c r="G9" s="128">
        <f>ROUND(SUMIF(Model_Output!$B$11:$B$5000,T9,Model_Output!$G$11:$G$5000),1)</f>
        <v>8601.1</v>
      </c>
      <c r="H9" s="128">
        <f>ROUND(SUMIF(Model_Output!$B$11:$B$5000,U9,Model_Output!$G$11:$G$5000),0)</f>
        <v>26813</v>
      </c>
      <c r="I9" s="152">
        <f>ROUND(SUMIF(Model_Output!$B$11:$B$5000,V9,Model_Output!$G$11:$G$5000),0)</f>
        <v>158111</v>
      </c>
      <c r="J9" s="159">
        <f t="shared" si="0"/>
        <v>328200</v>
      </c>
      <c r="K9" s="159">
        <f>ROUND((E9*2.237)+(I9*1.5643),-2)</f>
        <v>627900</v>
      </c>
      <c r="L9" s="157"/>
      <c r="M9" s="166">
        <f t="shared" si="1"/>
        <v>0.9753028890959925</v>
      </c>
      <c r="O9" t="s">
        <v>2069</v>
      </c>
      <c r="P9" t="s">
        <v>2070</v>
      </c>
      <c r="Q9" t="s">
        <v>2071</v>
      </c>
      <c r="R9" t="s">
        <v>2072</v>
      </c>
      <c r="S9" t="s">
        <v>2073</v>
      </c>
      <c r="T9" t="s">
        <v>2074</v>
      </c>
      <c r="U9" t="s">
        <v>2075</v>
      </c>
      <c r="V9" t="s">
        <v>2076</v>
      </c>
    </row>
    <row r="10" spans="1:28" x14ac:dyDescent="0.25">
      <c r="A10" s="147" t="s">
        <v>2029</v>
      </c>
      <c r="B10" s="134">
        <f>ROUND(SUMIF(Model_Output!$B$11:$B$5000,O10,Model_Output!$G$11:$G$5000),0)</f>
        <v>21</v>
      </c>
      <c r="C10" s="129">
        <f>ROUND(SUMIF(Model_Output!$B$11:$B$5000,P10,Model_Output!$G$11:$G$5000),1)</f>
        <v>108.4</v>
      </c>
      <c r="D10" s="129">
        <f>ROUND(SUMIF(Model_Output!$B$11:$B$5000,Q10,Model_Output!$G$11:$G$5000),0)</f>
        <v>508</v>
      </c>
      <c r="E10" s="148">
        <f>ROUND(SUMIF(Model_Output!$B$11:$B$5000,R10,Model_Output!$G$11:$G$5000),0)</f>
        <v>837</v>
      </c>
      <c r="F10" s="134">
        <f>ROUND(SUMIF(Model_Output!$B$11:$B$5000,S10,Model_Output!$G$11:$G$5000),0)</f>
        <v>18</v>
      </c>
      <c r="G10" s="129">
        <f>ROUND(SUMIF(Model_Output!$B$11:$B$5000,T10,Model_Output!$G$11:$G$5000),1)</f>
        <v>91.9</v>
      </c>
      <c r="H10" s="129">
        <f>ROUND(SUMIF(Model_Output!$B$11:$B$5000,U10,Model_Output!$G$11:$G$5000),0)</f>
        <v>480</v>
      </c>
      <c r="I10" s="153">
        <f>ROUND(SUMIF(Model_Output!$B$11:$B$5000,V10,Model_Output!$G$11:$G$5000),0)</f>
        <v>480</v>
      </c>
      <c r="J10" s="160">
        <f t="shared" si="0"/>
        <v>1300</v>
      </c>
      <c r="K10" s="160">
        <f>ROUND((E10*2.237)+(I10*1.5643),-2)</f>
        <v>2600</v>
      </c>
      <c r="L10" s="157"/>
      <c r="M10" s="167">
        <f t="shared" si="1"/>
        <v>4.0385212799005903E-3</v>
      </c>
      <c r="O10" t="s">
        <v>2077</v>
      </c>
      <c r="P10" t="s">
        <v>2078</v>
      </c>
      <c r="Q10" t="s">
        <v>2079</v>
      </c>
      <c r="R10" t="s">
        <v>2080</v>
      </c>
      <c r="S10" t="s">
        <v>2081</v>
      </c>
      <c r="T10" t="s">
        <v>2082</v>
      </c>
      <c r="U10" t="s">
        <v>2083</v>
      </c>
      <c r="V10" t="s">
        <v>2084</v>
      </c>
    </row>
    <row r="11" spans="1:28" ht="15.75" thickBot="1" x14ac:dyDescent="0.3">
      <c r="A11" s="149" t="s">
        <v>151</v>
      </c>
      <c r="B11" s="136">
        <f>SUM(B4:B10)</f>
        <v>1000</v>
      </c>
      <c r="C11" s="137">
        <f t="shared" ref="C11:I11" si="2">SUM(C4:C10)</f>
        <v>12066.9</v>
      </c>
      <c r="D11" s="137">
        <f t="shared" si="2"/>
        <v>35689</v>
      </c>
      <c r="E11" s="150">
        <f>SUM(E4:E10)</f>
        <v>174177</v>
      </c>
      <c r="F11" s="136">
        <f t="shared" si="2"/>
        <v>746</v>
      </c>
      <c r="G11" s="137">
        <f t="shared" si="2"/>
        <v>8728.7999999999993</v>
      </c>
      <c r="H11" s="137">
        <f t="shared" si="2"/>
        <v>27385</v>
      </c>
      <c r="I11" s="154">
        <f t="shared" si="2"/>
        <v>161352</v>
      </c>
      <c r="J11" s="161">
        <f>SUM(J4:J10)</f>
        <v>335500</v>
      </c>
      <c r="K11" s="161">
        <f>SUM(K4:K10)</f>
        <v>643800</v>
      </c>
      <c r="L11" s="162"/>
      <c r="M11" s="144">
        <f>SUM(M4:M10)</f>
        <v>0.99999999999999989</v>
      </c>
    </row>
    <row r="13" spans="1:28" x14ac:dyDescent="0.25">
      <c r="A13" s="163"/>
      <c r="B13" s="163"/>
      <c r="C13" s="163"/>
      <c r="D13" s="163"/>
      <c r="I13" s="164" t="s">
        <v>4028</v>
      </c>
      <c r="J13" s="96">
        <v>342200</v>
      </c>
      <c r="K13" s="96">
        <v>673000</v>
      </c>
      <c r="Y13" s="163"/>
      <c r="Z13" s="163"/>
      <c r="AA13" s="163"/>
      <c r="AB13" s="163"/>
    </row>
    <row r="14" spans="1:28" ht="15.75" thickBot="1" x14ac:dyDescent="0.3">
      <c r="A14" s="125" t="s">
        <v>4023</v>
      </c>
    </row>
    <row r="15" spans="1:28" x14ac:dyDescent="0.25">
      <c r="A15" s="251" t="s">
        <v>2030</v>
      </c>
      <c r="B15" s="253" t="s">
        <v>1998</v>
      </c>
      <c r="C15" s="254"/>
      <c r="D15" s="254"/>
      <c r="E15" s="254"/>
      <c r="F15" s="255"/>
      <c r="G15" s="253" t="s">
        <v>1997</v>
      </c>
      <c r="H15" s="254"/>
      <c r="I15" s="254"/>
      <c r="J15" s="254"/>
      <c r="K15" s="255"/>
      <c r="M15" s="248" t="s">
        <v>3992</v>
      </c>
    </row>
    <row r="16" spans="1:28" s="94" customFormat="1" ht="30" x14ac:dyDescent="0.25">
      <c r="A16" s="252"/>
      <c r="B16" s="130" t="s">
        <v>2028</v>
      </c>
      <c r="C16" s="127" t="s">
        <v>3984</v>
      </c>
      <c r="D16" s="127" t="s">
        <v>2029</v>
      </c>
      <c r="E16" s="127" t="s">
        <v>3985</v>
      </c>
      <c r="F16" s="131" t="s">
        <v>151</v>
      </c>
      <c r="G16" s="130" t="s">
        <v>2028</v>
      </c>
      <c r="H16" s="127" t="s">
        <v>3984</v>
      </c>
      <c r="I16" s="127" t="s">
        <v>2029</v>
      </c>
      <c r="J16" s="127" t="s">
        <v>3985</v>
      </c>
      <c r="K16" s="131" t="s">
        <v>151</v>
      </c>
      <c r="M16" s="256"/>
      <c r="O16" s="94" t="s">
        <v>68</v>
      </c>
    </row>
    <row r="17" spans="1:18" x14ac:dyDescent="0.25">
      <c r="A17" s="139" t="s">
        <v>3978</v>
      </c>
      <c r="B17" s="132">
        <f>ROUND(SUMIF(Model_Output!$B$11:$B$5000,O17,Model_Output!$G$11:$G$5000),0)</f>
        <v>26508</v>
      </c>
      <c r="C17" s="128">
        <f>ROUND(SUMIF(Model_Output!$B$11:$B$5000,P17,Model_Output!$G$11:$G$5000),0)</f>
        <v>0</v>
      </c>
      <c r="D17" s="128">
        <f>ROUND(SUMIF(Model_Output!$B$11:$B$5000,Q17,Model_Output!$G$11:$G$5000),0)</f>
        <v>0</v>
      </c>
      <c r="E17" s="128">
        <f>ROUND(SUMIF(Model_Output!$B$11:$B$5000,R17,Model_Output!$G$11:$G$5000),0)</f>
        <v>0</v>
      </c>
      <c r="F17" s="133">
        <f>SUM(B17:E17)</f>
        <v>26508</v>
      </c>
      <c r="G17" s="132">
        <v>9432.1116011453541</v>
      </c>
      <c r="H17" s="128"/>
      <c r="I17" s="128"/>
      <c r="J17" s="128"/>
      <c r="K17" s="133">
        <f>SUM(G17:J17)</f>
        <v>9432.1116011453541</v>
      </c>
      <c r="M17" s="142">
        <f>(F17-K17)/K17</f>
        <v>1.8103993168169359</v>
      </c>
      <c r="O17" t="s">
        <v>3912</v>
      </c>
      <c r="P17" t="s">
        <v>3986</v>
      </c>
      <c r="Q17" t="s">
        <v>3930</v>
      </c>
      <c r="R17" t="s">
        <v>3898</v>
      </c>
    </row>
    <row r="18" spans="1:18" x14ac:dyDescent="0.25">
      <c r="A18" s="139" t="s">
        <v>3979</v>
      </c>
      <c r="B18" s="132">
        <f>ROUND(SUMIF(Model_Output!$B$11:$B$5000,O18,Model_Output!$G$11:$G$5000),0)</f>
        <v>106287</v>
      </c>
      <c r="C18" s="128">
        <f>ROUND(SUMIF(Model_Output!$B$11:$B$5000,P18,Model_Output!$G$11:$G$5000),0)</f>
        <v>0</v>
      </c>
      <c r="D18" s="128">
        <f>ROUND(SUMIF(Model_Output!$B$11:$B$5000,Q18,Model_Output!$G$11:$G$5000),0)</f>
        <v>0</v>
      </c>
      <c r="E18" s="128">
        <f>ROUND(SUMIF(Model_Output!$B$11:$B$5000,R18,Model_Output!$G$11:$G$5000),0)</f>
        <v>10</v>
      </c>
      <c r="F18" s="133">
        <f t="shared" ref="F18:F22" si="3">SUM(B18:E18)</f>
        <v>106297</v>
      </c>
      <c r="G18" s="132">
        <v>79209.900000000009</v>
      </c>
      <c r="H18" s="128"/>
      <c r="I18" s="128">
        <f>436/2</f>
        <v>218</v>
      </c>
      <c r="J18" s="128"/>
      <c r="K18" s="133">
        <f t="shared" ref="K18:K22" si="4">SUM(G18:J18)</f>
        <v>79427.900000000009</v>
      </c>
      <c r="M18" s="142">
        <f t="shared" ref="M18:M23" si="5">(F18-K18)/K18</f>
        <v>0.33828289555685076</v>
      </c>
      <c r="O18" t="s">
        <v>3906</v>
      </c>
      <c r="P18" t="s">
        <v>3987</v>
      </c>
      <c r="Q18" t="s">
        <v>3924</v>
      </c>
      <c r="R18" t="s">
        <v>3894</v>
      </c>
    </row>
    <row r="19" spans="1:18" x14ac:dyDescent="0.25">
      <c r="A19" s="139" t="s">
        <v>3980</v>
      </c>
      <c r="B19" s="132">
        <f>ROUND(SUMIF(Model_Output!$B$11:$B$5000,O19,Model_Output!$G$11:$G$5000),0)</f>
        <v>1915</v>
      </c>
      <c r="C19" s="128">
        <f>ROUND(SUMIF(Model_Output!$B$11:$B$5000,P19,Model_Output!$G$11:$G$5000),0)</f>
        <v>0</v>
      </c>
      <c r="D19" s="128">
        <f>ROUND(SUMIF(Model_Output!$B$11:$B$5000,Q19,Model_Output!$G$11:$G$5000),0)</f>
        <v>58</v>
      </c>
      <c r="E19" s="128">
        <f>ROUND(SUMIF(Model_Output!$B$11:$B$5000,R19,Model_Output!$G$11:$G$5000),0)</f>
        <v>0</v>
      </c>
      <c r="F19" s="133">
        <f t="shared" si="3"/>
        <v>1973</v>
      </c>
      <c r="G19" s="132">
        <v>2579.4090909090905</v>
      </c>
      <c r="H19" s="128"/>
      <c r="I19" s="128"/>
      <c r="J19" s="128"/>
      <c r="K19" s="133">
        <f t="shared" si="4"/>
        <v>2579.4090909090905</v>
      </c>
      <c r="M19" s="142">
        <f t="shared" si="5"/>
        <v>-0.23509612842969663</v>
      </c>
      <c r="O19" t="s">
        <v>3915</v>
      </c>
      <c r="P19" t="s">
        <v>3988</v>
      </c>
      <c r="Q19" t="s">
        <v>3933</v>
      </c>
      <c r="R19" t="s">
        <v>3900</v>
      </c>
    </row>
    <row r="20" spans="1:18" x14ac:dyDescent="0.25">
      <c r="A20" s="139" t="s">
        <v>3981</v>
      </c>
      <c r="B20" s="132">
        <f>ROUND(SUMIF(Model_Output!$B$11:$B$5000,O20,Model_Output!$G$11:$G$5000),0)</f>
        <v>16114</v>
      </c>
      <c r="C20" s="128">
        <f>ROUND(SUMIF(Model_Output!$B$11:$B$5000,P20,Model_Output!$G$11:$G$5000),0)</f>
        <v>0</v>
      </c>
      <c r="D20" s="128">
        <f>ROUND(SUMIF(Model_Output!$B$11:$B$5000,Q20,Model_Output!$G$11:$G$5000),0)</f>
        <v>0</v>
      </c>
      <c r="E20" s="128">
        <f>ROUND(SUMIF(Model_Output!$B$11:$B$5000,R20,Model_Output!$G$11:$G$5000),0)</f>
        <v>0</v>
      </c>
      <c r="F20" s="133">
        <f t="shared" si="3"/>
        <v>16114</v>
      </c>
      <c r="G20" s="132">
        <v>8274.818181818182</v>
      </c>
      <c r="H20" s="128"/>
      <c r="I20" s="128"/>
      <c r="J20" s="128"/>
      <c r="K20" s="133">
        <f t="shared" si="4"/>
        <v>8274.818181818182</v>
      </c>
      <c r="M20" s="142">
        <f t="shared" si="5"/>
        <v>0.94735396548125195</v>
      </c>
      <c r="O20" t="s">
        <v>3909</v>
      </c>
      <c r="P20" t="s">
        <v>3989</v>
      </c>
      <c r="Q20" t="s">
        <v>3927</v>
      </c>
      <c r="R20" t="s">
        <v>3896</v>
      </c>
    </row>
    <row r="21" spans="1:18" x14ac:dyDescent="0.25">
      <c r="A21" s="139" t="s">
        <v>3982</v>
      </c>
      <c r="B21" s="132">
        <f>ROUND(SUMIF(Model_Output!$B$11:$B$5000,O21,Model_Output!$G$11:$G$5000),0)</f>
        <v>19312</v>
      </c>
      <c r="C21" s="128">
        <f>ROUND(SUMIF(Model_Output!$B$11:$B$5000,P21,Model_Output!$G$11:$G$5000),0)</f>
        <v>874</v>
      </c>
      <c r="D21" s="128">
        <f>ROUND(SUMIF(Model_Output!$B$11:$B$5000,Q21,Model_Output!$G$11:$G$5000),0)</f>
        <v>0</v>
      </c>
      <c r="E21" s="128">
        <f>ROUND(SUMIF(Model_Output!$B$11:$B$5000,R21,Model_Output!$G$11:$G$5000),0)</f>
        <v>2320</v>
      </c>
      <c r="F21" s="133">
        <f t="shared" si="3"/>
        <v>22506</v>
      </c>
      <c r="G21" s="132">
        <v>12110.783385585797</v>
      </c>
      <c r="H21" s="128">
        <v>4676.295454545455</v>
      </c>
      <c r="I21" s="128"/>
      <c r="J21" s="128">
        <v>1666.9</v>
      </c>
      <c r="K21" s="133">
        <f t="shared" si="4"/>
        <v>18453.978840131254</v>
      </c>
      <c r="M21" s="142">
        <f t="shared" si="5"/>
        <v>0.21957439070304718</v>
      </c>
      <c r="O21" t="s">
        <v>3921</v>
      </c>
      <c r="P21" t="s">
        <v>3990</v>
      </c>
      <c r="Q21" t="s">
        <v>3939</v>
      </c>
      <c r="R21" t="s">
        <v>3904</v>
      </c>
    </row>
    <row r="22" spans="1:18" x14ac:dyDescent="0.25">
      <c r="A22" s="140" t="s">
        <v>3983</v>
      </c>
      <c r="B22" s="134">
        <f>ROUND(SUMIF(Model_Output!$B$11:$B$5000,O22,Model_Output!$G$11:$G$5000),0)</f>
        <v>0</v>
      </c>
      <c r="C22" s="129">
        <f>ROUND(SUMIF(Model_Output!$B$11:$B$5000,P22,Model_Output!$G$11:$G$5000),0)</f>
        <v>0</v>
      </c>
      <c r="D22" s="129">
        <f>ROUND(SUMIF(Model_Output!$B$11:$B$5000,Q22,Model_Output!$G$11:$G$5000),0)</f>
        <v>779</v>
      </c>
      <c r="E22" s="129">
        <f>ROUND(SUMIF(Model_Output!$B$11:$B$5000,R22,Model_Output!$G$11:$G$5000),0)</f>
        <v>0</v>
      </c>
      <c r="F22" s="135">
        <f t="shared" si="3"/>
        <v>779</v>
      </c>
      <c r="G22" s="134"/>
      <c r="H22" s="129"/>
      <c r="I22" s="129">
        <v>4593</v>
      </c>
      <c r="J22" s="129"/>
      <c r="K22" s="135">
        <f t="shared" si="4"/>
        <v>4593</v>
      </c>
      <c r="M22" s="143">
        <f t="shared" si="5"/>
        <v>-0.83039407794469844</v>
      </c>
      <c r="O22" t="s">
        <v>3918</v>
      </c>
      <c r="P22" t="s">
        <v>3991</v>
      </c>
      <c r="Q22" t="s">
        <v>3936</v>
      </c>
      <c r="R22" t="s">
        <v>3902</v>
      </c>
    </row>
    <row r="23" spans="1:18" ht="15.75" thickBot="1" x14ac:dyDescent="0.3">
      <c r="A23" s="141" t="s">
        <v>151</v>
      </c>
      <c r="B23" s="136">
        <f t="shared" ref="B23:K23" si="6">SUM(B17:B22)</f>
        <v>170136</v>
      </c>
      <c r="C23" s="137">
        <f t="shared" si="6"/>
        <v>874</v>
      </c>
      <c r="D23" s="137">
        <f t="shared" si="6"/>
        <v>837</v>
      </c>
      <c r="E23" s="137">
        <f t="shared" si="6"/>
        <v>2330</v>
      </c>
      <c r="F23" s="138">
        <f t="shared" si="6"/>
        <v>174177</v>
      </c>
      <c r="G23" s="136">
        <f t="shared" si="6"/>
        <v>111607.02225945843</v>
      </c>
      <c r="H23" s="137">
        <f t="shared" si="6"/>
        <v>4676.295454545455</v>
      </c>
      <c r="I23" s="137">
        <f t="shared" si="6"/>
        <v>4811</v>
      </c>
      <c r="J23" s="137">
        <f t="shared" si="6"/>
        <v>1666.9</v>
      </c>
      <c r="K23" s="138">
        <f t="shared" si="6"/>
        <v>122761.21771400388</v>
      </c>
      <c r="M23" s="144">
        <f t="shared" si="5"/>
        <v>0.41882756821278178</v>
      </c>
    </row>
    <row r="25" spans="1:18" ht="15.75" thickBot="1" x14ac:dyDescent="0.3">
      <c r="A25" s="125" t="s">
        <v>4024</v>
      </c>
    </row>
    <row r="26" spans="1:18" x14ac:dyDescent="0.25">
      <c r="A26" s="251" t="s">
        <v>2030</v>
      </c>
      <c r="B26" s="253" t="s">
        <v>1998</v>
      </c>
      <c r="C26" s="254"/>
      <c r="D26" s="254"/>
      <c r="E26" s="254"/>
      <c r="F26" s="255"/>
      <c r="G26" s="253" t="s">
        <v>1997</v>
      </c>
      <c r="H26" s="254"/>
      <c r="I26" s="254"/>
      <c r="J26" s="254"/>
      <c r="K26" s="255"/>
      <c r="M26" s="248" t="s">
        <v>3992</v>
      </c>
    </row>
    <row r="27" spans="1:18" s="94" customFormat="1" ht="30" x14ac:dyDescent="0.25">
      <c r="A27" s="252"/>
      <c r="B27" s="130" t="s">
        <v>2028</v>
      </c>
      <c r="C27" s="127" t="s">
        <v>3984</v>
      </c>
      <c r="D27" s="127" t="s">
        <v>2029</v>
      </c>
      <c r="E27" s="127" t="s">
        <v>3985</v>
      </c>
      <c r="F27" s="131" t="s">
        <v>151</v>
      </c>
      <c r="G27" s="130" t="s">
        <v>2028</v>
      </c>
      <c r="H27" s="127" t="s">
        <v>3984</v>
      </c>
      <c r="I27" s="127" t="s">
        <v>2029</v>
      </c>
      <c r="J27" s="127" t="s">
        <v>3985</v>
      </c>
      <c r="K27" s="131" t="s">
        <v>151</v>
      </c>
      <c r="M27" s="256"/>
      <c r="O27" s="94" t="s">
        <v>68</v>
      </c>
    </row>
    <row r="28" spans="1:18" x14ac:dyDescent="0.25">
      <c r="A28" s="139" t="s">
        <v>3978</v>
      </c>
      <c r="B28" s="132">
        <f>ROUND(SUMIF(Model_Output!$B$11:$B$5000,O28,Model_Output!$G$11:$G$5000),0)</f>
        <v>22102</v>
      </c>
      <c r="C28" s="128">
        <f>ROUND(SUMIF(Model_Output!$B$11:$B$5000,P28,Model_Output!$G$11:$G$5000),0)</f>
        <v>0</v>
      </c>
      <c r="D28" s="128">
        <f>ROUND(SUMIF(Model_Output!$B$11:$B$5000,Q28,Model_Output!$G$11:$G$5000),0)</f>
        <v>0</v>
      </c>
      <c r="E28" s="128">
        <f>ROUND(SUMIF(Model_Output!$B$11:$B$5000,R28,Model_Output!$G$11:$G$5000),0)</f>
        <v>0</v>
      </c>
      <c r="F28" s="133">
        <f>SUM(B28:E28)</f>
        <v>22102</v>
      </c>
      <c r="G28" s="132">
        <v>12968.283559360123</v>
      </c>
      <c r="H28" s="128"/>
      <c r="I28" s="128"/>
      <c r="J28" s="128"/>
      <c r="K28" s="133">
        <f>SUM(G28:J28)</f>
        <v>12968.283559360123</v>
      </c>
      <c r="M28" s="142">
        <f>(F28-K28)/K28</f>
        <v>0.70431190055583193</v>
      </c>
      <c r="O28" t="s">
        <v>3958</v>
      </c>
      <c r="P28" t="s">
        <v>4007</v>
      </c>
      <c r="Q28" t="s">
        <v>3970</v>
      </c>
      <c r="R28" t="s">
        <v>3946</v>
      </c>
    </row>
    <row r="29" spans="1:18" x14ac:dyDescent="0.25">
      <c r="A29" s="139" t="s">
        <v>3979</v>
      </c>
      <c r="B29" s="132">
        <f>ROUND(SUMIF(Model_Output!$B$11:$B$5000,O29,Model_Output!$G$11:$G$5000),0)</f>
        <v>96677</v>
      </c>
      <c r="C29" s="128">
        <f>ROUND(SUMIF(Model_Output!$B$11:$B$5000,P29,Model_Output!$G$11:$G$5000),0)</f>
        <v>0</v>
      </c>
      <c r="D29" s="128">
        <f>ROUND(SUMIF(Model_Output!$B$11:$B$5000,Q29,Model_Output!$G$11:$G$5000),0)</f>
        <v>0</v>
      </c>
      <c r="E29" s="128">
        <f>ROUND(SUMIF(Model_Output!$B$11:$B$5000,R29,Model_Output!$G$11:$G$5000),0)</f>
        <v>97</v>
      </c>
      <c r="F29" s="133">
        <f t="shared" ref="F29:F33" si="7">SUM(B29:E29)</f>
        <v>96774</v>
      </c>
      <c r="G29" s="132">
        <v>113280.1</v>
      </c>
      <c r="H29" s="128"/>
      <c r="I29" s="128"/>
      <c r="J29" s="128"/>
      <c r="K29" s="133">
        <f t="shared" ref="K29:K33" si="8">SUM(G29:J29)</f>
        <v>113280.1</v>
      </c>
      <c r="M29" s="142">
        <f>(F29-K29)/K29</f>
        <v>-0.14571049990245422</v>
      </c>
      <c r="O29" t="s">
        <v>3954</v>
      </c>
      <c r="P29" t="s">
        <v>4005</v>
      </c>
      <c r="Q29" t="s">
        <v>3966</v>
      </c>
      <c r="R29" t="s">
        <v>3942</v>
      </c>
    </row>
    <row r="30" spans="1:18" x14ac:dyDescent="0.25">
      <c r="A30" s="139" t="s">
        <v>3980</v>
      </c>
      <c r="B30" s="132">
        <f>ROUND(SUMIF(Model_Output!$B$11:$B$5000,O30,Model_Output!$G$11:$G$5000),0)</f>
        <v>1742</v>
      </c>
      <c r="C30" s="128">
        <f>ROUND(SUMIF(Model_Output!$B$11:$B$5000,P30,Model_Output!$G$11:$G$5000),0)</f>
        <v>0</v>
      </c>
      <c r="D30" s="128">
        <f>ROUND(SUMIF(Model_Output!$B$11:$B$5000,Q30,Model_Output!$G$11:$G$5000),0)</f>
        <v>79</v>
      </c>
      <c r="E30" s="128">
        <f>ROUND(SUMIF(Model_Output!$B$11:$B$5000,R30,Model_Output!$G$11:$G$5000),0)</f>
        <v>0</v>
      </c>
      <c r="F30" s="133">
        <f t="shared" si="7"/>
        <v>1821</v>
      </c>
      <c r="G30" s="132">
        <v>3285</v>
      </c>
      <c r="H30" s="128"/>
      <c r="I30" s="128"/>
      <c r="J30" s="128"/>
      <c r="K30" s="133">
        <f t="shared" si="8"/>
        <v>3285</v>
      </c>
      <c r="M30" s="142">
        <f>(F30-K30)/K30</f>
        <v>-0.44566210045662102</v>
      </c>
      <c r="O30" t="s">
        <v>3960</v>
      </c>
      <c r="P30" t="s">
        <v>4008</v>
      </c>
      <c r="Q30" t="s">
        <v>3972</v>
      </c>
      <c r="R30" t="s">
        <v>3948</v>
      </c>
    </row>
    <row r="31" spans="1:18" x14ac:dyDescent="0.25">
      <c r="A31" s="139" t="s">
        <v>3981</v>
      </c>
      <c r="B31" s="132">
        <f>ROUND(SUMIF(Model_Output!$B$11:$B$5000,O31,Model_Output!$G$11:$G$5000),0)</f>
        <v>20158</v>
      </c>
      <c r="C31" s="128">
        <f>ROUND(SUMIF(Model_Output!$B$11:$B$5000,P31,Model_Output!$G$11:$G$5000),0)</f>
        <v>0</v>
      </c>
      <c r="D31" s="128">
        <f>ROUND(SUMIF(Model_Output!$B$11:$B$5000,Q31,Model_Output!$G$11:$G$5000),0)</f>
        <v>0</v>
      </c>
      <c r="E31" s="128">
        <f>ROUND(SUMIF(Model_Output!$B$11:$B$5000,R31,Model_Output!$G$11:$G$5000),0)</f>
        <v>0</v>
      </c>
      <c r="F31" s="133">
        <f t="shared" si="7"/>
        <v>20158</v>
      </c>
      <c r="G31" s="132">
        <v>19695.454545454548</v>
      </c>
      <c r="H31" s="128"/>
      <c r="I31" s="128"/>
      <c r="J31" s="128"/>
      <c r="K31" s="133">
        <f t="shared" si="8"/>
        <v>19695.454545454548</v>
      </c>
      <c r="M31" s="142">
        <f>(F31-K31)/K31</f>
        <v>2.3484883452573154E-2</v>
      </c>
      <c r="O31" t="s">
        <v>3956</v>
      </c>
      <c r="P31" t="s">
        <v>4006</v>
      </c>
      <c r="Q31" t="s">
        <v>3968</v>
      </c>
      <c r="R31" t="s">
        <v>3944</v>
      </c>
    </row>
    <row r="32" spans="1:18" x14ac:dyDescent="0.25">
      <c r="A32" s="139" t="s">
        <v>3982</v>
      </c>
      <c r="B32" s="132">
        <f>ROUND(SUMIF(Model_Output!$B$11:$B$5000,O32,Model_Output!$G$11:$G$5000),0)</f>
        <v>17433</v>
      </c>
      <c r="C32" s="128">
        <f>ROUND(SUMIF(Model_Output!$B$11:$B$5000,P32,Model_Output!$G$11:$G$5000),0)</f>
        <v>0</v>
      </c>
      <c r="D32" s="128">
        <f>ROUND(SUMIF(Model_Output!$B$11:$B$5000,Q32,Model_Output!$G$11:$G$5000),0)</f>
        <v>0</v>
      </c>
      <c r="E32" s="128">
        <f>ROUND(SUMIF(Model_Output!$B$11:$B$5000,R32,Model_Output!$G$11:$G$5000),0)</f>
        <v>2664</v>
      </c>
      <c r="F32" s="133">
        <f t="shared" si="7"/>
        <v>20097</v>
      </c>
      <c r="G32" s="132">
        <v>11864.469606058909</v>
      </c>
      <c r="H32" s="128"/>
      <c r="I32" s="128"/>
      <c r="J32" s="128">
        <v>4288.1000000000004</v>
      </c>
      <c r="K32" s="133">
        <f t="shared" si="8"/>
        <v>16152.569606058909</v>
      </c>
      <c r="M32" s="142">
        <f>(F32-K32)/K32</f>
        <v>0.24419832200949104</v>
      </c>
      <c r="O32" t="s">
        <v>3964</v>
      </c>
      <c r="P32" t="s">
        <v>4010</v>
      </c>
      <c r="Q32" t="s">
        <v>3976</v>
      </c>
      <c r="R32" t="s">
        <v>3952</v>
      </c>
    </row>
    <row r="33" spans="1:18" x14ac:dyDescent="0.25">
      <c r="A33" s="140" t="s">
        <v>3983</v>
      </c>
      <c r="B33" s="134">
        <f>ROUND(SUMIF(Model_Output!$B$11:$B$5000,O33,Model_Output!$G$11:$G$5000),0)</f>
        <v>0</v>
      </c>
      <c r="C33" s="129">
        <f>ROUND(SUMIF(Model_Output!$B$11:$B$5000,P33,Model_Output!$G$11:$G$5000),0)</f>
        <v>0</v>
      </c>
      <c r="D33" s="129">
        <f>ROUND(SUMIF(Model_Output!$B$11:$B$5000,Q33,Model_Output!$G$11:$G$5000),0)</f>
        <v>400</v>
      </c>
      <c r="E33" s="129">
        <f>ROUND(SUMIF(Model_Output!$B$11:$B$5000,R33,Model_Output!$G$11:$G$5000),0)</f>
        <v>0</v>
      </c>
      <c r="F33" s="135">
        <f t="shared" si="7"/>
        <v>400</v>
      </c>
      <c r="G33" s="134"/>
      <c r="H33" s="129"/>
      <c r="I33" s="129">
        <v>2613</v>
      </c>
      <c r="J33" s="129"/>
      <c r="K33" s="135">
        <f t="shared" si="8"/>
        <v>2613</v>
      </c>
      <c r="M33" s="143">
        <f t="shared" ref="M33:M34" si="9">(F33-K33)/K33</f>
        <v>-0.84691924990432454</v>
      </c>
      <c r="O33" t="s">
        <v>3962</v>
      </c>
      <c r="P33" t="s">
        <v>4009</v>
      </c>
      <c r="Q33" t="s">
        <v>3974</v>
      </c>
      <c r="R33" t="s">
        <v>3950</v>
      </c>
    </row>
    <row r="34" spans="1:18" ht="15.75" thickBot="1" x14ac:dyDescent="0.3">
      <c r="A34" s="141" t="s">
        <v>151</v>
      </c>
      <c r="B34" s="136">
        <f t="shared" ref="B34:K34" si="10">SUM(B28:B33)</f>
        <v>158112</v>
      </c>
      <c r="C34" s="137">
        <f t="shared" si="10"/>
        <v>0</v>
      </c>
      <c r="D34" s="137">
        <f t="shared" si="10"/>
        <v>479</v>
      </c>
      <c r="E34" s="137">
        <f t="shared" si="10"/>
        <v>2761</v>
      </c>
      <c r="F34" s="138">
        <f t="shared" si="10"/>
        <v>161352</v>
      </c>
      <c r="G34" s="136">
        <f t="shared" si="10"/>
        <v>161093.30771087357</v>
      </c>
      <c r="H34" s="137">
        <f t="shared" si="10"/>
        <v>0</v>
      </c>
      <c r="I34" s="137">
        <f t="shared" si="10"/>
        <v>2613</v>
      </c>
      <c r="J34" s="137">
        <f t="shared" si="10"/>
        <v>4288.1000000000004</v>
      </c>
      <c r="K34" s="138">
        <f t="shared" si="10"/>
        <v>167994.40771087358</v>
      </c>
      <c r="M34" s="144">
        <f t="shared" si="9"/>
        <v>-3.9539457303278104E-2</v>
      </c>
    </row>
    <row r="36" spans="1:18" ht="15.75" thickBot="1" x14ac:dyDescent="0.3">
      <c r="A36" s="125" t="s">
        <v>4025</v>
      </c>
    </row>
    <row r="37" spans="1:18" x14ac:dyDescent="0.25">
      <c r="A37" s="251" t="s">
        <v>2030</v>
      </c>
      <c r="B37" s="253" t="s">
        <v>1998</v>
      </c>
      <c r="C37" s="254"/>
      <c r="D37" s="254"/>
      <c r="E37" s="254"/>
      <c r="F37" s="255"/>
      <c r="G37" s="253" t="s">
        <v>1997</v>
      </c>
      <c r="H37" s="254"/>
      <c r="I37" s="254"/>
      <c r="J37" s="254"/>
      <c r="K37" s="255"/>
      <c r="M37" s="248" t="s">
        <v>3992</v>
      </c>
    </row>
    <row r="38" spans="1:18" s="94" customFormat="1" ht="30" x14ac:dyDescent="0.25">
      <c r="A38" s="252"/>
      <c r="B38" s="130" t="s">
        <v>2028</v>
      </c>
      <c r="C38" s="127" t="s">
        <v>3984</v>
      </c>
      <c r="D38" s="127" t="s">
        <v>2029</v>
      </c>
      <c r="E38" s="127" t="s">
        <v>3985</v>
      </c>
      <c r="F38" s="131" t="s">
        <v>151</v>
      </c>
      <c r="G38" s="130" t="s">
        <v>2028</v>
      </c>
      <c r="H38" s="127" t="s">
        <v>3984</v>
      </c>
      <c r="I38" s="127" t="s">
        <v>2029</v>
      </c>
      <c r="J38" s="127" t="s">
        <v>3985</v>
      </c>
      <c r="K38" s="131" t="s">
        <v>151</v>
      </c>
      <c r="M38" s="256"/>
      <c r="O38" s="94" t="s">
        <v>68</v>
      </c>
    </row>
    <row r="39" spans="1:18" x14ac:dyDescent="0.25">
      <c r="A39" s="139" t="s">
        <v>3978</v>
      </c>
      <c r="B39" s="132">
        <f>ROUND((B17*2.237)+(B28*1.5643),-3)</f>
        <v>94000</v>
      </c>
      <c r="C39" s="128">
        <f>ROUND((C17*2)+(C28*1.5643),-3)</f>
        <v>0</v>
      </c>
      <c r="D39" s="128">
        <f>ROUND((D17*2.237)+(D28*1.5643),-3)</f>
        <v>0</v>
      </c>
      <c r="E39" s="128">
        <f>ROUND((E17*3.076)+(E28*1.5528),-3)</f>
        <v>0</v>
      </c>
      <c r="F39" s="133">
        <f>SUM(B39:E39)</f>
        <v>94000</v>
      </c>
      <c r="G39" s="132">
        <v>40702.573133160542</v>
      </c>
      <c r="H39" s="128"/>
      <c r="I39" s="128"/>
      <c r="J39" s="128"/>
      <c r="K39" s="133">
        <f>SUM(G39:J39)</f>
        <v>40702.573133160542</v>
      </c>
      <c r="M39" s="142">
        <f>(F39-K39)/K39</f>
        <v>1.3094363025274645</v>
      </c>
      <c r="O39" t="s">
        <v>3958</v>
      </c>
      <c r="P39" t="s">
        <v>4007</v>
      </c>
      <c r="Q39" t="s">
        <v>3970</v>
      </c>
      <c r="R39" t="s">
        <v>3946</v>
      </c>
    </row>
    <row r="40" spans="1:18" x14ac:dyDescent="0.25">
      <c r="A40" s="139" t="s">
        <v>3979</v>
      </c>
      <c r="B40" s="132">
        <f t="shared" ref="B40:B44" si="11">ROUND((B18*2.237)+(B29*1.5643),-3)</f>
        <v>389000</v>
      </c>
      <c r="C40" s="128">
        <f t="shared" ref="C40:C44" si="12">ROUND((C18*2)+(C29*1.5643),-3)</f>
        <v>0</v>
      </c>
      <c r="D40" s="128">
        <f t="shared" ref="D40" si="13">ROUND((D18*2.237)+(D29*1.5643),-3)</f>
        <v>0</v>
      </c>
      <c r="E40" s="128">
        <f t="shared" ref="E40:E44" si="14">ROUND((E18*3.076)+(E29*1.5528),-3)</f>
        <v>0</v>
      </c>
      <c r="F40" s="133">
        <f t="shared" ref="F40:F44" si="15">SUM(B40:E40)</f>
        <v>389000</v>
      </c>
      <c r="G40" s="132">
        <v>345511.4</v>
      </c>
      <c r="H40" s="128"/>
      <c r="I40" s="128">
        <v>436</v>
      </c>
      <c r="J40" s="128"/>
      <c r="K40" s="133">
        <f t="shared" ref="K40:K44" si="16">SUM(G40:J40)</f>
        <v>345947.4</v>
      </c>
      <c r="M40" s="142">
        <f>(F40-K40)/K40</f>
        <v>0.12444839880282371</v>
      </c>
      <c r="O40" t="s">
        <v>3954</v>
      </c>
      <c r="P40" t="s">
        <v>4005</v>
      </c>
      <c r="Q40" t="s">
        <v>3966</v>
      </c>
      <c r="R40" t="s">
        <v>3942</v>
      </c>
    </row>
    <row r="41" spans="1:18" x14ac:dyDescent="0.25">
      <c r="A41" s="139" t="s">
        <v>3980</v>
      </c>
      <c r="B41" s="132">
        <f t="shared" si="11"/>
        <v>7000</v>
      </c>
      <c r="C41" s="128">
        <f t="shared" si="12"/>
        <v>0</v>
      </c>
      <c r="D41" s="128">
        <f t="shared" ref="D41" si="17">ROUND((D19*2.237)+(D30*1.5643),-3)</f>
        <v>0</v>
      </c>
      <c r="E41" s="128">
        <f t="shared" si="14"/>
        <v>0</v>
      </c>
      <c r="F41" s="133">
        <f t="shared" si="15"/>
        <v>7000</v>
      </c>
      <c r="G41" s="132">
        <v>11112.863636363634</v>
      </c>
      <c r="H41" s="128"/>
      <c r="I41" s="128"/>
      <c r="J41" s="128"/>
      <c r="K41" s="133">
        <f t="shared" si="16"/>
        <v>11112.863636363634</v>
      </c>
      <c r="M41" s="142">
        <f>(F41-K41)/K41</f>
        <v>-0.37009935251121745</v>
      </c>
      <c r="O41" t="s">
        <v>3960</v>
      </c>
      <c r="P41" t="s">
        <v>4008</v>
      </c>
      <c r="Q41" t="s">
        <v>3972</v>
      </c>
      <c r="R41" t="s">
        <v>3948</v>
      </c>
    </row>
    <row r="42" spans="1:18" x14ac:dyDescent="0.25">
      <c r="A42" s="139" t="s">
        <v>3981</v>
      </c>
      <c r="B42" s="132">
        <f t="shared" si="11"/>
        <v>68000</v>
      </c>
      <c r="C42" s="128">
        <f t="shared" si="12"/>
        <v>0</v>
      </c>
      <c r="D42" s="128">
        <f t="shared" ref="D42" si="18">ROUND((D20*2.237)+(D31*1.5643),-3)</f>
        <v>0</v>
      </c>
      <c r="E42" s="128">
        <f t="shared" si="14"/>
        <v>0</v>
      </c>
      <c r="F42" s="133">
        <f t="shared" si="15"/>
        <v>68000</v>
      </c>
      <c r="G42" s="132">
        <v>47237.409090909066</v>
      </c>
      <c r="H42" s="128"/>
      <c r="I42" s="128"/>
      <c r="J42" s="128"/>
      <c r="K42" s="133">
        <f t="shared" si="16"/>
        <v>47237.409090909066</v>
      </c>
      <c r="M42" s="142">
        <f>(F42-K42)/K42</f>
        <v>0.43953703872989797</v>
      </c>
      <c r="O42" t="s">
        <v>3956</v>
      </c>
      <c r="P42" t="s">
        <v>4006</v>
      </c>
      <c r="Q42" t="s">
        <v>3968</v>
      </c>
      <c r="R42" t="s">
        <v>3944</v>
      </c>
    </row>
    <row r="43" spans="1:18" x14ac:dyDescent="0.25">
      <c r="A43" s="139" t="s">
        <v>3982</v>
      </c>
      <c r="B43" s="132">
        <f t="shared" si="11"/>
        <v>70000</v>
      </c>
      <c r="C43" s="128">
        <f t="shared" si="12"/>
        <v>2000</v>
      </c>
      <c r="D43" s="128">
        <f t="shared" ref="D43" si="19">ROUND((D21*2.237)+(D32*1.5643),-3)</f>
        <v>0</v>
      </c>
      <c r="E43" s="128">
        <f t="shared" si="14"/>
        <v>11000</v>
      </c>
      <c r="F43" s="133">
        <f t="shared" si="15"/>
        <v>83000</v>
      </c>
      <c r="G43" s="132">
        <v>43873.227272727287</v>
      </c>
      <c r="H43" s="128">
        <v>9352.5909090909099</v>
      </c>
      <c r="I43" s="128"/>
      <c r="J43" s="128">
        <v>19728</v>
      </c>
      <c r="K43" s="133">
        <f t="shared" si="16"/>
        <v>72953.818181818206</v>
      </c>
      <c r="M43" s="142">
        <f>(F43-K43)/K43</f>
        <v>0.13770604566774461</v>
      </c>
      <c r="O43" t="s">
        <v>3964</v>
      </c>
      <c r="P43" t="s">
        <v>4010</v>
      </c>
      <c r="Q43" t="s">
        <v>3976</v>
      </c>
      <c r="R43" t="s">
        <v>3952</v>
      </c>
    </row>
    <row r="44" spans="1:18" x14ac:dyDescent="0.25">
      <c r="A44" s="140" t="s">
        <v>3983</v>
      </c>
      <c r="B44" s="134">
        <f t="shared" si="11"/>
        <v>0</v>
      </c>
      <c r="C44" s="129">
        <f t="shared" si="12"/>
        <v>0</v>
      </c>
      <c r="D44" s="129">
        <f t="shared" ref="D44" si="20">ROUND((D22*2.237)+(D33*1.5643),-3)</f>
        <v>2000</v>
      </c>
      <c r="E44" s="129">
        <f t="shared" si="14"/>
        <v>0</v>
      </c>
      <c r="F44" s="135">
        <f t="shared" si="15"/>
        <v>2000</v>
      </c>
      <c r="G44" s="134"/>
      <c r="H44" s="129"/>
      <c r="I44" s="129">
        <v>15799</v>
      </c>
      <c r="J44" s="129"/>
      <c r="K44" s="135">
        <f t="shared" si="16"/>
        <v>15799</v>
      </c>
      <c r="M44" s="143">
        <f t="shared" ref="M44" si="21">(F44-K44)/K44</f>
        <v>-0.87340970947528329</v>
      </c>
      <c r="O44" t="s">
        <v>3962</v>
      </c>
      <c r="P44" t="s">
        <v>4009</v>
      </c>
      <c r="Q44" t="s">
        <v>3974</v>
      </c>
      <c r="R44" t="s">
        <v>3950</v>
      </c>
    </row>
    <row r="45" spans="1:18" ht="15.75" thickBot="1" x14ac:dyDescent="0.3">
      <c r="A45" s="141" t="s">
        <v>151</v>
      </c>
      <c r="B45" s="136">
        <f t="shared" ref="B45:K45" si="22">SUM(B39:B44)</f>
        <v>628000</v>
      </c>
      <c r="C45" s="137">
        <f t="shared" si="22"/>
        <v>2000</v>
      </c>
      <c r="D45" s="137">
        <f t="shared" si="22"/>
        <v>2000</v>
      </c>
      <c r="E45" s="137">
        <f t="shared" si="22"/>
        <v>11000</v>
      </c>
      <c r="F45" s="138">
        <f t="shared" si="22"/>
        <v>643000</v>
      </c>
      <c r="G45" s="136">
        <f t="shared" si="22"/>
        <v>488437.47313316056</v>
      </c>
      <c r="H45" s="137">
        <f t="shared" si="22"/>
        <v>9352.5909090909099</v>
      </c>
      <c r="I45" s="137">
        <f t="shared" si="22"/>
        <v>16235</v>
      </c>
      <c r="J45" s="137">
        <f t="shared" si="22"/>
        <v>19728</v>
      </c>
      <c r="K45" s="138">
        <f t="shared" si="22"/>
        <v>533753.06404225144</v>
      </c>
      <c r="M45" s="144">
        <f>(F45-K45)/K45</f>
        <v>0.20467692518782554</v>
      </c>
    </row>
  </sheetData>
  <mergeCells count="18">
    <mergeCell ref="A37:A38"/>
    <mergeCell ref="B37:F37"/>
    <mergeCell ref="G37:K37"/>
    <mergeCell ref="M37:M38"/>
    <mergeCell ref="M15:M16"/>
    <mergeCell ref="A26:A27"/>
    <mergeCell ref="B26:F26"/>
    <mergeCell ref="G26:K26"/>
    <mergeCell ref="M26:M27"/>
    <mergeCell ref="A15:A16"/>
    <mergeCell ref="B15:F15"/>
    <mergeCell ref="G15:K15"/>
    <mergeCell ref="F2:I2"/>
    <mergeCell ref="A2:A3"/>
    <mergeCell ref="J2:J3"/>
    <mergeCell ref="K2:K3"/>
    <mergeCell ref="M2:M3"/>
    <mergeCell ref="B2:E2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AR123"/>
  <sheetViews>
    <sheetView workbookViewId="0">
      <selection activeCell="J27" sqref="J27"/>
    </sheetView>
  </sheetViews>
  <sheetFormatPr defaultRowHeight="15.75" x14ac:dyDescent="0.25"/>
  <cols>
    <col min="1" max="1" width="8.7109375" style="4" customWidth="1"/>
    <col min="2" max="2" width="21" style="4" bestFit="1" customWidth="1"/>
    <col min="3" max="3" width="10.7109375" style="4" customWidth="1"/>
    <col min="4" max="4" width="12.7109375" style="4" customWidth="1"/>
    <col min="5" max="11" width="10.7109375" style="3" customWidth="1"/>
    <col min="12" max="12" width="9.140625" style="4"/>
    <col min="13" max="17" width="9.140625" style="4" hidden="1" customWidth="1"/>
    <col min="18" max="16384" width="9.140625" style="4"/>
  </cols>
  <sheetData>
    <row r="1" spans="1:17" x14ac:dyDescent="0.25">
      <c r="A1" s="2" t="s">
        <v>5783</v>
      </c>
      <c r="B1" s="2"/>
      <c r="C1" s="2"/>
      <c r="D1" s="2"/>
    </row>
    <row r="2" spans="1:17" ht="15.75" customHeight="1" x14ac:dyDescent="0.25">
      <c r="A2" s="261" t="s">
        <v>605</v>
      </c>
      <c r="B2" s="262"/>
      <c r="C2" s="262"/>
      <c r="D2" s="264" t="s">
        <v>918</v>
      </c>
      <c r="E2" s="262" t="s">
        <v>634</v>
      </c>
      <c r="F2" s="262"/>
      <c r="G2" s="262"/>
      <c r="H2" s="262"/>
      <c r="I2" s="262"/>
      <c r="J2" s="263"/>
      <c r="K2" s="257" t="s">
        <v>1008</v>
      </c>
      <c r="M2" s="5" t="s">
        <v>68</v>
      </c>
    </row>
    <row r="3" spans="1:17" x14ac:dyDescent="0.25">
      <c r="A3" s="35" t="s">
        <v>607</v>
      </c>
      <c r="B3" s="46" t="s">
        <v>606</v>
      </c>
      <c r="C3" s="46" t="s">
        <v>636</v>
      </c>
      <c r="D3" s="265"/>
      <c r="E3" s="46" t="s">
        <v>60</v>
      </c>
      <c r="F3" s="46" t="s">
        <v>61</v>
      </c>
      <c r="G3" s="46" t="s">
        <v>62</v>
      </c>
      <c r="H3" s="46" t="s">
        <v>63</v>
      </c>
      <c r="I3" s="46" t="s">
        <v>64</v>
      </c>
      <c r="J3" s="37" t="s">
        <v>65</v>
      </c>
      <c r="K3" s="258"/>
      <c r="M3" s="13" t="s">
        <v>60</v>
      </c>
      <c r="N3" s="13" t="s">
        <v>61</v>
      </c>
      <c r="O3" s="13" t="s">
        <v>62</v>
      </c>
      <c r="P3" s="13" t="s">
        <v>63</v>
      </c>
      <c r="Q3" s="13" t="s">
        <v>64</v>
      </c>
    </row>
    <row r="4" spans="1:17" x14ac:dyDescent="0.25">
      <c r="A4" s="47">
        <v>4</v>
      </c>
      <c r="B4" s="29" t="s">
        <v>610</v>
      </c>
      <c r="C4" s="29" t="s">
        <v>637</v>
      </c>
      <c r="D4" s="30">
        <v>271777</v>
      </c>
      <c r="E4" s="30">
        <f>ROUND(SUMIF(Model_Output!$B$11:$B$5000,M4,Model_Output!$G$11:$G$5000),-2)</f>
        <v>51300</v>
      </c>
      <c r="F4" s="30">
        <f>ROUND(SUMIF(Model_Output!$B$11:$B$5000,N4,Model_Output!$G$11:$G$5000),-2)</f>
        <v>92900</v>
      </c>
      <c r="G4" s="30">
        <f>ROUND(SUMIF(Model_Output!$B$11:$B$5000,O4,Model_Output!$G$11:$G$5000),-2)</f>
        <v>64300</v>
      </c>
      <c r="H4" s="30">
        <f>ROUND(SUMIF(Model_Output!$B$11:$B$5000,P4,Model_Output!$G$11:$G$5000),-2)</f>
        <v>50200</v>
      </c>
      <c r="I4" s="30">
        <f>ROUND(SUMIF(Model_Output!$B$11:$B$5000,Q4,Model_Output!$G$11:$G$5000),-2)</f>
        <v>28000</v>
      </c>
      <c r="J4" s="31">
        <f t="shared" ref="J4:J29" si="0">SUM(E4:I4)</f>
        <v>286700</v>
      </c>
      <c r="K4" s="48">
        <f>(J4-D4)/D4</f>
        <v>5.4908987883448564E-2</v>
      </c>
      <c r="M4" t="s">
        <v>204</v>
      </c>
      <c r="N4" t="s">
        <v>301</v>
      </c>
      <c r="O4" t="s">
        <v>405</v>
      </c>
      <c r="P4" t="s">
        <v>457</v>
      </c>
      <c r="Q4" t="s">
        <v>507</v>
      </c>
    </row>
    <row r="5" spans="1:17" x14ac:dyDescent="0.25">
      <c r="A5" s="47">
        <v>14</v>
      </c>
      <c r="B5" s="29" t="s">
        <v>612</v>
      </c>
      <c r="C5" s="29" t="s">
        <v>637</v>
      </c>
      <c r="D5" s="266">
        <v>534811</v>
      </c>
      <c r="E5" s="30">
        <f>ROUND(SUMIF(Model_Output!$B$11:$B$5000,M5,Model_Output!$G$11:$G$5000),-2)</f>
        <v>40400</v>
      </c>
      <c r="F5" s="30">
        <f>ROUND(SUMIF(Model_Output!$B$11:$B$5000,N5,Model_Output!$G$11:$G$5000),-2)</f>
        <v>81200</v>
      </c>
      <c r="G5" s="30">
        <f>ROUND(SUMIF(Model_Output!$B$11:$B$5000,O5,Model_Output!$G$11:$G$5000),-2)</f>
        <v>55700</v>
      </c>
      <c r="H5" s="30">
        <f>ROUND(SUMIF(Model_Output!$B$11:$B$5000,P5,Model_Output!$G$11:$G$5000),-2)</f>
        <v>47100</v>
      </c>
      <c r="I5" s="30">
        <f>ROUND(SUMIF(Model_Output!$B$11:$B$5000,Q5,Model_Output!$G$11:$G$5000),-2)</f>
        <v>24000</v>
      </c>
      <c r="J5" s="31">
        <f t="shared" si="0"/>
        <v>248400</v>
      </c>
      <c r="K5" s="259">
        <f>(SUM(J5:J6)-D5)/D5</f>
        <v>-3.3116371951960599E-2</v>
      </c>
      <c r="M5" t="s">
        <v>206</v>
      </c>
      <c r="N5" t="s">
        <v>305</v>
      </c>
      <c r="O5" t="s">
        <v>409</v>
      </c>
      <c r="P5" t="s">
        <v>461</v>
      </c>
      <c r="Q5" t="s">
        <v>511</v>
      </c>
    </row>
    <row r="6" spans="1:17" x14ac:dyDescent="0.25">
      <c r="A6" s="35">
        <v>15</v>
      </c>
      <c r="B6" s="16" t="s">
        <v>613</v>
      </c>
      <c r="C6" s="16" t="s">
        <v>637</v>
      </c>
      <c r="D6" s="267"/>
      <c r="E6" s="9">
        <f>ROUND(SUMIF(Model_Output!$B$11:$B$5000,M6,Model_Output!$G$11:$G$5000),-2)</f>
        <v>45200</v>
      </c>
      <c r="F6" s="9">
        <f>ROUND(SUMIF(Model_Output!$B$11:$B$5000,N6,Model_Output!$G$11:$G$5000),-2)</f>
        <v>88300</v>
      </c>
      <c r="G6" s="9">
        <f>ROUND(SUMIF(Model_Output!$B$11:$B$5000,O6,Model_Output!$G$11:$G$5000),-2)</f>
        <v>60500</v>
      </c>
      <c r="H6" s="9">
        <f>ROUND(SUMIF(Model_Output!$B$11:$B$5000,P6,Model_Output!$G$11:$G$5000),-2)</f>
        <v>47700</v>
      </c>
      <c r="I6" s="9">
        <f>ROUND(SUMIF(Model_Output!$B$11:$B$5000,Q6,Model_Output!$G$11:$G$5000),-2)</f>
        <v>27000</v>
      </c>
      <c r="J6" s="36">
        <f t="shared" si="0"/>
        <v>268700</v>
      </c>
      <c r="K6" s="260"/>
      <c r="M6" t="s">
        <v>207</v>
      </c>
      <c r="N6" t="s">
        <v>307</v>
      </c>
      <c r="O6" t="s">
        <v>411</v>
      </c>
      <c r="P6" t="s">
        <v>463</v>
      </c>
      <c r="Q6" t="s">
        <v>513</v>
      </c>
    </row>
    <row r="7" spans="1:17" x14ac:dyDescent="0.25">
      <c r="A7" s="32">
        <v>22</v>
      </c>
      <c r="B7" s="33" t="s">
        <v>617</v>
      </c>
      <c r="C7" s="33" t="s">
        <v>637</v>
      </c>
      <c r="D7" s="15">
        <v>239527</v>
      </c>
      <c r="E7" s="15">
        <f>ROUND(SUMIF(Model_Output!$B$11:$B$5000,M7,Model_Output!$G$11:$G$5000),-2)</f>
        <v>33600</v>
      </c>
      <c r="F7" s="15">
        <f>ROUND(SUMIF(Model_Output!$B$11:$B$5000,N7,Model_Output!$G$11:$G$5000),-2)</f>
        <v>68500</v>
      </c>
      <c r="G7" s="15">
        <f>ROUND(SUMIF(Model_Output!$B$11:$B$5000,O7,Model_Output!$G$11:$G$5000),-2)</f>
        <v>42800</v>
      </c>
      <c r="H7" s="15">
        <f>ROUND(SUMIF(Model_Output!$B$11:$B$5000,P7,Model_Output!$G$11:$G$5000),-2)</f>
        <v>36100</v>
      </c>
      <c r="I7" s="15">
        <f>ROUND(SUMIF(Model_Output!$B$11:$B$5000,Q7,Model_Output!$G$11:$G$5000),-2)</f>
        <v>22600</v>
      </c>
      <c r="J7" s="34">
        <f t="shared" si="0"/>
        <v>203600</v>
      </c>
      <c r="K7" s="49">
        <f t="shared" ref="K7:K30" si="1">(J7-D7)/D7</f>
        <v>-0.14999144146588902</v>
      </c>
      <c r="M7" t="s">
        <v>211</v>
      </c>
      <c r="N7" t="s">
        <v>315</v>
      </c>
      <c r="O7" t="s">
        <v>419</v>
      </c>
      <c r="P7" t="s">
        <v>471</v>
      </c>
      <c r="Q7" t="s">
        <v>521</v>
      </c>
    </row>
    <row r="8" spans="1:17" x14ac:dyDescent="0.25">
      <c r="A8" s="32">
        <v>23</v>
      </c>
      <c r="B8" s="33" t="s">
        <v>618</v>
      </c>
      <c r="C8" s="33" t="s">
        <v>637</v>
      </c>
      <c r="D8" s="15">
        <v>81758</v>
      </c>
      <c r="E8" s="15">
        <f>ROUND(SUMIF(Model_Output!$B$11:$B$5000,M8,Model_Output!$G$11:$G$5000),-2)</f>
        <v>10500</v>
      </c>
      <c r="F8" s="15">
        <f>ROUND(SUMIF(Model_Output!$B$11:$B$5000,N8,Model_Output!$G$11:$G$5000),-2)</f>
        <v>22700</v>
      </c>
      <c r="G8" s="15">
        <f>ROUND(SUMIF(Model_Output!$B$11:$B$5000,O8,Model_Output!$G$11:$G$5000),-2)</f>
        <v>15600</v>
      </c>
      <c r="H8" s="15">
        <f>ROUND(SUMIF(Model_Output!$B$11:$B$5000,P8,Model_Output!$G$11:$G$5000),-2)</f>
        <v>11900</v>
      </c>
      <c r="I8" s="15">
        <f>ROUND(SUMIF(Model_Output!$B$11:$B$5000,Q8,Model_Output!$G$11:$G$5000),-2)</f>
        <v>2800</v>
      </c>
      <c r="J8" s="34">
        <f t="shared" si="0"/>
        <v>63500</v>
      </c>
      <c r="K8" s="49">
        <f t="shared" si="1"/>
        <v>-0.22331759583160057</v>
      </c>
      <c r="M8" t="s">
        <v>213</v>
      </c>
      <c r="N8" t="s">
        <v>317</v>
      </c>
      <c r="O8" t="s">
        <v>421</v>
      </c>
      <c r="P8" t="s">
        <v>473</v>
      </c>
      <c r="Q8" t="s">
        <v>523</v>
      </c>
    </row>
    <row r="9" spans="1:17" x14ac:dyDescent="0.25">
      <c r="A9" s="32">
        <v>29</v>
      </c>
      <c r="B9" s="33" t="s">
        <v>619</v>
      </c>
      <c r="C9" s="33" t="s">
        <v>637</v>
      </c>
      <c r="D9" s="15">
        <v>490806</v>
      </c>
      <c r="E9" s="15">
        <f>ROUND(SUMIF(Model_Output!$B$11:$B$5000,M9,Model_Output!$G$11:$G$5000),-2)</f>
        <v>81800</v>
      </c>
      <c r="F9" s="15">
        <f>ROUND(SUMIF(Model_Output!$B$11:$B$5000,N9,Model_Output!$G$11:$G$5000),-2)</f>
        <v>161300</v>
      </c>
      <c r="G9" s="15">
        <f>ROUND(SUMIF(Model_Output!$B$11:$B$5000,O9,Model_Output!$G$11:$G$5000),-2)</f>
        <v>108100</v>
      </c>
      <c r="H9" s="15">
        <f>ROUND(SUMIF(Model_Output!$B$11:$B$5000,P9,Model_Output!$G$11:$G$5000),-2)</f>
        <v>82200</v>
      </c>
      <c r="I9" s="15">
        <f>ROUND(SUMIF(Model_Output!$B$11:$B$5000,Q9,Model_Output!$G$11:$G$5000),-2)</f>
        <v>39500</v>
      </c>
      <c r="J9" s="34">
        <f t="shared" si="0"/>
        <v>472900</v>
      </c>
      <c r="K9" s="49">
        <f t="shared" si="1"/>
        <v>-3.6482846582967611E-2</v>
      </c>
      <c r="M9" t="s">
        <v>215</v>
      </c>
      <c r="N9" t="s">
        <v>319</v>
      </c>
      <c r="O9" t="s">
        <v>423</v>
      </c>
      <c r="P9" t="s">
        <v>475</v>
      </c>
      <c r="Q9" t="s">
        <v>525</v>
      </c>
    </row>
    <row r="10" spans="1:17" x14ac:dyDescent="0.25">
      <c r="A10" s="32">
        <v>30</v>
      </c>
      <c r="B10" s="33" t="s">
        <v>620</v>
      </c>
      <c r="C10" s="33" t="s">
        <v>637</v>
      </c>
      <c r="D10" s="15">
        <v>354612</v>
      </c>
      <c r="E10" s="15">
        <f>ROUND(SUMIF(Model_Output!$B$11:$B$5000,M10,Model_Output!$G$11:$G$5000),-2)</f>
        <v>57700</v>
      </c>
      <c r="F10" s="15">
        <f>ROUND(SUMIF(Model_Output!$B$11:$B$5000,N10,Model_Output!$G$11:$G$5000),-2)</f>
        <v>108200</v>
      </c>
      <c r="G10" s="15">
        <f>ROUND(SUMIF(Model_Output!$B$11:$B$5000,O10,Model_Output!$G$11:$G$5000),-2)</f>
        <v>74100</v>
      </c>
      <c r="H10" s="15">
        <f>ROUND(SUMIF(Model_Output!$B$11:$B$5000,P10,Model_Output!$G$11:$G$5000),-2)</f>
        <v>55700</v>
      </c>
      <c r="I10" s="15">
        <f>ROUND(SUMIF(Model_Output!$B$11:$B$5000,Q10,Model_Output!$G$11:$G$5000),-2)</f>
        <v>30200</v>
      </c>
      <c r="J10" s="34">
        <f t="shared" si="0"/>
        <v>325900</v>
      </c>
      <c r="K10" s="49">
        <f t="shared" si="1"/>
        <v>-8.0967367150575842E-2</v>
      </c>
      <c r="M10" t="s">
        <v>217</v>
      </c>
      <c r="N10" t="s">
        <v>321</v>
      </c>
      <c r="O10" t="s">
        <v>425</v>
      </c>
      <c r="P10" t="s">
        <v>477</v>
      </c>
      <c r="Q10" t="s">
        <v>527</v>
      </c>
    </row>
    <row r="11" spans="1:17" x14ac:dyDescent="0.25">
      <c r="A11" s="32">
        <v>32</v>
      </c>
      <c r="B11" s="33" t="s">
        <v>621</v>
      </c>
      <c r="C11" s="33" t="s">
        <v>637</v>
      </c>
      <c r="D11" s="15">
        <v>250220</v>
      </c>
      <c r="E11" s="15">
        <f>ROUND(SUMIF(Model_Output!$B$11:$B$5000,M11,Model_Output!$G$11:$G$5000),-2)</f>
        <v>50000</v>
      </c>
      <c r="F11" s="15">
        <f>ROUND(SUMIF(Model_Output!$B$11:$B$5000,N11,Model_Output!$G$11:$G$5000),-2)</f>
        <v>89400</v>
      </c>
      <c r="G11" s="15">
        <f>ROUND(SUMIF(Model_Output!$B$11:$B$5000,O11,Model_Output!$G$11:$G$5000),-2)</f>
        <v>60300</v>
      </c>
      <c r="H11" s="15">
        <f>ROUND(SUMIF(Model_Output!$B$11:$B$5000,P11,Model_Output!$G$11:$G$5000),-2)</f>
        <v>46300</v>
      </c>
      <c r="I11" s="15">
        <f>ROUND(SUMIF(Model_Output!$B$11:$B$5000,Q11,Model_Output!$G$11:$G$5000),-2)</f>
        <v>19400</v>
      </c>
      <c r="J11" s="34">
        <f t="shared" si="0"/>
        <v>265400</v>
      </c>
      <c r="K11" s="49">
        <f t="shared" si="1"/>
        <v>6.0666613380225401E-2</v>
      </c>
      <c r="M11" t="s">
        <v>219</v>
      </c>
      <c r="N11" t="s">
        <v>323</v>
      </c>
      <c r="O11" t="s">
        <v>427</v>
      </c>
      <c r="P11" t="s">
        <v>479</v>
      </c>
      <c r="Q11" t="s">
        <v>529</v>
      </c>
    </row>
    <row r="12" spans="1:17" x14ac:dyDescent="0.25">
      <c r="A12" s="32">
        <v>35</v>
      </c>
      <c r="B12" s="33" t="s">
        <v>622</v>
      </c>
      <c r="C12" s="33" t="s">
        <v>637</v>
      </c>
      <c r="D12" s="15">
        <v>521155</v>
      </c>
      <c r="E12" s="15">
        <f>ROUND(SUMIF(Model_Output!$B$11:$B$5000,M12,Model_Output!$G$11:$G$5000),-2)</f>
        <v>94900</v>
      </c>
      <c r="F12" s="15">
        <f>ROUND(SUMIF(Model_Output!$B$11:$B$5000,N12,Model_Output!$G$11:$G$5000),-2)</f>
        <v>198000</v>
      </c>
      <c r="G12" s="15">
        <f>ROUND(SUMIF(Model_Output!$B$11:$B$5000,O12,Model_Output!$G$11:$G$5000),-2)</f>
        <v>123900</v>
      </c>
      <c r="H12" s="15">
        <f>ROUND(SUMIF(Model_Output!$B$11:$B$5000,P12,Model_Output!$G$11:$G$5000),-2)</f>
        <v>97900</v>
      </c>
      <c r="I12" s="15">
        <f>ROUND(SUMIF(Model_Output!$B$11:$B$5000,Q12,Model_Output!$G$11:$G$5000),-2)</f>
        <v>43500</v>
      </c>
      <c r="J12" s="34">
        <f t="shared" si="0"/>
        <v>558200</v>
      </c>
      <c r="K12" s="49">
        <f t="shared" si="1"/>
        <v>7.1082499448340705E-2</v>
      </c>
      <c r="M12" t="s">
        <v>221</v>
      </c>
      <c r="N12" t="s">
        <v>325</v>
      </c>
      <c r="O12" t="s">
        <v>429</v>
      </c>
      <c r="P12" t="s">
        <v>481</v>
      </c>
      <c r="Q12" t="s">
        <v>531</v>
      </c>
    </row>
    <row r="13" spans="1:17" x14ac:dyDescent="0.25">
      <c r="A13" s="32">
        <v>37</v>
      </c>
      <c r="B13" s="33" t="s">
        <v>623</v>
      </c>
      <c r="C13" s="33" t="s">
        <v>637</v>
      </c>
      <c r="D13" s="15">
        <v>381331</v>
      </c>
      <c r="E13" s="15">
        <f>ROUND(SUMIF(Model_Output!$B$11:$B$5000,M13,Model_Output!$G$11:$G$5000),-2)</f>
        <v>68300</v>
      </c>
      <c r="F13" s="15">
        <f>ROUND(SUMIF(Model_Output!$B$11:$B$5000,N13,Model_Output!$G$11:$G$5000),-2)</f>
        <v>131400</v>
      </c>
      <c r="G13" s="15">
        <f>ROUND(SUMIF(Model_Output!$B$11:$B$5000,O13,Model_Output!$G$11:$G$5000),-2)</f>
        <v>89000</v>
      </c>
      <c r="H13" s="15">
        <f>ROUND(SUMIF(Model_Output!$B$11:$B$5000,P13,Model_Output!$G$11:$G$5000),-2)</f>
        <v>68100</v>
      </c>
      <c r="I13" s="15">
        <f>ROUND(SUMIF(Model_Output!$B$11:$B$5000,Q13,Model_Output!$G$11:$G$5000),-2)</f>
        <v>34700</v>
      </c>
      <c r="J13" s="34">
        <f t="shared" si="0"/>
        <v>391500</v>
      </c>
      <c r="K13" s="49">
        <f t="shared" si="1"/>
        <v>2.6667121214902539E-2</v>
      </c>
      <c r="M13" t="s">
        <v>223</v>
      </c>
      <c r="N13" t="s">
        <v>327</v>
      </c>
      <c r="O13" t="s">
        <v>431</v>
      </c>
      <c r="P13" t="s">
        <v>483</v>
      </c>
      <c r="Q13" t="s">
        <v>533</v>
      </c>
    </row>
    <row r="14" spans="1:17" x14ac:dyDescent="0.25">
      <c r="A14" s="32">
        <v>41</v>
      </c>
      <c r="B14" s="33" t="s">
        <v>624</v>
      </c>
      <c r="C14" s="33" t="s">
        <v>637</v>
      </c>
      <c r="D14" s="15">
        <v>327021</v>
      </c>
      <c r="E14" s="15">
        <f>ROUND(SUMIF(Model_Output!$B$11:$B$5000,M14,Model_Output!$G$11:$G$5000),-2)</f>
        <v>55900</v>
      </c>
      <c r="F14" s="15">
        <f>ROUND(SUMIF(Model_Output!$B$11:$B$5000,N14,Model_Output!$G$11:$G$5000),-2)</f>
        <v>117000</v>
      </c>
      <c r="G14" s="15">
        <f>ROUND(SUMIF(Model_Output!$B$11:$B$5000,O14,Model_Output!$G$11:$G$5000),-2)</f>
        <v>75700</v>
      </c>
      <c r="H14" s="15">
        <f>ROUND(SUMIF(Model_Output!$B$11:$B$5000,P14,Model_Output!$G$11:$G$5000),-2)</f>
        <v>65100</v>
      </c>
      <c r="I14" s="15">
        <f>ROUND(SUMIF(Model_Output!$B$11:$B$5000,Q14,Model_Output!$G$11:$G$5000),-2)</f>
        <v>32700</v>
      </c>
      <c r="J14" s="34">
        <f t="shared" si="0"/>
        <v>346400</v>
      </c>
      <c r="K14" s="49">
        <f t="shared" si="1"/>
        <v>5.9259191305757124E-2</v>
      </c>
      <c r="M14" t="s">
        <v>225</v>
      </c>
      <c r="N14" t="s">
        <v>329</v>
      </c>
      <c r="O14" t="s">
        <v>433</v>
      </c>
      <c r="P14" t="s">
        <v>485</v>
      </c>
      <c r="Q14" t="s">
        <v>535</v>
      </c>
    </row>
    <row r="15" spans="1:17" x14ac:dyDescent="0.25">
      <c r="A15" s="32">
        <v>43</v>
      </c>
      <c r="B15" s="33" t="s">
        <v>625</v>
      </c>
      <c r="C15" s="33" t="s">
        <v>637</v>
      </c>
      <c r="D15" s="15">
        <v>231368</v>
      </c>
      <c r="E15" s="15">
        <f>ROUND(SUMIF(Model_Output!$B$11:$B$5000,M15,Model_Output!$G$11:$G$5000),-2)</f>
        <v>43500</v>
      </c>
      <c r="F15" s="15">
        <f>ROUND(SUMIF(Model_Output!$B$11:$B$5000,N15,Model_Output!$G$11:$G$5000),-2)</f>
        <v>88300</v>
      </c>
      <c r="G15" s="15">
        <f>ROUND(SUMIF(Model_Output!$B$11:$B$5000,O15,Model_Output!$G$11:$G$5000),-2)</f>
        <v>58100</v>
      </c>
      <c r="H15" s="15">
        <f>ROUND(SUMIF(Model_Output!$B$11:$B$5000,P15,Model_Output!$G$11:$G$5000),-2)</f>
        <v>48900</v>
      </c>
      <c r="I15" s="15">
        <f>ROUND(SUMIF(Model_Output!$B$11:$B$5000,Q15,Model_Output!$G$11:$G$5000),-2)</f>
        <v>22900</v>
      </c>
      <c r="J15" s="34">
        <f t="shared" si="0"/>
        <v>261700</v>
      </c>
      <c r="K15" s="49">
        <f t="shared" si="1"/>
        <v>0.13109850973341169</v>
      </c>
      <c r="M15" t="s">
        <v>227</v>
      </c>
      <c r="N15" t="s">
        <v>331</v>
      </c>
      <c r="O15" t="s">
        <v>435</v>
      </c>
      <c r="P15" t="s">
        <v>487</v>
      </c>
      <c r="Q15" t="s">
        <v>537</v>
      </c>
    </row>
    <row r="16" spans="1:17" x14ac:dyDescent="0.25">
      <c r="A16" s="32">
        <v>44</v>
      </c>
      <c r="B16" s="33" t="s">
        <v>626</v>
      </c>
      <c r="C16" s="33" t="s">
        <v>637</v>
      </c>
      <c r="D16" s="15">
        <v>255590</v>
      </c>
      <c r="E16" s="15">
        <f>ROUND(SUMIF(Model_Output!$B$11:$B$5000,M16,Model_Output!$G$11:$G$5000),-2)</f>
        <v>46300</v>
      </c>
      <c r="F16" s="15">
        <f>ROUND(SUMIF(Model_Output!$B$11:$B$5000,N16,Model_Output!$G$11:$G$5000),-2)</f>
        <v>89000</v>
      </c>
      <c r="G16" s="15">
        <f>ROUND(SUMIF(Model_Output!$B$11:$B$5000,O16,Model_Output!$G$11:$G$5000),-2)</f>
        <v>59500</v>
      </c>
      <c r="H16" s="15">
        <f>ROUND(SUMIF(Model_Output!$B$11:$B$5000,P16,Model_Output!$G$11:$G$5000),-2)</f>
        <v>48200</v>
      </c>
      <c r="I16" s="15">
        <f>ROUND(SUMIF(Model_Output!$B$11:$B$5000,Q16,Model_Output!$G$11:$G$5000),-2)</f>
        <v>26200</v>
      </c>
      <c r="J16" s="34">
        <f t="shared" si="0"/>
        <v>269200</v>
      </c>
      <c r="K16" s="49">
        <f t="shared" si="1"/>
        <v>5.3249344653546693E-2</v>
      </c>
      <c r="M16" t="s">
        <v>229</v>
      </c>
      <c r="N16" t="s">
        <v>333</v>
      </c>
      <c r="O16" t="s">
        <v>437</v>
      </c>
      <c r="P16" t="s">
        <v>489</v>
      </c>
      <c r="Q16" t="s">
        <v>539</v>
      </c>
    </row>
    <row r="17" spans="1:44" x14ac:dyDescent="0.25">
      <c r="A17" s="35">
        <v>46</v>
      </c>
      <c r="B17" s="16" t="s">
        <v>627</v>
      </c>
      <c r="C17" s="16" t="s">
        <v>637</v>
      </c>
      <c r="D17" s="9">
        <v>350492</v>
      </c>
      <c r="E17" s="9">
        <f>ROUND(SUMIF(Model_Output!$B$11:$B$5000,M17,Model_Output!$G$11:$G$5000),-2)</f>
        <v>59300</v>
      </c>
      <c r="F17" s="9">
        <f>ROUND(SUMIF(Model_Output!$B$11:$B$5000,N17,Model_Output!$G$11:$G$5000),-2)</f>
        <v>121900</v>
      </c>
      <c r="G17" s="9">
        <f>ROUND(SUMIF(Model_Output!$B$11:$B$5000,O17,Model_Output!$G$11:$G$5000),-2)</f>
        <v>78700</v>
      </c>
      <c r="H17" s="9">
        <f>ROUND(SUMIF(Model_Output!$B$11:$B$5000,P17,Model_Output!$G$11:$G$5000),-2)</f>
        <v>65700</v>
      </c>
      <c r="I17" s="9">
        <f>ROUND(SUMIF(Model_Output!$B$11:$B$5000,Q17,Model_Output!$G$11:$G$5000),-2)</f>
        <v>32000</v>
      </c>
      <c r="J17" s="36">
        <f t="shared" si="0"/>
        <v>357600</v>
      </c>
      <c r="K17" s="50">
        <f t="shared" si="1"/>
        <v>2.0280063453659427E-2</v>
      </c>
      <c r="M17" t="s">
        <v>231</v>
      </c>
      <c r="N17" t="s">
        <v>335</v>
      </c>
      <c r="O17" t="s">
        <v>439</v>
      </c>
      <c r="P17" t="s">
        <v>491</v>
      </c>
      <c r="Q17" t="s">
        <v>541</v>
      </c>
    </row>
    <row r="18" spans="1:44" x14ac:dyDescent="0.25">
      <c r="A18" s="19">
        <v>2</v>
      </c>
      <c r="B18" s="20" t="s">
        <v>608</v>
      </c>
      <c r="C18" s="20" t="s">
        <v>638</v>
      </c>
      <c r="D18" s="21">
        <v>285859</v>
      </c>
      <c r="E18" s="21">
        <f>ROUND(SUMIF(Model_Output!$B$11:$B$5000,M18,Model_Output!$G$11:$G$5000),-2)</f>
        <v>40500</v>
      </c>
      <c r="F18" s="21">
        <f>ROUND(SUMIF(Model_Output!$B$11:$B$5000,N18,Model_Output!$G$11:$G$5000),-2)</f>
        <v>82400</v>
      </c>
      <c r="G18" s="21">
        <f>ROUND(SUMIF(Model_Output!$B$11:$B$5000,O18,Model_Output!$G$11:$G$5000),-2)</f>
        <v>57000</v>
      </c>
      <c r="H18" s="21">
        <f>ROUND(SUMIF(Model_Output!$B$11:$B$5000,P18,Model_Output!$G$11:$G$5000),-2)</f>
        <v>44900</v>
      </c>
      <c r="I18" s="21">
        <f>ROUND(SUMIF(Model_Output!$B$11:$B$5000,Q18,Model_Output!$G$11:$G$5000),-2)</f>
        <v>20900</v>
      </c>
      <c r="J18" s="22">
        <f t="shared" si="0"/>
        <v>245700</v>
      </c>
      <c r="K18" s="51">
        <f t="shared" si="1"/>
        <v>-0.14048534417317629</v>
      </c>
      <c r="M18" t="s">
        <v>202</v>
      </c>
      <c r="N18" t="s">
        <v>297</v>
      </c>
      <c r="O18" t="s">
        <v>401</v>
      </c>
      <c r="P18" t="s">
        <v>453</v>
      </c>
      <c r="Q18" t="s">
        <v>635</v>
      </c>
    </row>
    <row r="19" spans="1:44" x14ac:dyDescent="0.25">
      <c r="A19" s="23">
        <v>3</v>
      </c>
      <c r="B19" s="24" t="s">
        <v>609</v>
      </c>
      <c r="C19" s="24" t="s">
        <v>638</v>
      </c>
      <c r="D19" s="25">
        <v>118726</v>
      </c>
      <c r="E19" s="25">
        <f>ROUND(SUMIF(Model_Output!$B$11:$B$5000,M19,Model_Output!$G$11:$G$5000),-2)</f>
        <v>20100</v>
      </c>
      <c r="F19" s="25">
        <f>ROUND(SUMIF(Model_Output!$B$11:$B$5000,N19,Model_Output!$G$11:$G$5000),-2)</f>
        <v>40100</v>
      </c>
      <c r="G19" s="25">
        <f>ROUND(SUMIF(Model_Output!$B$11:$B$5000,O19,Model_Output!$G$11:$G$5000),-2)</f>
        <v>25500</v>
      </c>
      <c r="H19" s="25">
        <f>ROUND(SUMIF(Model_Output!$B$11:$B$5000,P19,Model_Output!$G$11:$G$5000),-2)</f>
        <v>20400</v>
      </c>
      <c r="I19" s="25">
        <f>ROUND(SUMIF(Model_Output!$B$11:$B$5000,Q19,Model_Output!$G$11:$G$5000),-2)</f>
        <v>8600</v>
      </c>
      <c r="J19" s="26">
        <f t="shared" si="0"/>
        <v>114700</v>
      </c>
      <c r="K19" s="52">
        <f t="shared" si="1"/>
        <v>-3.3910011286491584E-2</v>
      </c>
      <c r="M19" t="s">
        <v>203</v>
      </c>
      <c r="N19" t="s">
        <v>299</v>
      </c>
      <c r="O19" t="s">
        <v>403</v>
      </c>
      <c r="P19" t="s">
        <v>455</v>
      </c>
      <c r="Q19" t="s">
        <v>505</v>
      </c>
    </row>
    <row r="20" spans="1:44" x14ac:dyDescent="0.25">
      <c r="A20" s="23">
        <v>7</v>
      </c>
      <c r="B20" s="24" t="s">
        <v>611</v>
      </c>
      <c r="C20" s="24" t="s">
        <v>638</v>
      </c>
      <c r="D20" s="25">
        <v>79000</v>
      </c>
      <c r="E20" s="25">
        <f>ROUND(SUMIF(Model_Output!$B$11:$B$5000,M20,Model_Output!$G$11:$G$5000),-2)</f>
        <v>16900</v>
      </c>
      <c r="F20" s="25">
        <f>ROUND(SUMIF(Model_Output!$B$11:$B$5000,N20,Model_Output!$G$11:$G$5000),-2)</f>
        <v>25700</v>
      </c>
      <c r="G20" s="25">
        <f>ROUND(SUMIF(Model_Output!$B$11:$B$5000,O20,Model_Output!$G$11:$G$5000),-2)</f>
        <v>19500</v>
      </c>
      <c r="H20" s="25">
        <f>ROUND(SUMIF(Model_Output!$B$11:$B$5000,P20,Model_Output!$G$11:$G$5000),-2)</f>
        <v>12700</v>
      </c>
      <c r="I20" s="25">
        <f>ROUND(SUMIF(Model_Output!$B$11:$B$5000,Q20,Model_Output!$G$11:$G$5000),-2)</f>
        <v>6900</v>
      </c>
      <c r="J20" s="26">
        <f t="shared" si="0"/>
        <v>81700</v>
      </c>
      <c r="K20" s="52">
        <f t="shared" si="1"/>
        <v>3.4177215189873419E-2</v>
      </c>
      <c r="M20" t="s">
        <v>205</v>
      </c>
      <c r="N20" t="s">
        <v>303</v>
      </c>
      <c r="O20" t="s">
        <v>407</v>
      </c>
      <c r="P20" t="s">
        <v>459</v>
      </c>
      <c r="Q20" t="s">
        <v>509</v>
      </c>
    </row>
    <row r="21" spans="1:44" x14ac:dyDescent="0.25">
      <c r="A21" s="23">
        <v>18</v>
      </c>
      <c r="B21" s="24" t="s">
        <v>614</v>
      </c>
      <c r="C21" s="24" t="s">
        <v>638</v>
      </c>
      <c r="D21" s="25">
        <v>61921</v>
      </c>
      <c r="E21" s="25">
        <f>ROUND(SUMIF(Model_Output!$B$11:$B$5000,M21,Model_Output!$G$11:$G$5000),-2)</f>
        <v>12000</v>
      </c>
      <c r="F21" s="25">
        <f>ROUND(SUMIF(Model_Output!$B$11:$B$5000,N21,Model_Output!$G$11:$G$5000),-2)</f>
        <v>19700</v>
      </c>
      <c r="G21" s="25">
        <f>ROUND(SUMIF(Model_Output!$B$11:$B$5000,O21,Model_Output!$G$11:$G$5000),-2)</f>
        <v>15200</v>
      </c>
      <c r="H21" s="25">
        <f>ROUND(SUMIF(Model_Output!$B$11:$B$5000,P21,Model_Output!$G$11:$G$5000),-2)</f>
        <v>10700</v>
      </c>
      <c r="I21" s="25">
        <f>ROUND(SUMIF(Model_Output!$B$11:$B$5000,Q21,Model_Output!$G$11:$G$5000),-2)</f>
        <v>5400</v>
      </c>
      <c r="J21" s="26">
        <f t="shared" si="0"/>
        <v>63000</v>
      </c>
      <c r="K21" s="52">
        <f t="shared" si="1"/>
        <v>1.7425429175885403E-2</v>
      </c>
      <c r="M21" t="s">
        <v>208</v>
      </c>
      <c r="N21" t="s">
        <v>309</v>
      </c>
      <c r="O21" t="s">
        <v>413</v>
      </c>
      <c r="P21" t="s">
        <v>465</v>
      </c>
      <c r="Q21" t="s">
        <v>515</v>
      </c>
    </row>
    <row r="22" spans="1:44" x14ac:dyDescent="0.25">
      <c r="A22" s="23">
        <v>19</v>
      </c>
      <c r="B22" s="24" t="s">
        <v>615</v>
      </c>
      <c r="C22" s="24" t="s">
        <v>638</v>
      </c>
      <c r="D22" s="25">
        <v>71364</v>
      </c>
      <c r="E22" s="25">
        <f>ROUND(SUMIF(Model_Output!$B$11:$B$5000,M22,Model_Output!$G$11:$G$5000),-2)</f>
        <v>11600</v>
      </c>
      <c r="F22" s="25">
        <f>ROUND(SUMIF(Model_Output!$B$11:$B$5000,N22,Model_Output!$G$11:$G$5000),-2)</f>
        <v>29100</v>
      </c>
      <c r="G22" s="25">
        <f>ROUND(SUMIF(Model_Output!$B$11:$B$5000,O22,Model_Output!$G$11:$G$5000),-2)</f>
        <v>20900</v>
      </c>
      <c r="H22" s="25">
        <f>ROUND(SUMIF(Model_Output!$B$11:$B$5000,P22,Model_Output!$G$11:$G$5000),-2)</f>
        <v>16900</v>
      </c>
      <c r="I22" s="25">
        <f>ROUND(SUMIF(Model_Output!$B$11:$B$5000,Q22,Model_Output!$G$11:$G$5000),-2)</f>
        <v>4400</v>
      </c>
      <c r="J22" s="26">
        <f t="shared" si="0"/>
        <v>82900</v>
      </c>
      <c r="K22" s="52">
        <f t="shared" si="1"/>
        <v>0.16165013171907405</v>
      </c>
      <c r="M22" t="s">
        <v>209</v>
      </c>
      <c r="N22" t="s">
        <v>311</v>
      </c>
      <c r="O22" t="s">
        <v>415</v>
      </c>
      <c r="P22" t="s">
        <v>467</v>
      </c>
      <c r="Q22" t="s">
        <v>517</v>
      </c>
    </row>
    <row r="23" spans="1:44" x14ac:dyDescent="0.25">
      <c r="A23" s="23">
        <v>20</v>
      </c>
      <c r="B23" s="24" t="s">
        <v>616</v>
      </c>
      <c r="C23" s="24" t="s">
        <v>638</v>
      </c>
      <c r="D23" s="25">
        <v>508617</v>
      </c>
      <c r="E23" s="25">
        <f>ROUND(SUMIF(Model_Output!$B$11:$B$5000,M23,Model_Output!$G$11:$G$5000),-2)</f>
        <v>79800</v>
      </c>
      <c r="F23" s="25">
        <f>ROUND(SUMIF(Model_Output!$B$11:$B$5000,N23,Model_Output!$G$11:$G$5000),-2)</f>
        <v>162000</v>
      </c>
      <c r="G23" s="25">
        <f>ROUND(SUMIF(Model_Output!$B$11:$B$5000,O23,Model_Output!$G$11:$G$5000),-2)</f>
        <v>108000</v>
      </c>
      <c r="H23" s="25">
        <f>ROUND(SUMIF(Model_Output!$B$11:$B$5000,P23,Model_Output!$G$11:$G$5000),-2)</f>
        <v>91500</v>
      </c>
      <c r="I23" s="25">
        <f>ROUND(SUMIF(Model_Output!$B$11:$B$5000,Q23,Model_Output!$G$11:$G$5000),-2)</f>
        <v>52600</v>
      </c>
      <c r="J23" s="26">
        <f t="shared" si="0"/>
        <v>493900</v>
      </c>
      <c r="K23" s="52">
        <f t="shared" si="1"/>
        <v>-2.8935328547807091E-2</v>
      </c>
      <c r="M23" t="s">
        <v>210</v>
      </c>
      <c r="N23" t="s">
        <v>313</v>
      </c>
      <c r="O23" t="s">
        <v>417</v>
      </c>
      <c r="P23" t="s">
        <v>469</v>
      </c>
      <c r="Q23" t="s">
        <v>519</v>
      </c>
    </row>
    <row r="24" spans="1:44" x14ac:dyDescent="0.25">
      <c r="A24" s="23">
        <v>54</v>
      </c>
      <c r="B24" s="24" t="s">
        <v>628</v>
      </c>
      <c r="C24" s="24" t="s">
        <v>638</v>
      </c>
      <c r="D24" s="25">
        <v>58503</v>
      </c>
      <c r="E24" s="25">
        <f>ROUND(SUMIF(Model_Output!$B$11:$B$5000,M24,Model_Output!$G$11:$G$5000),-2)</f>
        <v>14500</v>
      </c>
      <c r="F24" s="25">
        <f>ROUND(SUMIF(Model_Output!$B$11:$B$5000,N24,Model_Output!$G$11:$G$5000),-2)</f>
        <v>24700</v>
      </c>
      <c r="G24" s="25">
        <f>ROUND(SUMIF(Model_Output!$B$11:$B$5000,O24,Model_Output!$G$11:$G$5000),-2)</f>
        <v>16400</v>
      </c>
      <c r="H24" s="25">
        <f>ROUND(SUMIF(Model_Output!$B$11:$B$5000,P24,Model_Output!$G$11:$G$5000),-2)</f>
        <v>11600</v>
      </c>
      <c r="I24" s="25">
        <f>ROUND(SUMIF(Model_Output!$B$11:$B$5000,Q24,Model_Output!$G$11:$G$5000),-2)</f>
        <v>5500</v>
      </c>
      <c r="J24" s="26">
        <f t="shared" si="0"/>
        <v>72700</v>
      </c>
      <c r="K24" s="52">
        <f t="shared" si="1"/>
        <v>0.24267131600088884</v>
      </c>
      <c r="M24" t="s">
        <v>233</v>
      </c>
      <c r="N24" t="s">
        <v>337</v>
      </c>
      <c r="O24" t="s">
        <v>441</v>
      </c>
      <c r="P24" t="s">
        <v>493</v>
      </c>
      <c r="Q24" t="s">
        <v>543</v>
      </c>
    </row>
    <row r="25" spans="1:44" x14ac:dyDescent="0.25">
      <c r="A25" s="23">
        <v>57</v>
      </c>
      <c r="B25" s="24" t="s">
        <v>629</v>
      </c>
      <c r="C25" s="24" t="s">
        <v>638</v>
      </c>
      <c r="D25" s="25">
        <v>97177</v>
      </c>
      <c r="E25" s="25">
        <f>ROUND(SUMIF(Model_Output!$B$11:$B$5000,M25,Model_Output!$G$11:$G$5000),-2)</f>
        <v>15300</v>
      </c>
      <c r="F25" s="25">
        <f>ROUND(SUMIF(Model_Output!$B$11:$B$5000,N25,Model_Output!$G$11:$G$5000),-2)</f>
        <v>31000</v>
      </c>
      <c r="G25" s="25">
        <f>ROUND(SUMIF(Model_Output!$B$11:$B$5000,O25,Model_Output!$G$11:$G$5000),-2)</f>
        <v>19100</v>
      </c>
      <c r="H25" s="25">
        <f>ROUND(SUMIF(Model_Output!$B$11:$B$5000,P25,Model_Output!$G$11:$G$5000),-2)</f>
        <v>14700</v>
      </c>
      <c r="I25" s="25">
        <f>ROUND(SUMIF(Model_Output!$B$11:$B$5000,Q25,Model_Output!$G$11:$G$5000),-2)</f>
        <v>4700</v>
      </c>
      <c r="J25" s="26">
        <f t="shared" si="0"/>
        <v>84800</v>
      </c>
      <c r="K25" s="52">
        <f t="shared" si="1"/>
        <v>-0.1273655288802906</v>
      </c>
      <c r="M25" t="s">
        <v>235</v>
      </c>
      <c r="N25" t="s">
        <v>339</v>
      </c>
      <c r="O25" t="s">
        <v>443</v>
      </c>
      <c r="P25" t="s">
        <v>495</v>
      </c>
      <c r="Q25" t="s">
        <v>545</v>
      </c>
    </row>
    <row r="26" spans="1:44" x14ac:dyDescent="0.25">
      <c r="A26" s="23">
        <v>58</v>
      </c>
      <c r="B26" s="24" t="s">
        <v>630</v>
      </c>
      <c r="C26" s="24" t="s">
        <v>638</v>
      </c>
      <c r="D26" s="25">
        <v>21000</v>
      </c>
      <c r="E26" s="25">
        <f>ROUND(SUMIF(Model_Output!$B$11:$B$5000,M26,Model_Output!$G$11:$G$5000),-2)</f>
        <v>4700</v>
      </c>
      <c r="F26" s="25">
        <f>ROUND(SUMIF(Model_Output!$B$11:$B$5000,N26,Model_Output!$G$11:$G$5000),-2)</f>
        <v>7300</v>
      </c>
      <c r="G26" s="25">
        <f>ROUND(SUMIF(Model_Output!$B$11:$B$5000,O26,Model_Output!$G$11:$G$5000),-2)</f>
        <v>5300</v>
      </c>
      <c r="H26" s="25">
        <f>ROUND(SUMIF(Model_Output!$B$11:$B$5000,P26,Model_Output!$G$11:$G$5000),-2)</f>
        <v>3600</v>
      </c>
      <c r="I26" s="25">
        <f>ROUND(SUMIF(Model_Output!$B$11:$B$5000,Q26,Model_Output!$G$11:$G$5000),-2)</f>
        <v>1600</v>
      </c>
      <c r="J26" s="26">
        <f t="shared" si="0"/>
        <v>22500</v>
      </c>
      <c r="K26" s="52">
        <f t="shared" si="1"/>
        <v>7.1428571428571425E-2</v>
      </c>
      <c r="M26" t="s">
        <v>237</v>
      </c>
      <c r="N26" t="s">
        <v>341</v>
      </c>
      <c r="O26" t="s">
        <v>445</v>
      </c>
      <c r="P26" t="s">
        <v>497</v>
      </c>
      <c r="Q26" t="s">
        <v>547</v>
      </c>
    </row>
    <row r="27" spans="1:44" x14ac:dyDescent="0.25">
      <c r="A27" s="23">
        <v>60</v>
      </c>
      <c r="B27" s="24" t="s">
        <v>631</v>
      </c>
      <c r="C27" s="24" t="s">
        <v>638</v>
      </c>
      <c r="D27" s="25">
        <v>17466</v>
      </c>
      <c r="E27" s="25">
        <f>ROUND(SUMIF(Model_Output!$B$11:$B$5000,M27,Model_Output!$G$11:$G$5000),-2)</f>
        <v>3900</v>
      </c>
      <c r="F27" s="25">
        <f>ROUND(SUMIF(Model_Output!$B$11:$B$5000,N27,Model_Output!$G$11:$G$5000),-2)</f>
        <v>3500</v>
      </c>
      <c r="G27" s="25">
        <f>ROUND(SUMIF(Model_Output!$B$11:$B$5000,O27,Model_Output!$G$11:$G$5000),-2)</f>
        <v>4100</v>
      </c>
      <c r="H27" s="25">
        <f>ROUND(SUMIF(Model_Output!$B$11:$B$5000,P27,Model_Output!$G$11:$G$5000),-2)</f>
        <v>2000</v>
      </c>
      <c r="I27" s="25">
        <f>ROUND(SUMIF(Model_Output!$B$11:$B$5000,Q27,Model_Output!$G$11:$G$5000),-2)</f>
        <v>1200</v>
      </c>
      <c r="J27" s="26">
        <f t="shared" si="0"/>
        <v>14700</v>
      </c>
      <c r="K27" s="52">
        <f t="shared" si="1"/>
        <v>-0.15836482308485056</v>
      </c>
      <c r="M27" t="s">
        <v>239</v>
      </c>
      <c r="N27" t="s">
        <v>343</v>
      </c>
      <c r="O27" t="s">
        <v>447</v>
      </c>
      <c r="P27" t="s">
        <v>499</v>
      </c>
      <c r="Q27" t="s">
        <v>549</v>
      </c>
    </row>
    <row r="28" spans="1:44" x14ac:dyDescent="0.25">
      <c r="A28" s="23">
        <v>66</v>
      </c>
      <c r="B28" s="24" t="s">
        <v>632</v>
      </c>
      <c r="C28" s="24" t="s">
        <v>638</v>
      </c>
      <c r="D28" s="25">
        <v>93227</v>
      </c>
      <c r="E28" s="25">
        <f>ROUND(SUMIF(Model_Output!$B$11:$B$5000,M28,Model_Output!$G$11:$G$5000),-2)</f>
        <v>14500</v>
      </c>
      <c r="F28" s="25">
        <f>ROUND(SUMIF(Model_Output!$B$11:$B$5000,N28,Model_Output!$G$11:$G$5000),-2)</f>
        <v>28800</v>
      </c>
      <c r="G28" s="25">
        <f>ROUND(SUMIF(Model_Output!$B$11:$B$5000,O28,Model_Output!$G$11:$G$5000),-2)</f>
        <v>19000</v>
      </c>
      <c r="H28" s="25">
        <f>ROUND(SUMIF(Model_Output!$B$11:$B$5000,P28,Model_Output!$G$11:$G$5000),-2)</f>
        <v>15600</v>
      </c>
      <c r="I28" s="25">
        <f>ROUND(SUMIF(Model_Output!$B$11:$B$5000,Q28,Model_Output!$G$11:$G$5000),-2)</f>
        <v>5400</v>
      </c>
      <c r="J28" s="26">
        <f t="shared" si="0"/>
        <v>83300</v>
      </c>
      <c r="K28" s="52">
        <f t="shared" si="1"/>
        <v>-0.10648202773874521</v>
      </c>
      <c r="M28" t="s">
        <v>241</v>
      </c>
      <c r="N28" t="s">
        <v>345</v>
      </c>
      <c r="O28" t="s">
        <v>449</v>
      </c>
      <c r="P28" t="s">
        <v>501</v>
      </c>
      <c r="Q28" t="s">
        <v>551</v>
      </c>
    </row>
    <row r="29" spans="1:44" x14ac:dyDescent="0.25">
      <c r="A29" s="27">
        <v>71</v>
      </c>
      <c r="B29" s="17" t="s">
        <v>633</v>
      </c>
      <c r="C29" s="17" t="s">
        <v>638</v>
      </c>
      <c r="D29" s="18">
        <v>98331</v>
      </c>
      <c r="E29" s="18">
        <f>ROUND(SUMIF(Model_Output!$B$11:$B$5000,M29,Model_Output!$G$11:$G$5000),-2)</f>
        <v>21100</v>
      </c>
      <c r="F29" s="18">
        <f>ROUND(SUMIF(Model_Output!$B$11:$B$5000,N29,Model_Output!$G$11:$G$5000),-2)</f>
        <v>39400</v>
      </c>
      <c r="G29" s="18">
        <f>ROUND(SUMIF(Model_Output!$B$11:$B$5000,O29,Model_Output!$G$11:$G$5000),-2)</f>
        <v>28600</v>
      </c>
      <c r="H29" s="18">
        <f>ROUND(SUMIF(Model_Output!$B$11:$B$5000,P29,Model_Output!$G$11:$G$5000),-2)</f>
        <v>22100</v>
      </c>
      <c r="I29" s="18">
        <f>ROUND(SUMIF(Model_Output!$B$11:$B$5000,Q29,Model_Output!$G$11:$G$5000),-2)</f>
        <v>10100</v>
      </c>
      <c r="J29" s="28">
        <f t="shared" si="0"/>
        <v>121300</v>
      </c>
      <c r="K29" s="53">
        <f t="shared" si="1"/>
        <v>0.23358859362764539</v>
      </c>
      <c r="M29" t="s">
        <v>243</v>
      </c>
      <c r="N29" t="s">
        <v>347</v>
      </c>
      <c r="O29" t="s">
        <v>451</v>
      </c>
      <c r="P29" t="s">
        <v>503</v>
      </c>
      <c r="Q29" t="s">
        <v>553</v>
      </c>
    </row>
    <row r="30" spans="1:44" x14ac:dyDescent="0.25">
      <c r="A30" s="38" t="s">
        <v>151</v>
      </c>
      <c r="B30" s="8"/>
      <c r="C30" s="8"/>
      <c r="D30" s="9">
        <f t="shared" ref="D30:J30" si="2">SUM(D4:D29)</f>
        <v>5801659</v>
      </c>
      <c r="E30" s="9">
        <f t="shared" si="2"/>
        <v>993600</v>
      </c>
      <c r="F30" s="9">
        <f t="shared" si="2"/>
        <v>1951800</v>
      </c>
      <c r="G30" s="9">
        <f t="shared" si="2"/>
        <v>1304900</v>
      </c>
      <c r="H30" s="9">
        <f t="shared" si="2"/>
        <v>1037800</v>
      </c>
      <c r="I30" s="9">
        <f t="shared" si="2"/>
        <v>512800</v>
      </c>
      <c r="J30" s="36">
        <f t="shared" si="2"/>
        <v>5800900</v>
      </c>
      <c r="K30" s="50">
        <f t="shared" si="1"/>
        <v>-1.308246486048215E-4</v>
      </c>
    </row>
    <row r="32" spans="1:44" x14ac:dyDescent="0.25">
      <c r="A32" s="2" t="s">
        <v>5784</v>
      </c>
      <c r="B32" s="2"/>
      <c r="C32" s="2"/>
      <c r="D32" s="2"/>
      <c r="AQ32" s="4" t="e">
        <f>AK32-#REF!</f>
        <v>#REF!</v>
      </c>
      <c r="AR32" s="4" t="e">
        <f>AL32-#REF!</f>
        <v>#REF!</v>
      </c>
    </row>
    <row r="33" spans="1:44" x14ac:dyDescent="0.25">
      <c r="A33" s="261" t="s">
        <v>605</v>
      </c>
      <c r="B33" s="262"/>
      <c r="C33" s="262"/>
      <c r="D33" s="264" t="s">
        <v>918</v>
      </c>
      <c r="E33" s="262" t="s">
        <v>634</v>
      </c>
      <c r="F33" s="262"/>
      <c r="G33" s="262"/>
      <c r="H33" s="262"/>
      <c r="I33" s="262"/>
      <c r="J33" s="263"/>
      <c r="K33" s="257" t="s">
        <v>1008</v>
      </c>
      <c r="M33" s="5" t="s">
        <v>68</v>
      </c>
      <c r="AQ33" s="4" t="e">
        <f>AK33-#REF!</f>
        <v>#REF!</v>
      </c>
      <c r="AR33" s="4" t="e">
        <f>AL33-#REF!</f>
        <v>#REF!</v>
      </c>
    </row>
    <row r="34" spans="1:44" x14ac:dyDescent="0.25">
      <c r="A34" s="35" t="s">
        <v>607</v>
      </c>
      <c r="B34" s="168" t="s">
        <v>606</v>
      </c>
      <c r="C34" s="168" t="s">
        <v>636</v>
      </c>
      <c r="D34" s="265"/>
      <c r="E34" s="168" t="s">
        <v>60</v>
      </c>
      <c r="F34" s="168" t="s">
        <v>61</v>
      </c>
      <c r="G34" s="168" t="s">
        <v>62</v>
      </c>
      <c r="H34" s="168" t="s">
        <v>63</v>
      </c>
      <c r="I34" s="168" t="s">
        <v>64</v>
      </c>
      <c r="J34" s="37" t="s">
        <v>65</v>
      </c>
      <c r="K34" s="258"/>
      <c r="M34" s="168" t="s">
        <v>60</v>
      </c>
      <c r="N34" s="168" t="s">
        <v>61</v>
      </c>
      <c r="O34" s="168" t="s">
        <v>62</v>
      </c>
      <c r="P34" s="168" t="s">
        <v>63</v>
      </c>
      <c r="Q34" s="168" t="s">
        <v>64</v>
      </c>
    </row>
    <row r="35" spans="1:44" x14ac:dyDescent="0.25">
      <c r="A35" s="169">
        <v>4</v>
      </c>
      <c r="B35" s="29" t="s">
        <v>610</v>
      </c>
      <c r="C35" s="29" t="s">
        <v>637</v>
      </c>
      <c r="D35" s="30">
        <v>204000</v>
      </c>
      <c r="E35" s="30">
        <f>ROUND(SUMIF(Model_Output!$B$11:$B$5000,M35,Model_Output!$G$11:$G$5000),0)</f>
        <v>41846</v>
      </c>
      <c r="F35" s="30">
        <f>ROUND(SUMIF(Model_Output!$B$11:$B$5000,N35,Model_Output!$G$11:$G$5000),0)</f>
        <v>76894</v>
      </c>
      <c r="G35" s="30">
        <f>ROUND(SUMIF(Model_Output!$B$11:$B$5000,O35,Model_Output!$G$11:$G$5000),0)</f>
        <v>52168</v>
      </c>
      <c r="H35" s="30">
        <f>ROUND(SUMIF(Model_Output!$B$11:$B$5000,P35,Model_Output!$G$11:$G$5000),0)</f>
        <v>42159</v>
      </c>
      <c r="I35" s="30">
        <f>ROUND(SUMIF(Model_Output!$B$11:$B$5000,Q35,Model_Output!$G$11:$G$5000),0)</f>
        <v>24574</v>
      </c>
      <c r="J35" s="31">
        <f t="shared" ref="J35:J60" si="3">SUM(E35:I35)</f>
        <v>237641</v>
      </c>
      <c r="K35" s="48">
        <f>IF(D35&gt;0,(J35-D35)/D35,0)</f>
        <v>0.16490686274509803</v>
      </c>
      <c r="M35" t="s">
        <v>4044</v>
      </c>
      <c r="N35" t="s">
        <v>4045</v>
      </c>
      <c r="O35" t="s">
        <v>4046</v>
      </c>
      <c r="P35" t="s">
        <v>4047</v>
      </c>
      <c r="Q35" t="s">
        <v>4048</v>
      </c>
    </row>
    <row r="36" spans="1:44" x14ac:dyDescent="0.25">
      <c r="A36" s="169">
        <v>14</v>
      </c>
      <c r="B36" s="29" t="s">
        <v>612</v>
      </c>
      <c r="C36" s="29" t="s">
        <v>637</v>
      </c>
      <c r="D36" s="266">
        <v>349830</v>
      </c>
      <c r="E36" s="30">
        <f>ROUND(SUMIF(Model_Output!$B$11:$B$5000,M36,Model_Output!$G$11:$G$5000),0)</f>
        <v>32185</v>
      </c>
      <c r="F36" s="30">
        <f>ROUND(SUMIF(Model_Output!$B$11:$B$5000,N36,Model_Output!$G$11:$G$5000),0)</f>
        <v>62198</v>
      </c>
      <c r="G36" s="30">
        <f>ROUND(SUMIF(Model_Output!$B$11:$B$5000,O36,Model_Output!$G$11:$G$5000),0)</f>
        <v>40467</v>
      </c>
      <c r="H36" s="30">
        <f>ROUND(SUMIF(Model_Output!$B$11:$B$5000,P36,Model_Output!$G$11:$G$5000),0)</f>
        <v>35840</v>
      </c>
      <c r="I36" s="30">
        <f>ROUND(SUMIF(Model_Output!$B$11:$B$5000,Q36,Model_Output!$G$11:$G$5000),0)</f>
        <v>21138</v>
      </c>
      <c r="J36" s="31">
        <f t="shared" si="3"/>
        <v>191828</v>
      </c>
      <c r="K36" s="259">
        <f>IF((J36+J37)&gt;0,(SUM(J36:J37)-D36)/D36,0)</f>
        <v>6.0952462624703427E-2</v>
      </c>
      <c r="M36" t="s">
        <v>4049</v>
      </c>
      <c r="N36" t="s">
        <v>4050</v>
      </c>
      <c r="O36" t="s">
        <v>4051</v>
      </c>
      <c r="P36" t="s">
        <v>4052</v>
      </c>
      <c r="Q36" t="s">
        <v>4053</v>
      </c>
    </row>
    <row r="37" spans="1:44" x14ac:dyDescent="0.25">
      <c r="A37" s="35">
        <v>15</v>
      </c>
      <c r="B37" s="16" t="s">
        <v>613</v>
      </c>
      <c r="C37" s="16" t="s">
        <v>637</v>
      </c>
      <c r="D37" s="267"/>
      <c r="E37" s="9">
        <f>ROUND(SUMIF(Model_Output!$B$11:$B$5000,M37,Model_Output!$G$11:$G$5000),0)</f>
        <v>31523</v>
      </c>
      <c r="F37" s="9">
        <f>ROUND(SUMIF(Model_Output!$B$11:$B$5000,N37,Model_Output!$G$11:$G$5000),0)</f>
        <v>57475</v>
      </c>
      <c r="G37" s="9">
        <f>ROUND(SUMIF(Model_Output!$B$11:$B$5000,O37,Model_Output!$G$11:$G$5000),0)</f>
        <v>37147</v>
      </c>
      <c r="H37" s="9">
        <f>ROUND(SUMIF(Model_Output!$B$11:$B$5000,P37,Model_Output!$G$11:$G$5000),0)</f>
        <v>30768</v>
      </c>
      <c r="I37" s="9">
        <f>ROUND(SUMIF(Model_Output!$B$11:$B$5000,Q37,Model_Output!$G$11:$G$5000),0)</f>
        <v>22412</v>
      </c>
      <c r="J37" s="36">
        <f t="shared" si="3"/>
        <v>179325</v>
      </c>
      <c r="K37" s="260"/>
      <c r="M37" t="s">
        <v>4054</v>
      </c>
      <c r="N37" t="s">
        <v>4055</v>
      </c>
      <c r="O37" t="s">
        <v>4056</v>
      </c>
      <c r="P37" t="s">
        <v>4057</v>
      </c>
      <c r="Q37" t="s">
        <v>4058</v>
      </c>
    </row>
    <row r="38" spans="1:44" x14ac:dyDescent="0.25">
      <c r="A38" s="32">
        <v>22</v>
      </c>
      <c r="B38" s="33" t="s">
        <v>617</v>
      </c>
      <c r="C38" s="33" t="s">
        <v>637</v>
      </c>
      <c r="D38" s="15">
        <v>158050</v>
      </c>
      <c r="E38" s="15">
        <f>ROUND(SUMIF(Model_Output!$B$11:$B$5000,M38,Model_Output!$G$11:$G$5000),0)</f>
        <v>27329</v>
      </c>
      <c r="F38" s="15">
        <f>ROUND(SUMIF(Model_Output!$B$11:$B$5000,N38,Model_Output!$G$11:$G$5000),0)</f>
        <v>55331</v>
      </c>
      <c r="G38" s="15">
        <f>ROUND(SUMIF(Model_Output!$B$11:$B$5000,O38,Model_Output!$G$11:$G$5000),0)</f>
        <v>32651</v>
      </c>
      <c r="H38" s="15">
        <f>ROUND(SUMIF(Model_Output!$B$11:$B$5000,P38,Model_Output!$G$11:$G$5000),0)</f>
        <v>30206</v>
      </c>
      <c r="I38" s="15">
        <f>ROUND(SUMIF(Model_Output!$B$11:$B$5000,Q38,Model_Output!$G$11:$G$5000),0)</f>
        <v>20395</v>
      </c>
      <c r="J38" s="34">
        <f t="shared" si="3"/>
        <v>165912</v>
      </c>
      <c r="K38" s="49">
        <f t="shared" ref="K38:K48" si="4">IF(D38&gt;0,(J38-D38)/D38,0)</f>
        <v>4.9743751977222396E-2</v>
      </c>
      <c r="M38" t="s">
        <v>4059</v>
      </c>
      <c r="N38" t="s">
        <v>4060</v>
      </c>
      <c r="O38" t="s">
        <v>4061</v>
      </c>
      <c r="P38" t="s">
        <v>4062</v>
      </c>
      <c r="Q38" t="s">
        <v>4063</v>
      </c>
    </row>
    <row r="39" spans="1:44" x14ac:dyDescent="0.25">
      <c r="A39" s="32">
        <v>23</v>
      </c>
      <c r="B39" s="33" t="s">
        <v>618</v>
      </c>
      <c r="C39" s="33" t="s">
        <v>637</v>
      </c>
      <c r="D39" s="15">
        <v>0</v>
      </c>
      <c r="E39" s="15">
        <f>ROUND(SUMIF(Model_Output!$B$11:$B$5000,M39,Model_Output!$G$11:$G$5000),0)</f>
        <v>0</v>
      </c>
      <c r="F39" s="15">
        <f>ROUND(SUMIF(Model_Output!$B$11:$B$5000,N39,Model_Output!$G$11:$G$5000),0)</f>
        <v>0</v>
      </c>
      <c r="G39" s="15">
        <f>ROUND(SUMIF(Model_Output!$B$11:$B$5000,O39,Model_Output!$G$11:$G$5000),0)</f>
        <v>0</v>
      </c>
      <c r="H39" s="15">
        <f>ROUND(SUMIF(Model_Output!$B$11:$B$5000,P39,Model_Output!$G$11:$G$5000),0)</f>
        <v>0</v>
      </c>
      <c r="I39" s="15">
        <f>ROUND(SUMIF(Model_Output!$B$11:$B$5000,Q39,Model_Output!$G$11:$G$5000),0)</f>
        <v>0</v>
      </c>
      <c r="J39" s="34">
        <f t="shared" si="3"/>
        <v>0</v>
      </c>
      <c r="K39" s="49">
        <f t="shared" si="4"/>
        <v>0</v>
      </c>
      <c r="M39" t="s">
        <v>4064</v>
      </c>
      <c r="N39" t="s">
        <v>4065</v>
      </c>
      <c r="O39" t="s">
        <v>4066</v>
      </c>
      <c r="P39" t="s">
        <v>4067</v>
      </c>
      <c r="Q39" t="s">
        <v>4068</v>
      </c>
    </row>
    <row r="40" spans="1:44" x14ac:dyDescent="0.25">
      <c r="A40" s="32">
        <v>29</v>
      </c>
      <c r="B40" s="33" t="s">
        <v>619</v>
      </c>
      <c r="C40" s="33" t="s">
        <v>637</v>
      </c>
      <c r="D40" s="15">
        <v>321820</v>
      </c>
      <c r="E40" s="15">
        <f>ROUND(SUMIF(Model_Output!$B$11:$B$5000,M40,Model_Output!$G$11:$G$5000),0)</f>
        <v>58705</v>
      </c>
      <c r="F40" s="15">
        <f>ROUND(SUMIF(Model_Output!$B$11:$B$5000,N40,Model_Output!$G$11:$G$5000),0)</f>
        <v>111975</v>
      </c>
      <c r="G40" s="15">
        <f>ROUND(SUMIF(Model_Output!$B$11:$B$5000,O40,Model_Output!$G$11:$G$5000),0)</f>
        <v>67529</v>
      </c>
      <c r="H40" s="15">
        <f>ROUND(SUMIF(Model_Output!$B$11:$B$5000,P40,Model_Output!$G$11:$G$5000),0)</f>
        <v>58094</v>
      </c>
      <c r="I40" s="15">
        <f>ROUND(SUMIF(Model_Output!$B$11:$B$5000,Q40,Model_Output!$G$11:$G$5000),0)</f>
        <v>33965</v>
      </c>
      <c r="J40" s="34">
        <f t="shared" si="3"/>
        <v>330268</v>
      </c>
      <c r="K40" s="49">
        <f t="shared" si="4"/>
        <v>2.625069914859238E-2</v>
      </c>
      <c r="M40" t="s">
        <v>4069</v>
      </c>
      <c r="N40" t="s">
        <v>4070</v>
      </c>
      <c r="O40" t="s">
        <v>4071</v>
      </c>
      <c r="P40" t="s">
        <v>4072</v>
      </c>
      <c r="Q40" t="s">
        <v>4073</v>
      </c>
    </row>
    <row r="41" spans="1:44" x14ac:dyDescent="0.25">
      <c r="A41" s="32">
        <v>30</v>
      </c>
      <c r="B41" s="33" t="s">
        <v>620</v>
      </c>
      <c r="C41" s="33" t="s">
        <v>637</v>
      </c>
      <c r="D41" s="15">
        <v>203080</v>
      </c>
      <c r="E41" s="15">
        <f>ROUND(SUMIF(Model_Output!$B$11:$B$5000,M41,Model_Output!$G$11:$G$5000),0)</f>
        <v>37592</v>
      </c>
      <c r="F41" s="15">
        <f>ROUND(SUMIF(Model_Output!$B$11:$B$5000,N41,Model_Output!$G$11:$G$5000),0)</f>
        <v>67436</v>
      </c>
      <c r="G41" s="15">
        <f>ROUND(SUMIF(Model_Output!$B$11:$B$5000,O41,Model_Output!$G$11:$G$5000),0)</f>
        <v>45013</v>
      </c>
      <c r="H41" s="15">
        <f>ROUND(SUMIF(Model_Output!$B$11:$B$5000,P41,Model_Output!$G$11:$G$5000),0)</f>
        <v>36210</v>
      </c>
      <c r="I41" s="15">
        <f>ROUND(SUMIF(Model_Output!$B$11:$B$5000,Q41,Model_Output!$G$11:$G$5000),0)</f>
        <v>24793</v>
      </c>
      <c r="J41" s="34">
        <f t="shared" si="3"/>
        <v>211044</v>
      </c>
      <c r="K41" s="49">
        <f t="shared" si="4"/>
        <v>3.9216072483750246E-2</v>
      </c>
      <c r="M41" t="s">
        <v>4074</v>
      </c>
      <c r="N41" t="s">
        <v>4075</v>
      </c>
      <c r="O41" t="s">
        <v>4076</v>
      </c>
      <c r="P41" t="s">
        <v>4077</v>
      </c>
      <c r="Q41" t="s">
        <v>4078</v>
      </c>
    </row>
    <row r="42" spans="1:44" x14ac:dyDescent="0.25">
      <c r="A42" s="32">
        <v>32</v>
      </c>
      <c r="B42" s="33" t="s">
        <v>621</v>
      </c>
      <c r="C42" s="33" t="s">
        <v>637</v>
      </c>
      <c r="D42" s="15">
        <v>250220</v>
      </c>
      <c r="E42" s="15">
        <f>ROUND(SUMIF(Model_Output!$B$11:$B$5000,M42,Model_Output!$G$11:$G$5000),0)</f>
        <v>49984</v>
      </c>
      <c r="F42" s="15">
        <f>ROUND(SUMIF(Model_Output!$B$11:$B$5000,N42,Model_Output!$G$11:$G$5000),0)</f>
        <v>89361</v>
      </c>
      <c r="G42" s="15">
        <f>ROUND(SUMIF(Model_Output!$B$11:$B$5000,O42,Model_Output!$G$11:$G$5000),0)</f>
        <v>60339</v>
      </c>
      <c r="H42" s="15">
        <f>ROUND(SUMIF(Model_Output!$B$11:$B$5000,P42,Model_Output!$G$11:$G$5000),0)</f>
        <v>46337</v>
      </c>
      <c r="I42" s="15">
        <f>ROUND(SUMIF(Model_Output!$B$11:$B$5000,Q42,Model_Output!$G$11:$G$5000),0)</f>
        <v>19394</v>
      </c>
      <c r="J42" s="34">
        <f t="shared" si="3"/>
        <v>265415</v>
      </c>
      <c r="K42" s="49">
        <f t="shared" si="4"/>
        <v>6.0726560626648551E-2</v>
      </c>
      <c r="M42" t="s">
        <v>4079</v>
      </c>
      <c r="N42" t="s">
        <v>4080</v>
      </c>
      <c r="O42" t="s">
        <v>4081</v>
      </c>
      <c r="P42" t="s">
        <v>4082</v>
      </c>
      <c r="Q42" t="s">
        <v>4083</v>
      </c>
    </row>
    <row r="43" spans="1:44" x14ac:dyDescent="0.25">
      <c r="A43" s="32">
        <v>35</v>
      </c>
      <c r="B43" s="33" t="s">
        <v>622</v>
      </c>
      <c r="C43" s="33" t="s">
        <v>637</v>
      </c>
      <c r="D43" s="15">
        <v>352990</v>
      </c>
      <c r="E43" s="15">
        <f>ROUND(SUMIF(Model_Output!$B$11:$B$5000,M43,Model_Output!$G$11:$G$5000),0)</f>
        <v>69121</v>
      </c>
      <c r="F43" s="15">
        <f>ROUND(SUMIF(Model_Output!$B$11:$B$5000,N43,Model_Output!$G$11:$G$5000),0)</f>
        <v>140755</v>
      </c>
      <c r="G43" s="15">
        <f>ROUND(SUMIF(Model_Output!$B$11:$B$5000,O43,Model_Output!$G$11:$G$5000),0)</f>
        <v>81647</v>
      </c>
      <c r="H43" s="15">
        <f>ROUND(SUMIF(Model_Output!$B$11:$B$5000,P43,Model_Output!$G$11:$G$5000),0)</f>
        <v>67809</v>
      </c>
      <c r="I43" s="15">
        <f>ROUND(SUMIF(Model_Output!$B$11:$B$5000,Q43,Model_Output!$G$11:$G$5000),0)</f>
        <v>33518</v>
      </c>
      <c r="J43" s="34">
        <f t="shared" si="3"/>
        <v>392850</v>
      </c>
      <c r="K43" s="49">
        <f t="shared" si="4"/>
        <v>0.11292104592198079</v>
      </c>
      <c r="M43" t="s">
        <v>4084</v>
      </c>
      <c r="N43" t="s">
        <v>4085</v>
      </c>
      <c r="O43" t="s">
        <v>4086</v>
      </c>
      <c r="P43" t="s">
        <v>4087</v>
      </c>
      <c r="Q43" t="s">
        <v>4088</v>
      </c>
    </row>
    <row r="44" spans="1:44" x14ac:dyDescent="0.25">
      <c r="A44" s="32">
        <v>37</v>
      </c>
      <c r="B44" s="33" t="s">
        <v>623</v>
      </c>
      <c r="C44" s="33" t="s">
        <v>637</v>
      </c>
      <c r="D44" s="15">
        <v>276420</v>
      </c>
      <c r="E44" s="15">
        <f>ROUND(SUMIF(Model_Output!$B$11:$B$5000,M44,Model_Output!$G$11:$G$5000),0)</f>
        <v>51028</v>
      </c>
      <c r="F44" s="15">
        <f>ROUND(SUMIF(Model_Output!$B$11:$B$5000,N44,Model_Output!$G$11:$G$5000),0)</f>
        <v>98448</v>
      </c>
      <c r="G44" s="15">
        <f>ROUND(SUMIF(Model_Output!$B$11:$B$5000,O44,Model_Output!$G$11:$G$5000),0)</f>
        <v>64227</v>
      </c>
      <c r="H44" s="15">
        <f>ROUND(SUMIF(Model_Output!$B$11:$B$5000,P44,Model_Output!$G$11:$G$5000),0)</f>
        <v>52258</v>
      </c>
      <c r="I44" s="15">
        <f>ROUND(SUMIF(Model_Output!$B$11:$B$5000,Q44,Model_Output!$G$11:$G$5000),0)</f>
        <v>30113</v>
      </c>
      <c r="J44" s="34">
        <f t="shared" si="3"/>
        <v>296074</v>
      </c>
      <c r="K44" s="49">
        <f t="shared" si="4"/>
        <v>7.1101946313580786E-2</v>
      </c>
      <c r="M44" t="s">
        <v>4089</v>
      </c>
      <c r="N44" t="s">
        <v>4090</v>
      </c>
      <c r="O44" t="s">
        <v>4091</v>
      </c>
      <c r="P44" t="s">
        <v>4092</v>
      </c>
      <c r="Q44" t="s">
        <v>4093</v>
      </c>
    </row>
    <row r="45" spans="1:44" x14ac:dyDescent="0.25">
      <c r="A45" s="32">
        <v>41</v>
      </c>
      <c r="B45" s="33" t="s">
        <v>624</v>
      </c>
      <c r="C45" s="33" t="s">
        <v>637</v>
      </c>
      <c r="D45" s="15">
        <v>197000</v>
      </c>
      <c r="E45" s="15">
        <f>ROUND(SUMIF(Model_Output!$B$11:$B$5000,M45,Model_Output!$G$11:$G$5000),0)</f>
        <v>35147</v>
      </c>
      <c r="F45" s="15">
        <f>ROUND(SUMIF(Model_Output!$B$11:$B$5000,N45,Model_Output!$G$11:$G$5000),0)</f>
        <v>70541</v>
      </c>
      <c r="G45" s="15">
        <f>ROUND(SUMIF(Model_Output!$B$11:$B$5000,O45,Model_Output!$G$11:$G$5000),0)</f>
        <v>42994</v>
      </c>
      <c r="H45" s="15">
        <f>ROUND(SUMIF(Model_Output!$B$11:$B$5000,P45,Model_Output!$G$11:$G$5000),0)</f>
        <v>38837</v>
      </c>
      <c r="I45" s="15">
        <f>ROUND(SUMIF(Model_Output!$B$11:$B$5000,Q45,Model_Output!$G$11:$G$5000),0)</f>
        <v>26790</v>
      </c>
      <c r="J45" s="34">
        <f t="shared" si="3"/>
        <v>214309</v>
      </c>
      <c r="K45" s="49">
        <f t="shared" si="4"/>
        <v>8.7862944162436549E-2</v>
      </c>
      <c r="M45" t="s">
        <v>4094</v>
      </c>
      <c r="N45" t="s">
        <v>4095</v>
      </c>
      <c r="O45" t="s">
        <v>4096</v>
      </c>
      <c r="P45" t="s">
        <v>4097</v>
      </c>
      <c r="Q45" t="s">
        <v>4098</v>
      </c>
    </row>
    <row r="46" spans="1:44" x14ac:dyDescent="0.25">
      <c r="A46" s="32">
        <v>43</v>
      </c>
      <c r="B46" s="33" t="s">
        <v>625</v>
      </c>
      <c r="C46" s="33" t="s">
        <v>637</v>
      </c>
      <c r="D46" s="15">
        <v>112000</v>
      </c>
      <c r="E46" s="15">
        <f>ROUND(SUMIF(Model_Output!$B$11:$B$5000,M46,Model_Output!$G$11:$G$5000),0)</f>
        <v>22518</v>
      </c>
      <c r="F46" s="15">
        <f>ROUND(SUMIF(Model_Output!$B$11:$B$5000,N46,Model_Output!$G$11:$G$5000),0)</f>
        <v>40754</v>
      </c>
      <c r="G46" s="15">
        <f>ROUND(SUMIF(Model_Output!$B$11:$B$5000,O46,Model_Output!$G$11:$G$5000),0)</f>
        <v>26918</v>
      </c>
      <c r="H46" s="15">
        <f>ROUND(SUMIF(Model_Output!$B$11:$B$5000,P46,Model_Output!$G$11:$G$5000),0)</f>
        <v>22712</v>
      </c>
      <c r="I46" s="15">
        <f>ROUND(SUMIF(Model_Output!$B$11:$B$5000,Q46,Model_Output!$G$11:$G$5000),0)</f>
        <v>14619</v>
      </c>
      <c r="J46" s="34">
        <f t="shared" si="3"/>
        <v>127521</v>
      </c>
      <c r="K46" s="49">
        <f t="shared" si="4"/>
        <v>0.13858035714285713</v>
      </c>
      <c r="M46" t="s">
        <v>4099</v>
      </c>
      <c r="N46" t="s">
        <v>4100</v>
      </c>
      <c r="O46" t="s">
        <v>4101</v>
      </c>
      <c r="P46" t="s">
        <v>4102</v>
      </c>
      <c r="Q46" t="s">
        <v>4103</v>
      </c>
    </row>
    <row r="47" spans="1:44" x14ac:dyDescent="0.25">
      <c r="A47" s="32">
        <v>44</v>
      </c>
      <c r="B47" s="33" t="s">
        <v>626</v>
      </c>
      <c r="C47" s="33" t="s">
        <v>637</v>
      </c>
      <c r="D47" s="15">
        <v>170000</v>
      </c>
      <c r="E47" s="15">
        <f>ROUND(SUMIF(Model_Output!$B$11:$B$5000,M47,Model_Output!$G$11:$G$5000),0)</f>
        <v>31498</v>
      </c>
      <c r="F47" s="15">
        <f>ROUND(SUMIF(Model_Output!$B$11:$B$5000,N47,Model_Output!$G$11:$G$5000),0)</f>
        <v>57892</v>
      </c>
      <c r="G47" s="15">
        <f>ROUND(SUMIF(Model_Output!$B$11:$B$5000,O47,Model_Output!$G$11:$G$5000),0)</f>
        <v>37353</v>
      </c>
      <c r="H47" s="15">
        <f>ROUND(SUMIF(Model_Output!$B$11:$B$5000,P47,Model_Output!$G$11:$G$5000),0)</f>
        <v>31325</v>
      </c>
      <c r="I47" s="15">
        <f>ROUND(SUMIF(Model_Output!$B$11:$B$5000,Q47,Model_Output!$G$11:$G$5000),0)</f>
        <v>21260</v>
      </c>
      <c r="J47" s="34">
        <f t="shared" si="3"/>
        <v>179328</v>
      </c>
      <c r="K47" s="49">
        <f t="shared" si="4"/>
        <v>5.4870588235294115E-2</v>
      </c>
      <c r="M47" t="s">
        <v>4104</v>
      </c>
      <c r="N47" t="s">
        <v>4105</v>
      </c>
      <c r="O47" t="s">
        <v>4106</v>
      </c>
      <c r="P47" t="s">
        <v>4107</v>
      </c>
      <c r="Q47" t="s">
        <v>4108</v>
      </c>
    </row>
    <row r="48" spans="1:44" x14ac:dyDescent="0.25">
      <c r="A48" s="35">
        <v>46</v>
      </c>
      <c r="B48" s="16" t="s">
        <v>627</v>
      </c>
      <c r="C48" s="16" t="s">
        <v>637</v>
      </c>
      <c r="D48" s="9">
        <v>233000</v>
      </c>
      <c r="E48" s="9">
        <f>ROUND(SUMIF(Model_Output!$B$11:$B$5000,M48,Model_Output!$G$11:$G$5000),0)</f>
        <v>41723</v>
      </c>
      <c r="F48" s="9">
        <f>ROUND(SUMIF(Model_Output!$B$11:$B$5000,N48,Model_Output!$G$11:$G$5000),0)</f>
        <v>78545</v>
      </c>
      <c r="G48" s="9">
        <f>ROUND(SUMIF(Model_Output!$B$11:$B$5000,O48,Model_Output!$G$11:$G$5000),0)</f>
        <v>50151</v>
      </c>
      <c r="H48" s="9">
        <f>ROUND(SUMIF(Model_Output!$B$11:$B$5000,P48,Model_Output!$G$11:$G$5000),0)</f>
        <v>42609</v>
      </c>
      <c r="I48" s="9">
        <f>ROUND(SUMIF(Model_Output!$B$11:$B$5000,Q48,Model_Output!$G$11:$G$5000),0)</f>
        <v>26086</v>
      </c>
      <c r="J48" s="36">
        <f t="shared" si="3"/>
        <v>239114</v>
      </c>
      <c r="K48" s="50">
        <f t="shared" si="4"/>
        <v>2.6240343347639486E-2</v>
      </c>
      <c r="M48" t="s">
        <v>4109</v>
      </c>
      <c r="N48" t="s">
        <v>4110</v>
      </c>
      <c r="O48" t="s">
        <v>4111</v>
      </c>
      <c r="P48" t="s">
        <v>4112</v>
      </c>
      <c r="Q48" t="s">
        <v>4113</v>
      </c>
    </row>
    <row r="49" spans="1:17" x14ac:dyDescent="0.25">
      <c r="A49" s="19">
        <v>2</v>
      </c>
      <c r="B49" s="20" t="s">
        <v>608</v>
      </c>
      <c r="C49" s="20" t="s">
        <v>638</v>
      </c>
      <c r="D49" s="21">
        <v>0</v>
      </c>
      <c r="E49" s="21">
        <f>ROUND(SUMIF(Model_Output!$B$11:$B$5000,M49,Model_Output!$G$11:$G$5000),0)</f>
        <v>0</v>
      </c>
      <c r="F49" s="21">
        <f>ROUND(SUMIF(Model_Output!$B$11:$B$5000,N49,Model_Output!$G$11:$G$5000),0)</f>
        <v>0</v>
      </c>
      <c r="G49" s="21">
        <f>ROUND(SUMIF(Model_Output!$B$11:$B$5000,O49,Model_Output!$G$11:$G$5000),0)</f>
        <v>0</v>
      </c>
      <c r="H49" s="21">
        <f>ROUND(SUMIF(Model_Output!$B$11:$B$5000,P49,Model_Output!$G$11:$G$5000),0)</f>
        <v>0</v>
      </c>
      <c r="I49" s="21">
        <f>ROUND(SUMIF(Model_Output!$B$11:$B$5000,Q49,Model_Output!$G$11:$G$5000),0)</f>
        <v>0</v>
      </c>
      <c r="J49" s="22">
        <f t="shared" si="3"/>
        <v>0</v>
      </c>
      <c r="K49" s="51">
        <f>IF(D49&gt;0,(J49-D49)/D49,0)</f>
        <v>0</v>
      </c>
      <c r="M49" t="s">
        <v>4114</v>
      </c>
      <c r="N49" t="s">
        <v>4115</v>
      </c>
      <c r="O49" t="s">
        <v>4116</v>
      </c>
      <c r="P49" t="s">
        <v>4117</v>
      </c>
      <c r="Q49" t="s">
        <v>4118</v>
      </c>
    </row>
    <row r="50" spans="1:17" x14ac:dyDescent="0.25">
      <c r="A50" s="23">
        <v>3</v>
      </c>
      <c r="B50" s="24" t="s">
        <v>609</v>
      </c>
      <c r="C50" s="24" t="s">
        <v>638</v>
      </c>
      <c r="D50" s="25">
        <v>80000</v>
      </c>
      <c r="E50" s="25">
        <f>ROUND(SUMIF(Model_Output!$B$11:$B$5000,M50,Model_Output!$G$11:$G$5000),0)</f>
        <v>15212</v>
      </c>
      <c r="F50" s="25">
        <f>ROUND(SUMIF(Model_Output!$B$11:$B$5000,N50,Model_Output!$G$11:$G$5000),0)</f>
        <v>28972</v>
      </c>
      <c r="G50" s="25">
        <f>ROUND(SUMIF(Model_Output!$B$11:$B$5000,O50,Model_Output!$G$11:$G$5000),0)</f>
        <v>17405</v>
      </c>
      <c r="H50" s="25">
        <f>ROUND(SUMIF(Model_Output!$B$11:$B$5000,P50,Model_Output!$G$11:$G$5000),0)</f>
        <v>14562</v>
      </c>
      <c r="I50" s="25">
        <f>ROUND(SUMIF(Model_Output!$B$11:$B$5000,Q50,Model_Output!$G$11:$G$5000),0)</f>
        <v>7453</v>
      </c>
      <c r="J50" s="26">
        <f t="shared" si="3"/>
        <v>83604</v>
      </c>
      <c r="K50" s="52">
        <f t="shared" ref="K50:K60" si="5">IF(D50&gt;0,(J50-D50)/D50,0)</f>
        <v>4.505E-2</v>
      </c>
      <c r="M50" t="s">
        <v>4119</v>
      </c>
      <c r="N50" t="s">
        <v>4120</v>
      </c>
      <c r="O50" t="s">
        <v>4121</v>
      </c>
      <c r="P50" t="s">
        <v>4122</v>
      </c>
      <c r="Q50" t="s">
        <v>4123</v>
      </c>
    </row>
    <row r="51" spans="1:17" x14ac:dyDescent="0.25">
      <c r="A51" s="23">
        <v>7</v>
      </c>
      <c r="B51" s="24" t="s">
        <v>611</v>
      </c>
      <c r="C51" s="24" t="s">
        <v>638</v>
      </c>
      <c r="D51" s="25">
        <v>79000</v>
      </c>
      <c r="E51" s="25">
        <f>ROUND(SUMIF(Model_Output!$B$11:$B$5000,M51,Model_Output!$G$11:$G$5000),0)</f>
        <v>16903</v>
      </c>
      <c r="F51" s="25">
        <f>ROUND(SUMIF(Model_Output!$B$11:$B$5000,N51,Model_Output!$G$11:$G$5000),0)</f>
        <v>25694</v>
      </c>
      <c r="G51" s="25">
        <f>ROUND(SUMIF(Model_Output!$B$11:$B$5000,O51,Model_Output!$G$11:$G$5000),0)</f>
        <v>19527</v>
      </c>
      <c r="H51" s="25">
        <f>ROUND(SUMIF(Model_Output!$B$11:$B$5000,P51,Model_Output!$G$11:$G$5000),0)</f>
        <v>12691</v>
      </c>
      <c r="I51" s="25">
        <f>ROUND(SUMIF(Model_Output!$B$11:$B$5000,Q51,Model_Output!$G$11:$G$5000),0)</f>
        <v>6888</v>
      </c>
      <c r="J51" s="26">
        <f t="shared" si="3"/>
        <v>81703</v>
      </c>
      <c r="K51" s="52">
        <f t="shared" si="5"/>
        <v>3.421518987341772E-2</v>
      </c>
      <c r="M51" t="s">
        <v>4124</v>
      </c>
      <c r="N51" t="s">
        <v>4125</v>
      </c>
      <c r="O51" t="s">
        <v>4126</v>
      </c>
      <c r="P51" t="s">
        <v>4127</v>
      </c>
      <c r="Q51" t="s">
        <v>4128</v>
      </c>
    </row>
    <row r="52" spans="1:17" x14ac:dyDescent="0.25">
      <c r="A52" s="23">
        <v>18</v>
      </c>
      <c r="B52" s="24" t="s">
        <v>614</v>
      </c>
      <c r="C52" s="24" t="s">
        <v>638</v>
      </c>
      <c r="D52" s="25">
        <v>0</v>
      </c>
      <c r="E52" s="25">
        <f>ROUND(SUMIF(Model_Output!$B$11:$B$5000,M52,Model_Output!$G$11:$G$5000),0)</f>
        <v>0</v>
      </c>
      <c r="F52" s="25">
        <f>ROUND(SUMIF(Model_Output!$B$11:$B$5000,N52,Model_Output!$G$11:$G$5000),0)</f>
        <v>0</v>
      </c>
      <c r="G52" s="25">
        <f>ROUND(SUMIF(Model_Output!$B$11:$B$5000,O52,Model_Output!$G$11:$G$5000),0)</f>
        <v>0</v>
      </c>
      <c r="H52" s="25">
        <f>ROUND(SUMIF(Model_Output!$B$11:$B$5000,P52,Model_Output!$G$11:$G$5000),0)</f>
        <v>0</v>
      </c>
      <c r="I52" s="25">
        <f>ROUND(SUMIF(Model_Output!$B$11:$B$5000,Q52,Model_Output!$G$11:$G$5000),0)</f>
        <v>0</v>
      </c>
      <c r="J52" s="26">
        <f t="shared" si="3"/>
        <v>0</v>
      </c>
      <c r="K52" s="52">
        <f t="shared" si="5"/>
        <v>0</v>
      </c>
      <c r="M52" t="s">
        <v>4129</v>
      </c>
      <c r="N52" t="s">
        <v>4130</v>
      </c>
      <c r="O52" t="s">
        <v>4131</v>
      </c>
      <c r="P52" t="s">
        <v>4132</v>
      </c>
      <c r="Q52" t="s">
        <v>4133</v>
      </c>
    </row>
    <row r="53" spans="1:17" x14ac:dyDescent="0.25">
      <c r="A53" s="23">
        <v>19</v>
      </c>
      <c r="B53" s="24" t="s">
        <v>615</v>
      </c>
      <c r="C53" s="24" t="s">
        <v>638</v>
      </c>
      <c r="D53" s="25">
        <v>0</v>
      </c>
      <c r="E53" s="25">
        <f>ROUND(SUMIF(Model_Output!$B$11:$B$5000,M53,Model_Output!$G$11:$G$5000),0)</f>
        <v>0</v>
      </c>
      <c r="F53" s="25">
        <f>ROUND(SUMIF(Model_Output!$B$11:$B$5000,N53,Model_Output!$G$11:$G$5000),0)</f>
        <v>0</v>
      </c>
      <c r="G53" s="25">
        <f>ROUND(SUMIF(Model_Output!$B$11:$B$5000,O53,Model_Output!$G$11:$G$5000),0)</f>
        <v>0</v>
      </c>
      <c r="H53" s="25">
        <f>ROUND(SUMIF(Model_Output!$B$11:$B$5000,P53,Model_Output!$G$11:$G$5000),0)</f>
        <v>0</v>
      </c>
      <c r="I53" s="25">
        <f>ROUND(SUMIF(Model_Output!$B$11:$B$5000,Q53,Model_Output!$G$11:$G$5000),0)</f>
        <v>0</v>
      </c>
      <c r="J53" s="26">
        <f t="shared" si="3"/>
        <v>0</v>
      </c>
      <c r="K53" s="52">
        <f t="shared" si="5"/>
        <v>0</v>
      </c>
      <c r="M53" t="s">
        <v>4134</v>
      </c>
      <c r="N53" t="s">
        <v>4135</v>
      </c>
      <c r="O53" t="s">
        <v>4136</v>
      </c>
      <c r="P53" t="s">
        <v>4137</v>
      </c>
      <c r="Q53" t="s">
        <v>4138</v>
      </c>
    </row>
    <row r="54" spans="1:17" x14ac:dyDescent="0.25">
      <c r="A54" s="23">
        <v>20</v>
      </c>
      <c r="B54" s="24" t="s">
        <v>616</v>
      </c>
      <c r="C54" s="24" t="s">
        <v>638</v>
      </c>
      <c r="D54" s="25">
        <v>321000</v>
      </c>
      <c r="E54" s="25">
        <f>ROUND(SUMIF(Model_Output!$B$11:$B$5000,M54,Model_Output!$G$11:$G$5000),0)</f>
        <v>55183</v>
      </c>
      <c r="F54" s="25">
        <f>ROUND(SUMIF(Model_Output!$B$11:$B$5000,N54,Model_Output!$G$11:$G$5000),0)</f>
        <v>109374</v>
      </c>
      <c r="G54" s="25">
        <f>ROUND(SUMIF(Model_Output!$B$11:$B$5000,O54,Model_Output!$G$11:$G$5000),0)</f>
        <v>67803</v>
      </c>
      <c r="H54" s="25">
        <f>ROUND(SUMIF(Model_Output!$B$11:$B$5000,P54,Model_Output!$G$11:$G$5000),0)</f>
        <v>62497</v>
      </c>
      <c r="I54" s="25">
        <f>ROUND(SUMIF(Model_Output!$B$11:$B$5000,Q54,Model_Output!$G$11:$G$5000),0)</f>
        <v>43722</v>
      </c>
      <c r="J54" s="26">
        <f t="shared" si="3"/>
        <v>338579</v>
      </c>
      <c r="K54" s="52">
        <f t="shared" si="5"/>
        <v>5.4763239875389405E-2</v>
      </c>
      <c r="M54" t="s">
        <v>4139</v>
      </c>
      <c r="N54" t="s">
        <v>4140</v>
      </c>
      <c r="O54" t="s">
        <v>4141</v>
      </c>
      <c r="P54" t="s">
        <v>4142</v>
      </c>
      <c r="Q54" t="s">
        <v>4143</v>
      </c>
    </row>
    <row r="55" spans="1:17" x14ac:dyDescent="0.25">
      <c r="A55" s="23">
        <v>54</v>
      </c>
      <c r="B55" s="24" t="s">
        <v>628</v>
      </c>
      <c r="C55" s="24" t="s">
        <v>638</v>
      </c>
      <c r="D55" s="25">
        <v>44000</v>
      </c>
      <c r="E55" s="25">
        <f>ROUND(SUMIF(Model_Output!$B$11:$B$5000,M55,Model_Output!$G$11:$G$5000),0)</f>
        <v>11206</v>
      </c>
      <c r="F55" s="25">
        <f>ROUND(SUMIF(Model_Output!$B$11:$B$5000,N55,Model_Output!$G$11:$G$5000),0)</f>
        <v>16822</v>
      </c>
      <c r="G55" s="25">
        <f>ROUND(SUMIF(Model_Output!$B$11:$B$5000,O55,Model_Output!$G$11:$G$5000),0)</f>
        <v>12097</v>
      </c>
      <c r="H55" s="25">
        <f>ROUND(SUMIF(Model_Output!$B$11:$B$5000,P55,Model_Output!$G$11:$G$5000),0)</f>
        <v>7606</v>
      </c>
      <c r="I55" s="25">
        <f>ROUND(SUMIF(Model_Output!$B$11:$B$5000,Q55,Model_Output!$G$11:$G$5000),0)</f>
        <v>4417</v>
      </c>
      <c r="J55" s="26">
        <f t="shared" si="3"/>
        <v>52148</v>
      </c>
      <c r="K55" s="52">
        <f t="shared" si="5"/>
        <v>0.18518181818181817</v>
      </c>
      <c r="M55" t="s">
        <v>4144</v>
      </c>
      <c r="N55" t="s">
        <v>4145</v>
      </c>
      <c r="O55" t="s">
        <v>4146</v>
      </c>
      <c r="P55" t="s">
        <v>4147</v>
      </c>
      <c r="Q55" t="s">
        <v>4148</v>
      </c>
    </row>
    <row r="56" spans="1:17" x14ac:dyDescent="0.25">
      <c r="A56" s="23">
        <v>57</v>
      </c>
      <c r="B56" s="24" t="s">
        <v>629</v>
      </c>
      <c r="C56" s="24" t="s">
        <v>638</v>
      </c>
      <c r="D56" s="25">
        <v>49000</v>
      </c>
      <c r="E56" s="25">
        <f>ROUND(SUMIF(Model_Output!$B$11:$B$5000,M56,Model_Output!$G$11:$G$5000),0)</f>
        <v>9999</v>
      </c>
      <c r="F56" s="25">
        <f>ROUND(SUMIF(Model_Output!$B$11:$B$5000,N56,Model_Output!$G$11:$G$5000),0)</f>
        <v>16551</v>
      </c>
      <c r="G56" s="25">
        <f>ROUND(SUMIF(Model_Output!$B$11:$B$5000,O56,Model_Output!$G$11:$G$5000),0)</f>
        <v>11072</v>
      </c>
      <c r="H56" s="25">
        <f>ROUND(SUMIF(Model_Output!$B$11:$B$5000,P56,Model_Output!$G$11:$G$5000),0)</f>
        <v>7445</v>
      </c>
      <c r="I56" s="25">
        <f>ROUND(SUMIF(Model_Output!$B$11:$B$5000,Q56,Model_Output!$G$11:$G$5000),0)</f>
        <v>3085</v>
      </c>
      <c r="J56" s="26">
        <f t="shared" si="3"/>
        <v>48152</v>
      </c>
      <c r="K56" s="52">
        <f t="shared" si="5"/>
        <v>-1.7306122448979593E-2</v>
      </c>
      <c r="M56" t="s">
        <v>4149</v>
      </c>
      <c r="N56" t="s">
        <v>4150</v>
      </c>
      <c r="O56" t="s">
        <v>4151</v>
      </c>
      <c r="P56" t="s">
        <v>4152</v>
      </c>
      <c r="Q56" t="s">
        <v>4153</v>
      </c>
    </row>
    <row r="57" spans="1:17" x14ac:dyDescent="0.25">
      <c r="A57" s="23">
        <v>58</v>
      </c>
      <c r="B57" s="24" t="s">
        <v>630</v>
      </c>
      <c r="C57" s="24" t="s">
        <v>638</v>
      </c>
      <c r="D57" s="25">
        <v>0</v>
      </c>
      <c r="E57" s="25">
        <f>ROUND(SUMIF(Model_Output!$B$11:$B$5000,M57,Model_Output!$G$11:$G$5000),0)</f>
        <v>0</v>
      </c>
      <c r="F57" s="25">
        <f>ROUND(SUMIF(Model_Output!$B$11:$B$5000,N57,Model_Output!$G$11:$G$5000),0)</f>
        <v>0</v>
      </c>
      <c r="G57" s="25">
        <f>ROUND(SUMIF(Model_Output!$B$11:$B$5000,O57,Model_Output!$G$11:$G$5000),0)</f>
        <v>0</v>
      </c>
      <c r="H57" s="25">
        <f>ROUND(SUMIF(Model_Output!$B$11:$B$5000,P57,Model_Output!$G$11:$G$5000),0)</f>
        <v>0</v>
      </c>
      <c r="I57" s="25">
        <f>ROUND(SUMIF(Model_Output!$B$11:$B$5000,Q57,Model_Output!$G$11:$G$5000),0)</f>
        <v>0</v>
      </c>
      <c r="J57" s="26">
        <f t="shared" si="3"/>
        <v>0</v>
      </c>
      <c r="K57" s="52">
        <f t="shared" si="5"/>
        <v>0</v>
      </c>
      <c r="M57" t="s">
        <v>4154</v>
      </c>
      <c r="N57" t="s">
        <v>4155</v>
      </c>
      <c r="O57" t="s">
        <v>4156</v>
      </c>
      <c r="P57" t="s">
        <v>4157</v>
      </c>
      <c r="Q57" t="s">
        <v>4158</v>
      </c>
    </row>
    <row r="58" spans="1:17" x14ac:dyDescent="0.25">
      <c r="A58" s="23">
        <v>60</v>
      </c>
      <c r="B58" s="24" t="s">
        <v>631</v>
      </c>
      <c r="C58" s="24" t="s">
        <v>638</v>
      </c>
      <c r="D58" s="25">
        <v>0</v>
      </c>
      <c r="E58" s="25">
        <f>ROUND(SUMIF(Model_Output!$B$11:$B$5000,M58,Model_Output!$G$11:$G$5000),0)</f>
        <v>0</v>
      </c>
      <c r="F58" s="25">
        <f>ROUND(SUMIF(Model_Output!$B$11:$B$5000,N58,Model_Output!$G$11:$G$5000),0)</f>
        <v>0</v>
      </c>
      <c r="G58" s="25">
        <f>ROUND(SUMIF(Model_Output!$B$11:$B$5000,O58,Model_Output!$G$11:$G$5000),0)</f>
        <v>0</v>
      </c>
      <c r="H58" s="25">
        <f>ROUND(SUMIF(Model_Output!$B$11:$B$5000,P58,Model_Output!$G$11:$G$5000),0)</f>
        <v>0</v>
      </c>
      <c r="I58" s="25">
        <f>ROUND(SUMIF(Model_Output!$B$11:$B$5000,Q58,Model_Output!$G$11:$G$5000),0)</f>
        <v>0</v>
      </c>
      <c r="J58" s="26">
        <f t="shared" si="3"/>
        <v>0</v>
      </c>
      <c r="K58" s="52">
        <f t="shared" si="5"/>
        <v>0</v>
      </c>
      <c r="M58" t="s">
        <v>4159</v>
      </c>
      <c r="N58" t="s">
        <v>4160</v>
      </c>
      <c r="O58" t="s">
        <v>4161</v>
      </c>
      <c r="P58" t="s">
        <v>4162</v>
      </c>
      <c r="Q58" t="s">
        <v>4163</v>
      </c>
    </row>
    <row r="59" spans="1:17" x14ac:dyDescent="0.25">
      <c r="A59" s="23">
        <v>66</v>
      </c>
      <c r="B59" s="24" t="s">
        <v>632</v>
      </c>
      <c r="C59" s="24" t="s">
        <v>638</v>
      </c>
      <c r="D59" s="25">
        <v>0</v>
      </c>
      <c r="E59" s="25">
        <f>ROUND(SUMIF(Model_Output!$B$11:$B$5000,M59,Model_Output!$G$11:$G$5000),0)</f>
        <v>0</v>
      </c>
      <c r="F59" s="25">
        <f>ROUND(SUMIF(Model_Output!$B$11:$B$5000,N59,Model_Output!$G$11:$G$5000),0)</f>
        <v>0</v>
      </c>
      <c r="G59" s="25">
        <f>ROUND(SUMIF(Model_Output!$B$11:$B$5000,O59,Model_Output!$G$11:$G$5000),0)</f>
        <v>0</v>
      </c>
      <c r="H59" s="25">
        <f>ROUND(SUMIF(Model_Output!$B$11:$B$5000,P59,Model_Output!$G$11:$G$5000),0)</f>
        <v>0</v>
      </c>
      <c r="I59" s="25">
        <f>ROUND(SUMIF(Model_Output!$B$11:$B$5000,Q59,Model_Output!$G$11:$G$5000),0)</f>
        <v>0</v>
      </c>
      <c r="J59" s="26">
        <f t="shared" si="3"/>
        <v>0</v>
      </c>
      <c r="K59" s="52">
        <f t="shared" si="5"/>
        <v>0</v>
      </c>
      <c r="M59" t="s">
        <v>4164</v>
      </c>
      <c r="N59" t="s">
        <v>4165</v>
      </c>
      <c r="O59" t="s">
        <v>4166</v>
      </c>
      <c r="P59" t="s">
        <v>4167</v>
      </c>
      <c r="Q59" t="s">
        <v>4168</v>
      </c>
    </row>
    <row r="60" spans="1:17" x14ac:dyDescent="0.25">
      <c r="A60" s="27">
        <v>71</v>
      </c>
      <c r="B60" s="17" t="s">
        <v>633</v>
      </c>
      <c r="C60" s="17" t="s">
        <v>638</v>
      </c>
      <c r="D60" s="18">
        <v>32000</v>
      </c>
      <c r="E60" s="18">
        <f>ROUND(SUMIF(Model_Output!$B$11:$B$5000,M60,Model_Output!$G$11:$G$5000),0)</f>
        <v>7592</v>
      </c>
      <c r="F60" s="18">
        <f>ROUND(SUMIF(Model_Output!$B$11:$B$5000,N60,Model_Output!$G$11:$G$5000),0)</f>
        <v>14919</v>
      </c>
      <c r="G60" s="18">
        <f>ROUND(SUMIF(Model_Output!$B$11:$B$5000,O60,Model_Output!$G$11:$G$5000),0)</f>
        <v>9972</v>
      </c>
      <c r="H60" s="18">
        <f>ROUND(SUMIF(Model_Output!$B$11:$B$5000,P60,Model_Output!$G$11:$G$5000),0)</f>
        <v>8637</v>
      </c>
      <c r="I60" s="18">
        <f>ROUND(SUMIF(Model_Output!$B$11:$B$5000,Q60,Model_Output!$G$11:$G$5000),0)</f>
        <v>4308</v>
      </c>
      <c r="J60" s="28">
        <f t="shared" si="3"/>
        <v>45428</v>
      </c>
      <c r="K60" s="53">
        <f t="shared" si="5"/>
        <v>0.41962500000000003</v>
      </c>
      <c r="M60" t="s">
        <v>4169</v>
      </c>
      <c r="N60" t="s">
        <v>4170</v>
      </c>
      <c r="O60" t="s">
        <v>4171</v>
      </c>
      <c r="P60" t="s">
        <v>4172</v>
      </c>
      <c r="Q60" t="s">
        <v>4173</v>
      </c>
    </row>
    <row r="61" spans="1:17" x14ac:dyDescent="0.25">
      <c r="A61" s="38" t="s">
        <v>151</v>
      </c>
      <c r="B61" s="8"/>
      <c r="C61" s="8"/>
      <c r="D61" s="9">
        <f t="shared" ref="D61:J61" si="6">SUM(D35:D60)</f>
        <v>3433410</v>
      </c>
      <c r="E61" s="9">
        <f t="shared" si="6"/>
        <v>646294</v>
      </c>
      <c r="F61" s="9">
        <f t="shared" si="6"/>
        <v>1219937</v>
      </c>
      <c r="G61" s="9">
        <f t="shared" si="6"/>
        <v>776480</v>
      </c>
      <c r="H61" s="9">
        <f t="shared" si="6"/>
        <v>648602</v>
      </c>
      <c r="I61" s="9">
        <f t="shared" si="6"/>
        <v>388930</v>
      </c>
      <c r="J61" s="36">
        <f t="shared" si="6"/>
        <v>3680243</v>
      </c>
      <c r="K61" s="50">
        <f t="shared" ref="K61" si="7">(J61-D61)/D61</f>
        <v>7.1891501451909326E-2</v>
      </c>
    </row>
    <row r="63" spans="1:17" x14ac:dyDescent="0.25">
      <c r="A63" s="2" t="s">
        <v>5785</v>
      </c>
      <c r="B63" s="2"/>
      <c r="C63" s="2"/>
      <c r="D63" s="2"/>
    </row>
    <row r="64" spans="1:17" x14ac:dyDescent="0.25">
      <c r="A64" s="261" t="s">
        <v>605</v>
      </c>
      <c r="B64" s="262"/>
      <c r="C64" s="262"/>
      <c r="D64" s="264" t="s">
        <v>918</v>
      </c>
      <c r="E64" s="262" t="s">
        <v>634</v>
      </c>
      <c r="F64" s="262"/>
      <c r="G64" s="262"/>
      <c r="H64" s="262"/>
      <c r="I64" s="262"/>
      <c r="J64" s="263"/>
      <c r="K64" s="257" t="s">
        <v>1008</v>
      </c>
      <c r="M64" s="5" t="s">
        <v>68</v>
      </c>
    </row>
    <row r="65" spans="1:17" x14ac:dyDescent="0.25">
      <c r="A65" s="35" t="s">
        <v>607</v>
      </c>
      <c r="B65" s="168" t="s">
        <v>606</v>
      </c>
      <c r="C65" s="168" t="s">
        <v>636</v>
      </c>
      <c r="D65" s="265"/>
      <c r="E65" s="168" t="s">
        <v>60</v>
      </c>
      <c r="F65" s="168" t="s">
        <v>61</v>
      </c>
      <c r="G65" s="168" t="s">
        <v>62</v>
      </c>
      <c r="H65" s="168" t="s">
        <v>63</v>
      </c>
      <c r="I65" s="168" t="s">
        <v>64</v>
      </c>
      <c r="J65" s="37" t="s">
        <v>65</v>
      </c>
      <c r="K65" s="258"/>
      <c r="M65" s="168" t="s">
        <v>60</v>
      </c>
      <c r="N65" s="168" t="s">
        <v>61</v>
      </c>
      <c r="O65" s="168" t="s">
        <v>62</v>
      </c>
      <c r="P65" s="168" t="s">
        <v>63</v>
      </c>
      <c r="Q65" s="168" t="s">
        <v>64</v>
      </c>
    </row>
    <row r="66" spans="1:17" x14ac:dyDescent="0.25">
      <c r="A66" s="169">
        <v>4</v>
      </c>
      <c r="B66" s="29" t="s">
        <v>610</v>
      </c>
      <c r="C66" s="29" t="s">
        <v>637</v>
      </c>
      <c r="D66" s="30">
        <v>67777</v>
      </c>
      <c r="E66" s="30">
        <f>ROUND(SUMIF(Model_Output!$B$11:$B$5000,M66,Model_Output!$G$11:$G$5000),0)</f>
        <v>9495</v>
      </c>
      <c r="F66" s="30">
        <f>ROUND(SUMIF(Model_Output!$B$11:$B$5000,N66,Model_Output!$G$11:$G$5000),0)</f>
        <v>16014</v>
      </c>
      <c r="G66" s="30">
        <f>ROUND(SUMIF(Model_Output!$B$11:$B$5000,O66,Model_Output!$G$11:$G$5000),0)</f>
        <v>12160</v>
      </c>
      <c r="H66" s="30">
        <f>ROUND(SUMIF(Model_Output!$B$11:$B$5000,P66,Model_Output!$G$11:$G$5000),0)</f>
        <v>8010</v>
      </c>
      <c r="I66" s="30">
        <f>ROUND(SUMIF(Model_Output!$B$11:$B$5000,Q66,Model_Output!$G$11:$G$5000),0)</f>
        <v>3439</v>
      </c>
      <c r="J66" s="31">
        <f t="shared" ref="J66:J91" si="8">SUM(E66:I66)</f>
        <v>49118</v>
      </c>
      <c r="K66" s="48">
        <f>IF(D66&gt;0,(J66-D66)/D66,0)</f>
        <v>-0.27529988049043186</v>
      </c>
      <c r="M66" t="s">
        <v>4174</v>
      </c>
      <c r="N66" t="s">
        <v>4175</v>
      </c>
      <c r="O66" t="s">
        <v>4176</v>
      </c>
      <c r="P66" t="s">
        <v>4177</v>
      </c>
      <c r="Q66" t="s">
        <v>4178</v>
      </c>
    </row>
    <row r="67" spans="1:17" x14ac:dyDescent="0.25">
      <c r="A67" s="169">
        <v>14</v>
      </c>
      <c r="B67" s="29" t="s">
        <v>612</v>
      </c>
      <c r="C67" s="29" t="s">
        <v>637</v>
      </c>
      <c r="D67" s="266">
        <v>184981</v>
      </c>
      <c r="E67" s="30">
        <f>ROUND(SUMIF(Model_Output!$B$11:$B$5000,M67,Model_Output!$G$11:$G$5000),0)</f>
        <v>8167</v>
      </c>
      <c r="F67" s="30">
        <f>ROUND(SUMIF(Model_Output!$B$11:$B$5000,N67,Model_Output!$G$11:$G$5000),0)</f>
        <v>18972</v>
      </c>
      <c r="G67" s="30">
        <f>ROUND(SUMIF(Model_Output!$B$11:$B$5000,O67,Model_Output!$G$11:$G$5000),0)</f>
        <v>15203</v>
      </c>
      <c r="H67" s="30">
        <f>ROUND(SUMIF(Model_Output!$B$11:$B$5000,P67,Model_Output!$G$11:$G$5000),0)</f>
        <v>11241</v>
      </c>
      <c r="I67" s="30">
        <f>ROUND(SUMIF(Model_Output!$B$11:$B$5000,Q67,Model_Output!$G$11:$G$5000),0)</f>
        <v>2910</v>
      </c>
      <c r="J67" s="31">
        <f t="shared" si="8"/>
        <v>56493</v>
      </c>
      <c r="K67" s="259">
        <f>IF((J67+J68)&gt;0,(SUM(J67:J68)-D67)/D67,0)</f>
        <v>-0.21176228909996161</v>
      </c>
      <c r="M67" t="s">
        <v>4179</v>
      </c>
      <c r="N67" t="s">
        <v>4180</v>
      </c>
      <c r="O67" t="s">
        <v>4181</v>
      </c>
      <c r="P67" t="s">
        <v>4182</v>
      </c>
      <c r="Q67" t="s">
        <v>4183</v>
      </c>
    </row>
    <row r="68" spans="1:17" x14ac:dyDescent="0.25">
      <c r="A68" s="35">
        <v>15</v>
      </c>
      <c r="B68" s="16" t="s">
        <v>613</v>
      </c>
      <c r="C68" s="16" t="s">
        <v>637</v>
      </c>
      <c r="D68" s="267"/>
      <c r="E68" s="9">
        <f>ROUND(SUMIF(Model_Output!$B$11:$B$5000,M68,Model_Output!$G$11:$G$5000),0)</f>
        <v>13675</v>
      </c>
      <c r="F68" s="9">
        <f>ROUND(SUMIF(Model_Output!$B$11:$B$5000,N68,Model_Output!$G$11:$G$5000),0)</f>
        <v>30824</v>
      </c>
      <c r="G68" s="9">
        <f>ROUND(SUMIF(Model_Output!$B$11:$B$5000,O68,Model_Output!$G$11:$G$5000),0)</f>
        <v>23308</v>
      </c>
      <c r="H68" s="9">
        <f>ROUND(SUMIF(Model_Output!$B$11:$B$5000,P68,Model_Output!$G$11:$G$5000),0)</f>
        <v>16930</v>
      </c>
      <c r="I68" s="9">
        <f>ROUND(SUMIF(Model_Output!$B$11:$B$5000,Q68,Model_Output!$G$11:$G$5000),0)</f>
        <v>4579</v>
      </c>
      <c r="J68" s="36">
        <f t="shared" si="8"/>
        <v>89316</v>
      </c>
      <c r="K68" s="260"/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</row>
    <row r="69" spans="1:17" x14ac:dyDescent="0.25">
      <c r="A69" s="32">
        <v>22</v>
      </c>
      <c r="B69" s="33" t="s">
        <v>617</v>
      </c>
      <c r="C69" s="33" t="s">
        <v>637</v>
      </c>
      <c r="D69" s="15">
        <v>81477</v>
      </c>
      <c r="E69" s="15">
        <f>ROUND(SUMIF(Model_Output!$B$11:$B$5000,M69,Model_Output!$G$11:$G$5000),0)</f>
        <v>6307</v>
      </c>
      <c r="F69" s="15">
        <f>ROUND(SUMIF(Model_Output!$B$11:$B$5000,N69,Model_Output!$G$11:$G$5000),0)</f>
        <v>13156</v>
      </c>
      <c r="G69" s="15">
        <f>ROUND(SUMIF(Model_Output!$B$11:$B$5000,O69,Model_Output!$G$11:$G$5000),0)</f>
        <v>10145</v>
      </c>
      <c r="H69" s="15">
        <f>ROUND(SUMIF(Model_Output!$B$11:$B$5000,P69,Model_Output!$G$11:$G$5000),0)</f>
        <v>5849</v>
      </c>
      <c r="I69" s="15">
        <f>ROUND(SUMIF(Model_Output!$B$11:$B$5000,Q69,Model_Output!$G$11:$G$5000),0)</f>
        <v>2230</v>
      </c>
      <c r="J69" s="34">
        <f t="shared" si="8"/>
        <v>37687</v>
      </c>
      <c r="K69" s="49">
        <f t="shared" ref="K69:K79" si="9">IF(D69&gt;0,(J69-D69)/D69,0)</f>
        <v>-0.53745228714852045</v>
      </c>
      <c r="M69" t="s">
        <v>4189</v>
      </c>
      <c r="N69" t="s">
        <v>4190</v>
      </c>
      <c r="O69" t="s">
        <v>4191</v>
      </c>
      <c r="P69" t="s">
        <v>4192</v>
      </c>
      <c r="Q69" t="s">
        <v>4193</v>
      </c>
    </row>
    <row r="70" spans="1:17" x14ac:dyDescent="0.25">
      <c r="A70" s="32">
        <v>23</v>
      </c>
      <c r="B70" s="33" t="s">
        <v>618</v>
      </c>
      <c r="C70" s="33" t="s">
        <v>637</v>
      </c>
      <c r="D70" s="15">
        <v>81758</v>
      </c>
      <c r="E70" s="15">
        <f>ROUND(SUMIF(Model_Output!$B$11:$B$5000,M70,Model_Output!$G$11:$G$5000),0)</f>
        <v>10511</v>
      </c>
      <c r="F70" s="15">
        <f>ROUND(SUMIF(Model_Output!$B$11:$B$5000,N70,Model_Output!$G$11:$G$5000),0)</f>
        <v>22652</v>
      </c>
      <c r="G70" s="15">
        <f>ROUND(SUMIF(Model_Output!$B$11:$B$5000,O70,Model_Output!$G$11:$G$5000),0)</f>
        <v>15596</v>
      </c>
      <c r="H70" s="15">
        <f>ROUND(SUMIF(Model_Output!$B$11:$B$5000,P70,Model_Output!$G$11:$G$5000),0)</f>
        <v>11864</v>
      </c>
      <c r="I70" s="15">
        <f>ROUND(SUMIF(Model_Output!$B$11:$B$5000,Q70,Model_Output!$G$11:$G$5000),0)</f>
        <v>2816</v>
      </c>
      <c r="J70" s="34">
        <f t="shared" si="8"/>
        <v>63439</v>
      </c>
      <c r="K70" s="49">
        <f t="shared" si="9"/>
        <v>-0.22406370018836078</v>
      </c>
      <c r="M70" t="s">
        <v>4194</v>
      </c>
      <c r="N70" t="s">
        <v>4195</v>
      </c>
      <c r="O70" t="s">
        <v>4196</v>
      </c>
      <c r="P70" t="s">
        <v>4197</v>
      </c>
      <c r="Q70" t="s">
        <v>4198</v>
      </c>
    </row>
    <row r="71" spans="1:17" x14ac:dyDescent="0.25">
      <c r="A71" s="32">
        <v>29</v>
      </c>
      <c r="B71" s="33" t="s">
        <v>619</v>
      </c>
      <c r="C71" s="33" t="s">
        <v>637</v>
      </c>
      <c r="D71" s="15">
        <v>168986</v>
      </c>
      <c r="E71" s="15">
        <f>ROUND(SUMIF(Model_Output!$B$11:$B$5000,M71,Model_Output!$G$11:$G$5000),0)</f>
        <v>23084</v>
      </c>
      <c r="F71" s="15">
        <f>ROUND(SUMIF(Model_Output!$B$11:$B$5000,N71,Model_Output!$G$11:$G$5000),0)</f>
        <v>49306</v>
      </c>
      <c r="G71" s="15">
        <f>ROUND(SUMIF(Model_Output!$B$11:$B$5000,O71,Model_Output!$G$11:$G$5000),0)</f>
        <v>40605</v>
      </c>
      <c r="H71" s="15">
        <f>ROUND(SUMIF(Model_Output!$B$11:$B$5000,P71,Model_Output!$G$11:$G$5000),0)</f>
        <v>24123</v>
      </c>
      <c r="I71" s="15">
        <f>ROUND(SUMIF(Model_Output!$B$11:$B$5000,Q71,Model_Output!$G$11:$G$5000),0)</f>
        <v>5531</v>
      </c>
      <c r="J71" s="34">
        <f t="shared" si="8"/>
        <v>142649</v>
      </c>
      <c r="K71" s="49">
        <f t="shared" si="9"/>
        <v>-0.15585314759802588</v>
      </c>
      <c r="M71" t="s">
        <v>4199</v>
      </c>
      <c r="N71" t="s">
        <v>4200</v>
      </c>
      <c r="O71" t="s">
        <v>4201</v>
      </c>
      <c r="P71" t="s">
        <v>4202</v>
      </c>
      <c r="Q71" t="s">
        <v>4203</v>
      </c>
    </row>
    <row r="72" spans="1:17" x14ac:dyDescent="0.25">
      <c r="A72" s="32">
        <v>30</v>
      </c>
      <c r="B72" s="33" t="s">
        <v>620</v>
      </c>
      <c r="C72" s="33" t="s">
        <v>637</v>
      </c>
      <c r="D72" s="15">
        <v>151532</v>
      </c>
      <c r="E72" s="15">
        <f>ROUND(SUMIF(Model_Output!$B$11:$B$5000,M72,Model_Output!$G$11:$G$5000),0)</f>
        <v>20061</v>
      </c>
      <c r="F72" s="15">
        <f>ROUND(SUMIF(Model_Output!$B$11:$B$5000,N72,Model_Output!$G$11:$G$5000),0)</f>
        <v>40785</v>
      </c>
      <c r="G72" s="15">
        <f>ROUND(SUMIF(Model_Output!$B$11:$B$5000,O72,Model_Output!$G$11:$G$5000),0)</f>
        <v>29071</v>
      </c>
      <c r="H72" s="15">
        <f>ROUND(SUMIF(Model_Output!$B$11:$B$5000,P72,Model_Output!$G$11:$G$5000),0)</f>
        <v>19444</v>
      </c>
      <c r="I72" s="15">
        <f>ROUND(SUMIF(Model_Output!$B$11:$B$5000,Q72,Model_Output!$G$11:$G$5000),0)</f>
        <v>5357</v>
      </c>
      <c r="J72" s="34">
        <f t="shared" si="8"/>
        <v>114718</v>
      </c>
      <c r="K72" s="49">
        <f t="shared" si="9"/>
        <v>-0.24294538447324657</v>
      </c>
      <c r="M72" t="s">
        <v>4204</v>
      </c>
      <c r="N72" t="s">
        <v>4205</v>
      </c>
      <c r="O72" t="s">
        <v>4206</v>
      </c>
      <c r="P72" t="s">
        <v>4207</v>
      </c>
      <c r="Q72" t="s">
        <v>4208</v>
      </c>
    </row>
    <row r="73" spans="1:17" x14ac:dyDescent="0.25">
      <c r="A73" s="32">
        <v>32</v>
      </c>
      <c r="B73" s="33" t="s">
        <v>621</v>
      </c>
      <c r="C73" s="33" t="s">
        <v>637</v>
      </c>
      <c r="D73" s="15">
        <v>0</v>
      </c>
      <c r="E73" s="15">
        <f>ROUND(SUMIF(Model_Output!$B$11:$B$5000,M73,Model_Output!$G$11:$G$5000),0)</f>
        <v>0</v>
      </c>
      <c r="F73" s="15">
        <f>ROUND(SUMIF(Model_Output!$B$11:$B$5000,N73,Model_Output!$G$11:$G$5000),0)</f>
        <v>0</v>
      </c>
      <c r="G73" s="15">
        <f>ROUND(SUMIF(Model_Output!$B$11:$B$5000,O73,Model_Output!$G$11:$G$5000),0)</f>
        <v>0</v>
      </c>
      <c r="H73" s="15">
        <f>ROUND(SUMIF(Model_Output!$B$11:$B$5000,P73,Model_Output!$G$11:$G$5000),0)</f>
        <v>0</v>
      </c>
      <c r="I73" s="15">
        <f>ROUND(SUMIF(Model_Output!$B$11:$B$5000,Q73,Model_Output!$G$11:$G$5000),0)</f>
        <v>0</v>
      </c>
      <c r="J73" s="34">
        <f t="shared" si="8"/>
        <v>0</v>
      </c>
      <c r="K73" s="49">
        <f t="shared" si="9"/>
        <v>0</v>
      </c>
      <c r="M73" t="s">
        <v>4209</v>
      </c>
      <c r="N73" t="s">
        <v>4210</v>
      </c>
      <c r="O73" t="s">
        <v>4211</v>
      </c>
      <c r="P73" t="s">
        <v>4212</v>
      </c>
      <c r="Q73" t="s">
        <v>4213</v>
      </c>
    </row>
    <row r="74" spans="1:17" x14ac:dyDescent="0.25">
      <c r="A74" s="32">
        <v>35</v>
      </c>
      <c r="B74" s="33" t="s">
        <v>622</v>
      </c>
      <c r="C74" s="33" t="s">
        <v>637</v>
      </c>
      <c r="D74" s="15">
        <v>168165</v>
      </c>
      <c r="E74" s="15">
        <f>ROUND(SUMIF(Model_Output!$B$11:$B$5000,M74,Model_Output!$G$11:$G$5000),0)</f>
        <v>25813</v>
      </c>
      <c r="F74" s="15">
        <f>ROUND(SUMIF(Model_Output!$B$11:$B$5000,N74,Model_Output!$G$11:$G$5000),0)</f>
        <v>57250</v>
      </c>
      <c r="G74" s="15">
        <f>ROUND(SUMIF(Model_Output!$B$11:$B$5000,O74,Model_Output!$G$11:$G$5000),0)</f>
        <v>42272</v>
      </c>
      <c r="H74" s="15">
        <f>ROUND(SUMIF(Model_Output!$B$11:$B$5000,P74,Model_Output!$G$11:$G$5000),0)</f>
        <v>30121</v>
      </c>
      <c r="I74" s="15">
        <f>ROUND(SUMIF(Model_Output!$B$11:$B$5000,Q74,Model_Output!$G$11:$G$5000),0)</f>
        <v>9973</v>
      </c>
      <c r="J74" s="34">
        <f t="shared" si="8"/>
        <v>165429</v>
      </c>
      <c r="K74" s="49">
        <f t="shared" si="9"/>
        <v>-1.626973508161627E-2</v>
      </c>
      <c r="M74" t="s">
        <v>4214</v>
      </c>
      <c r="N74" t="s">
        <v>4215</v>
      </c>
      <c r="O74" t="s">
        <v>4216</v>
      </c>
      <c r="P74" t="s">
        <v>4217</v>
      </c>
      <c r="Q74" t="s">
        <v>4218</v>
      </c>
    </row>
    <row r="75" spans="1:17" x14ac:dyDescent="0.25">
      <c r="A75" s="32">
        <v>37</v>
      </c>
      <c r="B75" s="33" t="s">
        <v>623</v>
      </c>
      <c r="C75" s="33" t="s">
        <v>637</v>
      </c>
      <c r="D75" s="15">
        <v>104911</v>
      </c>
      <c r="E75" s="15">
        <f>ROUND(SUMIF(Model_Output!$B$11:$B$5000,M75,Model_Output!$G$11:$G$5000),0)</f>
        <v>17270</v>
      </c>
      <c r="F75" s="15">
        <f>ROUND(SUMIF(Model_Output!$B$11:$B$5000,N75,Model_Output!$G$11:$G$5000),0)</f>
        <v>32992</v>
      </c>
      <c r="G75" s="15">
        <f>ROUND(SUMIF(Model_Output!$B$11:$B$5000,O75,Model_Output!$G$11:$G$5000),0)</f>
        <v>24770</v>
      </c>
      <c r="H75" s="15">
        <f>ROUND(SUMIF(Model_Output!$B$11:$B$5000,P75,Model_Output!$G$11:$G$5000),0)</f>
        <v>15859</v>
      </c>
      <c r="I75" s="15">
        <f>ROUND(SUMIF(Model_Output!$B$11:$B$5000,Q75,Model_Output!$G$11:$G$5000),0)</f>
        <v>4592</v>
      </c>
      <c r="J75" s="34">
        <f t="shared" si="8"/>
        <v>95483</v>
      </c>
      <c r="K75" s="49">
        <f t="shared" si="9"/>
        <v>-8.9866648873807325E-2</v>
      </c>
      <c r="M75" t="s">
        <v>4219</v>
      </c>
      <c r="N75" t="s">
        <v>4220</v>
      </c>
      <c r="O75" t="s">
        <v>4221</v>
      </c>
      <c r="P75" t="s">
        <v>4222</v>
      </c>
      <c r="Q75" t="s">
        <v>4223</v>
      </c>
    </row>
    <row r="76" spans="1:17" x14ac:dyDescent="0.25">
      <c r="A76" s="32">
        <v>41</v>
      </c>
      <c r="B76" s="33" t="s">
        <v>624</v>
      </c>
      <c r="C76" s="33" t="s">
        <v>637</v>
      </c>
      <c r="D76" s="15">
        <v>130021</v>
      </c>
      <c r="E76" s="15">
        <f>ROUND(SUMIF(Model_Output!$B$11:$B$5000,M76,Model_Output!$G$11:$G$5000),0)</f>
        <v>20791</v>
      </c>
      <c r="F76" s="15">
        <f>ROUND(SUMIF(Model_Output!$B$11:$B$5000,N76,Model_Output!$G$11:$G$5000),0)</f>
        <v>46420</v>
      </c>
      <c r="G76" s="15">
        <f>ROUND(SUMIF(Model_Output!$B$11:$B$5000,O76,Model_Output!$G$11:$G$5000),0)</f>
        <v>32703</v>
      </c>
      <c r="H76" s="15">
        <f>ROUND(SUMIF(Model_Output!$B$11:$B$5000,P76,Model_Output!$G$11:$G$5000),0)</f>
        <v>26296</v>
      </c>
      <c r="I76" s="15">
        <f>ROUND(SUMIF(Model_Output!$B$11:$B$5000,Q76,Model_Output!$G$11:$G$5000),0)</f>
        <v>5912</v>
      </c>
      <c r="J76" s="34">
        <f t="shared" si="8"/>
        <v>132122</v>
      </c>
      <c r="K76" s="49">
        <f t="shared" si="9"/>
        <v>1.6158928173141261E-2</v>
      </c>
      <c r="M76" t="s">
        <v>4224</v>
      </c>
      <c r="N76" t="s">
        <v>4225</v>
      </c>
      <c r="O76" t="s">
        <v>4226</v>
      </c>
      <c r="P76" t="s">
        <v>4227</v>
      </c>
      <c r="Q76" t="s">
        <v>4228</v>
      </c>
    </row>
    <row r="77" spans="1:17" x14ac:dyDescent="0.25">
      <c r="A77" s="32">
        <v>43</v>
      </c>
      <c r="B77" s="33" t="s">
        <v>625</v>
      </c>
      <c r="C77" s="33" t="s">
        <v>637</v>
      </c>
      <c r="D77" s="15">
        <v>119368</v>
      </c>
      <c r="E77" s="15">
        <f>ROUND(SUMIF(Model_Output!$B$11:$B$5000,M77,Model_Output!$G$11:$G$5000),0)</f>
        <v>20949</v>
      </c>
      <c r="F77" s="15">
        <f>ROUND(SUMIF(Model_Output!$B$11:$B$5000,N77,Model_Output!$G$11:$G$5000),0)</f>
        <v>47522</v>
      </c>
      <c r="G77" s="15">
        <f>ROUND(SUMIF(Model_Output!$B$11:$B$5000,O77,Model_Output!$G$11:$G$5000),0)</f>
        <v>31191</v>
      </c>
      <c r="H77" s="15">
        <f>ROUND(SUMIF(Model_Output!$B$11:$B$5000,P77,Model_Output!$G$11:$G$5000),0)</f>
        <v>26193</v>
      </c>
      <c r="I77" s="15">
        <f>ROUND(SUMIF(Model_Output!$B$11:$B$5000,Q77,Model_Output!$G$11:$G$5000),0)</f>
        <v>8308</v>
      </c>
      <c r="J77" s="34">
        <f t="shared" si="8"/>
        <v>134163</v>
      </c>
      <c r="K77" s="49">
        <f t="shared" si="9"/>
        <v>0.1239444407211313</v>
      </c>
      <c r="M77" t="s">
        <v>4229</v>
      </c>
      <c r="N77" t="s">
        <v>4230</v>
      </c>
      <c r="O77" t="s">
        <v>4231</v>
      </c>
      <c r="P77" t="s">
        <v>4232</v>
      </c>
      <c r="Q77" t="s">
        <v>4233</v>
      </c>
    </row>
    <row r="78" spans="1:17" x14ac:dyDescent="0.25">
      <c r="A78" s="32">
        <v>44</v>
      </c>
      <c r="B78" s="33" t="s">
        <v>626</v>
      </c>
      <c r="C78" s="33" t="s">
        <v>637</v>
      </c>
      <c r="D78" s="15">
        <v>85590</v>
      </c>
      <c r="E78" s="15">
        <f>ROUND(SUMIF(Model_Output!$B$11:$B$5000,M78,Model_Output!$G$11:$G$5000),0)</f>
        <v>14762</v>
      </c>
      <c r="F78" s="15">
        <f>ROUND(SUMIF(Model_Output!$B$11:$B$5000,N78,Model_Output!$G$11:$G$5000),0)</f>
        <v>31129</v>
      </c>
      <c r="G78" s="15">
        <f>ROUND(SUMIF(Model_Output!$B$11:$B$5000,O78,Model_Output!$G$11:$G$5000),0)</f>
        <v>22150</v>
      </c>
      <c r="H78" s="15">
        <f>ROUND(SUMIF(Model_Output!$B$11:$B$5000,P78,Model_Output!$G$11:$G$5000),0)</f>
        <v>16849</v>
      </c>
      <c r="I78" s="15">
        <f>ROUND(SUMIF(Model_Output!$B$11:$B$5000,Q78,Model_Output!$G$11:$G$5000),0)</f>
        <v>4928</v>
      </c>
      <c r="J78" s="34">
        <f t="shared" si="8"/>
        <v>89818</v>
      </c>
      <c r="K78" s="49">
        <f t="shared" si="9"/>
        <v>4.9398294193246872E-2</v>
      </c>
      <c r="M78" t="s">
        <v>4234</v>
      </c>
      <c r="N78" t="s">
        <v>4235</v>
      </c>
      <c r="O78" t="s">
        <v>4236</v>
      </c>
      <c r="P78" t="s">
        <v>4237</v>
      </c>
      <c r="Q78" t="s">
        <v>4238</v>
      </c>
    </row>
    <row r="79" spans="1:17" x14ac:dyDescent="0.25">
      <c r="A79" s="35">
        <v>46</v>
      </c>
      <c r="B79" s="16" t="s">
        <v>627</v>
      </c>
      <c r="C79" s="16" t="s">
        <v>637</v>
      </c>
      <c r="D79" s="9">
        <v>117492</v>
      </c>
      <c r="E79" s="9">
        <f>ROUND(SUMIF(Model_Output!$B$11:$B$5000,M79,Model_Output!$G$11:$G$5000),0)</f>
        <v>17610</v>
      </c>
      <c r="F79" s="9">
        <f>ROUND(SUMIF(Model_Output!$B$11:$B$5000,N79,Model_Output!$G$11:$G$5000),0)</f>
        <v>43363</v>
      </c>
      <c r="G79" s="9">
        <f>ROUND(SUMIF(Model_Output!$B$11:$B$5000,O79,Model_Output!$G$11:$G$5000),0)</f>
        <v>28501</v>
      </c>
      <c r="H79" s="9">
        <f>ROUND(SUMIF(Model_Output!$B$11:$B$5000,P79,Model_Output!$G$11:$G$5000),0)</f>
        <v>23080</v>
      </c>
      <c r="I79" s="9">
        <f>ROUND(SUMIF(Model_Output!$B$11:$B$5000,Q79,Model_Output!$G$11:$G$5000),0)</f>
        <v>5895</v>
      </c>
      <c r="J79" s="36">
        <f t="shared" si="8"/>
        <v>118449</v>
      </c>
      <c r="K79" s="50">
        <f t="shared" si="9"/>
        <v>8.1452354202839351E-3</v>
      </c>
      <c r="M79" t="s">
        <v>4239</v>
      </c>
      <c r="N79" t="s">
        <v>4240</v>
      </c>
      <c r="O79" t="s">
        <v>4241</v>
      </c>
      <c r="P79" t="s">
        <v>4242</v>
      </c>
      <c r="Q79" t="s">
        <v>4243</v>
      </c>
    </row>
    <row r="80" spans="1:17" x14ac:dyDescent="0.25">
      <c r="A80" s="19">
        <v>2</v>
      </c>
      <c r="B80" s="20" t="s">
        <v>608</v>
      </c>
      <c r="C80" s="20" t="s">
        <v>638</v>
      </c>
      <c r="D80" s="21">
        <v>285859</v>
      </c>
      <c r="E80" s="21">
        <f>ROUND(SUMIF(Model_Output!$B$11:$B$5000,M80,Model_Output!$G$11:$G$5000),0)</f>
        <v>40524</v>
      </c>
      <c r="F80" s="21">
        <f>ROUND(SUMIF(Model_Output!$B$11:$B$5000,N80,Model_Output!$G$11:$G$5000),0)</f>
        <v>82449</v>
      </c>
      <c r="G80" s="21">
        <f>ROUND(SUMIF(Model_Output!$B$11:$B$5000,O80,Model_Output!$G$11:$G$5000),0)</f>
        <v>56962</v>
      </c>
      <c r="H80" s="21">
        <f>ROUND(SUMIF(Model_Output!$B$11:$B$5000,P80,Model_Output!$G$11:$G$5000),0)</f>
        <v>44883</v>
      </c>
      <c r="I80" s="21">
        <f>ROUND(SUMIF(Model_Output!$B$11:$B$5000,Q80,Model_Output!$G$11:$G$5000),0)</f>
        <v>20887</v>
      </c>
      <c r="J80" s="22">
        <f t="shared" si="8"/>
        <v>245705</v>
      </c>
      <c r="K80" s="51">
        <f>IF(D80&gt;0,(J80-D80)/D80,0)</f>
        <v>-0.14046785303243908</v>
      </c>
      <c r="M80" t="s">
        <v>4244</v>
      </c>
      <c r="N80" t="s">
        <v>4245</v>
      </c>
      <c r="O80" t="s">
        <v>4246</v>
      </c>
      <c r="P80" t="s">
        <v>4247</v>
      </c>
      <c r="Q80" t="s">
        <v>4248</v>
      </c>
    </row>
    <row r="81" spans="1:17" x14ac:dyDescent="0.25">
      <c r="A81" s="23">
        <v>3</v>
      </c>
      <c r="B81" s="24" t="s">
        <v>609</v>
      </c>
      <c r="C81" s="24" t="s">
        <v>638</v>
      </c>
      <c r="D81" s="25">
        <v>38726</v>
      </c>
      <c r="E81" s="25">
        <f>ROUND(SUMIF(Model_Output!$B$11:$B$5000,M81,Model_Output!$G$11:$G$5000),0)</f>
        <v>4855</v>
      </c>
      <c r="F81" s="25">
        <f>ROUND(SUMIF(Model_Output!$B$11:$B$5000,N81,Model_Output!$G$11:$G$5000),0)</f>
        <v>11096</v>
      </c>
      <c r="G81" s="25">
        <f>ROUND(SUMIF(Model_Output!$B$11:$B$5000,O81,Model_Output!$G$11:$G$5000),0)</f>
        <v>8057</v>
      </c>
      <c r="H81" s="25">
        <f>ROUND(SUMIF(Model_Output!$B$11:$B$5000,P81,Model_Output!$G$11:$G$5000),0)</f>
        <v>5843</v>
      </c>
      <c r="I81" s="25">
        <f>ROUND(SUMIF(Model_Output!$B$11:$B$5000,Q81,Model_Output!$G$11:$G$5000),0)</f>
        <v>1187</v>
      </c>
      <c r="J81" s="26">
        <f t="shared" si="8"/>
        <v>31038</v>
      </c>
      <c r="K81" s="52">
        <f t="shared" ref="K81:K91" si="10">IF(D81&gt;0,(J81-D81)/D81,0)</f>
        <v>-0.19852295615348861</v>
      </c>
      <c r="M81" t="s">
        <v>4249</v>
      </c>
      <c r="N81" t="s">
        <v>4250</v>
      </c>
      <c r="O81" t="s">
        <v>4251</v>
      </c>
      <c r="P81" t="s">
        <v>4252</v>
      </c>
      <c r="Q81" t="s">
        <v>4253</v>
      </c>
    </row>
    <row r="82" spans="1:17" x14ac:dyDescent="0.25">
      <c r="A82" s="23">
        <v>7</v>
      </c>
      <c r="B82" s="24" t="s">
        <v>611</v>
      </c>
      <c r="C82" s="24" t="s">
        <v>638</v>
      </c>
      <c r="D82" s="25">
        <v>0</v>
      </c>
      <c r="E82" s="25">
        <f>ROUND(SUMIF(Model_Output!$B$11:$B$5000,M82,Model_Output!$G$11:$G$5000),0)</f>
        <v>0</v>
      </c>
      <c r="F82" s="25">
        <f>ROUND(SUMIF(Model_Output!$B$11:$B$5000,N82,Model_Output!$G$11:$G$5000),0)</f>
        <v>0</v>
      </c>
      <c r="G82" s="25">
        <f>ROUND(SUMIF(Model_Output!$B$11:$B$5000,O82,Model_Output!$G$11:$G$5000),0)</f>
        <v>0</v>
      </c>
      <c r="H82" s="25">
        <f>ROUND(SUMIF(Model_Output!$B$11:$B$5000,P82,Model_Output!$G$11:$G$5000),0)</f>
        <v>0</v>
      </c>
      <c r="I82" s="25">
        <f>ROUND(SUMIF(Model_Output!$B$11:$B$5000,Q82,Model_Output!$G$11:$G$5000),0)</f>
        <v>0</v>
      </c>
      <c r="J82" s="26">
        <f t="shared" si="8"/>
        <v>0</v>
      </c>
      <c r="K82" s="52">
        <f t="shared" si="10"/>
        <v>0</v>
      </c>
      <c r="M82" t="s">
        <v>4254</v>
      </c>
      <c r="N82" t="s">
        <v>4255</v>
      </c>
      <c r="O82" t="s">
        <v>4256</v>
      </c>
      <c r="P82" t="s">
        <v>4257</v>
      </c>
      <c r="Q82" t="s">
        <v>4258</v>
      </c>
    </row>
    <row r="83" spans="1:17" x14ac:dyDescent="0.25">
      <c r="A83" s="23">
        <v>18</v>
      </c>
      <c r="B83" s="24" t="s">
        <v>614</v>
      </c>
      <c r="C83" s="24" t="s">
        <v>638</v>
      </c>
      <c r="D83" s="25">
        <v>61921</v>
      </c>
      <c r="E83" s="25">
        <f>ROUND(SUMIF(Model_Output!$B$11:$B$5000,M83,Model_Output!$G$11:$G$5000),0)</f>
        <v>11981</v>
      </c>
      <c r="F83" s="25">
        <f>ROUND(SUMIF(Model_Output!$B$11:$B$5000,N83,Model_Output!$G$11:$G$5000),0)</f>
        <v>19697</v>
      </c>
      <c r="G83" s="25">
        <f>ROUND(SUMIF(Model_Output!$B$11:$B$5000,O83,Model_Output!$G$11:$G$5000),0)</f>
        <v>15245</v>
      </c>
      <c r="H83" s="25">
        <f>ROUND(SUMIF(Model_Output!$B$11:$B$5000,P83,Model_Output!$G$11:$G$5000),0)</f>
        <v>10664</v>
      </c>
      <c r="I83" s="25">
        <f>ROUND(SUMIF(Model_Output!$B$11:$B$5000,Q83,Model_Output!$G$11:$G$5000),0)</f>
        <v>5371</v>
      </c>
      <c r="J83" s="26">
        <f t="shared" si="8"/>
        <v>62958</v>
      </c>
      <c r="K83" s="52">
        <f t="shared" si="10"/>
        <v>1.6747145556434813E-2</v>
      </c>
      <c r="M83" t="s">
        <v>4259</v>
      </c>
      <c r="N83" t="s">
        <v>4260</v>
      </c>
      <c r="O83" t="s">
        <v>4261</v>
      </c>
      <c r="P83" t="s">
        <v>4262</v>
      </c>
      <c r="Q83" t="s">
        <v>4263</v>
      </c>
    </row>
    <row r="84" spans="1:17" x14ac:dyDescent="0.25">
      <c r="A84" s="23">
        <v>19</v>
      </c>
      <c r="B84" s="24" t="s">
        <v>615</v>
      </c>
      <c r="C84" s="24" t="s">
        <v>638</v>
      </c>
      <c r="D84" s="25">
        <v>71364</v>
      </c>
      <c r="E84" s="25">
        <f>ROUND(SUMIF(Model_Output!$B$11:$B$5000,M84,Model_Output!$G$11:$G$5000),0)</f>
        <v>11577</v>
      </c>
      <c r="F84" s="25">
        <f>ROUND(SUMIF(Model_Output!$B$11:$B$5000,N84,Model_Output!$G$11:$G$5000),0)</f>
        <v>29091</v>
      </c>
      <c r="G84" s="25">
        <f>ROUND(SUMIF(Model_Output!$B$11:$B$5000,O84,Model_Output!$G$11:$G$5000),0)</f>
        <v>20916</v>
      </c>
      <c r="H84" s="25">
        <f>ROUND(SUMIF(Model_Output!$B$11:$B$5000,P84,Model_Output!$G$11:$G$5000),0)</f>
        <v>16890</v>
      </c>
      <c r="I84" s="25">
        <f>ROUND(SUMIF(Model_Output!$B$11:$B$5000,Q84,Model_Output!$G$11:$G$5000),0)</f>
        <v>4447</v>
      </c>
      <c r="J84" s="26">
        <f t="shared" si="8"/>
        <v>82921</v>
      </c>
      <c r="K84" s="52">
        <f t="shared" si="10"/>
        <v>0.16194439773555294</v>
      </c>
      <c r="M84" t="s">
        <v>4264</v>
      </c>
      <c r="N84" t="s">
        <v>4265</v>
      </c>
      <c r="O84" t="s">
        <v>4266</v>
      </c>
      <c r="P84" t="s">
        <v>4267</v>
      </c>
      <c r="Q84" t="s">
        <v>4268</v>
      </c>
    </row>
    <row r="85" spans="1:17" x14ac:dyDescent="0.25">
      <c r="A85" s="23">
        <v>20</v>
      </c>
      <c r="B85" s="24" t="s">
        <v>616</v>
      </c>
      <c r="C85" s="24" t="s">
        <v>638</v>
      </c>
      <c r="D85" s="25">
        <v>187617</v>
      </c>
      <c r="E85" s="25">
        <f>ROUND(SUMIF(Model_Output!$B$11:$B$5000,M85,Model_Output!$G$11:$G$5000),0)</f>
        <v>24589</v>
      </c>
      <c r="F85" s="25">
        <f>ROUND(SUMIF(Model_Output!$B$11:$B$5000,N85,Model_Output!$G$11:$G$5000),0)</f>
        <v>52624</v>
      </c>
      <c r="G85" s="25">
        <f>ROUND(SUMIF(Model_Output!$B$11:$B$5000,O85,Model_Output!$G$11:$G$5000),0)</f>
        <v>40234</v>
      </c>
      <c r="H85" s="25">
        <f>ROUND(SUMIF(Model_Output!$B$11:$B$5000,P85,Model_Output!$G$11:$G$5000),0)</f>
        <v>29045</v>
      </c>
      <c r="I85" s="25">
        <f>ROUND(SUMIF(Model_Output!$B$11:$B$5000,Q85,Model_Output!$G$11:$G$5000),0)</f>
        <v>8890</v>
      </c>
      <c r="J85" s="26">
        <f t="shared" si="8"/>
        <v>155382</v>
      </c>
      <c r="K85" s="52">
        <f t="shared" si="10"/>
        <v>-0.17181278881977646</v>
      </c>
      <c r="M85" t="s">
        <v>4269</v>
      </c>
      <c r="N85" t="s">
        <v>4270</v>
      </c>
      <c r="O85" t="s">
        <v>4271</v>
      </c>
      <c r="P85" t="s">
        <v>4272</v>
      </c>
      <c r="Q85" t="s">
        <v>4273</v>
      </c>
    </row>
    <row r="86" spans="1:17" x14ac:dyDescent="0.25">
      <c r="A86" s="23">
        <v>54</v>
      </c>
      <c r="B86" s="24" t="s">
        <v>628</v>
      </c>
      <c r="C86" s="24" t="s">
        <v>638</v>
      </c>
      <c r="D86" s="25">
        <v>14503</v>
      </c>
      <c r="E86" s="25">
        <f>ROUND(SUMIF(Model_Output!$B$11:$B$5000,M86,Model_Output!$G$11:$G$5000),0)</f>
        <v>3269</v>
      </c>
      <c r="F86" s="25">
        <f>ROUND(SUMIF(Model_Output!$B$11:$B$5000,N86,Model_Output!$G$11:$G$5000),0)</f>
        <v>7873</v>
      </c>
      <c r="G86" s="25">
        <f>ROUND(SUMIF(Model_Output!$B$11:$B$5000,O86,Model_Output!$G$11:$G$5000),0)</f>
        <v>4324</v>
      </c>
      <c r="H86" s="25">
        <f>ROUND(SUMIF(Model_Output!$B$11:$B$5000,P86,Model_Output!$G$11:$G$5000),0)</f>
        <v>4015</v>
      </c>
      <c r="I86" s="25">
        <f>ROUND(SUMIF(Model_Output!$B$11:$B$5000,Q86,Model_Output!$G$11:$G$5000),0)</f>
        <v>1087</v>
      </c>
      <c r="J86" s="26">
        <f t="shared" si="8"/>
        <v>20568</v>
      </c>
      <c r="K86" s="52">
        <f t="shared" si="10"/>
        <v>0.41818934013652348</v>
      </c>
      <c r="M86" t="s">
        <v>4274</v>
      </c>
      <c r="N86" t="s">
        <v>4275</v>
      </c>
      <c r="O86" t="s">
        <v>4276</v>
      </c>
      <c r="P86" t="s">
        <v>4277</v>
      </c>
      <c r="Q86" t="s">
        <v>4278</v>
      </c>
    </row>
    <row r="87" spans="1:17" x14ac:dyDescent="0.25">
      <c r="A87" s="23">
        <v>57</v>
      </c>
      <c r="B87" s="24" t="s">
        <v>629</v>
      </c>
      <c r="C87" s="24" t="s">
        <v>638</v>
      </c>
      <c r="D87" s="25">
        <v>48177</v>
      </c>
      <c r="E87" s="25">
        <f>ROUND(SUMIF(Model_Output!$B$11:$B$5000,M87,Model_Output!$G$11:$G$5000),0)</f>
        <v>5295</v>
      </c>
      <c r="F87" s="25">
        <f>ROUND(SUMIF(Model_Output!$B$11:$B$5000,N87,Model_Output!$G$11:$G$5000),0)</f>
        <v>14468</v>
      </c>
      <c r="G87" s="25">
        <f>ROUND(SUMIF(Model_Output!$B$11:$B$5000,O87,Model_Output!$G$11:$G$5000),0)</f>
        <v>8065</v>
      </c>
      <c r="H87" s="25">
        <f>ROUND(SUMIF(Model_Output!$B$11:$B$5000,P87,Model_Output!$G$11:$G$5000),0)</f>
        <v>7262</v>
      </c>
      <c r="I87" s="25">
        <f>ROUND(SUMIF(Model_Output!$B$11:$B$5000,Q87,Model_Output!$G$11:$G$5000),0)</f>
        <v>1616</v>
      </c>
      <c r="J87" s="26">
        <f t="shared" si="8"/>
        <v>36706</v>
      </c>
      <c r="K87" s="52">
        <f t="shared" si="10"/>
        <v>-0.23810116860742678</v>
      </c>
      <c r="M87" t="s">
        <v>4279</v>
      </c>
      <c r="N87" t="s">
        <v>4280</v>
      </c>
      <c r="O87" t="s">
        <v>4281</v>
      </c>
      <c r="P87" t="s">
        <v>4282</v>
      </c>
      <c r="Q87" t="s">
        <v>4283</v>
      </c>
    </row>
    <row r="88" spans="1:17" x14ac:dyDescent="0.25">
      <c r="A88" s="23">
        <v>58</v>
      </c>
      <c r="B88" s="24" t="s">
        <v>630</v>
      </c>
      <c r="C88" s="24" t="s">
        <v>638</v>
      </c>
      <c r="D88" s="25">
        <v>21000</v>
      </c>
      <c r="E88" s="25">
        <f>ROUND(SUMIF(Model_Output!$B$11:$B$5000,M88,Model_Output!$G$11:$G$5000),0)</f>
        <v>4655</v>
      </c>
      <c r="F88" s="25">
        <f>ROUND(SUMIF(Model_Output!$B$11:$B$5000,N88,Model_Output!$G$11:$G$5000),0)</f>
        <v>7322</v>
      </c>
      <c r="G88" s="25">
        <f>ROUND(SUMIF(Model_Output!$B$11:$B$5000,O88,Model_Output!$G$11:$G$5000),0)</f>
        <v>5270</v>
      </c>
      <c r="H88" s="25">
        <f>ROUND(SUMIF(Model_Output!$B$11:$B$5000,P88,Model_Output!$G$11:$G$5000),0)</f>
        <v>3648</v>
      </c>
      <c r="I88" s="25">
        <f>ROUND(SUMIF(Model_Output!$B$11:$B$5000,Q88,Model_Output!$G$11:$G$5000),0)</f>
        <v>1555</v>
      </c>
      <c r="J88" s="26">
        <f t="shared" si="8"/>
        <v>22450</v>
      </c>
      <c r="K88" s="52">
        <f t="shared" si="10"/>
        <v>6.9047619047619052E-2</v>
      </c>
      <c r="M88" t="s">
        <v>4284</v>
      </c>
      <c r="N88" t="s">
        <v>4285</v>
      </c>
      <c r="O88" t="s">
        <v>4286</v>
      </c>
      <c r="P88" t="s">
        <v>4287</v>
      </c>
      <c r="Q88" t="s">
        <v>4288</v>
      </c>
    </row>
    <row r="89" spans="1:17" x14ac:dyDescent="0.25">
      <c r="A89" s="23">
        <v>60</v>
      </c>
      <c r="B89" s="24" t="s">
        <v>631</v>
      </c>
      <c r="C89" s="24" t="s">
        <v>638</v>
      </c>
      <c r="D89" s="171">
        <v>17466</v>
      </c>
      <c r="E89" s="25">
        <f>ROUND(SUMIF(Model_Output!$B$11:$B$5000,M89,Model_Output!$G$11:$G$5000),0)</f>
        <v>3946</v>
      </c>
      <c r="F89" s="25">
        <f>ROUND(SUMIF(Model_Output!$B$11:$B$5000,N89,Model_Output!$G$11:$G$5000),0)</f>
        <v>3453</v>
      </c>
      <c r="G89" s="25">
        <f>ROUND(SUMIF(Model_Output!$B$11:$B$5000,O89,Model_Output!$G$11:$G$5000),0)</f>
        <v>4089</v>
      </c>
      <c r="H89" s="25">
        <f>ROUND(SUMIF(Model_Output!$B$11:$B$5000,P89,Model_Output!$G$11:$G$5000),0)</f>
        <v>1965</v>
      </c>
      <c r="I89" s="25">
        <f>ROUND(SUMIF(Model_Output!$B$11:$B$5000,Q89,Model_Output!$G$11:$G$5000),0)</f>
        <v>1208</v>
      </c>
      <c r="J89" s="26">
        <f t="shared" si="8"/>
        <v>14661</v>
      </c>
      <c r="K89" s="52">
        <f t="shared" si="10"/>
        <v>-0.16059773273789077</v>
      </c>
      <c r="M89" t="s">
        <v>4289</v>
      </c>
      <c r="N89" t="s">
        <v>4290</v>
      </c>
      <c r="O89" t="s">
        <v>4291</v>
      </c>
      <c r="P89" t="s">
        <v>4292</v>
      </c>
      <c r="Q89" t="s">
        <v>4293</v>
      </c>
    </row>
    <row r="90" spans="1:17" x14ac:dyDescent="0.25">
      <c r="A90" s="23">
        <v>66</v>
      </c>
      <c r="B90" s="24" t="s">
        <v>632</v>
      </c>
      <c r="C90" s="24" t="s">
        <v>638</v>
      </c>
      <c r="D90" s="25">
        <v>93227</v>
      </c>
      <c r="E90" s="25">
        <f>ROUND(SUMIF(Model_Output!$B$11:$B$5000,M90,Model_Output!$G$11:$G$5000),0)</f>
        <v>14485</v>
      </c>
      <c r="F90" s="25">
        <f>ROUND(SUMIF(Model_Output!$B$11:$B$5000,N90,Model_Output!$G$11:$G$5000),0)</f>
        <v>28791</v>
      </c>
      <c r="G90" s="25">
        <f>ROUND(SUMIF(Model_Output!$B$11:$B$5000,O90,Model_Output!$G$11:$G$5000),0)</f>
        <v>19021</v>
      </c>
      <c r="H90" s="25">
        <f>ROUND(SUMIF(Model_Output!$B$11:$B$5000,P90,Model_Output!$G$11:$G$5000),0)</f>
        <v>15624</v>
      </c>
      <c r="I90" s="25">
        <f>ROUND(SUMIF(Model_Output!$B$11:$B$5000,Q90,Model_Output!$G$11:$G$5000),0)</f>
        <v>5401</v>
      </c>
      <c r="J90" s="26">
        <f t="shared" si="8"/>
        <v>83322</v>
      </c>
      <c r="K90" s="52">
        <f t="shared" si="10"/>
        <v>-0.10624604460081306</v>
      </c>
      <c r="M90" t="s">
        <v>4294</v>
      </c>
      <c r="N90" t="s">
        <v>4295</v>
      </c>
      <c r="O90" t="s">
        <v>4296</v>
      </c>
      <c r="P90" t="s">
        <v>4297</v>
      </c>
      <c r="Q90" t="s">
        <v>4298</v>
      </c>
    </row>
    <row r="91" spans="1:17" x14ac:dyDescent="0.25">
      <c r="A91" s="27">
        <v>71</v>
      </c>
      <c r="B91" s="17" t="s">
        <v>633</v>
      </c>
      <c r="C91" s="17" t="s">
        <v>638</v>
      </c>
      <c r="D91" s="18">
        <v>66331</v>
      </c>
      <c r="E91" s="18">
        <f>ROUND(SUMIF(Model_Output!$B$11:$B$5000,M91,Model_Output!$G$11:$G$5000),0)</f>
        <v>13531</v>
      </c>
      <c r="F91" s="18">
        <f>ROUND(SUMIF(Model_Output!$B$11:$B$5000,N91,Model_Output!$G$11:$G$5000),0)</f>
        <v>24462</v>
      </c>
      <c r="G91" s="18">
        <f>ROUND(SUMIF(Model_Output!$B$11:$B$5000,O91,Model_Output!$G$11:$G$5000),0)</f>
        <v>18626</v>
      </c>
      <c r="H91" s="18">
        <f>ROUND(SUMIF(Model_Output!$B$11:$B$5000,P91,Model_Output!$G$11:$G$5000),0)</f>
        <v>13459</v>
      </c>
      <c r="I91" s="18">
        <f>ROUND(SUMIF(Model_Output!$B$11:$B$5000,Q91,Model_Output!$G$11:$G$5000),0)</f>
        <v>5797</v>
      </c>
      <c r="J91" s="28">
        <f t="shared" si="8"/>
        <v>75875</v>
      </c>
      <c r="K91" s="53">
        <f t="shared" si="10"/>
        <v>0.14388445824727503</v>
      </c>
      <c r="M91" t="s">
        <v>4299</v>
      </c>
      <c r="N91" t="s">
        <v>4300</v>
      </c>
      <c r="O91" t="s">
        <v>4301</v>
      </c>
      <c r="P91" t="s">
        <v>4302</v>
      </c>
      <c r="Q91" t="s">
        <v>4303</v>
      </c>
    </row>
    <row r="92" spans="1:17" x14ac:dyDescent="0.25">
      <c r="A92" s="38" t="s">
        <v>151</v>
      </c>
      <c r="B92" s="8"/>
      <c r="C92" s="8"/>
      <c r="D92" s="9">
        <f t="shared" ref="D92:J92" si="11">SUM(D66:D91)</f>
        <v>2368249</v>
      </c>
      <c r="E92" s="9">
        <f t="shared" si="11"/>
        <v>347202</v>
      </c>
      <c r="F92" s="9">
        <f t="shared" si="11"/>
        <v>731711</v>
      </c>
      <c r="G92" s="9">
        <f t="shared" si="11"/>
        <v>528484</v>
      </c>
      <c r="H92" s="9">
        <f t="shared" si="11"/>
        <v>389157</v>
      </c>
      <c r="I92" s="9">
        <f t="shared" si="11"/>
        <v>123916</v>
      </c>
      <c r="J92" s="36">
        <f t="shared" si="11"/>
        <v>2120470</v>
      </c>
      <c r="K92" s="50">
        <f t="shared" ref="K92" si="12">(J92-D92)/D92</f>
        <v>-0.10462540045409076</v>
      </c>
    </row>
    <row r="93" spans="1:17" x14ac:dyDescent="0.25">
      <c r="A93" s="43"/>
      <c r="B93" s="43"/>
      <c r="C93" s="43"/>
      <c r="D93" s="15"/>
      <c r="E93" s="15"/>
      <c r="F93" s="15"/>
      <c r="G93" s="15"/>
      <c r="H93" s="15"/>
      <c r="I93" s="15"/>
      <c r="J93" s="15"/>
      <c r="K93" s="41"/>
    </row>
    <row r="94" spans="1:17" x14ac:dyDescent="0.25">
      <c r="A94" s="2" t="s">
        <v>5786</v>
      </c>
      <c r="B94" s="2"/>
      <c r="C94" s="2"/>
      <c r="D94" s="2"/>
    </row>
    <row r="95" spans="1:17" ht="15.75" customHeight="1" x14ac:dyDescent="0.25">
      <c r="A95" s="261" t="s">
        <v>605</v>
      </c>
      <c r="B95" s="262"/>
      <c r="C95" s="262"/>
      <c r="D95" s="264" t="s">
        <v>918</v>
      </c>
      <c r="E95" s="262" t="s">
        <v>717</v>
      </c>
      <c r="F95" s="262"/>
      <c r="G95" s="262"/>
      <c r="H95" s="262"/>
      <c r="I95" s="262"/>
      <c r="J95" s="263"/>
      <c r="K95" s="257" t="s">
        <v>1008</v>
      </c>
      <c r="M95" s="5" t="s">
        <v>68</v>
      </c>
    </row>
    <row r="96" spans="1:17" x14ac:dyDescent="0.25">
      <c r="A96" s="35" t="s">
        <v>607</v>
      </c>
      <c r="B96" s="46" t="s">
        <v>606</v>
      </c>
      <c r="C96" s="46" t="s">
        <v>636</v>
      </c>
      <c r="D96" s="265"/>
      <c r="E96" s="46" t="s">
        <v>60</v>
      </c>
      <c r="F96" s="46" t="s">
        <v>61</v>
      </c>
      <c r="G96" s="46" t="s">
        <v>62</v>
      </c>
      <c r="H96" s="46" t="s">
        <v>63</v>
      </c>
      <c r="I96" s="46" t="s">
        <v>64</v>
      </c>
      <c r="J96" s="37" t="s">
        <v>65</v>
      </c>
      <c r="K96" s="258"/>
      <c r="M96" s="13" t="s">
        <v>60</v>
      </c>
      <c r="N96" s="13" t="s">
        <v>61</v>
      </c>
      <c r="O96" s="13" t="s">
        <v>62</v>
      </c>
      <c r="P96" s="13" t="s">
        <v>63</v>
      </c>
      <c r="Q96" s="13" t="s">
        <v>64</v>
      </c>
    </row>
    <row r="97" spans="1:17" x14ac:dyDescent="0.25">
      <c r="A97" s="47">
        <v>4</v>
      </c>
      <c r="B97" s="29" t="s">
        <v>610</v>
      </c>
      <c r="C97" s="29" t="s">
        <v>637</v>
      </c>
      <c r="D97" s="30">
        <v>0</v>
      </c>
      <c r="E97" s="30">
        <f>ROUND(SUMIF(Model_Output!$B$11:$B$5000,M97,Model_Output!$G$11:$G$5000),-2)</f>
        <v>3100</v>
      </c>
      <c r="F97" s="30">
        <f>ROUND(SUMIF(Model_Output!$B$11:$B$5000,N97,Model_Output!$G$11:$G$5000),-2)</f>
        <v>2000</v>
      </c>
      <c r="G97" s="30">
        <f>ROUND(SUMIF(Model_Output!$B$11:$B$5000,O97,Model_Output!$G$11:$G$5000),-2)</f>
        <v>0</v>
      </c>
      <c r="H97" s="30">
        <f>ROUND(SUMIF(Model_Output!$B$11:$B$5000,P97,Model_Output!$G$11:$G$5000),-2)</f>
        <v>0</v>
      </c>
      <c r="I97" s="30">
        <f>ROUND(SUMIF(Model_Output!$B$11:$B$5000,Q97,Model_Output!$G$11:$G$5000),-2)</f>
        <v>0</v>
      </c>
      <c r="J97" s="31">
        <f>ROUND((E97*2.237)+(F97*1.5643),-2)</f>
        <v>10100</v>
      </c>
      <c r="K97" s="48" t="str">
        <f>IF(D97=0,"-",(J97-D97)/D97)</f>
        <v>-</v>
      </c>
      <c r="M97" t="s">
        <v>249</v>
      </c>
      <c r="N97" t="s">
        <v>353</v>
      </c>
      <c r="O97" t="s">
        <v>639</v>
      </c>
      <c r="P97" t="s">
        <v>640</v>
      </c>
      <c r="Q97" t="s">
        <v>641</v>
      </c>
    </row>
    <row r="98" spans="1:17" x14ac:dyDescent="0.25">
      <c r="A98" s="32">
        <v>14</v>
      </c>
      <c r="B98" s="33" t="s">
        <v>612</v>
      </c>
      <c r="C98" s="33" t="s">
        <v>637</v>
      </c>
      <c r="D98" s="15">
        <v>4172.8</v>
      </c>
      <c r="E98" s="15">
        <f>ROUND(SUMIF(Model_Output!$B$11:$B$5000,M98,Model_Output!$G$11:$G$5000),-2)</f>
        <v>4800</v>
      </c>
      <c r="F98" s="15">
        <f>ROUND(SUMIF(Model_Output!$B$11:$B$5000,N98,Model_Output!$G$11:$G$5000),-2)</f>
        <v>3300</v>
      </c>
      <c r="G98" s="15">
        <f>ROUND(SUMIF(Model_Output!$B$11:$B$5000,O98,Model_Output!$G$11:$G$5000),-2)</f>
        <v>0</v>
      </c>
      <c r="H98" s="15">
        <f>ROUND(SUMIF(Model_Output!$B$11:$B$5000,P98,Model_Output!$G$11:$G$5000),-2)</f>
        <v>0</v>
      </c>
      <c r="I98" s="15">
        <f>ROUND(SUMIF(Model_Output!$B$11:$B$5000,Q98,Model_Output!$G$11:$G$5000),-2)</f>
        <v>0</v>
      </c>
      <c r="J98" s="34">
        <f t="shared" ref="J98:J122" si="13">ROUND((E98*2.237)+(F98*1.5643),-2)</f>
        <v>15900</v>
      </c>
      <c r="K98" s="49">
        <f t="shared" ref="K98:K123" si="14">IF(D98=0,"-",(J98-D98)/D98)</f>
        <v>2.8103911042944785</v>
      </c>
      <c r="M98" t="s">
        <v>253</v>
      </c>
      <c r="N98" t="s">
        <v>357</v>
      </c>
      <c r="O98" t="s">
        <v>642</v>
      </c>
      <c r="P98" t="s">
        <v>643</v>
      </c>
      <c r="Q98" t="s">
        <v>644</v>
      </c>
    </row>
    <row r="99" spans="1:17" x14ac:dyDescent="0.25">
      <c r="A99" s="32">
        <v>15</v>
      </c>
      <c r="B99" s="33" t="s">
        <v>613</v>
      </c>
      <c r="C99" s="33" t="s">
        <v>637</v>
      </c>
      <c r="D99" s="15">
        <v>3235.7999999999997</v>
      </c>
      <c r="E99" s="15">
        <f>ROUND(SUMIF(Model_Output!$B$11:$B$5000,M99,Model_Output!$G$11:$G$5000),-2)</f>
        <v>1000</v>
      </c>
      <c r="F99" s="15">
        <f>ROUND(SUMIF(Model_Output!$B$11:$B$5000,N99,Model_Output!$G$11:$G$5000),-2)</f>
        <v>900</v>
      </c>
      <c r="G99" s="15">
        <f>ROUND(SUMIF(Model_Output!$B$11:$B$5000,O99,Model_Output!$G$11:$G$5000),-2)</f>
        <v>0</v>
      </c>
      <c r="H99" s="15">
        <f>ROUND(SUMIF(Model_Output!$B$11:$B$5000,P99,Model_Output!$G$11:$G$5000),-2)</f>
        <v>0</v>
      </c>
      <c r="I99" s="15">
        <f>ROUND(SUMIF(Model_Output!$B$11:$B$5000,Q99,Model_Output!$G$11:$G$5000),-2)</f>
        <v>0</v>
      </c>
      <c r="J99" s="34">
        <f t="shared" si="13"/>
        <v>3600</v>
      </c>
      <c r="K99" s="49">
        <f t="shared" si="14"/>
        <v>0.11255330984609689</v>
      </c>
      <c r="M99" t="s">
        <v>255</v>
      </c>
      <c r="N99" t="s">
        <v>359</v>
      </c>
      <c r="O99" t="s">
        <v>645</v>
      </c>
      <c r="P99" t="s">
        <v>646</v>
      </c>
      <c r="Q99" t="s">
        <v>647</v>
      </c>
    </row>
    <row r="100" spans="1:17" x14ac:dyDescent="0.25">
      <c r="A100" s="32">
        <v>22</v>
      </c>
      <c r="B100" s="33" t="s">
        <v>617</v>
      </c>
      <c r="C100" s="33" t="s">
        <v>637</v>
      </c>
      <c r="D100" s="15">
        <v>4134.8999999999996</v>
      </c>
      <c r="E100" s="15">
        <f>ROUND(SUMIF(Model_Output!$B$11:$B$5000,M100,Model_Output!$G$11:$G$5000),-2)</f>
        <v>900</v>
      </c>
      <c r="F100" s="15">
        <f>ROUND(SUMIF(Model_Output!$B$11:$B$5000,N100,Model_Output!$G$11:$G$5000),-2)</f>
        <v>1000</v>
      </c>
      <c r="G100" s="15">
        <f>ROUND(SUMIF(Model_Output!$B$11:$B$5000,O100,Model_Output!$G$11:$G$5000),-2)</f>
        <v>0</v>
      </c>
      <c r="H100" s="15">
        <f>ROUND(SUMIF(Model_Output!$B$11:$B$5000,P100,Model_Output!$G$11:$G$5000),-2)</f>
        <v>0</v>
      </c>
      <c r="I100" s="15">
        <f>ROUND(SUMIF(Model_Output!$B$11:$B$5000,Q100,Model_Output!$G$11:$G$5000),-2)</f>
        <v>0</v>
      </c>
      <c r="J100" s="34">
        <f t="shared" si="13"/>
        <v>3600</v>
      </c>
      <c r="K100" s="49">
        <f t="shared" si="14"/>
        <v>-0.12936225785387789</v>
      </c>
      <c r="M100" t="s">
        <v>263</v>
      </c>
      <c r="N100" t="s">
        <v>367</v>
      </c>
      <c r="O100" t="s">
        <v>648</v>
      </c>
      <c r="P100" t="s">
        <v>649</v>
      </c>
      <c r="Q100" t="s">
        <v>650</v>
      </c>
    </row>
    <row r="101" spans="1:17" x14ac:dyDescent="0.25">
      <c r="A101" s="32">
        <v>23</v>
      </c>
      <c r="B101" s="33" t="s">
        <v>618</v>
      </c>
      <c r="C101" s="33" t="s">
        <v>637</v>
      </c>
      <c r="D101" s="15">
        <v>8270.5</v>
      </c>
      <c r="E101" s="15">
        <f>ROUND(SUMIF(Model_Output!$B$11:$B$5000,M101,Model_Output!$G$11:$G$5000),-2)</f>
        <v>1500</v>
      </c>
      <c r="F101" s="15">
        <f>ROUND(SUMIF(Model_Output!$B$11:$B$5000,N101,Model_Output!$G$11:$G$5000),-2)</f>
        <v>1100</v>
      </c>
      <c r="G101" s="15">
        <f>ROUND(SUMIF(Model_Output!$B$11:$B$5000,O101,Model_Output!$G$11:$G$5000),-2)</f>
        <v>0</v>
      </c>
      <c r="H101" s="15">
        <f>ROUND(SUMIF(Model_Output!$B$11:$B$5000,P101,Model_Output!$G$11:$G$5000),-2)</f>
        <v>0</v>
      </c>
      <c r="I101" s="15">
        <f>ROUND(SUMIF(Model_Output!$B$11:$B$5000,Q101,Model_Output!$G$11:$G$5000),-2)</f>
        <v>0</v>
      </c>
      <c r="J101" s="34">
        <f t="shared" si="13"/>
        <v>5100</v>
      </c>
      <c r="K101" s="49">
        <f t="shared" si="14"/>
        <v>-0.38335046248715315</v>
      </c>
      <c r="M101" t="s">
        <v>265</v>
      </c>
      <c r="N101" t="s">
        <v>369</v>
      </c>
      <c r="O101" t="s">
        <v>651</v>
      </c>
      <c r="P101" t="s">
        <v>652</v>
      </c>
      <c r="Q101" t="s">
        <v>653</v>
      </c>
    </row>
    <row r="102" spans="1:17" x14ac:dyDescent="0.25">
      <c r="A102" s="32">
        <v>29</v>
      </c>
      <c r="B102" s="33" t="s">
        <v>619</v>
      </c>
      <c r="C102" s="33" t="s">
        <v>637</v>
      </c>
      <c r="D102" s="15">
        <v>71166.2</v>
      </c>
      <c r="E102" s="15">
        <f>ROUND(SUMIF(Model_Output!$B$11:$B$5000,M102,Model_Output!$G$11:$G$5000),-2)</f>
        <v>25300</v>
      </c>
      <c r="F102" s="15">
        <f>ROUND(SUMIF(Model_Output!$B$11:$B$5000,N102,Model_Output!$G$11:$G$5000),-2)</f>
        <v>14200</v>
      </c>
      <c r="G102" s="15">
        <f>ROUND(SUMIF(Model_Output!$B$11:$B$5000,O102,Model_Output!$G$11:$G$5000),-2)</f>
        <v>0</v>
      </c>
      <c r="H102" s="15">
        <f>ROUND(SUMIF(Model_Output!$B$11:$B$5000,P102,Model_Output!$G$11:$G$5000),-2)</f>
        <v>0</v>
      </c>
      <c r="I102" s="15">
        <f>ROUND(SUMIF(Model_Output!$B$11:$B$5000,Q102,Model_Output!$G$11:$G$5000),-2)</f>
        <v>0</v>
      </c>
      <c r="J102" s="34">
        <f t="shared" si="13"/>
        <v>78800</v>
      </c>
      <c r="K102" s="49">
        <f t="shared" si="14"/>
        <v>0.10726721393020849</v>
      </c>
      <c r="M102" t="s">
        <v>267</v>
      </c>
      <c r="N102" t="s">
        <v>371</v>
      </c>
      <c r="O102" t="s">
        <v>654</v>
      </c>
      <c r="P102" t="s">
        <v>655</v>
      </c>
      <c r="Q102" t="s">
        <v>656</v>
      </c>
    </row>
    <row r="103" spans="1:17" x14ac:dyDescent="0.25">
      <c r="A103" s="32">
        <v>30</v>
      </c>
      <c r="B103" s="33" t="s">
        <v>620</v>
      </c>
      <c r="C103" s="33" t="s">
        <v>637</v>
      </c>
      <c r="D103" s="15">
        <v>20965.2</v>
      </c>
      <c r="E103" s="15">
        <f>ROUND(SUMIF(Model_Output!$B$11:$B$5000,M103,Model_Output!$G$11:$G$5000),-2)</f>
        <v>6700</v>
      </c>
      <c r="F103" s="15">
        <f>ROUND(SUMIF(Model_Output!$B$11:$B$5000,N103,Model_Output!$G$11:$G$5000),-2)</f>
        <v>5300</v>
      </c>
      <c r="G103" s="15">
        <f>ROUND(SUMIF(Model_Output!$B$11:$B$5000,O103,Model_Output!$G$11:$G$5000),-2)</f>
        <v>0</v>
      </c>
      <c r="H103" s="15">
        <f>ROUND(SUMIF(Model_Output!$B$11:$B$5000,P103,Model_Output!$G$11:$G$5000),-2)</f>
        <v>0</v>
      </c>
      <c r="I103" s="15">
        <f>ROUND(SUMIF(Model_Output!$B$11:$B$5000,Q103,Model_Output!$G$11:$G$5000),-2)</f>
        <v>0</v>
      </c>
      <c r="J103" s="34">
        <f t="shared" si="13"/>
        <v>23300</v>
      </c>
      <c r="K103" s="49">
        <f t="shared" si="14"/>
        <v>0.11136550092534291</v>
      </c>
      <c r="M103" t="s">
        <v>269</v>
      </c>
      <c r="N103" t="s">
        <v>373</v>
      </c>
      <c r="O103" t="s">
        <v>657</v>
      </c>
      <c r="P103" t="s">
        <v>658</v>
      </c>
      <c r="Q103" t="s">
        <v>659</v>
      </c>
    </row>
    <row r="104" spans="1:17" x14ac:dyDescent="0.25">
      <c r="A104" s="32">
        <v>32</v>
      </c>
      <c r="B104" s="33" t="s">
        <v>621</v>
      </c>
      <c r="C104" s="33" t="s">
        <v>637</v>
      </c>
      <c r="D104" s="15">
        <v>49298.2</v>
      </c>
      <c r="E104" s="15">
        <f>ROUND(SUMIF(Model_Output!$B$11:$B$5000,M104,Model_Output!$G$11:$G$5000),-2)</f>
        <v>10100</v>
      </c>
      <c r="F104" s="15">
        <f>ROUND(SUMIF(Model_Output!$B$11:$B$5000,N104,Model_Output!$G$11:$G$5000),-2)</f>
        <v>4700</v>
      </c>
      <c r="G104" s="15">
        <f>ROUND(SUMIF(Model_Output!$B$11:$B$5000,O104,Model_Output!$G$11:$G$5000),-2)</f>
        <v>0</v>
      </c>
      <c r="H104" s="15">
        <f>ROUND(SUMIF(Model_Output!$B$11:$B$5000,P104,Model_Output!$G$11:$G$5000),-2)</f>
        <v>0</v>
      </c>
      <c r="I104" s="15">
        <f>ROUND(SUMIF(Model_Output!$B$11:$B$5000,Q104,Model_Output!$G$11:$G$5000),-2)</f>
        <v>0</v>
      </c>
      <c r="J104" s="34">
        <f t="shared" si="13"/>
        <v>29900</v>
      </c>
      <c r="K104" s="49">
        <f t="shared" si="14"/>
        <v>-0.3934869832975646</v>
      </c>
      <c r="M104" t="s">
        <v>271</v>
      </c>
      <c r="N104" t="s">
        <v>375</v>
      </c>
      <c r="O104" t="s">
        <v>660</v>
      </c>
      <c r="P104" t="s">
        <v>661</v>
      </c>
      <c r="Q104" t="s">
        <v>662</v>
      </c>
    </row>
    <row r="105" spans="1:17" x14ac:dyDescent="0.25">
      <c r="A105" s="32">
        <v>35</v>
      </c>
      <c r="B105" s="33" t="s">
        <v>622</v>
      </c>
      <c r="C105" s="33" t="s">
        <v>637</v>
      </c>
      <c r="D105" s="15">
        <v>113844</v>
      </c>
      <c r="E105" s="15">
        <f>ROUND(SUMIF(Model_Output!$B$11:$B$5000,M105,Model_Output!$G$11:$G$5000),-2)</f>
        <v>22400</v>
      </c>
      <c r="F105" s="15">
        <f>ROUND(SUMIF(Model_Output!$B$11:$B$5000,N105,Model_Output!$G$11:$G$5000),-2)</f>
        <v>14100</v>
      </c>
      <c r="G105" s="15">
        <f>ROUND(SUMIF(Model_Output!$B$11:$B$5000,O105,Model_Output!$G$11:$G$5000),-2)</f>
        <v>0</v>
      </c>
      <c r="H105" s="15">
        <f>ROUND(SUMIF(Model_Output!$B$11:$B$5000,P105,Model_Output!$G$11:$G$5000),-2)</f>
        <v>0</v>
      </c>
      <c r="I105" s="15">
        <f>ROUND(SUMIF(Model_Output!$B$11:$B$5000,Q105,Model_Output!$G$11:$G$5000),-2)</f>
        <v>0</v>
      </c>
      <c r="J105" s="34">
        <f t="shared" si="13"/>
        <v>72200</v>
      </c>
      <c r="K105" s="49">
        <f t="shared" si="14"/>
        <v>-0.36579881240996454</v>
      </c>
      <c r="M105" t="s">
        <v>273</v>
      </c>
      <c r="N105" t="s">
        <v>377</v>
      </c>
      <c r="O105" t="s">
        <v>663</v>
      </c>
      <c r="P105" t="s">
        <v>664</v>
      </c>
      <c r="Q105" t="s">
        <v>665</v>
      </c>
    </row>
    <row r="106" spans="1:17" x14ac:dyDescent="0.25">
      <c r="A106" s="32">
        <v>37</v>
      </c>
      <c r="B106" s="33" t="s">
        <v>623</v>
      </c>
      <c r="C106" s="33" t="s">
        <v>637</v>
      </c>
      <c r="D106" s="15">
        <v>14114.1</v>
      </c>
      <c r="E106" s="15">
        <f>ROUND(SUMIF(Model_Output!$B$11:$B$5000,M106,Model_Output!$G$11:$G$5000),-2)</f>
        <v>6100</v>
      </c>
      <c r="F106" s="15">
        <f>ROUND(SUMIF(Model_Output!$B$11:$B$5000,N106,Model_Output!$G$11:$G$5000),-2)</f>
        <v>3800</v>
      </c>
      <c r="G106" s="15">
        <f>ROUND(SUMIF(Model_Output!$B$11:$B$5000,O106,Model_Output!$G$11:$G$5000),-2)</f>
        <v>0</v>
      </c>
      <c r="H106" s="15">
        <f>ROUND(SUMIF(Model_Output!$B$11:$B$5000,P106,Model_Output!$G$11:$G$5000),-2)</f>
        <v>0</v>
      </c>
      <c r="I106" s="15">
        <f>ROUND(SUMIF(Model_Output!$B$11:$B$5000,Q106,Model_Output!$G$11:$G$5000),-2)</f>
        <v>0</v>
      </c>
      <c r="J106" s="34">
        <f t="shared" si="13"/>
        <v>19600</v>
      </c>
      <c r="K106" s="49">
        <f t="shared" si="14"/>
        <v>0.38868223974606952</v>
      </c>
      <c r="M106" t="s">
        <v>275</v>
      </c>
      <c r="N106" t="s">
        <v>379</v>
      </c>
      <c r="O106" t="s">
        <v>666</v>
      </c>
      <c r="P106" t="s">
        <v>667</v>
      </c>
      <c r="Q106" t="s">
        <v>668</v>
      </c>
    </row>
    <row r="107" spans="1:17" x14ac:dyDescent="0.25">
      <c r="A107" s="32">
        <v>41</v>
      </c>
      <c r="B107" s="33" t="s">
        <v>624</v>
      </c>
      <c r="C107" s="33" t="s">
        <v>637</v>
      </c>
      <c r="D107" s="15">
        <v>39937.700000000004</v>
      </c>
      <c r="E107" s="15">
        <f>ROUND(SUMIF(Model_Output!$B$11:$B$5000,M107,Model_Output!$G$11:$G$5000),-2)</f>
        <v>10800</v>
      </c>
      <c r="F107" s="15">
        <f>ROUND(SUMIF(Model_Output!$B$11:$B$5000,N107,Model_Output!$G$11:$G$5000),-2)</f>
        <v>5700</v>
      </c>
      <c r="G107" s="15">
        <f>ROUND(SUMIF(Model_Output!$B$11:$B$5000,O107,Model_Output!$G$11:$G$5000),-2)</f>
        <v>0</v>
      </c>
      <c r="H107" s="15">
        <f>ROUND(SUMIF(Model_Output!$B$11:$B$5000,P107,Model_Output!$G$11:$G$5000),-2)</f>
        <v>0</v>
      </c>
      <c r="I107" s="15">
        <f>ROUND(SUMIF(Model_Output!$B$11:$B$5000,Q107,Model_Output!$G$11:$G$5000),-2)</f>
        <v>0</v>
      </c>
      <c r="J107" s="34">
        <f t="shared" si="13"/>
        <v>33100</v>
      </c>
      <c r="K107" s="49">
        <f t="shared" si="14"/>
        <v>-0.17120915826399627</v>
      </c>
      <c r="M107" t="s">
        <v>277</v>
      </c>
      <c r="N107" t="s">
        <v>381</v>
      </c>
      <c r="O107" t="s">
        <v>669</v>
      </c>
      <c r="P107" t="s">
        <v>670</v>
      </c>
      <c r="Q107" t="s">
        <v>671</v>
      </c>
    </row>
    <row r="108" spans="1:17" x14ac:dyDescent="0.25">
      <c r="A108" s="32">
        <v>43</v>
      </c>
      <c r="B108" s="33" t="s">
        <v>625</v>
      </c>
      <c r="C108" s="33" t="s">
        <v>637</v>
      </c>
      <c r="D108" s="15">
        <v>4266.2</v>
      </c>
      <c r="E108" s="15">
        <f>ROUND(SUMIF(Model_Output!$B$11:$B$5000,M108,Model_Output!$G$11:$G$5000),-2)</f>
        <v>2800</v>
      </c>
      <c r="F108" s="15">
        <f>ROUND(SUMIF(Model_Output!$B$11:$B$5000,N108,Model_Output!$G$11:$G$5000),-2)</f>
        <v>2600</v>
      </c>
      <c r="G108" s="15">
        <f>ROUND(SUMIF(Model_Output!$B$11:$B$5000,O108,Model_Output!$G$11:$G$5000),-2)</f>
        <v>0</v>
      </c>
      <c r="H108" s="15">
        <f>ROUND(SUMIF(Model_Output!$B$11:$B$5000,P108,Model_Output!$G$11:$G$5000),-2)</f>
        <v>0</v>
      </c>
      <c r="I108" s="15">
        <f>ROUND(SUMIF(Model_Output!$B$11:$B$5000,Q108,Model_Output!$G$11:$G$5000),-2)</f>
        <v>0</v>
      </c>
      <c r="J108" s="34">
        <f t="shared" si="13"/>
        <v>10300</v>
      </c>
      <c r="K108" s="49">
        <f t="shared" si="14"/>
        <v>1.4143265669682623</v>
      </c>
      <c r="M108" t="s">
        <v>279</v>
      </c>
      <c r="N108" t="s">
        <v>383</v>
      </c>
      <c r="O108" t="s">
        <v>672</v>
      </c>
      <c r="P108" t="s">
        <v>673</v>
      </c>
      <c r="Q108" t="s">
        <v>674</v>
      </c>
    </row>
    <row r="109" spans="1:17" x14ac:dyDescent="0.25">
      <c r="A109" s="32">
        <v>44</v>
      </c>
      <c r="B109" s="33" t="s">
        <v>626</v>
      </c>
      <c r="C109" s="33" t="s">
        <v>637</v>
      </c>
      <c r="D109" s="15">
        <v>2186.5</v>
      </c>
      <c r="E109" s="15">
        <f>ROUND(SUMIF(Model_Output!$B$11:$B$5000,M109,Model_Output!$G$11:$G$5000),-2)</f>
        <v>2300</v>
      </c>
      <c r="F109" s="15">
        <f>ROUND(SUMIF(Model_Output!$B$11:$B$5000,N109,Model_Output!$G$11:$G$5000),-2)</f>
        <v>1800</v>
      </c>
      <c r="G109" s="15">
        <f>ROUND(SUMIF(Model_Output!$B$11:$B$5000,O109,Model_Output!$G$11:$G$5000),-2)</f>
        <v>0</v>
      </c>
      <c r="H109" s="15">
        <f>ROUND(SUMIF(Model_Output!$B$11:$B$5000,P109,Model_Output!$G$11:$G$5000),-2)</f>
        <v>0</v>
      </c>
      <c r="I109" s="15">
        <f>ROUND(SUMIF(Model_Output!$B$11:$B$5000,Q109,Model_Output!$G$11:$G$5000),-2)</f>
        <v>0</v>
      </c>
      <c r="J109" s="34">
        <f t="shared" si="13"/>
        <v>8000</v>
      </c>
      <c r="K109" s="49">
        <f t="shared" si="14"/>
        <v>2.6588154584953121</v>
      </c>
      <c r="M109" t="s">
        <v>281</v>
      </c>
      <c r="N109" t="s">
        <v>385</v>
      </c>
      <c r="O109" t="s">
        <v>675</v>
      </c>
      <c r="P109" t="s">
        <v>676</v>
      </c>
      <c r="Q109" t="s">
        <v>677</v>
      </c>
    </row>
    <row r="110" spans="1:17" x14ac:dyDescent="0.25">
      <c r="A110" s="35">
        <v>46</v>
      </c>
      <c r="B110" s="16" t="s">
        <v>627</v>
      </c>
      <c r="C110" s="16" t="s">
        <v>637</v>
      </c>
      <c r="D110" s="9">
        <v>189.39999999999998</v>
      </c>
      <c r="E110" s="9">
        <f>ROUND(SUMIF(Model_Output!$B$11:$B$5000,M110,Model_Output!$G$11:$G$5000),-2)</f>
        <v>5600</v>
      </c>
      <c r="F110" s="9">
        <f>ROUND(SUMIF(Model_Output!$B$11:$B$5000,N110,Model_Output!$G$11:$G$5000),-2)</f>
        <v>4000</v>
      </c>
      <c r="G110" s="9">
        <f>ROUND(SUMIF(Model_Output!$B$11:$B$5000,O110,Model_Output!$G$11:$G$5000),-2)</f>
        <v>0</v>
      </c>
      <c r="H110" s="9">
        <f>ROUND(SUMIF(Model_Output!$B$11:$B$5000,P110,Model_Output!$G$11:$G$5000),-2)</f>
        <v>0</v>
      </c>
      <c r="I110" s="9">
        <f>ROUND(SUMIF(Model_Output!$B$11:$B$5000,Q110,Model_Output!$G$11:$G$5000),-2)</f>
        <v>0</v>
      </c>
      <c r="J110" s="36">
        <f t="shared" si="13"/>
        <v>18800</v>
      </c>
      <c r="K110" s="50">
        <f t="shared" si="14"/>
        <v>98.260823653643087</v>
      </c>
      <c r="M110" t="s">
        <v>283</v>
      </c>
      <c r="N110" t="s">
        <v>387</v>
      </c>
      <c r="O110" t="s">
        <v>678</v>
      </c>
      <c r="P110" t="s">
        <v>679</v>
      </c>
      <c r="Q110" t="s">
        <v>680</v>
      </c>
    </row>
    <row r="111" spans="1:17" x14ac:dyDescent="0.25">
      <c r="A111" s="19">
        <v>2</v>
      </c>
      <c r="B111" s="20" t="s">
        <v>608</v>
      </c>
      <c r="C111" s="20" t="s">
        <v>638</v>
      </c>
      <c r="D111" s="21">
        <v>0</v>
      </c>
      <c r="E111" s="21">
        <f>ROUND(SUMIF(Model_Output!$B$11:$B$5000,M111,Model_Output!$G$11:$G$5000),-2)</f>
        <v>1300</v>
      </c>
      <c r="F111" s="21">
        <f>ROUND(SUMIF(Model_Output!$B$11:$B$5000,N111,Model_Output!$G$11:$G$5000),-2)</f>
        <v>1500</v>
      </c>
      <c r="G111" s="21">
        <f>ROUND(SUMIF(Model_Output!$B$11:$B$5000,O111,Model_Output!$G$11:$G$5000),-2)</f>
        <v>0</v>
      </c>
      <c r="H111" s="21">
        <f>ROUND(SUMIF(Model_Output!$B$11:$B$5000,P111,Model_Output!$G$11:$G$5000),-2)</f>
        <v>0</v>
      </c>
      <c r="I111" s="21">
        <f>ROUND(SUMIF(Model_Output!$B$11:$B$5000,Q111,Model_Output!$G$11:$G$5000),-2)</f>
        <v>0</v>
      </c>
      <c r="J111" s="22">
        <f t="shared" si="13"/>
        <v>5300</v>
      </c>
      <c r="K111" s="51" t="str">
        <f t="shared" si="14"/>
        <v>-</v>
      </c>
      <c r="M111" t="s">
        <v>245</v>
      </c>
      <c r="N111" t="s">
        <v>349</v>
      </c>
      <c r="O111" t="s">
        <v>681</v>
      </c>
      <c r="P111" t="s">
        <v>682</v>
      </c>
      <c r="Q111" t="s">
        <v>683</v>
      </c>
    </row>
    <row r="112" spans="1:17" x14ac:dyDescent="0.25">
      <c r="A112" s="23">
        <v>3</v>
      </c>
      <c r="B112" s="24" t="s">
        <v>609</v>
      </c>
      <c r="C112" s="24" t="s">
        <v>638</v>
      </c>
      <c r="D112" s="25">
        <v>0</v>
      </c>
      <c r="E112" s="25">
        <f>ROUND(SUMIF(Model_Output!$B$11:$B$5000,M112,Model_Output!$G$11:$G$5000),-2)</f>
        <v>500</v>
      </c>
      <c r="F112" s="25">
        <f>ROUND(SUMIF(Model_Output!$B$11:$B$5000,N112,Model_Output!$G$11:$G$5000),-2)</f>
        <v>600</v>
      </c>
      <c r="G112" s="25">
        <f>ROUND(SUMIF(Model_Output!$B$11:$B$5000,O112,Model_Output!$G$11:$G$5000),-2)</f>
        <v>0</v>
      </c>
      <c r="H112" s="25">
        <f>ROUND(SUMIF(Model_Output!$B$11:$B$5000,P112,Model_Output!$G$11:$G$5000),-2)</f>
        <v>0</v>
      </c>
      <c r="I112" s="25">
        <f>ROUND(SUMIF(Model_Output!$B$11:$B$5000,Q112,Model_Output!$G$11:$G$5000),-2)</f>
        <v>0</v>
      </c>
      <c r="J112" s="26">
        <f t="shared" si="13"/>
        <v>2100</v>
      </c>
      <c r="K112" s="52" t="str">
        <f t="shared" si="14"/>
        <v>-</v>
      </c>
      <c r="M112" t="s">
        <v>247</v>
      </c>
      <c r="N112" t="s">
        <v>351</v>
      </c>
      <c r="O112" t="s">
        <v>684</v>
      </c>
      <c r="P112" t="s">
        <v>685</v>
      </c>
      <c r="Q112" t="s">
        <v>686</v>
      </c>
    </row>
    <row r="113" spans="1:17" x14ac:dyDescent="0.25">
      <c r="A113" s="23">
        <v>7</v>
      </c>
      <c r="B113" s="24" t="s">
        <v>611</v>
      </c>
      <c r="C113" s="24" t="s">
        <v>638</v>
      </c>
      <c r="D113" s="25">
        <v>0</v>
      </c>
      <c r="E113" s="25">
        <f>ROUND(SUMIF(Model_Output!$B$11:$B$5000,M113,Model_Output!$G$11:$G$5000),-2)</f>
        <v>400</v>
      </c>
      <c r="F113" s="25">
        <f>ROUND(SUMIF(Model_Output!$B$11:$B$5000,N113,Model_Output!$G$11:$G$5000),-2)</f>
        <v>300</v>
      </c>
      <c r="G113" s="25">
        <f>ROUND(SUMIF(Model_Output!$B$11:$B$5000,O113,Model_Output!$G$11:$G$5000),-2)</f>
        <v>0</v>
      </c>
      <c r="H113" s="25">
        <f>ROUND(SUMIF(Model_Output!$B$11:$B$5000,P113,Model_Output!$G$11:$G$5000),-2)</f>
        <v>0</v>
      </c>
      <c r="I113" s="25">
        <f>ROUND(SUMIF(Model_Output!$B$11:$B$5000,Q113,Model_Output!$G$11:$G$5000),-2)</f>
        <v>0</v>
      </c>
      <c r="J113" s="26">
        <f t="shared" si="13"/>
        <v>1400</v>
      </c>
      <c r="K113" s="52" t="str">
        <f t="shared" si="14"/>
        <v>-</v>
      </c>
      <c r="M113" t="s">
        <v>251</v>
      </c>
      <c r="N113" t="s">
        <v>355</v>
      </c>
      <c r="O113" t="s">
        <v>687</v>
      </c>
      <c r="P113" t="s">
        <v>688</v>
      </c>
      <c r="Q113" t="s">
        <v>689</v>
      </c>
    </row>
    <row r="114" spans="1:17" x14ac:dyDescent="0.25">
      <c r="A114" s="23">
        <v>18</v>
      </c>
      <c r="B114" s="24" t="s">
        <v>614</v>
      </c>
      <c r="C114" s="24" t="s">
        <v>638</v>
      </c>
      <c r="D114" s="25">
        <v>208.4</v>
      </c>
      <c r="E114" s="25">
        <f>ROUND(SUMIF(Model_Output!$B$11:$B$5000,M114,Model_Output!$G$11:$G$5000),-2)</f>
        <v>300</v>
      </c>
      <c r="F114" s="25">
        <f>ROUND(SUMIF(Model_Output!$B$11:$B$5000,N114,Model_Output!$G$11:$G$5000),-2)</f>
        <v>100</v>
      </c>
      <c r="G114" s="25">
        <f>ROUND(SUMIF(Model_Output!$B$11:$B$5000,O114,Model_Output!$G$11:$G$5000),-2)</f>
        <v>0</v>
      </c>
      <c r="H114" s="25">
        <f>ROUND(SUMIF(Model_Output!$B$11:$B$5000,P114,Model_Output!$G$11:$G$5000),-2)</f>
        <v>0</v>
      </c>
      <c r="I114" s="25">
        <f>ROUND(SUMIF(Model_Output!$B$11:$B$5000,Q114,Model_Output!$G$11:$G$5000),-2)</f>
        <v>0</v>
      </c>
      <c r="J114" s="26">
        <f t="shared" si="13"/>
        <v>800</v>
      </c>
      <c r="K114" s="52">
        <f t="shared" si="14"/>
        <v>2.8387715930902111</v>
      </c>
      <c r="M114" t="s">
        <v>257</v>
      </c>
      <c r="N114" t="s">
        <v>361</v>
      </c>
      <c r="O114" t="s">
        <v>690</v>
      </c>
      <c r="P114" t="s">
        <v>691</v>
      </c>
      <c r="Q114" t="s">
        <v>692</v>
      </c>
    </row>
    <row r="115" spans="1:17" x14ac:dyDescent="0.25">
      <c r="A115" s="23">
        <v>19</v>
      </c>
      <c r="B115" s="24" t="s">
        <v>615</v>
      </c>
      <c r="C115" s="24" t="s">
        <v>638</v>
      </c>
      <c r="D115" s="25">
        <v>1253.5</v>
      </c>
      <c r="E115" s="25">
        <f>ROUND(SUMIF(Model_Output!$B$11:$B$5000,M115,Model_Output!$G$11:$G$5000),-2)</f>
        <v>1100</v>
      </c>
      <c r="F115" s="25">
        <f>ROUND(SUMIF(Model_Output!$B$11:$B$5000,N115,Model_Output!$G$11:$G$5000),-2)</f>
        <v>1400</v>
      </c>
      <c r="G115" s="25">
        <f>ROUND(SUMIF(Model_Output!$B$11:$B$5000,O115,Model_Output!$G$11:$G$5000),-2)</f>
        <v>0</v>
      </c>
      <c r="H115" s="25">
        <f>ROUND(SUMIF(Model_Output!$B$11:$B$5000,P115,Model_Output!$G$11:$G$5000),-2)</f>
        <v>0</v>
      </c>
      <c r="I115" s="25">
        <f>ROUND(SUMIF(Model_Output!$B$11:$B$5000,Q115,Model_Output!$G$11:$G$5000),-2)</f>
        <v>0</v>
      </c>
      <c r="J115" s="26">
        <f t="shared" si="13"/>
        <v>4700</v>
      </c>
      <c r="K115" s="52">
        <f t="shared" si="14"/>
        <v>2.7495013960909453</v>
      </c>
      <c r="M115" t="s">
        <v>259</v>
      </c>
      <c r="N115" t="s">
        <v>363</v>
      </c>
      <c r="O115" t="s">
        <v>693</v>
      </c>
      <c r="P115" t="s">
        <v>694</v>
      </c>
      <c r="Q115" t="s">
        <v>695</v>
      </c>
    </row>
    <row r="116" spans="1:17" x14ac:dyDescent="0.25">
      <c r="A116" s="23">
        <v>20</v>
      </c>
      <c r="B116" s="24" t="s">
        <v>616</v>
      </c>
      <c r="C116" s="24" t="s">
        <v>638</v>
      </c>
      <c r="D116" s="25">
        <v>9657.3000000000011</v>
      </c>
      <c r="E116" s="25">
        <f>ROUND(SUMIF(Model_Output!$B$11:$B$5000,M116,Model_Output!$G$11:$G$5000),-2)</f>
        <v>9100</v>
      </c>
      <c r="F116" s="25">
        <f>ROUND(SUMIF(Model_Output!$B$11:$B$5000,N116,Model_Output!$G$11:$G$5000),-2)</f>
        <v>5400</v>
      </c>
      <c r="G116" s="25">
        <f>ROUND(SUMIF(Model_Output!$B$11:$B$5000,O116,Model_Output!$G$11:$G$5000),-2)</f>
        <v>0</v>
      </c>
      <c r="H116" s="25">
        <f>ROUND(SUMIF(Model_Output!$B$11:$B$5000,P116,Model_Output!$G$11:$G$5000),-2)</f>
        <v>0</v>
      </c>
      <c r="I116" s="25">
        <f>ROUND(SUMIF(Model_Output!$B$11:$B$5000,Q116,Model_Output!$G$11:$G$5000),-2)</f>
        <v>0</v>
      </c>
      <c r="J116" s="26">
        <f t="shared" si="13"/>
        <v>28800</v>
      </c>
      <c r="K116" s="52">
        <f t="shared" si="14"/>
        <v>1.9821999937870829</v>
      </c>
      <c r="M116" t="s">
        <v>261</v>
      </c>
      <c r="N116" t="s">
        <v>365</v>
      </c>
      <c r="O116" t="s">
        <v>696</v>
      </c>
      <c r="P116" t="s">
        <v>697</v>
      </c>
      <c r="Q116" t="s">
        <v>698</v>
      </c>
    </row>
    <row r="117" spans="1:17" x14ac:dyDescent="0.25">
      <c r="A117" s="23">
        <v>54</v>
      </c>
      <c r="B117" s="24" t="s">
        <v>628</v>
      </c>
      <c r="C117" s="24" t="s">
        <v>638</v>
      </c>
      <c r="D117" s="25">
        <v>0</v>
      </c>
      <c r="E117" s="25">
        <f>ROUND(SUMIF(Model_Output!$B$11:$B$5000,M117,Model_Output!$G$11:$G$5000),-2)</f>
        <v>0</v>
      </c>
      <c r="F117" s="25">
        <f>ROUND(SUMIF(Model_Output!$B$11:$B$5000,N117,Model_Output!$G$11:$G$5000),-2)</f>
        <v>0</v>
      </c>
      <c r="G117" s="25">
        <f>ROUND(SUMIF(Model_Output!$B$11:$B$5000,O117,Model_Output!$G$11:$G$5000),-2)</f>
        <v>0</v>
      </c>
      <c r="H117" s="25">
        <f>ROUND(SUMIF(Model_Output!$B$11:$B$5000,P117,Model_Output!$G$11:$G$5000),-2)</f>
        <v>0</v>
      </c>
      <c r="I117" s="25">
        <f>ROUND(SUMIF(Model_Output!$B$11:$B$5000,Q117,Model_Output!$G$11:$G$5000),-2)</f>
        <v>0</v>
      </c>
      <c r="J117" s="26">
        <f t="shared" si="13"/>
        <v>0</v>
      </c>
      <c r="K117" s="52" t="str">
        <f t="shared" si="14"/>
        <v>-</v>
      </c>
      <c r="M117" t="s">
        <v>285</v>
      </c>
      <c r="N117" t="s">
        <v>389</v>
      </c>
      <c r="O117" t="s">
        <v>699</v>
      </c>
      <c r="P117" t="s">
        <v>700</v>
      </c>
      <c r="Q117" t="s">
        <v>701</v>
      </c>
    </row>
    <row r="118" spans="1:17" x14ac:dyDescent="0.25">
      <c r="A118" s="23">
        <v>57</v>
      </c>
      <c r="B118" s="24" t="s">
        <v>629</v>
      </c>
      <c r="C118" s="24" t="s">
        <v>638</v>
      </c>
      <c r="D118" s="25">
        <v>0</v>
      </c>
      <c r="E118" s="25">
        <f>ROUND(SUMIF(Model_Output!$B$11:$B$5000,M118,Model_Output!$G$11:$G$5000),-2)</f>
        <v>100</v>
      </c>
      <c r="F118" s="25">
        <f>ROUND(SUMIF(Model_Output!$B$11:$B$5000,N118,Model_Output!$G$11:$G$5000),-2)</f>
        <v>100</v>
      </c>
      <c r="G118" s="25">
        <f>ROUND(SUMIF(Model_Output!$B$11:$B$5000,O118,Model_Output!$G$11:$G$5000),-2)</f>
        <v>0</v>
      </c>
      <c r="H118" s="25">
        <f>ROUND(SUMIF(Model_Output!$B$11:$B$5000,P118,Model_Output!$G$11:$G$5000),-2)</f>
        <v>0</v>
      </c>
      <c r="I118" s="25">
        <f>ROUND(SUMIF(Model_Output!$B$11:$B$5000,Q118,Model_Output!$G$11:$G$5000),-2)</f>
        <v>0</v>
      </c>
      <c r="J118" s="26">
        <f t="shared" si="13"/>
        <v>400</v>
      </c>
      <c r="K118" s="52" t="str">
        <f t="shared" si="14"/>
        <v>-</v>
      </c>
      <c r="M118" t="s">
        <v>287</v>
      </c>
      <c r="N118" t="s">
        <v>391</v>
      </c>
      <c r="O118" t="s">
        <v>702</v>
      </c>
      <c r="P118" t="s">
        <v>703</v>
      </c>
      <c r="Q118" t="s">
        <v>704</v>
      </c>
    </row>
    <row r="119" spans="1:17" x14ac:dyDescent="0.25">
      <c r="A119" s="23">
        <v>58</v>
      </c>
      <c r="B119" s="24" t="s">
        <v>630</v>
      </c>
      <c r="C119" s="24" t="s">
        <v>638</v>
      </c>
      <c r="D119" s="25">
        <v>0</v>
      </c>
      <c r="E119" s="25">
        <f>ROUND(SUMIF(Model_Output!$B$11:$B$5000,M119,Model_Output!$G$11:$G$5000),-2)</f>
        <v>200</v>
      </c>
      <c r="F119" s="25">
        <f>ROUND(SUMIF(Model_Output!$B$11:$B$5000,N119,Model_Output!$G$11:$G$5000),-2)</f>
        <v>100</v>
      </c>
      <c r="G119" s="25">
        <f>ROUND(SUMIF(Model_Output!$B$11:$B$5000,O119,Model_Output!$G$11:$G$5000),-2)</f>
        <v>0</v>
      </c>
      <c r="H119" s="25">
        <f>ROUND(SUMIF(Model_Output!$B$11:$B$5000,P119,Model_Output!$G$11:$G$5000),-2)</f>
        <v>0</v>
      </c>
      <c r="I119" s="25">
        <f>ROUND(SUMIF(Model_Output!$B$11:$B$5000,Q119,Model_Output!$G$11:$G$5000),-2)</f>
        <v>0</v>
      </c>
      <c r="J119" s="26">
        <f t="shared" si="13"/>
        <v>600</v>
      </c>
      <c r="K119" s="52" t="str">
        <f t="shared" si="14"/>
        <v>-</v>
      </c>
      <c r="M119" t="s">
        <v>289</v>
      </c>
      <c r="N119" t="s">
        <v>393</v>
      </c>
      <c r="O119" t="s">
        <v>705</v>
      </c>
      <c r="P119" t="s">
        <v>706</v>
      </c>
      <c r="Q119" t="s">
        <v>707</v>
      </c>
    </row>
    <row r="120" spans="1:17" x14ac:dyDescent="0.25">
      <c r="A120" s="23">
        <v>60</v>
      </c>
      <c r="B120" s="24" t="s">
        <v>631</v>
      </c>
      <c r="C120" s="24" t="s">
        <v>638</v>
      </c>
      <c r="D120" s="25">
        <v>15799</v>
      </c>
      <c r="E120" s="25">
        <f>ROUND(SUMIF(Model_Output!$B$11:$B$5000,M120,Model_Output!$G$11:$G$5000),-2)</f>
        <v>700</v>
      </c>
      <c r="F120" s="25">
        <f>ROUND(SUMIF(Model_Output!$B$11:$B$5000,N120,Model_Output!$G$11:$G$5000),-2)</f>
        <v>300</v>
      </c>
      <c r="G120" s="25">
        <f>ROUND(SUMIF(Model_Output!$B$11:$B$5000,O120,Model_Output!$G$11:$G$5000),-2)</f>
        <v>0</v>
      </c>
      <c r="H120" s="25">
        <f>ROUND(SUMIF(Model_Output!$B$11:$B$5000,P120,Model_Output!$G$11:$G$5000),-2)</f>
        <v>0</v>
      </c>
      <c r="I120" s="25">
        <f>ROUND(SUMIF(Model_Output!$B$11:$B$5000,Q120,Model_Output!$G$11:$G$5000),-2)</f>
        <v>0</v>
      </c>
      <c r="J120" s="26">
        <f t="shared" si="13"/>
        <v>2000</v>
      </c>
      <c r="K120" s="52">
        <f t="shared" si="14"/>
        <v>-0.87340970947528329</v>
      </c>
      <c r="M120" t="s">
        <v>291</v>
      </c>
      <c r="N120" t="s">
        <v>395</v>
      </c>
      <c r="O120" t="s">
        <v>708</v>
      </c>
      <c r="P120" t="s">
        <v>709</v>
      </c>
      <c r="Q120" t="s">
        <v>710</v>
      </c>
    </row>
    <row r="121" spans="1:17" x14ac:dyDescent="0.25">
      <c r="A121" s="23">
        <v>66</v>
      </c>
      <c r="B121" s="24" t="s">
        <v>632</v>
      </c>
      <c r="C121" s="24" t="s">
        <v>638</v>
      </c>
      <c r="D121" s="25">
        <v>1912.6</v>
      </c>
      <c r="E121" s="25">
        <f>ROUND(SUMIF(Model_Output!$B$11:$B$5000,M121,Model_Output!$G$11:$G$5000),-2)</f>
        <v>700</v>
      </c>
      <c r="F121" s="25">
        <f>ROUND(SUMIF(Model_Output!$B$11:$B$5000,N121,Model_Output!$G$11:$G$5000),-2)</f>
        <v>700</v>
      </c>
      <c r="G121" s="25">
        <f>ROUND(SUMIF(Model_Output!$B$11:$B$5000,O121,Model_Output!$G$11:$G$5000),-2)</f>
        <v>0</v>
      </c>
      <c r="H121" s="25">
        <f>ROUND(SUMIF(Model_Output!$B$11:$B$5000,P121,Model_Output!$G$11:$G$5000),-2)</f>
        <v>0</v>
      </c>
      <c r="I121" s="25">
        <f>ROUND(SUMIF(Model_Output!$B$11:$B$5000,Q121,Model_Output!$G$11:$G$5000),-2)</f>
        <v>0</v>
      </c>
      <c r="J121" s="26">
        <f t="shared" si="13"/>
        <v>2700</v>
      </c>
      <c r="K121" s="52">
        <f t="shared" si="14"/>
        <v>0.41169089197950443</v>
      </c>
      <c r="M121" t="s">
        <v>293</v>
      </c>
      <c r="N121" t="s">
        <v>397</v>
      </c>
      <c r="O121" t="s">
        <v>711</v>
      </c>
      <c r="P121" t="s">
        <v>712</v>
      </c>
      <c r="Q121" t="s">
        <v>713</v>
      </c>
    </row>
    <row r="122" spans="1:17" x14ac:dyDescent="0.25">
      <c r="A122" s="27">
        <v>71</v>
      </c>
      <c r="B122" s="17" t="s">
        <v>633</v>
      </c>
      <c r="C122" s="17" t="s">
        <v>638</v>
      </c>
      <c r="D122" s="18">
        <v>0</v>
      </c>
      <c r="E122" s="18">
        <f>ROUND(SUMIF(Model_Output!$B$11:$B$5000,M122,Model_Output!$G$11:$G$5000),-2)</f>
        <v>300</v>
      </c>
      <c r="F122" s="18">
        <f>ROUND(SUMIF(Model_Output!$B$11:$B$5000,N122,Model_Output!$G$11:$G$5000),-2)</f>
        <v>300</v>
      </c>
      <c r="G122" s="18">
        <f>ROUND(SUMIF(Model_Output!$B$11:$B$5000,O122,Model_Output!$G$11:$G$5000),-2)</f>
        <v>0</v>
      </c>
      <c r="H122" s="18">
        <f>ROUND(SUMIF(Model_Output!$B$11:$B$5000,P122,Model_Output!$G$11:$G$5000),-2)</f>
        <v>0</v>
      </c>
      <c r="I122" s="18">
        <f>ROUND(SUMIF(Model_Output!$B$11:$B$5000,Q122,Model_Output!$G$11:$G$5000),-2)</f>
        <v>0</v>
      </c>
      <c r="J122" s="28">
        <f t="shared" si="13"/>
        <v>1100</v>
      </c>
      <c r="K122" s="53" t="str">
        <f t="shared" si="14"/>
        <v>-</v>
      </c>
      <c r="M122" t="s">
        <v>295</v>
      </c>
      <c r="N122" t="s">
        <v>399</v>
      </c>
      <c r="O122" t="s">
        <v>714</v>
      </c>
      <c r="P122" t="s">
        <v>715</v>
      </c>
      <c r="Q122" t="s">
        <v>716</v>
      </c>
    </row>
    <row r="123" spans="1:17" x14ac:dyDescent="0.25">
      <c r="A123" s="38" t="s">
        <v>151</v>
      </c>
      <c r="B123" s="8"/>
      <c r="C123" s="8"/>
      <c r="D123" s="9">
        <f t="shared" ref="D123:J123" si="15">SUM(D97:D122)</f>
        <v>364612.3</v>
      </c>
      <c r="E123" s="9">
        <f t="shared" si="15"/>
        <v>118100</v>
      </c>
      <c r="F123" s="9">
        <f t="shared" si="15"/>
        <v>75300</v>
      </c>
      <c r="G123" s="9">
        <f t="shared" si="15"/>
        <v>0</v>
      </c>
      <c r="H123" s="9">
        <f t="shared" si="15"/>
        <v>0</v>
      </c>
      <c r="I123" s="9">
        <f t="shared" si="15"/>
        <v>0</v>
      </c>
      <c r="J123" s="36">
        <f t="shared" si="15"/>
        <v>382200</v>
      </c>
      <c r="K123" s="50">
        <f t="shared" si="14"/>
        <v>4.8236716095425229E-2</v>
      </c>
    </row>
  </sheetData>
  <sortState ref="A4:O29">
    <sortCondition ref="C4:C29"/>
    <sortCondition ref="A4:A29"/>
  </sortState>
  <mergeCells count="22">
    <mergeCell ref="A64:C64"/>
    <mergeCell ref="D64:D65"/>
    <mergeCell ref="E64:J64"/>
    <mergeCell ref="K64:K65"/>
    <mergeCell ref="D67:D68"/>
    <mergeCell ref="K67:K68"/>
    <mergeCell ref="K2:K3"/>
    <mergeCell ref="K5:K6"/>
    <mergeCell ref="K95:K96"/>
    <mergeCell ref="A2:C2"/>
    <mergeCell ref="A95:C95"/>
    <mergeCell ref="E95:J95"/>
    <mergeCell ref="D2:D3"/>
    <mergeCell ref="D5:D6"/>
    <mergeCell ref="D95:D96"/>
    <mergeCell ref="E2:J2"/>
    <mergeCell ref="A33:C33"/>
    <mergeCell ref="D33:D34"/>
    <mergeCell ref="E33:J33"/>
    <mergeCell ref="K33:K34"/>
    <mergeCell ref="D36:D37"/>
    <mergeCell ref="K36:K37"/>
  </mergeCells>
  <pageMargins left="0.7" right="0.7" top="0.75" bottom="0.75" header="0.3" footer="0.3"/>
  <pageSetup orientation="landscape" verticalDpi="0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rowBreaks count="1" manualBreakCount="1">
    <brk id="9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35"/>
  <sheetViews>
    <sheetView workbookViewId="0"/>
  </sheetViews>
  <sheetFormatPr defaultRowHeight="16.5" x14ac:dyDescent="0.3"/>
  <cols>
    <col min="1" max="1" width="12.140625" style="64" bestFit="1" customWidth="1"/>
    <col min="2" max="7" width="10.7109375" style="212" customWidth="1"/>
    <col min="8" max="11" width="10.7109375" style="64" customWidth="1"/>
    <col min="12" max="12" width="9.140625" style="64"/>
    <col min="13" max="22" width="0" style="64" hidden="1" customWidth="1"/>
    <col min="23" max="16384" width="9.140625" style="64"/>
  </cols>
  <sheetData>
    <row r="1" spans="1:22" x14ac:dyDescent="0.3">
      <c r="A1" s="65" t="s">
        <v>5771</v>
      </c>
    </row>
    <row r="2" spans="1:22" x14ac:dyDescent="0.3">
      <c r="A2" s="234" t="s">
        <v>66</v>
      </c>
      <c r="B2" s="234" t="s">
        <v>5606</v>
      </c>
      <c r="C2" s="234"/>
      <c r="D2" s="234"/>
      <c r="E2" s="237" t="s">
        <v>5607</v>
      </c>
      <c r="F2" s="234"/>
      <c r="G2" s="234"/>
    </row>
    <row r="3" spans="1:22" x14ac:dyDescent="0.3">
      <c r="A3" s="268"/>
      <c r="B3" s="222" t="s">
        <v>5602</v>
      </c>
      <c r="C3" s="222" t="s">
        <v>5603</v>
      </c>
      <c r="D3" s="222" t="s">
        <v>5604</v>
      </c>
      <c r="E3" s="223" t="s">
        <v>5602</v>
      </c>
      <c r="F3" s="222" t="s">
        <v>5603</v>
      </c>
      <c r="G3" s="222" t="s">
        <v>5604</v>
      </c>
      <c r="M3" s="64" t="s">
        <v>68</v>
      </c>
    </row>
    <row r="4" spans="1:22" x14ac:dyDescent="0.3">
      <c r="A4" s="64" t="s">
        <v>5596</v>
      </c>
      <c r="B4" s="89">
        <f>SUMIF(Model_Output!$B$11:$B$5000,M4,Model_Output!$G$11:$G$5000)</f>
        <v>18.501113</v>
      </c>
      <c r="C4" s="89">
        <f>SUMIF(Model_Output!$B$11:$B$5000,N4,Model_Output!$G$11:$G$5000)</f>
        <v>9.7549849999999996</v>
      </c>
      <c r="D4" s="89">
        <f>SUMIF(Model_Output!$B$11:$B$5000,O4,Model_Output!$G$11:$G$5000)</f>
        <v>0.18049699999999999</v>
      </c>
      <c r="E4" s="219">
        <f>SUMIF(Model_Output!$B$11:$B$5000,P4,Model_Output!$G$11:$G$5000)</f>
        <v>45420.2929</v>
      </c>
      <c r="F4" s="220">
        <f>SUMIF(Model_Output!$B$11:$B$5000,Q4,Model_Output!$G$11:$G$5000)</f>
        <v>624320.625</v>
      </c>
      <c r="G4" s="220">
        <f>SUMIF(Model_Output!$B$11:$B$5000,R4,Model_Output!$G$11:$G$5000)</f>
        <v>828485.125</v>
      </c>
      <c r="M4" s="64" t="s">
        <v>5531</v>
      </c>
      <c r="N4" s="64" t="s">
        <v>5537</v>
      </c>
      <c r="O4" s="64" t="s">
        <v>5543</v>
      </c>
      <c r="P4" s="64" t="s">
        <v>5534</v>
      </c>
      <c r="Q4" s="64" t="s">
        <v>5540</v>
      </c>
      <c r="R4" s="64" t="s">
        <v>5546</v>
      </c>
    </row>
    <row r="5" spans="1:22" x14ac:dyDescent="0.3">
      <c r="A5" s="64" t="s">
        <v>5597</v>
      </c>
      <c r="B5" s="89">
        <f>SUMIF(Model_Output!$B$11:$B$5000,M5,Model_Output!$G$11:$G$5000)</f>
        <v>37.432291999999997</v>
      </c>
      <c r="C5" s="89">
        <f>SUMIF(Model_Output!$B$11:$B$5000,N5,Model_Output!$G$11:$G$5000)</f>
        <v>19.860944</v>
      </c>
      <c r="D5" s="89">
        <f>SUMIF(Model_Output!$B$11:$B$5000,O5,Model_Output!$G$11:$G$5000)</f>
        <v>0.36754700000000001</v>
      </c>
      <c r="E5" s="219">
        <f>SUMIF(Model_Output!$B$11:$B$5000,P5,Model_Output!$G$11:$G$5000)</f>
        <v>91896.632800000007</v>
      </c>
      <c r="F5" s="220">
        <f>SUMIF(Model_Output!$B$11:$B$5000,Q5,Model_Output!$G$11:$G$5000)</f>
        <v>1271100</v>
      </c>
      <c r="G5" s="220">
        <f>SUMIF(Model_Output!$B$11:$B$5000,R5,Model_Output!$G$11:$G$5000)</f>
        <v>1687034.5</v>
      </c>
      <c r="M5" s="64" t="s">
        <v>5549</v>
      </c>
      <c r="N5" s="64" t="s">
        <v>5553</v>
      </c>
      <c r="O5" s="64" t="s">
        <v>5557</v>
      </c>
      <c r="P5" s="64" t="s">
        <v>5551</v>
      </c>
      <c r="Q5" s="64" t="s">
        <v>5555</v>
      </c>
      <c r="R5" s="64" t="s">
        <v>5559</v>
      </c>
    </row>
    <row r="6" spans="1:22" x14ac:dyDescent="0.3">
      <c r="A6" s="64" t="s">
        <v>5598</v>
      </c>
      <c r="B6" s="89">
        <f>SUMIF(Model_Output!$B$11:$B$5000,M6,Model_Output!$G$11:$G$5000)</f>
        <v>24.383880000000001</v>
      </c>
      <c r="C6" s="89">
        <f>SUMIF(Model_Output!$B$11:$B$5000,N6,Model_Output!$G$11:$G$5000)</f>
        <v>12.951325000000001</v>
      </c>
      <c r="D6" s="89">
        <f>SUMIF(Model_Output!$B$11:$B$5000,O6,Model_Output!$G$11:$G$5000)</f>
        <v>0.23968200000000001</v>
      </c>
      <c r="E6" s="219">
        <f>SUMIF(Model_Output!$B$11:$B$5000,P6,Model_Output!$G$11:$G$5000)</f>
        <v>59862.796799999996</v>
      </c>
      <c r="F6" s="220">
        <f>SUMIF(Model_Output!$B$11:$B$5000,Q6,Model_Output!$G$11:$G$5000)</f>
        <v>828881.43700000003</v>
      </c>
      <c r="G6" s="220">
        <f>SUMIF(Model_Output!$B$11:$B$5000,R6,Model_Output!$G$11:$G$5000)</f>
        <v>1100140.5</v>
      </c>
      <c r="M6" s="64" t="s">
        <v>5561</v>
      </c>
      <c r="N6" s="64" t="s">
        <v>5565</v>
      </c>
      <c r="O6" s="64" t="s">
        <v>5569</v>
      </c>
      <c r="P6" s="64" t="s">
        <v>5563</v>
      </c>
      <c r="Q6" s="64" t="s">
        <v>5567</v>
      </c>
      <c r="R6" s="64" t="s">
        <v>5571</v>
      </c>
    </row>
    <row r="7" spans="1:22" x14ac:dyDescent="0.3">
      <c r="A7" s="64" t="s">
        <v>5599</v>
      </c>
      <c r="B7" s="89">
        <f>SUMIF(Model_Output!$B$11:$B$5000,M7,Model_Output!$G$11:$G$5000)</f>
        <v>19.564150999999999</v>
      </c>
      <c r="C7" s="89">
        <f>SUMIF(Model_Output!$B$11:$B$5000,N7,Model_Output!$G$11:$G$5000)</f>
        <v>10.380871000000001</v>
      </c>
      <c r="D7" s="89">
        <f>SUMIF(Model_Output!$B$11:$B$5000,O7,Model_Output!$G$11:$G$5000)</f>
        <v>0.192108</v>
      </c>
      <c r="E7" s="219">
        <f>SUMIF(Model_Output!$B$11:$B$5000,P7,Model_Output!$G$11:$G$5000)</f>
        <v>48029.8125</v>
      </c>
      <c r="F7" s="220">
        <f>SUMIF(Model_Output!$B$11:$B$5000,Q7,Model_Output!$G$11:$G$5000)</f>
        <v>664377.375</v>
      </c>
      <c r="G7" s="220">
        <f>SUMIF(Model_Output!$B$11:$B$5000,R7,Model_Output!$G$11:$G$5000)</f>
        <v>881781.25</v>
      </c>
      <c r="M7" s="64" t="s">
        <v>5573</v>
      </c>
      <c r="N7" s="64" t="s">
        <v>5577</v>
      </c>
      <c r="O7" s="64" t="s">
        <v>5581</v>
      </c>
      <c r="P7" s="64" t="s">
        <v>5575</v>
      </c>
      <c r="Q7" s="64" t="s">
        <v>5579</v>
      </c>
      <c r="R7" s="64" t="s">
        <v>5583</v>
      </c>
    </row>
    <row r="8" spans="1:22" x14ac:dyDescent="0.3">
      <c r="A8" s="70" t="s">
        <v>5600</v>
      </c>
      <c r="B8" s="224">
        <f>SUMIF(Model_Output!$B$11:$B$5000,M8,Model_Output!$G$11:$G$5000)</f>
        <v>8.8514499999999998</v>
      </c>
      <c r="C8" s="224">
        <f>SUMIF(Model_Output!$B$11:$B$5000,N8,Model_Output!$G$11:$G$5000)</f>
        <v>4.5920509999999997</v>
      </c>
      <c r="D8" s="224">
        <f>SUMIF(Model_Output!$B$11:$B$5000,O8,Model_Output!$G$11:$G$5000)</f>
        <v>8.4934999999999997E-2</v>
      </c>
      <c r="E8" s="221">
        <f>SUMIF(Model_Output!$B$11:$B$5000,P8,Model_Output!$G$11:$G$5000)</f>
        <v>21730.380799999999</v>
      </c>
      <c r="F8" s="215">
        <f>SUMIF(Model_Output!$B$11:$B$5000,Q8,Model_Output!$G$11:$G$5000)</f>
        <v>293891.03100000002</v>
      </c>
      <c r="G8" s="215">
        <f>SUMIF(Model_Output!$B$11:$B$5000,R8,Model_Output!$G$11:$G$5000)</f>
        <v>389847.46799999999</v>
      </c>
      <c r="M8" s="64" t="s">
        <v>5585</v>
      </c>
      <c r="N8" s="64" t="s">
        <v>5589</v>
      </c>
      <c r="O8" s="64" t="s">
        <v>5593</v>
      </c>
      <c r="P8" s="64" t="s">
        <v>5587</v>
      </c>
      <c r="Q8" s="64" t="s">
        <v>5591</v>
      </c>
      <c r="R8" s="64" t="s">
        <v>5595</v>
      </c>
    </row>
    <row r="9" spans="1:22" x14ac:dyDescent="0.3">
      <c r="A9" s="64" t="s">
        <v>5601</v>
      </c>
      <c r="B9" s="89">
        <f>SUM(B4:B8)</f>
        <v>108.73288599999999</v>
      </c>
      <c r="C9" s="89">
        <f t="shared" ref="C9:G9" si="0">SUM(C4:C8)</f>
        <v>57.540176000000002</v>
      </c>
      <c r="D9" s="89">
        <f t="shared" si="0"/>
        <v>1.0647689999999999</v>
      </c>
      <c r="E9" s="219">
        <f t="shared" si="0"/>
        <v>266939.91580000002</v>
      </c>
      <c r="F9" s="220">
        <f t="shared" si="0"/>
        <v>3682570.4679999999</v>
      </c>
      <c r="G9" s="220">
        <f t="shared" si="0"/>
        <v>4887288.8430000003</v>
      </c>
    </row>
    <row r="10" spans="1:22" x14ac:dyDescent="0.3">
      <c r="G10" s="214"/>
    </row>
    <row r="11" spans="1:22" x14ac:dyDescent="0.3">
      <c r="A11" s="65" t="s">
        <v>5772</v>
      </c>
    </row>
    <row r="12" spans="1:22" x14ac:dyDescent="0.3">
      <c r="A12" s="234" t="s">
        <v>66</v>
      </c>
      <c r="B12" s="234" t="s">
        <v>5611</v>
      </c>
      <c r="C12" s="234"/>
      <c r="D12" s="234"/>
      <c r="E12" s="234"/>
      <c r="F12" s="234"/>
      <c r="G12" s="237" t="s">
        <v>5659</v>
      </c>
      <c r="H12" s="234"/>
      <c r="I12" s="234"/>
      <c r="J12" s="234"/>
      <c r="K12" s="234"/>
    </row>
    <row r="13" spans="1:22" x14ac:dyDescent="0.3">
      <c r="A13" s="268"/>
      <c r="B13" s="222" t="s">
        <v>5608</v>
      </c>
      <c r="C13" s="222" t="s">
        <v>5609</v>
      </c>
      <c r="D13" s="222" t="s">
        <v>5610</v>
      </c>
      <c r="E13" s="222" t="s">
        <v>5612</v>
      </c>
      <c r="F13" s="222" t="s">
        <v>5613</v>
      </c>
      <c r="G13" s="223" t="s">
        <v>5608</v>
      </c>
      <c r="H13" s="222" t="s">
        <v>5609</v>
      </c>
      <c r="I13" s="222" t="s">
        <v>5610</v>
      </c>
      <c r="J13" s="222" t="s">
        <v>5612</v>
      </c>
      <c r="K13" s="222" t="s">
        <v>5613</v>
      </c>
      <c r="M13" s="64" t="s">
        <v>68</v>
      </c>
    </row>
    <row r="14" spans="1:22" x14ac:dyDescent="0.3">
      <c r="A14" s="64" t="s">
        <v>5596</v>
      </c>
      <c r="B14" s="69">
        <f>SUMIF(Model_Output!$B$11:$B$5000,M14,Model_Output!$G$11:$G$5000)</f>
        <v>6750.7753899999998</v>
      </c>
      <c r="C14" s="69">
        <f>SUMIF(Model_Output!$B$11:$B$5000,N14,Model_Output!$G$11:$G$5000)</f>
        <v>166.17521600000001</v>
      </c>
      <c r="D14" s="217">
        <f>SUMIF(Model_Output!$B$11:$B$5000,O14,Model_Output!$G$11:$G$5000)</f>
        <v>5.4570639999999999</v>
      </c>
      <c r="E14" s="217">
        <f>SUMIF(Model_Output!$B$11:$B$5000,P14,Model_Output!$G$11:$G$5000)</f>
        <v>6.7620290000000001</v>
      </c>
      <c r="F14" s="217">
        <f>SUMIF(Model_Output!$B$11:$B$5000,Q14,Model_Output!$G$11:$G$5000)</f>
        <v>0.17516399999999999</v>
      </c>
      <c r="G14" s="219">
        <f>SUMIF(Model_Output!$B$11:$B$5000,R14,Model_Output!$G$11:$G$5000)</f>
        <v>373656.59299999999</v>
      </c>
      <c r="H14" s="220">
        <f>SUMIF(Model_Output!$B$11:$B$5000,S14,Model_Output!$G$11:$G$5000)</f>
        <v>63146.921799999996</v>
      </c>
      <c r="I14" s="220">
        <f>SUMIF(Model_Output!$B$11:$B$5000,T14,Model_Output!$G$11:$G$5000)</f>
        <v>53479.468699999998</v>
      </c>
      <c r="J14" s="220">
        <f>SUMIF(Model_Output!$B$11:$B$5000,U14,Model_Output!$G$11:$G$5000)</f>
        <v>52743.953099999999</v>
      </c>
      <c r="K14" s="220">
        <f>SUMIF(Model_Output!$B$11:$B$5000,V14,Model_Output!$G$11:$G$5000)</f>
        <v>1138.5541900000001</v>
      </c>
      <c r="M14" s="64" t="s">
        <v>5614</v>
      </c>
      <c r="N14" s="64" t="s">
        <v>5615</v>
      </c>
      <c r="O14" s="64" t="s">
        <v>5616</v>
      </c>
      <c r="P14" s="64" t="s">
        <v>5617</v>
      </c>
      <c r="Q14" s="64" t="s">
        <v>5666</v>
      </c>
      <c r="R14" s="64" t="s">
        <v>5618</v>
      </c>
      <c r="S14" s="64" t="s">
        <v>5619</v>
      </c>
      <c r="T14" s="64" t="s">
        <v>5620</v>
      </c>
      <c r="U14" s="64" t="s">
        <v>5621</v>
      </c>
      <c r="V14" s="64" t="s">
        <v>5671</v>
      </c>
    </row>
    <row r="15" spans="1:22" x14ac:dyDescent="0.3">
      <c r="A15" s="64" t="s">
        <v>5597</v>
      </c>
      <c r="B15" s="69">
        <f>SUMIF(Model_Output!$B$11:$B$5000,M15,Model_Output!$G$11:$G$5000)</f>
        <v>14147.6152</v>
      </c>
      <c r="C15" s="69">
        <f>SUMIF(Model_Output!$B$11:$B$5000,N15,Model_Output!$G$11:$G$5000)</f>
        <v>343.81600900000001</v>
      </c>
      <c r="D15" s="217">
        <f>SUMIF(Model_Output!$B$11:$B$5000,O15,Model_Output!$G$11:$G$5000)</f>
        <v>11.328427</v>
      </c>
      <c r="E15" s="217">
        <f>SUMIF(Model_Output!$B$11:$B$5000,P15,Model_Output!$G$11:$G$5000)</f>
        <v>14.057385</v>
      </c>
      <c r="F15" s="217">
        <f>SUMIF(Model_Output!$B$11:$B$5000,Q15,Model_Output!$G$11:$G$5000)</f>
        <v>0.364676</v>
      </c>
      <c r="G15" s="219">
        <f>SUMIF(Model_Output!$B$11:$B$5000,R15,Model_Output!$G$11:$G$5000)</f>
        <v>783065.25</v>
      </c>
      <c r="H15" s="220">
        <f>SUMIF(Model_Output!$B$11:$B$5000,S15,Model_Output!$G$11:$G$5000)</f>
        <v>130649.304</v>
      </c>
      <c r="I15" s="220">
        <f>SUMIF(Model_Output!$B$11:$B$5000,T15,Model_Output!$G$11:$G$5000)</f>
        <v>111018.523</v>
      </c>
      <c r="J15" s="220">
        <f>SUMIF(Model_Output!$B$11:$B$5000,U15,Model_Output!$G$11:$G$5000)</f>
        <v>109647.89</v>
      </c>
      <c r="K15" s="220">
        <f>SUMIF(Model_Output!$B$11:$B$5000,V15,Model_Output!$G$11:$G$5000)</f>
        <v>2370.4101500000002</v>
      </c>
      <c r="M15" s="64" t="s">
        <v>5622</v>
      </c>
      <c r="N15" s="64" t="s">
        <v>5623</v>
      </c>
      <c r="O15" s="64" t="s">
        <v>5624</v>
      </c>
      <c r="P15" s="64" t="s">
        <v>5625</v>
      </c>
      <c r="Q15" s="64" t="s">
        <v>5667</v>
      </c>
      <c r="R15" s="64" t="s">
        <v>5626</v>
      </c>
      <c r="S15" s="64" t="s">
        <v>5627</v>
      </c>
      <c r="T15" s="64" t="s">
        <v>5628</v>
      </c>
      <c r="U15" s="64" t="s">
        <v>5629</v>
      </c>
      <c r="V15" s="64" t="s">
        <v>5672</v>
      </c>
    </row>
    <row r="16" spans="1:22" x14ac:dyDescent="0.3">
      <c r="A16" s="64" t="s">
        <v>5598</v>
      </c>
      <c r="B16" s="69">
        <f>SUMIF(Model_Output!$B$11:$B$5000,M16,Model_Output!$G$11:$G$5000)</f>
        <v>9264.8398400000005</v>
      </c>
      <c r="C16" s="69">
        <f>SUMIF(Model_Output!$B$11:$B$5000,N16,Model_Output!$G$11:$G$5000)</f>
        <v>227.82583600000001</v>
      </c>
      <c r="D16" s="217">
        <f>SUMIF(Model_Output!$B$11:$B$5000,O16,Model_Output!$G$11:$G$5000)</f>
        <v>7.3661219999999998</v>
      </c>
      <c r="E16" s="217">
        <f>SUMIF(Model_Output!$B$11:$B$5000,P16,Model_Output!$G$11:$G$5000)</f>
        <v>9.6718010000000003</v>
      </c>
      <c r="F16" s="217">
        <f>SUMIF(Model_Output!$B$11:$B$5000,Q16,Model_Output!$G$11:$G$5000)</f>
        <v>0.22664400000000001</v>
      </c>
      <c r="G16" s="219">
        <f>SUMIF(Model_Output!$B$11:$B$5000,R16,Model_Output!$G$11:$G$5000)</f>
        <v>512808.06199999998</v>
      </c>
      <c r="H16" s="220">
        <f>SUMIF(Model_Output!$B$11:$B$5000,S16,Model_Output!$G$11:$G$5000)</f>
        <v>86574.156199999998</v>
      </c>
      <c r="I16" s="220">
        <f>SUMIF(Model_Output!$B$11:$B$5000,T16,Model_Output!$G$11:$G$5000)</f>
        <v>72187.859299999996</v>
      </c>
      <c r="J16" s="220">
        <f>SUMIF(Model_Output!$B$11:$B$5000,U16,Model_Output!$G$11:$G$5000)</f>
        <v>75440.539000000004</v>
      </c>
      <c r="K16" s="220">
        <f>SUMIF(Model_Output!$B$11:$B$5000,V16,Model_Output!$G$11:$G$5000)</f>
        <v>1473.1893299999999</v>
      </c>
      <c r="M16" s="64" t="s">
        <v>5630</v>
      </c>
      <c r="N16" s="64" t="s">
        <v>5631</v>
      </c>
      <c r="O16" s="64" t="s">
        <v>5632</v>
      </c>
      <c r="P16" s="64" t="s">
        <v>5633</v>
      </c>
      <c r="Q16" s="64" t="s">
        <v>5668</v>
      </c>
      <c r="R16" s="64" t="s">
        <v>5634</v>
      </c>
      <c r="S16" s="64" t="s">
        <v>5635</v>
      </c>
      <c r="T16" s="64" t="s">
        <v>5636</v>
      </c>
      <c r="U16" s="64" t="s">
        <v>5637</v>
      </c>
      <c r="V16" s="64" t="s">
        <v>5673</v>
      </c>
    </row>
    <row r="17" spans="1:22" x14ac:dyDescent="0.3">
      <c r="A17" s="64" t="s">
        <v>5599</v>
      </c>
      <c r="B17" s="69">
        <f>SUMIF(Model_Output!$B$11:$B$5000,M17,Model_Output!$G$11:$G$5000)</f>
        <v>6661.5776299999998</v>
      </c>
      <c r="C17" s="69">
        <f>SUMIF(Model_Output!$B$11:$B$5000,N17,Model_Output!$G$11:$G$5000)</f>
        <v>186.34123199999999</v>
      </c>
      <c r="D17" s="217">
        <f>SUMIF(Model_Output!$B$11:$B$5000,O17,Model_Output!$G$11:$G$5000)</f>
        <v>5.9007120000000004</v>
      </c>
      <c r="E17" s="217">
        <f>SUMIF(Model_Output!$B$11:$B$5000,P17,Model_Output!$G$11:$G$5000)</f>
        <v>7.5249670000000002</v>
      </c>
      <c r="F17" s="217">
        <f>SUMIF(Model_Output!$B$11:$B$5000,Q17,Model_Output!$G$11:$G$5000)</f>
        <v>0.17438300000000001</v>
      </c>
      <c r="G17" s="219">
        <f>SUMIF(Model_Output!$B$11:$B$5000,R17,Model_Output!$G$11:$G$5000)</f>
        <v>368720.09299999999</v>
      </c>
      <c r="H17" s="220">
        <f>SUMIF(Model_Output!$B$11:$B$5000,S17,Model_Output!$G$11:$G$5000)</f>
        <v>70809.875</v>
      </c>
      <c r="I17" s="220">
        <f>SUMIF(Model_Output!$B$11:$B$5000,T17,Model_Output!$G$11:$G$5000)</f>
        <v>57827.273399999998</v>
      </c>
      <c r="J17" s="220">
        <f>SUMIF(Model_Output!$B$11:$B$5000,U17,Model_Output!$G$11:$G$5000)</f>
        <v>58695.25</v>
      </c>
      <c r="K17" s="220">
        <f>SUMIF(Model_Output!$B$11:$B$5000,V17,Model_Output!$G$11:$G$5000)</f>
        <v>1133.4906000000001</v>
      </c>
      <c r="M17" s="64" t="s">
        <v>5638</v>
      </c>
      <c r="N17" s="64" t="s">
        <v>5639</v>
      </c>
      <c r="O17" s="64" t="s">
        <v>5640</v>
      </c>
      <c r="P17" s="64" t="s">
        <v>5641</v>
      </c>
      <c r="Q17" s="64" t="s">
        <v>5669</v>
      </c>
      <c r="R17" s="64" t="s">
        <v>5642</v>
      </c>
      <c r="S17" s="64" t="s">
        <v>5643</v>
      </c>
      <c r="T17" s="64" t="s">
        <v>5644</v>
      </c>
      <c r="U17" s="64" t="s">
        <v>5645</v>
      </c>
      <c r="V17" s="64" t="s">
        <v>5674</v>
      </c>
    </row>
    <row r="18" spans="1:22" x14ac:dyDescent="0.3">
      <c r="A18" s="70" t="s">
        <v>5600</v>
      </c>
      <c r="B18" s="87">
        <f>SUMIF(Model_Output!$B$11:$B$5000,M18,Model_Output!$G$11:$G$5000)</f>
        <v>2737.1145000000001</v>
      </c>
      <c r="C18" s="87">
        <f>SUMIF(Model_Output!$B$11:$B$5000,N18,Model_Output!$G$11:$G$5000)</f>
        <v>78.765677999999994</v>
      </c>
      <c r="D18" s="88">
        <f>SUMIF(Model_Output!$B$11:$B$5000,O18,Model_Output!$G$11:$G$5000)</f>
        <v>2.5267300000000001</v>
      </c>
      <c r="E18" s="88">
        <f>SUMIF(Model_Output!$B$11:$B$5000,P18,Model_Output!$G$11:$G$5000)</f>
        <v>2.9377260000000001</v>
      </c>
      <c r="F18" s="88">
        <f>SUMIF(Model_Output!$B$11:$B$5000,Q18,Model_Output!$G$11:$G$5000)</f>
        <v>7.7386999999999997E-2</v>
      </c>
      <c r="G18" s="221">
        <f>SUMIF(Model_Output!$B$11:$B$5000,R18,Model_Output!$G$11:$G$5000)</f>
        <v>151499.796</v>
      </c>
      <c r="H18" s="215">
        <f>SUMIF(Model_Output!$B$11:$B$5000,S18,Model_Output!$G$11:$G$5000)</f>
        <v>29930.8554</v>
      </c>
      <c r="I18" s="215">
        <f>SUMIF(Model_Output!$B$11:$B$5000,T18,Model_Output!$G$11:$G$5000)</f>
        <v>24761.888599999998</v>
      </c>
      <c r="J18" s="215">
        <f>SUMIF(Model_Output!$B$11:$B$5000,U18,Model_Output!$G$11:$G$5000)</f>
        <v>22914.206999999999</v>
      </c>
      <c r="K18" s="215">
        <f>SUMIF(Model_Output!$B$11:$B$5000,V18,Model_Output!$G$11:$G$5000)</f>
        <v>503.01611300000002</v>
      </c>
      <c r="M18" s="64" t="s">
        <v>5646</v>
      </c>
      <c r="N18" s="64" t="s">
        <v>5647</v>
      </c>
      <c r="O18" s="64" t="s">
        <v>5648</v>
      </c>
      <c r="P18" s="64" t="s">
        <v>5649</v>
      </c>
      <c r="Q18" s="64" t="s">
        <v>5670</v>
      </c>
      <c r="R18" s="64" t="s">
        <v>5650</v>
      </c>
      <c r="S18" s="64" t="s">
        <v>5651</v>
      </c>
      <c r="T18" s="64" t="s">
        <v>5652</v>
      </c>
      <c r="U18" s="64" t="s">
        <v>5653</v>
      </c>
      <c r="V18" s="64" t="s">
        <v>5675</v>
      </c>
    </row>
    <row r="19" spans="1:22" x14ac:dyDescent="0.3">
      <c r="A19" s="64" t="s">
        <v>5601</v>
      </c>
      <c r="B19" s="69">
        <f>SUM(B14:B18)</f>
        <v>39561.922559999999</v>
      </c>
      <c r="C19" s="69">
        <f t="shared" ref="C19" si="1">SUM(C14:C18)</f>
        <v>1002.9239709999999</v>
      </c>
      <c r="D19" s="217">
        <f t="shared" ref="D19" si="2">SUM(D14:D18)</f>
        <v>32.579055000000004</v>
      </c>
      <c r="E19" s="217">
        <f>SUM(E14:E18)</f>
        <v>40.953907999999998</v>
      </c>
      <c r="F19" s="217">
        <f t="shared" ref="F19" si="3">SUM(F14:F18)</f>
        <v>1.018254</v>
      </c>
      <c r="G19" s="219">
        <f>SUM(G14:G18)</f>
        <v>2189749.7939999998</v>
      </c>
      <c r="H19" s="220">
        <f>SUM(H14:H18)</f>
        <v>381111.11239999998</v>
      </c>
      <c r="I19" s="220">
        <f>SUM(I14:I18)</f>
        <v>319275.01300000004</v>
      </c>
      <c r="J19" s="220">
        <f>SUM(J14:J18)</f>
        <v>319441.83909999998</v>
      </c>
      <c r="K19" s="220">
        <f t="shared" ref="K19" si="4">SUM(K14:K18)</f>
        <v>6618.6603830000004</v>
      </c>
    </row>
    <row r="21" spans="1:22" x14ac:dyDescent="0.3">
      <c r="A21" s="65" t="s">
        <v>5773</v>
      </c>
      <c r="B21" s="213"/>
      <c r="C21" s="213"/>
      <c r="D21" s="213"/>
      <c r="E21" s="213"/>
      <c r="F21" s="213"/>
      <c r="G21" s="213"/>
    </row>
    <row r="22" spans="1:22" x14ac:dyDescent="0.3">
      <c r="A22" s="234" t="s">
        <v>66</v>
      </c>
      <c r="B22" s="234" t="s">
        <v>5705</v>
      </c>
      <c r="C22" s="232"/>
      <c r="D22" s="234" t="s">
        <v>5706</v>
      </c>
      <c r="E22" s="234"/>
      <c r="F22" s="64"/>
      <c r="G22" s="64"/>
    </row>
    <row r="23" spans="1:22" x14ac:dyDescent="0.3">
      <c r="A23" s="268"/>
      <c r="B23" s="222" t="s">
        <v>5703</v>
      </c>
      <c r="C23" s="225" t="s">
        <v>5704</v>
      </c>
      <c r="D23" s="222" t="s">
        <v>5703</v>
      </c>
      <c r="E23" s="222" t="s">
        <v>5704</v>
      </c>
      <c r="F23" s="64"/>
      <c r="G23" s="64"/>
      <c r="M23" s="64" t="s">
        <v>68</v>
      </c>
    </row>
    <row r="24" spans="1:22" x14ac:dyDescent="0.3">
      <c r="A24" s="64" t="s">
        <v>5596</v>
      </c>
      <c r="B24" s="69">
        <f>SUMIF(Model_Output!$B$11:$B$5000,M24,Model_Output!$G$11:$G$5000)</f>
        <v>11654398</v>
      </c>
      <c r="C24" s="69">
        <f>SUMIF(Model_Output!$B$11:$B$5000,N24,Model_Output!$G$11:$G$5000)</f>
        <v>1820783.12</v>
      </c>
      <c r="D24" s="219">
        <f>SUMIF(Model_Output!$B$11:$B$5000,O24,Model_Output!$G$11:$G$5000)</f>
        <v>13985.237300000001</v>
      </c>
      <c r="E24" s="220">
        <f>SUMIF(Model_Output!$B$11:$B$5000,P24,Model_Output!$G$11:$G$5000)</f>
        <v>27311.828099999999</v>
      </c>
      <c r="F24" s="64"/>
      <c r="G24" s="64"/>
      <c r="M24" s="64" t="s">
        <v>5717</v>
      </c>
      <c r="N24" s="64" t="s">
        <v>5707</v>
      </c>
      <c r="O24" s="64" t="s">
        <v>5722</v>
      </c>
      <c r="P24" s="64" t="s">
        <v>5712</v>
      </c>
    </row>
    <row r="25" spans="1:22" x14ac:dyDescent="0.3">
      <c r="A25" s="64" t="s">
        <v>5597</v>
      </c>
      <c r="B25" s="69">
        <f>SUMIF(Model_Output!$B$11:$B$5000,M25,Model_Output!$G$11:$G$5000)</f>
        <v>24177574</v>
      </c>
      <c r="C25" s="69">
        <f>SUMIF(Model_Output!$B$11:$B$5000,N25,Model_Output!$G$11:$G$5000)</f>
        <v>3585326.25</v>
      </c>
      <c r="D25" s="219">
        <f>SUMIF(Model_Output!$B$11:$B$5000,O25,Model_Output!$G$11:$G$5000)</f>
        <v>29013.017500000002</v>
      </c>
      <c r="E25" s="220">
        <f>SUMIF(Model_Output!$B$11:$B$5000,P25,Model_Output!$G$11:$G$5000)</f>
        <v>53779.707000000002</v>
      </c>
      <c r="F25" s="64"/>
      <c r="G25" s="64"/>
      <c r="M25" s="64" t="s">
        <v>5718</v>
      </c>
      <c r="N25" s="64" t="s">
        <v>5708</v>
      </c>
      <c r="O25" s="64" t="s">
        <v>5723</v>
      </c>
      <c r="P25" s="64" t="s">
        <v>5713</v>
      </c>
    </row>
    <row r="26" spans="1:22" x14ac:dyDescent="0.3">
      <c r="A26" s="64" t="s">
        <v>5598</v>
      </c>
      <c r="B26" s="69">
        <f>SUMIF(Model_Output!$B$11:$B$5000,M26,Model_Output!$G$11:$G$5000)</f>
        <v>15996458</v>
      </c>
      <c r="C26" s="69">
        <f>SUMIF(Model_Output!$B$11:$B$5000,N26,Model_Output!$G$11:$G$5000)</f>
        <v>1985143.87</v>
      </c>
      <c r="D26" s="219">
        <f>SUMIF(Model_Output!$B$11:$B$5000,O26,Model_Output!$G$11:$G$5000)</f>
        <v>19195.8164</v>
      </c>
      <c r="E26" s="220">
        <f>SUMIF(Model_Output!$B$11:$B$5000,P26,Model_Output!$G$11:$G$5000)</f>
        <v>29777.2343</v>
      </c>
      <c r="F26" s="64"/>
      <c r="G26" s="64"/>
      <c r="M26" s="64" t="s">
        <v>5719</v>
      </c>
      <c r="N26" s="64" t="s">
        <v>5709</v>
      </c>
      <c r="O26" s="64" t="s">
        <v>5724</v>
      </c>
      <c r="P26" s="64" t="s">
        <v>5714</v>
      </c>
    </row>
    <row r="27" spans="1:22" x14ac:dyDescent="0.3">
      <c r="A27" s="64" t="s">
        <v>5599</v>
      </c>
      <c r="B27" s="69">
        <f>SUMIF(Model_Output!$B$11:$B$5000,M27,Model_Output!$G$11:$G$5000)</f>
        <v>13557368</v>
      </c>
      <c r="C27" s="69">
        <f>SUMIF(Model_Output!$B$11:$B$5000,N27,Model_Output!$G$11:$G$5000)</f>
        <v>973419.18700000003</v>
      </c>
      <c r="D27" s="219">
        <f>SUMIF(Model_Output!$B$11:$B$5000,O27,Model_Output!$G$11:$G$5000)</f>
        <v>16268.8271</v>
      </c>
      <c r="E27" s="220">
        <f>SUMIF(Model_Output!$B$11:$B$5000,P27,Model_Output!$G$11:$G$5000)</f>
        <v>14601.379800000001</v>
      </c>
      <c r="F27" s="64"/>
      <c r="G27" s="64"/>
      <c r="M27" s="64" t="s">
        <v>5720</v>
      </c>
      <c r="N27" s="64" t="s">
        <v>5710</v>
      </c>
      <c r="O27" s="64" t="s">
        <v>5725</v>
      </c>
      <c r="P27" s="64" t="s">
        <v>5715</v>
      </c>
    </row>
    <row r="28" spans="1:22" x14ac:dyDescent="0.3">
      <c r="A28" s="70" t="s">
        <v>5600</v>
      </c>
      <c r="B28" s="87">
        <f>SUMIF(Model_Output!$B$11:$B$5000,M28,Model_Output!$G$11:$G$5000)</f>
        <v>5621153.5</v>
      </c>
      <c r="C28" s="87">
        <f>SUMIF(Model_Output!$B$11:$B$5000,N28,Model_Output!$G$11:$G$5000)</f>
        <v>758496.43700000003</v>
      </c>
      <c r="D28" s="221">
        <f>SUMIF(Model_Output!$B$11:$B$5000,O28,Model_Output!$G$11:$G$5000)</f>
        <v>6745.3769499999999</v>
      </c>
      <c r="E28" s="215">
        <f>SUMIF(Model_Output!$B$11:$B$5000,P28,Model_Output!$G$11:$G$5000)</f>
        <v>11377.4658</v>
      </c>
      <c r="F28" s="64"/>
      <c r="G28" s="64"/>
      <c r="M28" s="64" t="s">
        <v>5721</v>
      </c>
      <c r="N28" s="64" t="s">
        <v>5711</v>
      </c>
      <c r="O28" s="64" t="s">
        <v>5726</v>
      </c>
      <c r="P28" s="64" t="s">
        <v>5716</v>
      </c>
    </row>
    <row r="29" spans="1:22" x14ac:dyDescent="0.3">
      <c r="A29" s="64" t="s">
        <v>5601</v>
      </c>
      <c r="B29" s="69">
        <f>SUM(B24:B28)</f>
        <v>71006951.5</v>
      </c>
      <c r="C29" s="69">
        <f t="shared" ref="C29" si="5">SUM(C24:C28)</f>
        <v>9123168.8640000001</v>
      </c>
      <c r="D29" s="219">
        <f t="shared" ref="D29:E29" si="6">SUM(D24:D28)</f>
        <v>85208.275250000006</v>
      </c>
      <c r="E29" s="220">
        <f t="shared" si="6"/>
        <v>136847.61499999999</v>
      </c>
      <c r="F29" s="64"/>
      <c r="G29" s="64"/>
    </row>
    <row r="30" spans="1:22" x14ac:dyDescent="0.3">
      <c r="B30" s="213"/>
      <c r="C30" s="213"/>
      <c r="D30" s="213"/>
      <c r="E30" s="213"/>
      <c r="F30" s="213"/>
      <c r="G30" s="213"/>
    </row>
    <row r="31" spans="1:22" x14ac:dyDescent="0.3">
      <c r="A31" s="65" t="s">
        <v>5654</v>
      </c>
      <c r="B31" s="218"/>
      <c r="C31" s="218"/>
      <c r="D31" s="218">
        <v>300</v>
      </c>
    </row>
    <row r="33" spans="1:4" x14ac:dyDescent="0.3">
      <c r="A33" s="65" t="s">
        <v>5605</v>
      </c>
      <c r="B33" s="218"/>
      <c r="D33" s="226">
        <f>D31*SUM(E9:G9)</f>
        <v>2651039768.04</v>
      </c>
    </row>
    <row r="34" spans="1:4" x14ac:dyDescent="0.3">
      <c r="A34" s="65" t="s">
        <v>5655</v>
      </c>
      <c r="B34" s="218"/>
      <c r="D34" s="226">
        <f>D31*SUM(G19:K19)</f>
        <v>964858925.66490006</v>
      </c>
    </row>
    <row r="35" spans="1:4" x14ac:dyDescent="0.3">
      <c r="A35" s="65" t="s">
        <v>5770</v>
      </c>
      <c r="B35" s="218"/>
      <c r="C35" s="213"/>
      <c r="D35" s="226">
        <f>D31*SUM(D29:E29)</f>
        <v>66616767.074999996</v>
      </c>
    </row>
  </sheetData>
  <mergeCells count="9">
    <mergeCell ref="A22:A23"/>
    <mergeCell ref="B22:C22"/>
    <mergeCell ref="D22:E22"/>
    <mergeCell ref="B2:D2"/>
    <mergeCell ref="E2:G2"/>
    <mergeCell ref="A2:A3"/>
    <mergeCell ref="A12:A13"/>
    <mergeCell ref="B12:F12"/>
    <mergeCell ref="G12:K12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N62"/>
  <sheetViews>
    <sheetView workbookViewId="0">
      <selection activeCell="B18" sqref="B18"/>
    </sheetView>
  </sheetViews>
  <sheetFormatPr defaultRowHeight="15.75" x14ac:dyDescent="0.25"/>
  <cols>
    <col min="1" max="1" width="19" style="4" customWidth="1"/>
    <col min="2" max="7" width="12.7109375" style="3" customWidth="1"/>
    <col min="8" max="16384" width="9.140625" style="4"/>
  </cols>
  <sheetData>
    <row r="1" spans="1:13" x14ac:dyDescent="0.25">
      <c r="A1" s="2" t="s">
        <v>932</v>
      </c>
    </row>
    <row r="2" spans="1:13" ht="16.5" thickBot="1" x14ac:dyDescent="0.3">
      <c r="A2" s="40" t="s">
        <v>931</v>
      </c>
      <c r="B2" s="40" t="s">
        <v>60</v>
      </c>
      <c r="C2" s="40" t="s">
        <v>61</v>
      </c>
      <c r="D2" s="40" t="s">
        <v>62</v>
      </c>
      <c r="E2" s="40" t="s">
        <v>63</v>
      </c>
      <c r="F2" s="40" t="s">
        <v>64</v>
      </c>
      <c r="G2" s="40" t="s">
        <v>65</v>
      </c>
      <c r="I2" s="13" t="s">
        <v>60</v>
      </c>
      <c r="J2" s="13" t="s">
        <v>61</v>
      </c>
      <c r="K2" s="13" t="s">
        <v>62</v>
      </c>
      <c r="L2" s="13" t="s">
        <v>63</v>
      </c>
      <c r="M2" s="13" t="s">
        <v>64</v>
      </c>
    </row>
    <row r="3" spans="1:13" x14ac:dyDescent="0.25">
      <c r="A3" s="14" t="s">
        <v>919</v>
      </c>
      <c r="B3" s="15">
        <f>ROUND(SUMIF(Model_Output!$B$11:$B$5000,I3,Model_Output!$G$11:$G$5000),-2)</f>
        <v>484200</v>
      </c>
      <c r="C3" s="15">
        <f>ROUND(SUMIF(Model_Output!$B$11:$B$5000,J3,Model_Output!$G$11:$G$5000),-2)</f>
        <v>2325300</v>
      </c>
      <c r="D3" s="15">
        <f>ROUND(SUMIF(Model_Output!$B$11:$B$5000,K3,Model_Output!$G$11:$G$5000),-2)</f>
        <v>958600</v>
      </c>
      <c r="E3" s="15">
        <f>ROUND(SUMIF(Model_Output!$B$11:$B$5000,L3,Model_Output!$G$11:$G$5000),-2)</f>
        <v>970400</v>
      </c>
      <c r="F3" s="15">
        <f>ROUND(SUMIF(Model_Output!$B$11:$B$5000,M3,Model_Output!$G$11:$G$5000),-2)</f>
        <v>151000</v>
      </c>
      <c r="G3" s="15">
        <f t="shared" ref="G3:G13" si="0">SUM(B3:F3)</f>
        <v>4889500</v>
      </c>
      <c r="I3" t="s">
        <v>555</v>
      </c>
      <c r="J3" t="s">
        <v>719</v>
      </c>
      <c r="K3" t="s">
        <v>769</v>
      </c>
      <c r="L3" t="s">
        <v>819</v>
      </c>
      <c r="M3" t="s">
        <v>869</v>
      </c>
    </row>
    <row r="4" spans="1:13" x14ac:dyDescent="0.25">
      <c r="A4" s="14" t="s">
        <v>920</v>
      </c>
      <c r="B4" s="15">
        <f>ROUND(SUMIF(Model_Output!$B$11:$B$5000,I4,Model_Output!$G$11:$G$5000),-2)</f>
        <v>174700</v>
      </c>
      <c r="C4" s="15">
        <f>ROUND(SUMIF(Model_Output!$B$11:$B$5000,J4,Model_Output!$G$11:$G$5000),-2)</f>
        <v>634400</v>
      </c>
      <c r="D4" s="15">
        <f>ROUND(SUMIF(Model_Output!$B$11:$B$5000,K4,Model_Output!$G$11:$G$5000),-2)</f>
        <v>416700</v>
      </c>
      <c r="E4" s="15">
        <f>ROUND(SUMIF(Model_Output!$B$11:$B$5000,L4,Model_Output!$G$11:$G$5000),-2)</f>
        <v>435500</v>
      </c>
      <c r="F4" s="15">
        <f>ROUND(SUMIF(Model_Output!$B$11:$B$5000,M4,Model_Output!$G$11:$G$5000),-2)</f>
        <v>62700</v>
      </c>
      <c r="G4" s="15">
        <f t="shared" si="0"/>
        <v>1724000</v>
      </c>
      <c r="I4" t="s">
        <v>557</v>
      </c>
      <c r="J4" t="s">
        <v>721</v>
      </c>
      <c r="K4" t="s">
        <v>771</v>
      </c>
      <c r="L4" t="s">
        <v>821</v>
      </c>
      <c r="M4" t="s">
        <v>871</v>
      </c>
    </row>
    <row r="5" spans="1:13" x14ac:dyDescent="0.25">
      <c r="A5" s="14" t="s">
        <v>921</v>
      </c>
      <c r="B5" s="15">
        <f>ROUND(SUMIF(Model_Output!$B$11:$B$5000,I5,Model_Output!$G$11:$G$5000),-2)</f>
        <v>95400</v>
      </c>
      <c r="C5" s="15">
        <f>ROUND(SUMIF(Model_Output!$B$11:$B$5000,J5,Model_Output!$G$11:$G$5000),-2)</f>
        <v>318800</v>
      </c>
      <c r="D5" s="15">
        <f>ROUND(SUMIF(Model_Output!$B$11:$B$5000,K5,Model_Output!$G$11:$G$5000),-2)</f>
        <v>215200</v>
      </c>
      <c r="E5" s="15">
        <f>ROUND(SUMIF(Model_Output!$B$11:$B$5000,L5,Model_Output!$G$11:$G$5000),-2)</f>
        <v>219500</v>
      </c>
      <c r="F5" s="15">
        <f>ROUND(SUMIF(Model_Output!$B$11:$B$5000,M5,Model_Output!$G$11:$G$5000),-2)</f>
        <v>28600</v>
      </c>
      <c r="G5" s="15">
        <f t="shared" si="0"/>
        <v>877500</v>
      </c>
      <c r="I5" t="s">
        <v>559</v>
      </c>
      <c r="J5" t="s">
        <v>723</v>
      </c>
      <c r="K5" t="s">
        <v>773</v>
      </c>
      <c r="L5" t="s">
        <v>823</v>
      </c>
      <c r="M5" t="s">
        <v>873</v>
      </c>
    </row>
    <row r="6" spans="1:13" x14ac:dyDescent="0.25">
      <c r="A6" s="14" t="s">
        <v>922</v>
      </c>
      <c r="B6" s="15">
        <f>ROUND(SUMIF(Model_Output!$B$11:$B$5000,I6,Model_Output!$G$11:$G$5000),-2)</f>
        <v>1500</v>
      </c>
      <c r="C6" s="15">
        <f>ROUND(SUMIF(Model_Output!$B$11:$B$5000,J6,Model_Output!$G$11:$G$5000),-2)</f>
        <v>0</v>
      </c>
      <c r="D6" s="15">
        <f>ROUND(SUMIF(Model_Output!$B$11:$B$5000,K6,Model_Output!$G$11:$G$5000),-2)</f>
        <v>1500</v>
      </c>
      <c r="E6" s="15">
        <f>ROUND(SUMIF(Model_Output!$B$11:$B$5000,L6,Model_Output!$G$11:$G$5000),-2)</f>
        <v>0</v>
      </c>
      <c r="F6" s="15">
        <f>ROUND(SUMIF(Model_Output!$B$11:$B$5000,M6,Model_Output!$G$11:$G$5000),-2)</f>
        <v>0</v>
      </c>
      <c r="G6" s="15">
        <f t="shared" si="0"/>
        <v>3000</v>
      </c>
      <c r="I6" t="s">
        <v>561</v>
      </c>
      <c r="J6" t="s">
        <v>725</v>
      </c>
      <c r="K6" t="s">
        <v>775</v>
      </c>
      <c r="L6" t="s">
        <v>825</v>
      </c>
      <c r="M6" t="s">
        <v>875</v>
      </c>
    </row>
    <row r="7" spans="1:13" x14ac:dyDescent="0.25">
      <c r="A7" s="14" t="s">
        <v>923</v>
      </c>
      <c r="B7" s="15">
        <f>ROUND(SUMIF(Model_Output!$B$11:$B$5000,I7,Model_Output!$G$11:$G$5000),-2)</f>
        <v>49300</v>
      </c>
      <c r="C7" s="15">
        <f>ROUND(SUMIF(Model_Output!$B$11:$B$5000,J7,Model_Output!$G$11:$G$5000),-2)</f>
        <v>43800</v>
      </c>
      <c r="D7" s="15">
        <f>ROUND(SUMIF(Model_Output!$B$11:$B$5000,K7,Model_Output!$G$11:$G$5000),-2)</f>
        <v>50600</v>
      </c>
      <c r="E7" s="15">
        <f>ROUND(SUMIF(Model_Output!$B$11:$B$5000,L7,Model_Output!$G$11:$G$5000),-2)</f>
        <v>22200</v>
      </c>
      <c r="F7" s="15">
        <f>ROUND(SUMIF(Model_Output!$B$11:$B$5000,M7,Model_Output!$G$11:$G$5000),-2)</f>
        <v>22400</v>
      </c>
      <c r="G7" s="15">
        <f t="shared" si="0"/>
        <v>188300</v>
      </c>
      <c r="I7" t="s">
        <v>563</v>
      </c>
      <c r="J7" t="s">
        <v>727</v>
      </c>
      <c r="K7" t="s">
        <v>777</v>
      </c>
      <c r="L7" t="s">
        <v>827</v>
      </c>
      <c r="M7" t="s">
        <v>877</v>
      </c>
    </row>
    <row r="8" spans="1:13" x14ac:dyDescent="0.25">
      <c r="A8" s="14" t="s">
        <v>924</v>
      </c>
      <c r="B8" s="15">
        <f>ROUND(SUMIF(Model_Output!$B$11:$B$5000,I8,Model_Output!$G$11:$G$5000),-2)</f>
        <v>120800</v>
      </c>
      <c r="C8" s="15">
        <f>ROUND(SUMIF(Model_Output!$B$11:$B$5000,J8,Model_Output!$G$11:$G$5000),-2)</f>
        <v>107800</v>
      </c>
      <c r="D8" s="15">
        <f>ROUND(SUMIF(Model_Output!$B$11:$B$5000,K8,Model_Output!$G$11:$G$5000),-2)</f>
        <v>110800</v>
      </c>
      <c r="E8" s="15">
        <f>ROUND(SUMIF(Model_Output!$B$11:$B$5000,L8,Model_Output!$G$11:$G$5000),-2)</f>
        <v>53000</v>
      </c>
      <c r="F8" s="15">
        <f>ROUND(SUMIF(Model_Output!$B$11:$B$5000,M8,Model_Output!$G$11:$G$5000),-2)</f>
        <v>69600</v>
      </c>
      <c r="G8" s="15">
        <f t="shared" si="0"/>
        <v>462000</v>
      </c>
      <c r="I8" t="s">
        <v>565</v>
      </c>
      <c r="J8" t="s">
        <v>729</v>
      </c>
      <c r="K8" t="s">
        <v>779</v>
      </c>
      <c r="L8" t="s">
        <v>829</v>
      </c>
      <c r="M8" t="s">
        <v>879</v>
      </c>
    </row>
    <row r="9" spans="1:13" x14ac:dyDescent="0.25">
      <c r="A9" s="14" t="s">
        <v>925</v>
      </c>
      <c r="B9" s="15">
        <f>ROUND(SUMIF(Model_Output!$B$11:$B$5000,I9,Model_Output!$G$11:$G$5000),-2)</f>
        <v>158700</v>
      </c>
      <c r="C9" s="15">
        <f>ROUND(SUMIF(Model_Output!$B$11:$B$5000,J9,Model_Output!$G$11:$G$5000),-2)</f>
        <v>93500</v>
      </c>
      <c r="D9" s="15">
        <f>ROUND(SUMIF(Model_Output!$B$11:$B$5000,K9,Model_Output!$G$11:$G$5000),-2)</f>
        <v>133400</v>
      </c>
      <c r="E9" s="15">
        <f>ROUND(SUMIF(Model_Output!$B$11:$B$5000,L9,Model_Output!$G$11:$G$5000),-2)</f>
        <v>61600</v>
      </c>
      <c r="F9" s="15">
        <f>ROUND(SUMIF(Model_Output!$B$11:$B$5000,M9,Model_Output!$G$11:$G$5000),-2)</f>
        <v>72400</v>
      </c>
      <c r="G9" s="15">
        <f t="shared" si="0"/>
        <v>519600</v>
      </c>
      <c r="I9" t="s">
        <v>567</v>
      </c>
      <c r="J9" t="s">
        <v>731</v>
      </c>
      <c r="K9" t="s">
        <v>781</v>
      </c>
      <c r="L9" t="s">
        <v>831</v>
      </c>
      <c r="M9" t="s">
        <v>881</v>
      </c>
    </row>
    <row r="10" spans="1:13" x14ac:dyDescent="0.25">
      <c r="A10" s="14" t="s">
        <v>926</v>
      </c>
      <c r="B10" s="15">
        <f>ROUND(SUMIF(Model_Output!$B$11:$B$5000,I10,Model_Output!$G$11:$G$5000),-2)</f>
        <v>243400</v>
      </c>
      <c r="C10" s="15">
        <f>ROUND(SUMIF(Model_Output!$B$11:$B$5000,J10,Model_Output!$G$11:$G$5000),-2)</f>
        <v>139600</v>
      </c>
      <c r="D10" s="15">
        <f>ROUND(SUMIF(Model_Output!$B$11:$B$5000,K10,Model_Output!$G$11:$G$5000),-2)</f>
        <v>194100</v>
      </c>
      <c r="E10" s="15">
        <f>ROUND(SUMIF(Model_Output!$B$11:$B$5000,L10,Model_Output!$G$11:$G$5000),-2)</f>
        <v>118500</v>
      </c>
      <c r="F10" s="15">
        <f>ROUND(SUMIF(Model_Output!$B$11:$B$5000,M10,Model_Output!$G$11:$G$5000),-2)</f>
        <v>83100</v>
      </c>
      <c r="G10" s="15">
        <f t="shared" si="0"/>
        <v>778700</v>
      </c>
      <c r="I10" t="s">
        <v>569</v>
      </c>
      <c r="J10" t="s">
        <v>733</v>
      </c>
      <c r="K10" t="s">
        <v>783</v>
      </c>
      <c r="L10" t="s">
        <v>833</v>
      </c>
      <c r="M10" t="s">
        <v>883</v>
      </c>
    </row>
    <row r="11" spans="1:13" x14ac:dyDescent="0.25">
      <c r="A11" s="14" t="s">
        <v>927</v>
      </c>
      <c r="B11" s="15">
        <f>ROUND(SUMIF(Model_Output!$B$11:$B$5000,I11,Model_Output!$G$11:$G$5000),-2)</f>
        <v>61500</v>
      </c>
      <c r="C11" s="15">
        <f>ROUND(SUMIF(Model_Output!$B$11:$B$5000,J11,Model_Output!$G$11:$G$5000),-2)</f>
        <v>109700</v>
      </c>
      <c r="D11" s="15">
        <f>ROUND(SUMIF(Model_Output!$B$11:$B$5000,K11,Model_Output!$G$11:$G$5000),-2)</f>
        <v>76100</v>
      </c>
      <c r="E11" s="15">
        <f>ROUND(SUMIF(Model_Output!$B$11:$B$5000,L11,Model_Output!$G$11:$G$5000),-2)</f>
        <v>40000</v>
      </c>
      <c r="F11" s="15">
        <f>ROUND(SUMIF(Model_Output!$B$11:$B$5000,M11,Model_Output!$G$11:$G$5000),-2)</f>
        <v>29800</v>
      </c>
      <c r="G11" s="15">
        <f t="shared" si="0"/>
        <v>317100</v>
      </c>
      <c r="I11" t="s">
        <v>571</v>
      </c>
      <c r="J11" t="s">
        <v>735</v>
      </c>
      <c r="K11" t="s">
        <v>785</v>
      </c>
      <c r="L11" t="s">
        <v>835</v>
      </c>
      <c r="M11" t="s">
        <v>885</v>
      </c>
    </row>
    <row r="12" spans="1:13" x14ac:dyDescent="0.25">
      <c r="A12" s="14" t="s">
        <v>928</v>
      </c>
      <c r="B12" s="15">
        <f>ROUND(SUMIF(Model_Output!$B$11:$B$5000,I12,Model_Output!$G$11:$G$5000),-2)</f>
        <v>17800</v>
      </c>
      <c r="C12" s="15">
        <f>ROUND(SUMIF(Model_Output!$B$11:$B$5000,J12,Model_Output!$G$11:$G$5000),-2)</f>
        <v>35600</v>
      </c>
      <c r="D12" s="15">
        <f>ROUND(SUMIF(Model_Output!$B$11:$B$5000,K12,Model_Output!$G$11:$G$5000),-2)</f>
        <v>17400</v>
      </c>
      <c r="E12" s="15">
        <f>ROUND(SUMIF(Model_Output!$B$11:$B$5000,L12,Model_Output!$G$11:$G$5000),-2)</f>
        <v>8100</v>
      </c>
      <c r="F12" s="15">
        <f>ROUND(SUMIF(Model_Output!$B$11:$B$5000,M12,Model_Output!$G$11:$G$5000),-2)</f>
        <v>6500</v>
      </c>
      <c r="G12" s="15">
        <f t="shared" si="0"/>
        <v>85400</v>
      </c>
      <c r="I12" t="s">
        <v>573</v>
      </c>
      <c r="J12" t="s">
        <v>737</v>
      </c>
      <c r="K12" t="s">
        <v>787</v>
      </c>
      <c r="L12" t="s">
        <v>837</v>
      </c>
      <c r="M12" t="s">
        <v>887</v>
      </c>
    </row>
    <row r="13" spans="1:13" ht="16.5" thickBot="1" x14ac:dyDescent="0.3">
      <c r="A13" s="45" t="s">
        <v>929</v>
      </c>
      <c r="B13" s="39">
        <f>ROUND(SUMIF(Model_Output!$B$11:$B$5000,I13,Model_Output!$G$11:$G$5000),-2)</f>
        <v>24200</v>
      </c>
      <c r="C13" s="39">
        <f>ROUND(SUMIF(Model_Output!$B$11:$B$5000,J13,Model_Output!$G$11:$G$5000),-2)</f>
        <v>54100</v>
      </c>
      <c r="D13" s="39">
        <f>ROUND(SUMIF(Model_Output!$B$11:$B$5000,K13,Model_Output!$G$11:$G$5000),-2)</f>
        <v>21900</v>
      </c>
      <c r="E13" s="39">
        <f>ROUND(SUMIF(Model_Output!$B$11:$B$5000,L13,Model_Output!$G$11:$G$5000),-2)</f>
        <v>8200</v>
      </c>
      <c r="F13" s="39">
        <f>ROUND(SUMIF(Model_Output!$B$11:$B$5000,M13,Model_Output!$G$11:$G$5000),-2)</f>
        <v>7300</v>
      </c>
      <c r="G13" s="39">
        <f t="shared" si="0"/>
        <v>115700</v>
      </c>
      <c r="I13" t="s">
        <v>575</v>
      </c>
      <c r="J13" t="s">
        <v>739</v>
      </c>
      <c r="K13" t="s">
        <v>789</v>
      </c>
      <c r="L13" t="s">
        <v>839</v>
      </c>
      <c r="M13" t="s">
        <v>889</v>
      </c>
    </row>
    <row r="14" spans="1:13" x14ac:dyDescent="0.25">
      <c r="A14" s="14" t="s">
        <v>930</v>
      </c>
      <c r="B14" s="15">
        <f>SUM(B3:B13)</f>
        <v>1431500</v>
      </c>
      <c r="C14" s="15">
        <f t="shared" ref="C14:G14" si="1">SUM(C3:C13)</f>
        <v>3862600</v>
      </c>
      <c r="D14" s="15">
        <f t="shared" si="1"/>
        <v>2196300</v>
      </c>
      <c r="E14" s="15">
        <f t="shared" si="1"/>
        <v>1937000</v>
      </c>
      <c r="F14" s="15">
        <f t="shared" si="1"/>
        <v>533400</v>
      </c>
      <c r="G14" s="15">
        <f t="shared" si="1"/>
        <v>9960800</v>
      </c>
      <c r="I14"/>
      <c r="J14"/>
      <c r="K14"/>
      <c r="L14"/>
      <c r="M14"/>
    </row>
    <row r="16" spans="1:13" x14ac:dyDescent="0.25">
      <c r="A16" s="2" t="s">
        <v>939</v>
      </c>
    </row>
    <row r="17" spans="1:14" ht="16.5" thickBot="1" x14ac:dyDescent="0.3">
      <c r="A17" s="40" t="s">
        <v>931</v>
      </c>
      <c r="B17" s="40" t="s">
        <v>60</v>
      </c>
      <c r="C17" s="40" t="s">
        <v>61</v>
      </c>
      <c r="D17" s="40" t="s">
        <v>62</v>
      </c>
      <c r="E17" s="40" t="s">
        <v>63</v>
      </c>
      <c r="F17" s="40" t="s">
        <v>64</v>
      </c>
      <c r="G17" s="40" t="s">
        <v>65</v>
      </c>
      <c r="I17" s="12"/>
      <c r="J17" s="12"/>
      <c r="K17" s="12"/>
      <c r="L17" s="12"/>
      <c r="M17" s="12"/>
      <c r="N17" s="43"/>
    </row>
    <row r="18" spans="1:14" x14ac:dyDescent="0.25">
      <c r="A18" s="14" t="s">
        <v>937</v>
      </c>
      <c r="B18" s="41">
        <f t="shared" ref="B18:G18" si="2">SUM(B3,B7:B10)/B14</f>
        <v>0.73796716730702061</v>
      </c>
      <c r="C18" s="41">
        <f t="shared" si="2"/>
        <v>0.70159995857712421</v>
      </c>
      <c r="D18" s="41">
        <f t="shared" si="2"/>
        <v>0.65906296953968035</v>
      </c>
      <c r="E18" s="41">
        <f t="shared" si="2"/>
        <v>0.63278265358802277</v>
      </c>
      <c r="F18" s="41">
        <f t="shared" si="2"/>
        <v>0.74709411323584551</v>
      </c>
      <c r="G18" s="41">
        <f t="shared" si="2"/>
        <v>0.68650108425026102</v>
      </c>
      <c r="I18" s="44"/>
      <c r="J18" s="44"/>
      <c r="K18" s="44"/>
      <c r="L18" s="44"/>
      <c r="M18" s="44"/>
      <c r="N18" s="43"/>
    </row>
    <row r="19" spans="1:14" x14ac:dyDescent="0.25">
      <c r="A19" s="14" t="s">
        <v>938</v>
      </c>
      <c r="B19" s="41">
        <f t="shared" ref="B19:G19" si="3">SUM(B4:B6)/B14</f>
        <v>0.18973105134474327</v>
      </c>
      <c r="C19" s="41">
        <f t="shared" si="3"/>
        <v>0.24677678247812354</v>
      </c>
      <c r="D19" s="41">
        <f t="shared" si="3"/>
        <v>0.28839411737922871</v>
      </c>
      <c r="E19" s="41">
        <f t="shared" si="3"/>
        <v>0.33815178110480126</v>
      </c>
      <c r="F19" s="41">
        <f t="shared" si="3"/>
        <v>0.17116610423697037</v>
      </c>
      <c r="G19" s="41">
        <f t="shared" si="3"/>
        <v>0.2614749819291623</v>
      </c>
      <c r="I19"/>
      <c r="J19"/>
      <c r="K19"/>
      <c r="L19"/>
      <c r="M19"/>
    </row>
    <row r="20" spans="1:14" x14ac:dyDescent="0.25">
      <c r="A20" s="14" t="s">
        <v>927</v>
      </c>
      <c r="B20" s="41">
        <f t="shared" ref="B20:G20" si="4">B11/B14</f>
        <v>4.2961928047502616E-2</v>
      </c>
      <c r="C20" s="41">
        <f t="shared" si="4"/>
        <v>2.8400559208823072E-2</v>
      </c>
      <c r="D20" s="41">
        <f t="shared" si="4"/>
        <v>3.4649182716386652E-2</v>
      </c>
      <c r="E20" s="41">
        <f t="shared" si="4"/>
        <v>2.0650490449148167E-2</v>
      </c>
      <c r="F20" s="41">
        <f t="shared" si="4"/>
        <v>5.586801649793776E-2</v>
      </c>
      <c r="G20" s="41">
        <f t="shared" si="4"/>
        <v>3.1834792386153721E-2</v>
      </c>
      <c r="I20"/>
      <c r="J20"/>
      <c r="K20"/>
      <c r="L20"/>
      <c r="M20"/>
    </row>
    <row r="21" spans="1:14" x14ac:dyDescent="0.25">
      <c r="A21" s="14" t="s">
        <v>928</v>
      </c>
      <c r="B21" s="41">
        <f t="shared" ref="B21:G21" si="5">B12/B14</f>
        <v>1.2434509256025149E-2</v>
      </c>
      <c r="C21" s="41">
        <f t="shared" si="5"/>
        <v>9.2165898617511521E-3</v>
      </c>
      <c r="D21" s="41">
        <f t="shared" si="5"/>
        <v>7.9224149706324277E-3</v>
      </c>
      <c r="E21" s="41">
        <f t="shared" si="5"/>
        <v>4.1817243159525041E-3</v>
      </c>
      <c r="F21" s="41">
        <f t="shared" si="5"/>
        <v>1.2185976752905886E-2</v>
      </c>
      <c r="G21" s="41">
        <f t="shared" si="5"/>
        <v>8.573608545498353E-3</v>
      </c>
      <c r="I21"/>
      <c r="J21"/>
      <c r="K21"/>
      <c r="L21"/>
      <c r="M21"/>
    </row>
    <row r="22" spans="1:14" ht="16.5" thickBot="1" x14ac:dyDescent="0.3">
      <c r="A22" s="45" t="s">
        <v>929</v>
      </c>
      <c r="B22" s="42">
        <f t="shared" ref="B22:G22" si="6">B13/B14</f>
        <v>1.6905344044708347E-2</v>
      </c>
      <c r="C22" s="42">
        <f t="shared" si="6"/>
        <v>1.4006109874178016E-2</v>
      </c>
      <c r="D22" s="42">
        <f t="shared" si="6"/>
        <v>9.9713153940718478E-3</v>
      </c>
      <c r="E22" s="42">
        <f t="shared" si="6"/>
        <v>4.2333505420753745E-3</v>
      </c>
      <c r="F22" s="42">
        <f t="shared" si="6"/>
        <v>1.3685789276340458E-2</v>
      </c>
      <c r="G22" s="42">
        <f t="shared" si="6"/>
        <v>1.1615532888924585E-2</v>
      </c>
      <c r="I22"/>
      <c r="J22"/>
      <c r="K22"/>
      <c r="L22"/>
      <c r="M22"/>
    </row>
    <row r="23" spans="1:14" x14ac:dyDescent="0.25">
      <c r="A23" s="14" t="s">
        <v>151</v>
      </c>
      <c r="B23" s="41">
        <f t="shared" ref="B23:G23" si="7">SUM(B18:B22)</f>
        <v>1.0000000000000002</v>
      </c>
      <c r="C23" s="41">
        <f t="shared" si="7"/>
        <v>1</v>
      </c>
      <c r="D23" s="41">
        <f t="shared" si="7"/>
        <v>0.99999999999999989</v>
      </c>
      <c r="E23" s="41">
        <f t="shared" si="7"/>
        <v>1</v>
      </c>
      <c r="F23" s="41">
        <f t="shared" si="7"/>
        <v>0.99999999999999989</v>
      </c>
      <c r="G23" s="41">
        <f t="shared" si="7"/>
        <v>1</v>
      </c>
      <c r="I23"/>
    </row>
    <row r="25" spans="1:14" x14ac:dyDescent="0.25">
      <c r="A25" s="2" t="s">
        <v>940</v>
      </c>
    </row>
    <row r="26" spans="1:14" ht="16.5" thickBot="1" x14ac:dyDescent="0.3">
      <c r="A26" s="40" t="s">
        <v>931</v>
      </c>
      <c r="B26" s="40" t="s">
        <v>60</v>
      </c>
      <c r="C26" s="40" t="s">
        <v>61</v>
      </c>
      <c r="D26" s="40" t="s">
        <v>62</v>
      </c>
      <c r="E26" s="40" t="s">
        <v>63</v>
      </c>
      <c r="F26" s="40" t="s">
        <v>64</v>
      </c>
      <c r="G26" s="40" t="s">
        <v>65</v>
      </c>
      <c r="I26" s="13" t="s">
        <v>60</v>
      </c>
      <c r="J26" s="13" t="s">
        <v>61</v>
      </c>
      <c r="K26" s="13" t="s">
        <v>62</v>
      </c>
      <c r="L26" s="13" t="s">
        <v>63</v>
      </c>
      <c r="M26" s="13" t="s">
        <v>64</v>
      </c>
    </row>
    <row r="27" spans="1:14" x14ac:dyDescent="0.25">
      <c r="A27" s="14" t="s">
        <v>919</v>
      </c>
      <c r="B27" s="15">
        <f>ROUND(SUMIF(Model_Output!$B$11:$B$5000,I27,Model_Output!$G$11:$G$5000),-2)</f>
        <v>484200</v>
      </c>
      <c r="C27" s="15">
        <f>ROUND(SUMIF(Model_Output!$B$11:$B$5000,J27,Model_Output!$G$11:$G$5000),-2)</f>
        <v>2325300</v>
      </c>
      <c r="D27" s="15">
        <f>ROUND(SUMIF(Model_Output!$B$11:$B$5000,K27,Model_Output!$G$11:$G$5000),-2)</f>
        <v>958600</v>
      </c>
      <c r="E27" s="15">
        <f>ROUND(SUMIF(Model_Output!$B$11:$B$5000,L27,Model_Output!$G$11:$G$5000),-2)</f>
        <v>970400</v>
      </c>
      <c r="F27" s="15">
        <f>ROUND(SUMIF(Model_Output!$B$11:$B$5000,M27,Model_Output!$G$11:$G$5000),-2)</f>
        <v>151000</v>
      </c>
      <c r="G27" s="15">
        <f t="shared" ref="G27:G36" si="8">SUM(B27:F27)</f>
        <v>4889500</v>
      </c>
      <c r="I27" t="s">
        <v>577</v>
      </c>
      <c r="J27" t="s">
        <v>741</v>
      </c>
      <c r="K27" t="s">
        <v>791</v>
      </c>
      <c r="L27" t="s">
        <v>841</v>
      </c>
      <c r="M27" t="s">
        <v>891</v>
      </c>
    </row>
    <row r="28" spans="1:14" x14ac:dyDescent="0.25">
      <c r="A28" s="14" t="s">
        <v>920</v>
      </c>
      <c r="B28" s="15">
        <f>ROUND(SUMIF(Model_Output!$B$11:$B$5000,I28,Model_Output!$G$11:$G$5000),-2)</f>
        <v>349500</v>
      </c>
      <c r="C28" s="15">
        <f>ROUND(SUMIF(Model_Output!$B$11:$B$5000,J28,Model_Output!$G$11:$G$5000),-2)</f>
        <v>1268800</v>
      </c>
      <c r="D28" s="15">
        <f>ROUND(SUMIF(Model_Output!$B$11:$B$5000,K28,Model_Output!$G$11:$G$5000),-2)</f>
        <v>833400</v>
      </c>
      <c r="E28" s="15">
        <f>ROUND(SUMIF(Model_Output!$B$11:$B$5000,L28,Model_Output!$G$11:$G$5000),-2)</f>
        <v>871000</v>
      </c>
      <c r="F28" s="15">
        <f>ROUND(SUMIF(Model_Output!$B$11:$B$5000,M28,Model_Output!$G$11:$G$5000),-2)</f>
        <v>125400</v>
      </c>
      <c r="G28" s="15">
        <f t="shared" si="8"/>
        <v>3448100</v>
      </c>
      <c r="I28" t="s">
        <v>579</v>
      </c>
      <c r="J28" t="s">
        <v>743</v>
      </c>
      <c r="K28" t="s">
        <v>793</v>
      </c>
      <c r="L28" t="s">
        <v>843</v>
      </c>
      <c r="M28" t="s">
        <v>893</v>
      </c>
    </row>
    <row r="29" spans="1:14" x14ac:dyDescent="0.25">
      <c r="A29" s="14" t="s">
        <v>921</v>
      </c>
      <c r="B29" s="15">
        <f>ROUND(SUMIF(Model_Output!$B$11:$B$5000,I29,Model_Output!$G$11:$G$5000),-2)</f>
        <v>334100</v>
      </c>
      <c r="C29" s="15">
        <f>ROUND(SUMIF(Model_Output!$B$11:$B$5000,J29,Model_Output!$G$11:$G$5000),-2)</f>
        <v>1115700</v>
      </c>
      <c r="D29" s="15">
        <f>ROUND(SUMIF(Model_Output!$B$11:$B$5000,K29,Model_Output!$G$11:$G$5000),-2)</f>
        <v>753200</v>
      </c>
      <c r="E29" s="15">
        <f>ROUND(SUMIF(Model_Output!$B$11:$B$5000,L29,Model_Output!$G$11:$G$5000),-2)</f>
        <v>768200</v>
      </c>
      <c r="F29" s="15">
        <f>ROUND(SUMIF(Model_Output!$B$11:$B$5000,M29,Model_Output!$G$11:$G$5000),-2)</f>
        <v>100200</v>
      </c>
      <c r="G29" s="15">
        <f t="shared" si="8"/>
        <v>3071400</v>
      </c>
      <c r="I29" t="s">
        <v>581</v>
      </c>
      <c r="J29" t="s">
        <v>745</v>
      </c>
      <c r="K29" t="s">
        <v>795</v>
      </c>
      <c r="L29" t="s">
        <v>845</v>
      </c>
      <c r="M29" t="s">
        <v>895</v>
      </c>
    </row>
    <row r="30" spans="1:14" x14ac:dyDescent="0.25">
      <c r="A30" s="14" t="s">
        <v>922</v>
      </c>
      <c r="B30" s="15">
        <f>ROUND(SUMIF(Model_Output!$B$11:$B$5000,I30,Model_Output!$G$11:$G$5000),-2)</f>
        <v>8700</v>
      </c>
      <c r="C30" s="15">
        <f>ROUND(SUMIF(Model_Output!$B$11:$B$5000,J30,Model_Output!$G$11:$G$5000),-2)</f>
        <v>0</v>
      </c>
      <c r="D30" s="15">
        <f>ROUND(SUMIF(Model_Output!$B$11:$B$5000,K30,Model_Output!$G$11:$G$5000),-2)</f>
        <v>8700</v>
      </c>
      <c r="E30" s="15">
        <f>ROUND(SUMIF(Model_Output!$B$11:$B$5000,L30,Model_Output!$G$11:$G$5000),-2)</f>
        <v>0</v>
      </c>
      <c r="F30" s="15">
        <f>ROUND(SUMIF(Model_Output!$B$11:$B$5000,M30,Model_Output!$G$11:$G$5000),-2)</f>
        <v>0</v>
      </c>
      <c r="G30" s="15">
        <f t="shared" si="8"/>
        <v>17400</v>
      </c>
      <c r="I30" t="s">
        <v>583</v>
      </c>
      <c r="J30" t="s">
        <v>747</v>
      </c>
      <c r="K30" t="s">
        <v>797</v>
      </c>
      <c r="L30" t="s">
        <v>847</v>
      </c>
      <c r="M30" t="s">
        <v>897</v>
      </c>
    </row>
    <row r="31" spans="1:14" x14ac:dyDescent="0.25">
      <c r="A31" s="14" t="s">
        <v>923</v>
      </c>
      <c r="B31" s="15">
        <f>ROUND(SUMIF(Model_Output!$B$11:$B$5000,I31,Model_Output!$G$11:$G$5000),-2)</f>
        <v>49300</v>
      </c>
      <c r="C31" s="15">
        <f>ROUND(SUMIF(Model_Output!$B$11:$B$5000,J31,Model_Output!$G$11:$G$5000),-2)</f>
        <v>43800</v>
      </c>
      <c r="D31" s="15">
        <f>ROUND(SUMIF(Model_Output!$B$11:$B$5000,K31,Model_Output!$G$11:$G$5000),-2)</f>
        <v>50600</v>
      </c>
      <c r="E31" s="15">
        <f>ROUND(SUMIF(Model_Output!$B$11:$B$5000,L31,Model_Output!$G$11:$G$5000),-2)</f>
        <v>22200</v>
      </c>
      <c r="F31" s="15">
        <f>ROUND(SUMIF(Model_Output!$B$11:$B$5000,M31,Model_Output!$G$11:$G$5000),-2)</f>
        <v>22400</v>
      </c>
      <c r="G31" s="15">
        <f t="shared" si="8"/>
        <v>188300</v>
      </c>
      <c r="I31" t="s">
        <v>585</v>
      </c>
      <c r="J31" t="s">
        <v>749</v>
      </c>
      <c r="K31" t="s">
        <v>799</v>
      </c>
      <c r="L31" t="s">
        <v>849</v>
      </c>
      <c r="M31" t="s">
        <v>899</v>
      </c>
    </row>
    <row r="32" spans="1:14" x14ac:dyDescent="0.25">
      <c r="A32" s="14" t="s">
        <v>924</v>
      </c>
      <c r="B32" s="15">
        <f>ROUND(SUMIF(Model_Output!$B$11:$B$5000,I32,Model_Output!$G$11:$G$5000),-2)</f>
        <v>120800</v>
      </c>
      <c r="C32" s="15">
        <f>ROUND(SUMIF(Model_Output!$B$11:$B$5000,J32,Model_Output!$G$11:$G$5000),-2)</f>
        <v>107800</v>
      </c>
      <c r="D32" s="15">
        <f>ROUND(SUMIF(Model_Output!$B$11:$B$5000,K32,Model_Output!$G$11:$G$5000),-2)</f>
        <v>110800</v>
      </c>
      <c r="E32" s="15">
        <f>ROUND(SUMIF(Model_Output!$B$11:$B$5000,L32,Model_Output!$G$11:$G$5000),-2)</f>
        <v>53000</v>
      </c>
      <c r="F32" s="15">
        <f>ROUND(SUMIF(Model_Output!$B$11:$B$5000,M32,Model_Output!$G$11:$G$5000),-2)</f>
        <v>69600</v>
      </c>
      <c r="G32" s="15">
        <f t="shared" si="8"/>
        <v>462000</v>
      </c>
      <c r="I32" t="s">
        <v>587</v>
      </c>
      <c r="J32" t="s">
        <v>751</v>
      </c>
      <c r="K32" t="s">
        <v>801</v>
      </c>
      <c r="L32" t="s">
        <v>851</v>
      </c>
      <c r="M32" t="s">
        <v>901</v>
      </c>
    </row>
    <row r="33" spans="1:14" x14ac:dyDescent="0.25">
      <c r="A33" s="14" t="s">
        <v>925</v>
      </c>
      <c r="B33" s="15">
        <f>ROUND(SUMIF(Model_Output!$B$11:$B$5000,I33,Model_Output!$G$11:$G$5000),-2)</f>
        <v>158700</v>
      </c>
      <c r="C33" s="15">
        <f>ROUND(SUMIF(Model_Output!$B$11:$B$5000,J33,Model_Output!$G$11:$G$5000),-2)</f>
        <v>93500</v>
      </c>
      <c r="D33" s="15">
        <f>ROUND(SUMIF(Model_Output!$B$11:$B$5000,K33,Model_Output!$G$11:$G$5000),-2)</f>
        <v>133400</v>
      </c>
      <c r="E33" s="15">
        <f>ROUND(SUMIF(Model_Output!$B$11:$B$5000,L33,Model_Output!$G$11:$G$5000),-2)</f>
        <v>61600</v>
      </c>
      <c r="F33" s="15">
        <f>ROUND(SUMIF(Model_Output!$B$11:$B$5000,M33,Model_Output!$G$11:$G$5000),-2)</f>
        <v>72400</v>
      </c>
      <c r="G33" s="15">
        <f t="shared" si="8"/>
        <v>519600</v>
      </c>
      <c r="I33" t="s">
        <v>589</v>
      </c>
      <c r="J33" t="s">
        <v>753</v>
      </c>
      <c r="K33" t="s">
        <v>803</v>
      </c>
      <c r="L33" t="s">
        <v>853</v>
      </c>
      <c r="M33" t="s">
        <v>903</v>
      </c>
    </row>
    <row r="34" spans="1:14" x14ac:dyDescent="0.25">
      <c r="A34" s="14" t="s">
        <v>926</v>
      </c>
      <c r="B34" s="15">
        <f>ROUND(SUMIF(Model_Output!$B$11:$B$5000,I34,Model_Output!$G$11:$G$5000),-2)</f>
        <v>243400</v>
      </c>
      <c r="C34" s="15">
        <f>ROUND(SUMIF(Model_Output!$B$11:$B$5000,J34,Model_Output!$G$11:$G$5000),-2)</f>
        <v>139600</v>
      </c>
      <c r="D34" s="15">
        <f>ROUND(SUMIF(Model_Output!$B$11:$B$5000,K34,Model_Output!$G$11:$G$5000),-2)</f>
        <v>194100</v>
      </c>
      <c r="E34" s="15">
        <f>ROUND(SUMIF(Model_Output!$B$11:$B$5000,L34,Model_Output!$G$11:$G$5000),-2)</f>
        <v>118500</v>
      </c>
      <c r="F34" s="15">
        <f>ROUND(SUMIF(Model_Output!$B$11:$B$5000,M34,Model_Output!$G$11:$G$5000),-2)</f>
        <v>83100</v>
      </c>
      <c r="G34" s="15">
        <f t="shared" si="8"/>
        <v>778700</v>
      </c>
      <c r="I34" t="s">
        <v>591</v>
      </c>
      <c r="J34" t="s">
        <v>755</v>
      </c>
      <c r="K34" t="s">
        <v>805</v>
      </c>
      <c r="L34" t="s">
        <v>855</v>
      </c>
      <c r="M34" t="s">
        <v>905</v>
      </c>
    </row>
    <row r="35" spans="1:14" x14ac:dyDescent="0.25">
      <c r="A35" s="14" t="s">
        <v>934</v>
      </c>
      <c r="B35" s="15">
        <f>ROUND(SUMIF(Model_Output!$B$11:$B$5000,I35,Model_Output!$G$11:$G$5000),-2)</f>
        <v>190600</v>
      </c>
      <c r="C35" s="15">
        <f>ROUND(SUMIF(Model_Output!$B$11:$B$5000,J35,Model_Output!$G$11:$G$5000),-2)</f>
        <v>513800</v>
      </c>
      <c r="D35" s="15">
        <f>ROUND(SUMIF(Model_Output!$B$11:$B$5000,K35,Model_Output!$G$11:$G$5000),-2)</f>
        <v>326200</v>
      </c>
      <c r="E35" s="15">
        <f>ROUND(SUMIF(Model_Output!$B$11:$B$5000,L35,Model_Output!$G$11:$G$5000),-2)</f>
        <v>222800</v>
      </c>
      <c r="F35" s="15">
        <f>ROUND(SUMIF(Model_Output!$B$11:$B$5000,M35,Model_Output!$G$11:$G$5000),-2)</f>
        <v>25100</v>
      </c>
      <c r="G35" s="15">
        <f t="shared" si="8"/>
        <v>1278500</v>
      </c>
      <c r="I35" t="s">
        <v>599</v>
      </c>
      <c r="J35" t="s">
        <v>763</v>
      </c>
      <c r="K35" t="s">
        <v>813</v>
      </c>
      <c r="L35" t="s">
        <v>863</v>
      </c>
      <c r="M35" t="s">
        <v>913</v>
      </c>
    </row>
    <row r="36" spans="1:14" x14ac:dyDescent="0.25">
      <c r="A36" s="14" t="s">
        <v>935</v>
      </c>
      <c r="B36" s="15">
        <f>ROUND(SUMIF(Model_Output!$B$11:$B$5000,I36,Model_Output!$G$11:$G$5000),-2)</f>
        <v>31700</v>
      </c>
      <c r="C36" s="15">
        <f>ROUND(SUMIF(Model_Output!$B$11:$B$5000,J36,Model_Output!$G$11:$G$5000),-2)</f>
        <v>41100</v>
      </c>
      <c r="D36" s="15">
        <f>ROUND(SUMIF(Model_Output!$B$11:$B$5000,K36,Model_Output!$G$11:$G$5000),-2)</f>
        <v>41300</v>
      </c>
      <c r="E36" s="15">
        <f>ROUND(SUMIF(Model_Output!$B$11:$B$5000,L36,Model_Output!$G$11:$G$5000),-2)</f>
        <v>29400</v>
      </c>
      <c r="F36" s="15">
        <f>ROUND(SUMIF(Model_Output!$B$11:$B$5000,M36,Model_Output!$G$11:$G$5000),-2)</f>
        <v>3300</v>
      </c>
      <c r="G36" s="15">
        <f t="shared" si="8"/>
        <v>146800</v>
      </c>
      <c r="I36" t="s">
        <v>601</v>
      </c>
      <c r="J36" t="s">
        <v>765</v>
      </c>
      <c r="K36" t="s">
        <v>815</v>
      </c>
      <c r="L36" t="s">
        <v>865</v>
      </c>
      <c r="M36" t="s">
        <v>915</v>
      </c>
    </row>
    <row r="37" spans="1:14" ht="16.5" thickBot="1" x14ac:dyDescent="0.3">
      <c r="A37" s="45" t="s">
        <v>936</v>
      </c>
      <c r="B37" s="39">
        <f>ROUND(SUMIF(Model_Output!$B$11:$B$5000,I37,Model_Output!$G$11:$G$5000),-2)</f>
        <v>115700</v>
      </c>
      <c r="C37" s="39">
        <f>ROUND(SUMIF(Model_Output!$B$11:$B$5000,J37,Model_Output!$G$11:$G$5000),-2)</f>
        <v>132700</v>
      </c>
      <c r="D37" s="39">
        <f>ROUND(SUMIF(Model_Output!$B$11:$B$5000,K37,Model_Output!$G$11:$G$5000),-2)</f>
        <v>130400</v>
      </c>
      <c r="E37" s="39">
        <f>ROUND(SUMIF(Model_Output!$B$11:$B$5000,L37,Model_Output!$G$11:$G$5000),-2)</f>
        <v>51100</v>
      </c>
      <c r="F37" s="39">
        <f>ROUND(SUMIF(Model_Output!$B$11:$B$5000,M37,Model_Output!$G$11:$G$5000),-2)</f>
        <v>27700</v>
      </c>
      <c r="G37" s="39">
        <f>SUM(B37:F37)</f>
        <v>457600</v>
      </c>
      <c r="I37" t="s">
        <v>603</v>
      </c>
      <c r="J37" t="s">
        <v>767</v>
      </c>
      <c r="K37" t="s">
        <v>817</v>
      </c>
      <c r="L37" t="s">
        <v>867</v>
      </c>
      <c r="M37" t="s">
        <v>917</v>
      </c>
    </row>
    <row r="38" spans="1:14" x14ac:dyDescent="0.25">
      <c r="A38" s="14" t="s">
        <v>933</v>
      </c>
      <c r="B38" s="15">
        <f>SUM(B27:B37)</f>
        <v>2086700</v>
      </c>
      <c r="C38" s="15">
        <f t="shared" ref="C38" si="9">SUM(C27:C37)</f>
        <v>5782100</v>
      </c>
      <c r="D38" s="15">
        <f t="shared" ref="D38" si="10">SUM(D27:D37)</f>
        <v>3540700</v>
      </c>
      <c r="E38" s="15">
        <f t="shared" ref="E38" si="11">SUM(E27:E37)</f>
        <v>3168200</v>
      </c>
      <c r="F38" s="15">
        <f t="shared" ref="F38" si="12">SUM(F27:F37)</f>
        <v>680200</v>
      </c>
      <c r="G38" s="15">
        <f t="shared" ref="G38" si="13">SUM(G27:G37)</f>
        <v>15257900</v>
      </c>
      <c r="I38"/>
    </row>
    <row r="39" spans="1:14" x14ac:dyDescent="0.25">
      <c r="I39"/>
    </row>
    <row r="40" spans="1:14" x14ac:dyDescent="0.25">
      <c r="A40" s="2" t="s">
        <v>2000</v>
      </c>
    </row>
    <row r="41" spans="1:14" ht="16.5" thickBot="1" x14ac:dyDescent="0.3">
      <c r="A41" s="40" t="s">
        <v>931</v>
      </c>
      <c r="B41" s="40" t="s">
        <v>60</v>
      </c>
      <c r="C41" s="40" t="s">
        <v>61</v>
      </c>
      <c r="D41" s="40" t="s">
        <v>62</v>
      </c>
      <c r="E41" s="40" t="s">
        <v>63</v>
      </c>
      <c r="F41" s="40" t="s">
        <v>64</v>
      </c>
      <c r="G41" s="40" t="s">
        <v>65</v>
      </c>
      <c r="I41" s="12"/>
      <c r="J41" s="12"/>
      <c r="K41" s="12"/>
      <c r="L41" s="12"/>
      <c r="M41" s="12"/>
      <c r="N41" s="43"/>
    </row>
    <row r="42" spans="1:14" x14ac:dyDescent="0.25">
      <c r="A42" s="14" t="s">
        <v>937</v>
      </c>
      <c r="B42" s="41">
        <f>SUM(B27,B31:B34)/B38</f>
        <v>0.5062538937077683</v>
      </c>
      <c r="C42" s="41">
        <f t="shared" ref="C42:G42" si="14">SUM(C27,C31:C34)/C38</f>
        <v>0.46868784697601218</v>
      </c>
      <c r="D42" s="41">
        <f t="shared" si="14"/>
        <v>0.40881746547292908</v>
      </c>
      <c r="E42" s="41">
        <f t="shared" si="14"/>
        <v>0.38687582854617764</v>
      </c>
      <c r="F42" s="41">
        <f t="shared" si="14"/>
        <v>0.58585710085269038</v>
      </c>
      <c r="G42" s="41">
        <f t="shared" si="14"/>
        <v>0.44816783436777013</v>
      </c>
      <c r="I42" s="44"/>
      <c r="J42" s="44"/>
      <c r="K42" s="44"/>
      <c r="L42" s="44"/>
      <c r="M42" s="44"/>
      <c r="N42" s="43"/>
    </row>
    <row r="43" spans="1:14" x14ac:dyDescent="0.25">
      <c r="A43" s="14" t="s">
        <v>938</v>
      </c>
      <c r="B43" s="41">
        <f>SUM(B28:B30)/B38</f>
        <v>0.3317678631331768</v>
      </c>
      <c r="C43" s="41">
        <f t="shared" ref="C43:G43" si="15">SUM(C28:C30)/C38</f>
        <v>0.41239342107538784</v>
      </c>
      <c r="D43" s="41">
        <f t="shared" si="15"/>
        <v>0.45056062360550175</v>
      </c>
      <c r="E43" s="41">
        <f t="shared" si="15"/>
        <v>0.51739157881446873</v>
      </c>
      <c r="F43" s="41">
        <f t="shared" si="15"/>
        <v>0.33166715671861219</v>
      </c>
      <c r="G43" s="41">
        <f t="shared" si="15"/>
        <v>0.42842724097025148</v>
      </c>
      <c r="I43"/>
      <c r="J43"/>
      <c r="K43"/>
      <c r="L43"/>
      <c r="M43"/>
    </row>
    <row r="44" spans="1:14" x14ac:dyDescent="0.25">
      <c r="A44" s="14" t="s">
        <v>934</v>
      </c>
      <c r="B44" s="41">
        <f>B35/B38</f>
        <v>9.1340393923419749E-2</v>
      </c>
      <c r="C44" s="41">
        <f t="shared" ref="C44:G44" si="16">C35/C38</f>
        <v>8.8860448625931759E-2</v>
      </c>
      <c r="D44" s="41">
        <f t="shared" si="16"/>
        <v>9.2128675120738843E-2</v>
      </c>
      <c r="E44" s="41">
        <f t="shared" si="16"/>
        <v>7.0323843191717694E-2</v>
      </c>
      <c r="F44" s="41">
        <f t="shared" si="16"/>
        <v>3.6900911496618644E-2</v>
      </c>
      <c r="G44" s="41">
        <f t="shared" si="16"/>
        <v>8.3792658229507336E-2</v>
      </c>
      <c r="I44"/>
      <c r="J44"/>
      <c r="K44"/>
      <c r="L44"/>
      <c r="M44"/>
    </row>
    <row r="45" spans="1:14" x14ac:dyDescent="0.25">
      <c r="A45" s="14" t="s">
        <v>935</v>
      </c>
      <c r="B45" s="41">
        <f>B36/B38</f>
        <v>1.5191450615804859E-2</v>
      </c>
      <c r="C45" s="41">
        <f t="shared" ref="C45:G45" si="17">C36/C38</f>
        <v>7.1081440998945018E-3</v>
      </c>
      <c r="D45" s="41">
        <f t="shared" si="17"/>
        <v>1.1664360154771656E-2</v>
      </c>
      <c r="E45" s="41">
        <f t="shared" si="17"/>
        <v>9.2797171895713654E-3</v>
      </c>
      <c r="F45" s="41">
        <f t="shared" si="17"/>
        <v>4.8515142605116144E-3</v>
      </c>
      <c r="G45" s="41">
        <f t="shared" si="17"/>
        <v>9.6212453876352577E-3</v>
      </c>
      <c r="I45"/>
      <c r="J45"/>
      <c r="K45"/>
      <c r="L45"/>
      <c r="M45"/>
    </row>
    <row r="46" spans="1:14" ht="16.5" thickBot="1" x14ac:dyDescent="0.3">
      <c r="A46" s="45" t="s">
        <v>936</v>
      </c>
      <c r="B46" s="42">
        <f>B37/B38</f>
        <v>5.5446398619830355E-2</v>
      </c>
      <c r="C46" s="42">
        <f t="shared" ref="C46:G46" si="18">C37/C38</f>
        <v>2.2950139222773731E-2</v>
      </c>
      <c r="D46" s="42">
        <f t="shared" si="18"/>
        <v>3.682887564605869E-2</v>
      </c>
      <c r="E46" s="42">
        <f t="shared" si="18"/>
        <v>1.6129032258064516E-2</v>
      </c>
      <c r="F46" s="42">
        <f t="shared" si="18"/>
        <v>4.0723316671567186E-2</v>
      </c>
      <c r="G46" s="42">
        <f t="shared" si="18"/>
        <v>2.9991021044835791E-2</v>
      </c>
      <c r="I46"/>
      <c r="J46"/>
      <c r="K46"/>
      <c r="L46"/>
      <c r="M46"/>
    </row>
    <row r="47" spans="1:14" x14ac:dyDescent="0.25">
      <c r="A47" s="14" t="s">
        <v>151</v>
      </c>
      <c r="B47" s="41">
        <f t="shared" ref="B47:G47" si="19">SUM(B42:B46)</f>
        <v>1</v>
      </c>
      <c r="C47" s="41">
        <f t="shared" si="19"/>
        <v>1</v>
      </c>
      <c r="D47" s="41">
        <f t="shared" si="19"/>
        <v>1</v>
      </c>
      <c r="E47" s="41">
        <f t="shared" si="19"/>
        <v>0.99999999999999989</v>
      </c>
      <c r="F47" s="41">
        <f t="shared" si="19"/>
        <v>1</v>
      </c>
      <c r="G47" s="41">
        <f t="shared" si="19"/>
        <v>1</v>
      </c>
      <c r="I47"/>
    </row>
    <row r="49" spans="1:14" x14ac:dyDescent="0.25">
      <c r="A49" s="2" t="s">
        <v>1999</v>
      </c>
    </row>
    <row r="50" spans="1:14" ht="16.5" thickBot="1" x14ac:dyDescent="0.3">
      <c r="A50" s="40" t="s">
        <v>931</v>
      </c>
      <c r="B50" s="40" t="s">
        <v>1997</v>
      </c>
      <c r="C50" s="40" t="s">
        <v>1998</v>
      </c>
      <c r="D50" s="4"/>
      <c r="E50" s="80"/>
      <c r="F50" s="80"/>
      <c r="G50" s="80"/>
      <c r="H50" s="80"/>
      <c r="I50" s="80"/>
      <c r="J50" s="43"/>
    </row>
    <row r="51" spans="1:14" x14ac:dyDescent="0.25">
      <c r="A51" s="14" t="s">
        <v>1992</v>
      </c>
      <c r="B51" s="41">
        <v>0.17726836172372218</v>
      </c>
      <c r="C51" s="41">
        <f>B38/G38</f>
        <v>0.13676193971647474</v>
      </c>
      <c r="D51" s="4"/>
      <c r="E51" s="44"/>
      <c r="F51" s="44"/>
      <c r="G51" s="44"/>
      <c r="H51" s="44"/>
      <c r="I51" s="44"/>
      <c r="J51" s="43"/>
    </row>
    <row r="52" spans="1:14" x14ac:dyDescent="0.25">
      <c r="A52" s="14" t="s">
        <v>1993</v>
      </c>
      <c r="B52" s="41">
        <v>0.35350824453981733</v>
      </c>
      <c r="C52" s="41">
        <f>C38/G38</f>
        <v>0.37895778580276446</v>
      </c>
      <c r="D52" s="4"/>
      <c r="E52"/>
      <c r="F52"/>
      <c r="G52"/>
      <c r="H52"/>
      <c r="I52"/>
    </row>
    <row r="53" spans="1:14" x14ac:dyDescent="0.25">
      <c r="A53" s="14" t="s">
        <v>1994</v>
      </c>
      <c r="B53" s="41">
        <v>0.2578037051691966</v>
      </c>
      <c r="C53" s="41">
        <f>D38/G38</f>
        <v>0.23205683613079126</v>
      </c>
      <c r="D53" s="4"/>
      <c r="E53"/>
      <c r="F53"/>
      <c r="G53"/>
      <c r="H53"/>
      <c r="I53"/>
    </row>
    <row r="54" spans="1:14" x14ac:dyDescent="0.25">
      <c r="A54" s="14" t="s">
        <v>1995</v>
      </c>
      <c r="B54" s="41">
        <v>0.15536297771210558</v>
      </c>
      <c r="C54" s="41">
        <f>E38/G38</f>
        <v>0.20764325365876038</v>
      </c>
      <c r="D54" s="4"/>
      <c r="E54"/>
      <c r="F54"/>
      <c r="G54"/>
      <c r="H54"/>
      <c r="I54"/>
    </row>
    <row r="55" spans="1:14" ht="16.5" thickBot="1" x14ac:dyDescent="0.3">
      <c r="A55" s="45" t="s">
        <v>1996</v>
      </c>
      <c r="B55" s="42">
        <v>5.605671085515835E-2</v>
      </c>
      <c r="C55" s="42">
        <f>F38/G38</f>
        <v>4.4580184691209147E-2</v>
      </c>
      <c r="D55" s="4"/>
      <c r="E55"/>
      <c r="F55"/>
      <c r="G55"/>
      <c r="H55"/>
      <c r="I55"/>
    </row>
    <row r="56" spans="1:14" x14ac:dyDescent="0.25">
      <c r="A56" s="14" t="s">
        <v>151</v>
      </c>
      <c r="B56" s="41">
        <f t="shared" ref="B56:C56" si="20">SUM(B51:B55)</f>
        <v>1</v>
      </c>
      <c r="C56" s="41">
        <f t="shared" si="20"/>
        <v>1</v>
      </c>
      <c r="D56" s="4"/>
      <c r="E56"/>
      <c r="F56" s="4"/>
      <c r="G56" s="4"/>
    </row>
    <row r="58" spans="1:14" x14ac:dyDescent="0.25">
      <c r="K58" s="90"/>
      <c r="L58" s="90"/>
      <c r="M58" s="90"/>
      <c r="N58" s="90"/>
    </row>
    <row r="59" spans="1:14" x14ac:dyDescent="0.25">
      <c r="K59" s="90"/>
      <c r="L59" s="90"/>
      <c r="M59" s="90"/>
      <c r="N59" s="90"/>
    </row>
    <row r="60" spans="1:14" x14ac:dyDescent="0.25">
      <c r="K60" s="90"/>
      <c r="L60" s="90"/>
      <c r="M60" s="90"/>
      <c r="N60" s="90"/>
    </row>
    <row r="61" spans="1:14" x14ac:dyDescent="0.25">
      <c r="K61" s="90"/>
      <c r="L61" s="90"/>
      <c r="M61" s="90"/>
      <c r="N61" s="90"/>
    </row>
    <row r="62" spans="1:14" x14ac:dyDescent="0.25">
      <c r="K62" s="90"/>
      <c r="L62" s="90"/>
      <c r="M62" s="90"/>
      <c r="N62" s="90"/>
    </row>
  </sheetData>
  <pageMargins left="0.7" right="0.7" top="0.75" bottom="0.75" header="0.3" footer="0.3"/>
  <pageSetup orientation="landscape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rowBreaks count="1" manualBreakCount="1">
    <brk id="2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M114"/>
  <sheetViews>
    <sheetView workbookViewId="0">
      <selection activeCell="E14" sqref="E14"/>
    </sheetView>
  </sheetViews>
  <sheetFormatPr defaultRowHeight="16.5" x14ac:dyDescent="0.3"/>
  <cols>
    <col min="1" max="1" width="25.42578125" style="64" customWidth="1"/>
    <col min="2" max="2" width="12.7109375" style="66" customWidth="1"/>
    <col min="3" max="6" width="12.7109375" style="64" customWidth="1"/>
    <col min="7" max="7" width="13.140625" style="64" bestFit="1" customWidth="1"/>
    <col min="8" max="8" width="4.7109375" style="64" customWidth="1"/>
    <col min="9" max="9" width="10.140625" style="64" bestFit="1" customWidth="1"/>
    <col min="10" max="16384" width="9.140625" style="64"/>
  </cols>
  <sheetData>
    <row r="1" spans="1:13" x14ac:dyDescent="0.3">
      <c r="A1" s="65" t="s">
        <v>2001</v>
      </c>
    </row>
    <row r="2" spans="1:13" ht="16.5" customHeight="1" x14ac:dyDescent="0.3">
      <c r="A2" s="234" t="s">
        <v>1009</v>
      </c>
      <c r="B2" s="234" t="s">
        <v>1028</v>
      </c>
      <c r="C2" s="233" t="s">
        <v>1647</v>
      </c>
      <c r="D2" s="233"/>
      <c r="E2" s="272" t="s">
        <v>3889</v>
      </c>
      <c r="F2" s="272"/>
    </row>
    <row r="3" spans="1:13" ht="33.75" thickBot="1" x14ac:dyDescent="0.35">
      <c r="A3" s="235"/>
      <c r="B3" s="235"/>
      <c r="C3" s="72" t="s">
        <v>1645</v>
      </c>
      <c r="D3" s="72" t="s">
        <v>1646</v>
      </c>
      <c r="E3" s="124" t="s">
        <v>1645</v>
      </c>
      <c r="F3" s="124" t="s">
        <v>1646</v>
      </c>
      <c r="I3" s="71" t="s">
        <v>68</v>
      </c>
      <c r="J3" s="70"/>
      <c r="K3" s="70"/>
      <c r="L3" s="70"/>
      <c r="M3" s="70"/>
    </row>
    <row r="4" spans="1:13" x14ac:dyDescent="0.3">
      <c r="A4" s="54" t="s">
        <v>1462</v>
      </c>
      <c r="B4" s="55">
        <f>ROUND(SUMIF(Model_Output!$B$11:$B$5000,I4,Model_Output!$G$11:$G$5000),-2)</f>
        <v>157700</v>
      </c>
      <c r="C4" s="63">
        <f>(ROUND(SUMIF(Model_Output!$B$11:$B$5000,J4,Model_Output!$G$11:$G$5000),-2)+ROUND(SUMIF(Model_Output!$B$11:$B$5000,K4,Model_Output!$G$11:$G$5000),-2))/F23</f>
        <v>8.3132450331125831</v>
      </c>
      <c r="D4" s="63">
        <f>(ROUND(SUMIF(Model_Output!$B$11:$B$5000,L4,Model_Output!$G$11:$G$5000),-2)+ROUND(SUMIF(Model_Output!$B$11:$B$5000,M4,Model_Output!$G$11:$G$5000),-2))/F23</f>
        <v>24.402649006622518</v>
      </c>
      <c r="E4" s="63">
        <v>8.07</v>
      </c>
      <c r="F4" s="63">
        <v>29.91</v>
      </c>
      <c r="I4" s="64" t="s">
        <v>942</v>
      </c>
      <c r="J4" s="64" t="s">
        <v>1117</v>
      </c>
      <c r="K4" s="64" t="s">
        <v>1118</v>
      </c>
      <c r="L4" s="64" t="s">
        <v>1115</v>
      </c>
      <c r="M4" s="64" t="s">
        <v>1116</v>
      </c>
    </row>
    <row r="5" spans="1:13" x14ac:dyDescent="0.3">
      <c r="A5" s="54" t="s">
        <v>1010</v>
      </c>
      <c r="B5" s="55">
        <f>ROUND(SUMIF(Model_Output!$B$11:$B$5000,I5,Model_Output!$G$11:$G$5000),-2)</f>
        <v>5692100</v>
      </c>
      <c r="C5" s="63">
        <f>(ROUND(SUMIF(Model_Output!$B$11:$B$5000,J5,Model_Output!$G$11:$G$5000),-2)+ROUND(SUMIF(Model_Output!$B$11:$B$5000,K5,Model_Output!$G$11:$G$5000),-2))/F33</f>
        <v>5.3990780911062908</v>
      </c>
      <c r="D5" s="63">
        <f>(ROUND(SUMIF(Model_Output!$B$11:$B$5000,L5,Model_Output!$G$11:$G$5000),-2)+ROUND(SUMIF(Model_Output!$B$11:$B$5000,M5,Model_Output!$G$11:$G$5000),-2))/F33</f>
        <v>14.733387563268257</v>
      </c>
      <c r="E5" s="63">
        <v>5.52</v>
      </c>
      <c r="F5" s="63">
        <v>16.274000000000001</v>
      </c>
      <c r="I5" s="64" t="s">
        <v>945</v>
      </c>
      <c r="J5" s="64" t="s">
        <v>1126</v>
      </c>
      <c r="K5" s="64" t="s">
        <v>1128</v>
      </c>
      <c r="L5" s="64" t="s">
        <v>1122</v>
      </c>
      <c r="M5" s="64" t="s">
        <v>1124</v>
      </c>
    </row>
    <row r="6" spans="1:13" x14ac:dyDescent="0.3">
      <c r="A6" s="54" t="s">
        <v>1012</v>
      </c>
      <c r="B6" s="55">
        <f>ROUND(SUMIF(Model_Output!$B$11:$B$5000,I6,Model_Output!$G$11:$G$5000),-2)</f>
        <v>1307300</v>
      </c>
      <c r="C6" s="63">
        <f>(ROUND(SUMIF(Model_Output!$B$11:$B$5000,J6,Model_Output!$G$11:$G$5000),-2)+ROUND(SUMIF(Model_Output!$B$11:$B$5000,K6,Model_Output!$G$11:$G$5000),-2))/F43</f>
        <v>5.8415405556890061</v>
      </c>
      <c r="D6" s="63">
        <f>(ROUND(SUMIF(Model_Output!$B$11:$B$5000,L6,Model_Output!$G$11:$G$5000),-2)+ROUND(SUMIF(Model_Output!$B$11:$B$5000,M6,Model_Output!$G$11:$G$5000),-2))/F43</f>
        <v>15.342701577388102</v>
      </c>
      <c r="E6" s="63">
        <v>4.62</v>
      </c>
      <c r="F6" s="63">
        <v>14.705</v>
      </c>
      <c r="I6" s="64" t="s">
        <v>951</v>
      </c>
      <c r="J6" s="64" t="s">
        <v>1190</v>
      </c>
      <c r="K6" s="64" t="s">
        <v>1192</v>
      </c>
      <c r="L6" s="64" t="s">
        <v>1186</v>
      </c>
      <c r="M6" s="64" t="s">
        <v>1188</v>
      </c>
    </row>
    <row r="7" spans="1:13" x14ac:dyDescent="0.3">
      <c r="A7" s="54" t="s">
        <v>1011</v>
      </c>
      <c r="B7" s="55">
        <f>ROUND(SUMIF(Model_Output!$B$11:$B$5000,I7,Model_Output!$G$11:$G$5000),-2)</f>
        <v>1115300</v>
      </c>
      <c r="C7" s="63">
        <f>(ROUND(SUMIF(Model_Output!$B$11:$B$5000,J7,Model_Output!$G$11:$G$5000),-2)+ROUND(SUMIF(Model_Output!$B$11:$B$5000,K7,Model_Output!$G$11:$G$5000),-2))/F53</f>
        <v>4.3994040093913673</v>
      </c>
      <c r="D7" s="63">
        <f>(ROUND(SUMIF(Model_Output!$B$11:$B$5000,L7,Model_Output!$G$11:$G$5000),-2)+ROUND(SUMIF(Model_Output!$B$11:$B$5000,M7,Model_Output!$G$11:$G$5000),-2))/F53</f>
        <v>12.710944554813075</v>
      </c>
      <c r="E7" s="63">
        <v>4.3499999999999996</v>
      </c>
      <c r="F7" s="63">
        <v>18.738</v>
      </c>
      <c r="I7" s="64" t="s">
        <v>948</v>
      </c>
      <c r="J7" s="64" t="s">
        <v>1166</v>
      </c>
      <c r="K7" s="64" t="s">
        <v>1168</v>
      </c>
      <c r="L7" s="64" t="s">
        <v>1162</v>
      </c>
      <c r="M7" s="64" t="s">
        <v>1164</v>
      </c>
    </row>
    <row r="8" spans="1:13" x14ac:dyDescent="0.3">
      <c r="A8" s="54" t="s">
        <v>1463</v>
      </c>
      <c r="B8" s="55">
        <f>ROUND(SUMIF(Model_Output!$B$11:$B$5000,I8,Model_Output!$G$11:$G$5000),-2)</f>
        <v>3137100</v>
      </c>
      <c r="C8" s="63">
        <f>(ROUND(SUMIF(Model_Output!$B$11:$B$5000,J8,Model_Output!$G$11:$G$5000),-2)+ROUND(SUMIF(Model_Output!$B$11:$B$5000,K8,Model_Output!$G$11:$G$5000),-2))/F63</f>
        <v>4.5413744740532955</v>
      </c>
      <c r="D8" s="63">
        <f>(ROUND(SUMIF(Model_Output!$B$11:$B$5000,L8,Model_Output!$G$11:$G$5000),-2)+ROUND(SUMIF(Model_Output!$B$11:$B$5000,M8,Model_Output!$G$11:$G$5000),-2))/F63</f>
        <v>13.330549534616855</v>
      </c>
      <c r="E8" s="63">
        <v>4.58</v>
      </c>
      <c r="F8" s="63">
        <v>14.186999999999999</v>
      </c>
      <c r="I8" s="64" t="s">
        <v>1018</v>
      </c>
      <c r="J8" s="64" t="s">
        <v>1214</v>
      </c>
      <c r="K8" s="64" t="s">
        <v>1216</v>
      </c>
      <c r="L8" s="64" t="s">
        <v>1210</v>
      </c>
      <c r="M8" s="64" t="s">
        <v>1212</v>
      </c>
    </row>
    <row r="9" spans="1:13" x14ac:dyDescent="0.3">
      <c r="A9" s="54" t="s">
        <v>1464</v>
      </c>
      <c r="B9" s="55">
        <f>ROUND(SUMIF(Model_Output!$B$11:$B$5000,I9,Model_Output!$G$11:$G$5000),-2)</f>
        <v>1624500</v>
      </c>
      <c r="C9" s="63">
        <f>(ROUND(SUMIF(Model_Output!$B$11:$B$5000,J9,Model_Output!$G$11:$G$5000),-2)+ROUND(SUMIF(Model_Output!$B$11:$B$5000,K9,Model_Output!$G$11:$G$5000),-2))/F73</f>
        <v>6.7786105687472444</v>
      </c>
      <c r="D9" s="63">
        <f>(ROUND(SUMIF(Model_Output!$B$11:$B$5000,L9,Model_Output!$G$11:$G$5000),-2)+ROUND(SUMIF(Model_Output!$B$11:$B$5000,M9,Model_Output!$G$11:$G$5000),-2))/F73</f>
        <v>17.330855955155258</v>
      </c>
      <c r="E9" s="63">
        <v>6.21</v>
      </c>
      <c r="F9" s="63">
        <v>19.57</v>
      </c>
      <c r="I9" s="64" t="s">
        <v>1024</v>
      </c>
      <c r="J9" s="64" t="s">
        <v>1254</v>
      </c>
      <c r="K9" s="64" t="s">
        <v>1256</v>
      </c>
      <c r="L9" s="64" t="s">
        <v>1250</v>
      </c>
      <c r="M9" s="64" t="s">
        <v>1252</v>
      </c>
    </row>
    <row r="10" spans="1:13" x14ac:dyDescent="0.3">
      <c r="A10" s="54" t="s">
        <v>1013</v>
      </c>
      <c r="B10" s="55">
        <f>ROUND(SUMIF(Model_Output!$B$11:$B$5000,I10,Model_Output!$G$11:$G$5000),-2)</f>
        <v>295500</v>
      </c>
      <c r="C10" s="63">
        <f>(ROUND(SUMIF(Model_Output!$B$11:$B$5000,J10,Model_Output!$G$11:$G$5000),-2)+ROUND(SUMIF(Model_Output!$B$11:$B$5000,K10,Model_Output!$G$11:$G$5000),-2))/F83</f>
        <v>9.6972577696526514</v>
      </c>
      <c r="D10" s="63">
        <f>(ROUND(SUMIF(Model_Output!$B$11:$B$5000,L10,Model_Output!$G$11:$G$5000),-2)+ROUND(SUMIF(Model_Output!$B$11:$B$5000,M10,Model_Output!$G$11:$G$5000),-2))/F83</f>
        <v>23.200731261425961</v>
      </c>
      <c r="E10" s="270">
        <v>11.38</v>
      </c>
      <c r="F10" s="63">
        <v>32.588000000000001</v>
      </c>
      <c r="G10" s="269">
        <f>((B10*C10)+(B11*C11)+(B12*C12)+(B13*C13))/SUM(B10:B13)</f>
        <v>12.09370872862746</v>
      </c>
      <c r="I10" s="64" t="s">
        <v>954</v>
      </c>
      <c r="J10" s="64" t="s">
        <v>1465</v>
      </c>
      <c r="K10" s="64" t="s">
        <v>1466</v>
      </c>
      <c r="L10" s="64" t="s">
        <v>1467</v>
      </c>
      <c r="M10" s="64" t="s">
        <v>1468</v>
      </c>
    </row>
    <row r="11" spans="1:13" x14ac:dyDescent="0.3">
      <c r="A11" s="54" t="s">
        <v>1014</v>
      </c>
      <c r="B11" s="55">
        <f>ROUND(SUMIF(Model_Output!$B$11:$B$5000,I11,Model_Output!$G$11:$G$5000),-2)</f>
        <v>602800</v>
      </c>
      <c r="C11" s="63">
        <f>(ROUND(SUMIF(Model_Output!$B$11:$B$5000,J11,Model_Output!$G$11:$G$5000),-2)+ROUND(SUMIF(Model_Output!$B$11:$B$5000,K11,Model_Output!$G$11:$G$5000),-2))/F93</f>
        <v>10.860187110187111</v>
      </c>
      <c r="D11" s="63">
        <f>(ROUND(SUMIF(Model_Output!$B$11:$B$5000,L11,Model_Output!$G$11:$G$5000),-2)+ROUND(SUMIF(Model_Output!$B$11:$B$5000,M11,Model_Output!$G$11:$G$5000),-2))/F93</f>
        <v>25.15939015939016</v>
      </c>
      <c r="E11" s="270"/>
      <c r="F11" s="63">
        <v>31.303999999999998</v>
      </c>
      <c r="G11" s="269"/>
      <c r="I11" s="64" t="s">
        <v>957</v>
      </c>
      <c r="J11" s="64" t="s">
        <v>1469</v>
      </c>
      <c r="K11" s="64" t="s">
        <v>1470</v>
      </c>
      <c r="L11" s="64" t="s">
        <v>1471</v>
      </c>
      <c r="M11" s="64" t="s">
        <v>1472</v>
      </c>
    </row>
    <row r="12" spans="1:13" x14ac:dyDescent="0.3">
      <c r="A12" s="54" t="s">
        <v>1015</v>
      </c>
      <c r="B12" s="55">
        <f>ROUND(SUMIF(Model_Output!$B$11:$B$5000,I12,Model_Output!$G$11:$G$5000),-2)</f>
        <v>622300</v>
      </c>
      <c r="C12" s="63">
        <f>(ROUND(SUMIF(Model_Output!$B$11:$B$5000,J12,Model_Output!$G$11:$G$5000),-2)+ROUND(SUMIF(Model_Output!$B$11:$B$5000,K12,Model_Output!$G$11:$G$5000),-2))/F103</f>
        <v>12.373114087133413</v>
      </c>
      <c r="D12" s="63">
        <f>(ROUND(SUMIF(Model_Output!$B$11:$B$5000,L12,Model_Output!$G$11:$G$5000),-2)+ROUND(SUMIF(Model_Output!$B$11:$B$5000,M12,Model_Output!$G$11:$G$5000),-2))/F103</f>
        <v>27.593320901847772</v>
      </c>
      <c r="E12" s="270"/>
      <c r="F12" s="63">
        <v>32.506</v>
      </c>
      <c r="G12" s="269"/>
      <c r="I12" s="64" t="s">
        <v>960</v>
      </c>
      <c r="J12" s="64" t="s">
        <v>1473</v>
      </c>
      <c r="K12" s="64" t="s">
        <v>1474</v>
      </c>
      <c r="L12" s="64" t="s">
        <v>1475</v>
      </c>
      <c r="M12" s="64" t="s">
        <v>1476</v>
      </c>
    </row>
    <row r="13" spans="1:13" x14ac:dyDescent="0.3">
      <c r="A13" s="68" t="s">
        <v>1016</v>
      </c>
      <c r="B13" s="87">
        <f>ROUND(SUMIF(Model_Output!$B$11:$B$5000,I13,Model_Output!$G$11:$G$5000),-2)</f>
        <v>912000</v>
      </c>
      <c r="C13" s="88">
        <f>(ROUND(SUMIF(Model_Output!$B$11:$B$5000,J13,Model_Output!$G$11:$G$5000),-2)+ROUND(SUMIF(Model_Output!$B$11:$B$5000,K13,Model_Output!$G$11:$G$5000),-2))/F113</f>
        <v>13.494853613906679</v>
      </c>
      <c r="D13" s="88">
        <f>(ROUND(SUMIF(Model_Output!$B$11:$B$5000,L13,Model_Output!$G$11:$G$5000),-2)+ROUND(SUMIF(Model_Output!$B$11:$B$5000,M13,Model_Output!$G$11:$G$5000),-2))/F113</f>
        <v>28.992337602927723</v>
      </c>
      <c r="E13" s="271"/>
      <c r="F13" s="88">
        <v>32.101999999999997</v>
      </c>
      <c r="G13" s="269"/>
      <c r="I13" s="64" t="s">
        <v>963</v>
      </c>
      <c r="J13" s="64" t="s">
        <v>1477</v>
      </c>
      <c r="K13" s="64" t="s">
        <v>1478</v>
      </c>
      <c r="L13" s="64" t="s">
        <v>1479</v>
      </c>
      <c r="M13" s="64" t="s">
        <v>1480</v>
      </c>
    </row>
    <row r="14" spans="1:13" x14ac:dyDescent="0.3">
      <c r="A14" s="54" t="s">
        <v>1017</v>
      </c>
      <c r="B14" s="55">
        <f>SUM(B4:B13)</f>
        <v>15466600</v>
      </c>
      <c r="C14" s="89">
        <f>((ROUND(SUMIF(Model_Output!$B$11:$B$5000,J4,Model_Output!$G$11:$G$5000),-2)+ROUND(SUMIF(Model_Output!$B$11:$B$5000,K4,Model_Output!$G$11:$G$5000),-2))+(ROUND(SUMIF(Model_Output!$B$11:$B$5000,J5,Model_Output!$G$11:$G$5000),-2)+ROUND(SUMIF(Model_Output!$B$11:$B$5000,K5,Model_Output!$G$11:$G$5000),-2))+(ROUND(SUMIF(Model_Output!$B$11:$B$5000,J6,Model_Output!$G$11:$G$5000),-2)+ROUND(SUMIF(Model_Output!$B$11:$B$5000,K6,Model_Output!$G$11:$G$5000),-2))+(ROUND(SUMIF(Model_Output!$B$11:$B$5000,J7,Model_Output!$G$11:$G$5000),-2)+ROUND(SUMIF(Model_Output!$B$11:$B$5000,K7,Model_Output!$G$11:$G$5000),-2))+(ROUND(SUMIF(Model_Output!$B$11:$B$5000,J8,Model_Output!$G$11:$G$5000),-2)+ROUND(SUMIF(Model_Output!$B$11:$B$5000,K8,Model_Output!$G$11:$G$5000),-2))+(ROUND(SUMIF(Model_Output!$B$11:$B$5000,J9,Model_Output!$G$11:$G$5000),-2)+ROUND(SUMIF(Model_Output!$B$11:$B$5000,K9,Model_Output!$G$11:$G$5000),-2))+(ROUND(SUMIF(Model_Output!$B$11:$B$5000,J10,Model_Output!$G$11:$G$5000),-2)+ROUND(SUMIF(Model_Output!$B$11:$B$5000,K10,Model_Output!$G$11:$G$5000),-2))+(ROUND(SUMIF(Model_Output!$B$11:$B$5000,J11,Model_Output!$G$11:$G$5000),-2)+ROUND(SUMIF(Model_Output!$B$11:$B$5000,K11,Model_Output!$G$11:$G$5000),-2))+(ROUND(SUMIF(Model_Output!$B$11:$B$5000,J12,Model_Output!$G$11:$G$5000),-2)+ROUND(SUMIF(Model_Output!$B$11:$B$5000,K12,Model_Output!$G$11:$G$5000),-2))+(ROUND(SUMIF(Model_Output!$B$11:$B$5000,J13,Model_Output!$G$11:$G$5000),-2)+ROUND(SUMIF(Model_Output!$B$11:$B$5000,K13,Model_Output!$G$11:$G$5000),-2)))/SUM(F23,F33,F43,F53,F63,F73,F83,F93,F103,F113)</f>
        <v>6.3875736113321659</v>
      </c>
      <c r="D14" s="66"/>
      <c r="E14" s="66">
        <v>6.4</v>
      </c>
      <c r="F14" s="58"/>
    </row>
    <row r="16" spans="1:13" x14ac:dyDescent="0.3">
      <c r="A16" s="65" t="s">
        <v>2002</v>
      </c>
    </row>
    <row r="17" spans="1:12" x14ac:dyDescent="0.3">
      <c r="A17" s="234" t="s">
        <v>1019</v>
      </c>
      <c r="B17" s="237" t="s">
        <v>1020</v>
      </c>
      <c r="C17" s="234"/>
      <c r="D17" s="234"/>
      <c r="E17" s="234"/>
      <c r="F17" s="234"/>
      <c r="G17" s="67"/>
      <c r="H17" s="67"/>
      <c r="I17" s="58"/>
    </row>
    <row r="18" spans="1:12" ht="17.25" thickBot="1" x14ac:dyDescent="0.35">
      <c r="A18" s="235"/>
      <c r="B18" s="60" t="s">
        <v>1021</v>
      </c>
      <c r="C18" s="59" t="s">
        <v>1022</v>
      </c>
      <c r="D18" s="59" t="s">
        <v>1029</v>
      </c>
      <c r="E18" s="59" t="s">
        <v>1030</v>
      </c>
      <c r="F18" s="59" t="s">
        <v>1017</v>
      </c>
      <c r="G18" s="67"/>
      <c r="H18" s="67"/>
      <c r="I18" s="68" t="s">
        <v>68</v>
      </c>
      <c r="J18" s="68"/>
      <c r="K18" s="68"/>
      <c r="L18" s="68"/>
    </row>
    <row r="19" spans="1:12" x14ac:dyDescent="0.3">
      <c r="A19" s="54" t="s">
        <v>1031</v>
      </c>
      <c r="B19" s="61">
        <f>ROUND(SUMIF(Model_Output!$B$11:$B$5000,I19,Model_Output!$G$11:$G$5000),-2)</f>
        <v>90300</v>
      </c>
      <c r="C19" s="55">
        <f>ROUND(SUMIF(Model_Output!$B$11:$B$5000,J19,Model_Output!$G$11:$G$5000),-2)</f>
        <v>0</v>
      </c>
      <c r="D19" s="55">
        <f>ROUND(SUMIF(Model_Output!$B$11:$B$5000,K19,Model_Output!$G$11:$G$5000),-2)</f>
        <v>1400</v>
      </c>
      <c r="E19" s="55">
        <f>ROUND(SUMIF(Model_Output!$B$11:$B$5000,L19,Model_Output!$G$11:$G$5000),-2)</f>
        <v>600</v>
      </c>
      <c r="F19" s="55">
        <f>SUM(B19:E19)</f>
        <v>92300</v>
      </c>
      <c r="I19" s="64" t="s">
        <v>977</v>
      </c>
      <c r="J19" s="64" t="s">
        <v>985</v>
      </c>
      <c r="K19" s="64" t="s">
        <v>993</v>
      </c>
      <c r="L19" s="64" t="s">
        <v>1001</v>
      </c>
    </row>
    <row r="20" spans="1:12" x14ac:dyDescent="0.3">
      <c r="A20" s="54" t="s">
        <v>1032</v>
      </c>
      <c r="B20" s="61">
        <f>ROUND(SUMIF(Model_Output!$B$11:$B$5000,I20,Model_Output!$G$11:$G$5000),-2)</f>
        <v>800</v>
      </c>
      <c r="C20" s="55">
        <f>ROUND(SUMIF(Model_Output!$B$11:$B$5000,J20,Model_Output!$G$11:$G$5000),-2)</f>
        <v>5400</v>
      </c>
      <c r="D20" s="55">
        <f>ROUND(SUMIF(Model_Output!$B$11:$B$5000,K20,Model_Output!$G$11:$G$5000),-2)</f>
        <v>800</v>
      </c>
      <c r="E20" s="55">
        <f>ROUND(SUMIF(Model_Output!$B$11:$B$5000,L20,Model_Output!$G$11:$G$5000),-2)</f>
        <v>100</v>
      </c>
      <c r="F20" s="55">
        <f t="shared" ref="F20:F22" si="0">SUM(B20:E20)</f>
        <v>7100</v>
      </c>
      <c r="I20" s="64" t="s">
        <v>983</v>
      </c>
      <c r="J20" s="64" t="s">
        <v>991</v>
      </c>
      <c r="K20" s="64" t="s">
        <v>999</v>
      </c>
      <c r="L20" s="64" t="s">
        <v>1007</v>
      </c>
    </row>
    <row r="21" spans="1:12" x14ac:dyDescent="0.3">
      <c r="A21" s="54" t="s">
        <v>1033</v>
      </c>
      <c r="B21" s="61">
        <f>ROUND(SUMIF(Model_Output!$B$11:$B$5000,I21,Model_Output!$G$11:$G$5000),-2)</f>
        <v>2800</v>
      </c>
      <c r="C21" s="55">
        <f>ROUND(SUMIF(Model_Output!$B$11:$B$5000,J21,Model_Output!$G$11:$G$5000),-2)</f>
        <v>100</v>
      </c>
      <c r="D21" s="55">
        <f>ROUND(SUMIF(Model_Output!$B$11:$B$5000,K21,Model_Output!$G$11:$G$5000),-2)</f>
        <v>25100</v>
      </c>
      <c r="E21" s="55">
        <f>ROUND(SUMIF(Model_Output!$B$11:$B$5000,L21,Model_Output!$G$11:$G$5000),-2)</f>
        <v>0</v>
      </c>
      <c r="F21" s="55">
        <f t="shared" si="0"/>
        <v>28000</v>
      </c>
      <c r="I21" s="64" t="s">
        <v>981</v>
      </c>
      <c r="J21" s="64" t="s">
        <v>989</v>
      </c>
      <c r="K21" s="64" t="s">
        <v>997</v>
      </c>
      <c r="L21" s="64" t="s">
        <v>1005</v>
      </c>
    </row>
    <row r="22" spans="1:12" ht="17.25" thickBot="1" x14ac:dyDescent="0.35">
      <c r="A22" s="56" t="s">
        <v>1034</v>
      </c>
      <c r="B22" s="62">
        <f>ROUND(SUMIF(Model_Output!$B$11:$B$5000,I22,Model_Output!$G$11:$G$5000),-2)</f>
        <v>12700</v>
      </c>
      <c r="C22" s="57">
        <f>ROUND(SUMIF(Model_Output!$B$11:$B$5000,J22,Model_Output!$G$11:$G$5000),-2)</f>
        <v>0</v>
      </c>
      <c r="D22" s="57">
        <f>ROUND(SUMIF(Model_Output!$B$11:$B$5000,K22,Model_Output!$G$11:$G$5000),-2)</f>
        <v>0</v>
      </c>
      <c r="E22" s="57">
        <f>ROUND(SUMIF(Model_Output!$B$11:$B$5000,L22,Model_Output!$G$11:$G$5000),-2)</f>
        <v>10900</v>
      </c>
      <c r="F22" s="57">
        <f t="shared" si="0"/>
        <v>23600</v>
      </c>
      <c r="I22" s="64" t="s">
        <v>979</v>
      </c>
      <c r="J22" s="64" t="s">
        <v>987</v>
      </c>
      <c r="K22" s="64" t="s">
        <v>995</v>
      </c>
      <c r="L22" s="64" t="s">
        <v>1003</v>
      </c>
    </row>
    <row r="23" spans="1:12" x14ac:dyDescent="0.3">
      <c r="A23" s="54" t="s">
        <v>1017</v>
      </c>
      <c r="B23" s="61">
        <f>SUM(B19:B22)</f>
        <v>106600</v>
      </c>
      <c r="C23" s="55">
        <f>SUM(C19:C22)</f>
        <v>5500</v>
      </c>
      <c r="D23" s="55">
        <f t="shared" ref="D23" si="1">SUM(D19:D22)</f>
        <v>27300</v>
      </c>
      <c r="E23" s="55">
        <f>SUM(E19:E22)</f>
        <v>11600</v>
      </c>
      <c r="F23" s="55">
        <f>SUM(F19:F22)</f>
        <v>151000</v>
      </c>
      <c r="G23" s="64" t="s">
        <v>1273</v>
      </c>
    </row>
    <row r="24" spans="1:12" x14ac:dyDescent="0.3">
      <c r="F24" s="69">
        <f>B4</f>
        <v>157700</v>
      </c>
      <c r="G24" s="64" t="s">
        <v>1274</v>
      </c>
    </row>
    <row r="26" spans="1:12" x14ac:dyDescent="0.3">
      <c r="A26" s="65" t="s">
        <v>2003</v>
      </c>
    </row>
    <row r="27" spans="1:12" x14ac:dyDescent="0.3">
      <c r="A27" s="234" t="s">
        <v>1019</v>
      </c>
      <c r="B27" s="237" t="s">
        <v>1020</v>
      </c>
      <c r="C27" s="234"/>
      <c r="D27" s="234"/>
      <c r="E27" s="234"/>
      <c r="F27" s="234"/>
      <c r="G27" s="67"/>
      <c r="H27" s="67"/>
      <c r="I27" s="58"/>
    </row>
    <row r="28" spans="1:12" ht="17.25" thickBot="1" x14ac:dyDescent="0.35">
      <c r="A28" s="235"/>
      <c r="B28" s="60" t="s">
        <v>1021</v>
      </c>
      <c r="C28" s="59" t="s">
        <v>1022</v>
      </c>
      <c r="D28" s="59" t="s">
        <v>1029</v>
      </c>
      <c r="E28" s="59" t="s">
        <v>1030</v>
      </c>
      <c r="F28" s="59" t="s">
        <v>1017</v>
      </c>
      <c r="G28" s="67"/>
      <c r="H28" s="67"/>
      <c r="I28" s="68" t="s">
        <v>68</v>
      </c>
      <c r="J28" s="68"/>
      <c r="K28" s="68"/>
      <c r="L28" s="68"/>
    </row>
    <row r="29" spans="1:12" x14ac:dyDescent="0.3">
      <c r="A29" s="54" t="s">
        <v>1031</v>
      </c>
      <c r="B29" s="61">
        <f>ROUND(SUMIF(Model_Output!$B$11:$B$5000,I29,Model_Output!$G$11:$G$5000),-2)</f>
        <v>2848900</v>
      </c>
      <c r="C29" s="55">
        <f>ROUND(SUMIF(Model_Output!$B$11:$B$5000,J29,Model_Output!$G$11:$G$5000),-2)</f>
        <v>0</v>
      </c>
      <c r="D29" s="55">
        <f>ROUND(SUMIF(Model_Output!$B$11:$B$5000,K29,Model_Output!$G$11:$G$5000),-2)</f>
        <v>19900</v>
      </c>
      <c r="E29" s="55">
        <f>ROUND(SUMIF(Model_Output!$B$11:$B$5000,L29,Model_Output!$G$11:$G$5000),-2)</f>
        <v>47900</v>
      </c>
      <c r="F29" s="55">
        <f>SUM(B29:E29)</f>
        <v>2916700</v>
      </c>
      <c r="I29" s="64" t="s">
        <v>1035</v>
      </c>
      <c r="J29" s="64" t="s">
        <v>1036</v>
      </c>
      <c r="K29" s="64" t="s">
        <v>1037</v>
      </c>
      <c r="L29" s="64" t="s">
        <v>1038</v>
      </c>
    </row>
    <row r="30" spans="1:12" x14ac:dyDescent="0.3">
      <c r="A30" s="54" t="s">
        <v>1032</v>
      </c>
      <c r="B30" s="61">
        <f>ROUND(SUMIF(Model_Output!$B$11:$B$5000,I30,Model_Output!$G$11:$G$5000),-2)</f>
        <v>300</v>
      </c>
      <c r="C30" s="55">
        <f>ROUND(SUMIF(Model_Output!$B$11:$B$5000,J30,Model_Output!$G$11:$G$5000),-2)</f>
        <v>348900</v>
      </c>
      <c r="D30" s="55">
        <f>ROUND(SUMIF(Model_Output!$B$11:$B$5000,K30,Model_Output!$G$11:$G$5000),-2)</f>
        <v>8000</v>
      </c>
      <c r="E30" s="55">
        <f>ROUND(SUMIF(Model_Output!$B$11:$B$5000,L30,Model_Output!$G$11:$G$5000),-2)</f>
        <v>0</v>
      </c>
      <c r="F30" s="55">
        <f t="shared" ref="F30:F32" si="2">SUM(B30:E30)</f>
        <v>357200</v>
      </c>
      <c r="I30" s="64" t="s">
        <v>1039</v>
      </c>
      <c r="J30" s="64" t="s">
        <v>1040</v>
      </c>
      <c r="K30" s="64" t="s">
        <v>1041</v>
      </c>
      <c r="L30" s="64" t="s">
        <v>1042</v>
      </c>
    </row>
    <row r="31" spans="1:12" x14ac:dyDescent="0.3">
      <c r="A31" s="54" t="s">
        <v>1033</v>
      </c>
      <c r="B31" s="61">
        <f>ROUND(SUMIF(Model_Output!$B$11:$B$5000,I31,Model_Output!$G$11:$G$5000),-2)</f>
        <v>147000</v>
      </c>
      <c r="C31" s="55">
        <f>ROUND(SUMIF(Model_Output!$B$11:$B$5000,J31,Model_Output!$G$11:$G$5000),-2)</f>
        <v>8500</v>
      </c>
      <c r="D31" s="55">
        <f>ROUND(SUMIF(Model_Output!$B$11:$B$5000,K31,Model_Output!$G$11:$G$5000),-2)</f>
        <v>1029700</v>
      </c>
      <c r="E31" s="55">
        <f>ROUND(SUMIF(Model_Output!$B$11:$B$5000,L31,Model_Output!$G$11:$G$5000),-2)</f>
        <v>0</v>
      </c>
      <c r="F31" s="55">
        <f t="shared" si="2"/>
        <v>1185200</v>
      </c>
      <c r="I31" s="64" t="s">
        <v>1043</v>
      </c>
      <c r="J31" s="64" t="s">
        <v>1044</v>
      </c>
      <c r="K31" s="64" t="s">
        <v>1045</v>
      </c>
      <c r="L31" s="64" t="s">
        <v>1046</v>
      </c>
    </row>
    <row r="32" spans="1:12" ht="17.25" thickBot="1" x14ac:dyDescent="0.35">
      <c r="A32" s="56" t="s">
        <v>1034</v>
      </c>
      <c r="B32" s="62">
        <f>ROUND(SUMIF(Model_Output!$B$11:$B$5000,I32,Model_Output!$G$11:$G$5000),-2)</f>
        <v>168500</v>
      </c>
      <c r="C32" s="57">
        <f>ROUND(SUMIF(Model_Output!$B$11:$B$5000,J32,Model_Output!$G$11:$G$5000),-2)</f>
        <v>0</v>
      </c>
      <c r="D32" s="57">
        <f>ROUND(SUMIF(Model_Output!$B$11:$B$5000,K32,Model_Output!$G$11:$G$5000),-2)</f>
        <v>0</v>
      </c>
      <c r="E32" s="57">
        <f>ROUND(SUMIF(Model_Output!$B$11:$B$5000,L32,Model_Output!$G$11:$G$5000),-2)</f>
        <v>904400</v>
      </c>
      <c r="F32" s="57">
        <f t="shared" si="2"/>
        <v>1072900</v>
      </c>
      <c r="I32" s="64" t="s">
        <v>1047</v>
      </c>
      <c r="J32" s="64" t="s">
        <v>1048</v>
      </c>
      <c r="K32" s="64" t="s">
        <v>1049</v>
      </c>
      <c r="L32" s="64" t="s">
        <v>1050</v>
      </c>
    </row>
    <row r="33" spans="1:12" x14ac:dyDescent="0.3">
      <c r="A33" s="54" t="s">
        <v>1017</v>
      </c>
      <c r="B33" s="61">
        <f>SUM(B29:B32)</f>
        <v>3164700</v>
      </c>
      <c r="C33" s="55">
        <f>SUM(C29:C32)</f>
        <v>357400</v>
      </c>
      <c r="D33" s="55">
        <f t="shared" ref="D33" si="3">SUM(D29:D32)</f>
        <v>1057600</v>
      </c>
      <c r="E33" s="55">
        <f>SUM(E29:E32)</f>
        <v>952300</v>
      </c>
      <c r="F33" s="55">
        <f>SUM(F29:F32)</f>
        <v>5532000</v>
      </c>
      <c r="G33" s="64" t="s">
        <v>1273</v>
      </c>
    </row>
    <row r="34" spans="1:12" x14ac:dyDescent="0.3">
      <c r="F34" s="69">
        <f>B5</f>
        <v>5692100</v>
      </c>
      <c r="G34" s="64" t="s">
        <v>1274</v>
      </c>
    </row>
    <row r="36" spans="1:12" x14ac:dyDescent="0.3">
      <c r="A36" s="65" t="s">
        <v>2004</v>
      </c>
    </row>
    <row r="37" spans="1:12" x14ac:dyDescent="0.3">
      <c r="A37" s="234" t="s">
        <v>1019</v>
      </c>
      <c r="B37" s="237" t="s">
        <v>1020</v>
      </c>
      <c r="C37" s="234"/>
      <c r="D37" s="234"/>
      <c r="E37" s="234"/>
      <c r="F37" s="234"/>
      <c r="G37" s="67"/>
      <c r="H37" s="67"/>
      <c r="I37" s="58"/>
    </row>
    <row r="38" spans="1:12" ht="17.25" thickBot="1" x14ac:dyDescent="0.35">
      <c r="A38" s="235"/>
      <c r="B38" s="60" t="s">
        <v>1021</v>
      </c>
      <c r="C38" s="59" t="s">
        <v>1022</v>
      </c>
      <c r="D38" s="59" t="s">
        <v>1029</v>
      </c>
      <c r="E38" s="59" t="s">
        <v>1030</v>
      </c>
      <c r="F38" s="59" t="s">
        <v>1017</v>
      </c>
      <c r="G38" s="67"/>
      <c r="H38" s="67"/>
      <c r="I38" s="68" t="s">
        <v>68</v>
      </c>
      <c r="J38" s="68"/>
      <c r="K38" s="68"/>
      <c r="L38" s="68"/>
    </row>
    <row r="39" spans="1:12" x14ac:dyDescent="0.3">
      <c r="A39" s="54" t="s">
        <v>1031</v>
      </c>
      <c r="B39" s="61">
        <f>ROUND(SUMIF(Model_Output!$B$11:$B$5000,I39,Model_Output!$G$11:$G$5000),-2)</f>
        <v>665400</v>
      </c>
      <c r="C39" s="55">
        <f>ROUND(SUMIF(Model_Output!$B$11:$B$5000,J39,Model_Output!$G$11:$G$5000),-2)</f>
        <v>0</v>
      </c>
      <c r="D39" s="55">
        <f>ROUND(SUMIF(Model_Output!$B$11:$B$5000,K39,Model_Output!$G$11:$G$5000),-2)</f>
        <v>500</v>
      </c>
      <c r="E39" s="55">
        <f>ROUND(SUMIF(Model_Output!$B$11:$B$5000,L39,Model_Output!$G$11:$G$5000),-2)</f>
        <v>3100</v>
      </c>
      <c r="F39" s="55">
        <f>SUM(B39:E39)</f>
        <v>669000</v>
      </c>
      <c r="I39" s="64" t="s">
        <v>1051</v>
      </c>
      <c r="J39" s="64" t="s">
        <v>1052</v>
      </c>
      <c r="K39" s="64" t="s">
        <v>1053</v>
      </c>
      <c r="L39" s="64" t="s">
        <v>1054</v>
      </c>
    </row>
    <row r="40" spans="1:12" x14ac:dyDescent="0.3">
      <c r="A40" s="54" t="s">
        <v>1032</v>
      </c>
      <c r="B40" s="61">
        <f>ROUND(SUMIF(Model_Output!$B$11:$B$5000,I40,Model_Output!$G$11:$G$5000),-2)</f>
        <v>4200</v>
      </c>
      <c r="C40" s="55">
        <f>ROUND(SUMIF(Model_Output!$B$11:$B$5000,J40,Model_Output!$G$11:$G$5000),-2)</f>
        <v>70900</v>
      </c>
      <c r="D40" s="55">
        <f>ROUND(SUMIF(Model_Output!$B$11:$B$5000,K40,Model_Output!$G$11:$G$5000),-2)</f>
        <v>5600</v>
      </c>
      <c r="E40" s="55">
        <f>ROUND(SUMIF(Model_Output!$B$11:$B$5000,L40,Model_Output!$G$11:$G$5000),-2)</f>
        <v>800</v>
      </c>
      <c r="F40" s="55">
        <f t="shared" ref="F40:F42" si="4">SUM(B40:E40)</f>
        <v>81500</v>
      </c>
      <c r="I40" s="64" t="s">
        <v>1055</v>
      </c>
      <c r="J40" s="64" t="s">
        <v>1056</v>
      </c>
      <c r="K40" s="64" t="s">
        <v>1057</v>
      </c>
      <c r="L40" s="64" t="s">
        <v>1058</v>
      </c>
    </row>
    <row r="41" spans="1:12" x14ac:dyDescent="0.3">
      <c r="A41" s="54" t="s">
        <v>1033</v>
      </c>
      <c r="B41" s="61">
        <f>ROUND(SUMIF(Model_Output!$B$11:$B$5000,I41,Model_Output!$G$11:$G$5000),-2)</f>
        <v>61600</v>
      </c>
      <c r="C41" s="55">
        <f>ROUND(SUMIF(Model_Output!$B$11:$B$5000,J41,Model_Output!$G$11:$G$5000),-2)</f>
        <v>100</v>
      </c>
      <c r="D41" s="55">
        <f>ROUND(SUMIF(Model_Output!$B$11:$B$5000,K41,Model_Output!$G$11:$G$5000),-2)</f>
        <v>201300</v>
      </c>
      <c r="E41" s="55">
        <f>ROUND(SUMIF(Model_Output!$B$11:$B$5000,L41,Model_Output!$G$11:$G$5000),-2)</f>
        <v>0</v>
      </c>
      <c r="F41" s="55">
        <f t="shared" si="4"/>
        <v>263000</v>
      </c>
      <c r="I41" s="64" t="s">
        <v>1059</v>
      </c>
      <c r="J41" s="64" t="s">
        <v>1060</v>
      </c>
      <c r="K41" s="64" t="s">
        <v>1061</v>
      </c>
      <c r="L41" s="64" t="s">
        <v>1062</v>
      </c>
    </row>
    <row r="42" spans="1:12" ht="17.25" thickBot="1" x14ac:dyDescent="0.35">
      <c r="A42" s="56" t="s">
        <v>1034</v>
      </c>
      <c r="B42" s="62">
        <f>ROUND(SUMIF(Model_Output!$B$11:$B$5000,I42,Model_Output!$G$11:$G$5000),-2)</f>
        <v>47000</v>
      </c>
      <c r="C42" s="57">
        <f>ROUND(SUMIF(Model_Output!$B$11:$B$5000,J42,Model_Output!$G$11:$G$5000),-2)</f>
        <v>0</v>
      </c>
      <c r="D42" s="57">
        <f>ROUND(SUMIF(Model_Output!$B$11:$B$5000,K42,Model_Output!$G$11:$G$5000),-2)</f>
        <v>0</v>
      </c>
      <c r="E42" s="57">
        <f>ROUND(SUMIF(Model_Output!$B$11:$B$5000,L42,Model_Output!$G$11:$G$5000),-2)</f>
        <v>188400</v>
      </c>
      <c r="F42" s="57">
        <f t="shared" si="4"/>
        <v>235400</v>
      </c>
      <c r="I42" s="64" t="s">
        <v>1063</v>
      </c>
      <c r="J42" s="64" t="s">
        <v>1064</v>
      </c>
      <c r="K42" s="64" t="s">
        <v>1065</v>
      </c>
      <c r="L42" s="64" t="s">
        <v>1066</v>
      </c>
    </row>
    <row r="43" spans="1:12" x14ac:dyDescent="0.3">
      <c r="A43" s="54" t="s">
        <v>1017</v>
      </c>
      <c r="B43" s="61">
        <f>SUM(B39:B42)</f>
        <v>778200</v>
      </c>
      <c r="C43" s="55">
        <f>SUM(C39:C42)</f>
        <v>71000</v>
      </c>
      <c r="D43" s="55">
        <f t="shared" ref="D43" si="5">SUM(D39:D42)</f>
        <v>207400</v>
      </c>
      <c r="E43" s="55">
        <f>SUM(E39:E42)</f>
        <v>192300</v>
      </c>
      <c r="F43" s="55">
        <f>SUM(F39:F42)</f>
        <v>1248900</v>
      </c>
      <c r="G43" s="64" t="s">
        <v>1273</v>
      </c>
    </row>
    <row r="44" spans="1:12" x14ac:dyDescent="0.3">
      <c r="F44" s="69">
        <f>B6</f>
        <v>1307300</v>
      </c>
      <c r="G44" s="64" t="s">
        <v>1274</v>
      </c>
    </row>
    <row r="46" spans="1:12" x14ac:dyDescent="0.3">
      <c r="A46" s="65" t="s">
        <v>2005</v>
      </c>
    </row>
    <row r="47" spans="1:12" x14ac:dyDescent="0.3">
      <c r="A47" s="234" t="s">
        <v>1019</v>
      </c>
      <c r="B47" s="237" t="s">
        <v>1020</v>
      </c>
      <c r="C47" s="234"/>
      <c r="D47" s="234"/>
      <c r="E47" s="234"/>
      <c r="F47" s="234"/>
      <c r="G47" s="67"/>
      <c r="H47" s="67"/>
      <c r="I47" s="58"/>
    </row>
    <row r="48" spans="1:12" ht="17.25" thickBot="1" x14ac:dyDescent="0.35">
      <c r="A48" s="235"/>
      <c r="B48" s="60" t="s">
        <v>1021</v>
      </c>
      <c r="C48" s="59" t="s">
        <v>1022</v>
      </c>
      <c r="D48" s="59" t="s">
        <v>1029</v>
      </c>
      <c r="E48" s="59" t="s">
        <v>1030</v>
      </c>
      <c r="F48" s="59" t="s">
        <v>1017</v>
      </c>
      <c r="G48" s="67"/>
      <c r="H48" s="67"/>
      <c r="I48" s="68" t="s">
        <v>68</v>
      </c>
      <c r="J48" s="68"/>
      <c r="K48" s="68"/>
      <c r="L48" s="68"/>
    </row>
    <row r="49" spans="1:12" x14ac:dyDescent="0.3">
      <c r="A49" s="54" t="s">
        <v>1031</v>
      </c>
      <c r="B49" s="61">
        <f>ROUND(SUMIF(Model_Output!$B$11:$B$5000,I49,Model_Output!$G$11:$G$5000),-2)</f>
        <v>546600</v>
      </c>
      <c r="C49" s="55">
        <f>ROUND(SUMIF(Model_Output!$B$11:$B$5000,J49,Model_Output!$G$11:$G$5000),-2)</f>
        <v>100</v>
      </c>
      <c r="D49" s="55">
        <f>ROUND(SUMIF(Model_Output!$B$11:$B$5000,K49,Model_Output!$G$11:$G$5000),-2)</f>
        <v>11300</v>
      </c>
      <c r="E49" s="55">
        <f>ROUND(SUMIF(Model_Output!$B$11:$B$5000,L49,Model_Output!$G$11:$G$5000),-2)</f>
        <v>14500</v>
      </c>
      <c r="F49" s="55">
        <f>SUM(B49:E49)</f>
        <v>572500</v>
      </c>
      <c r="I49" s="64" t="s">
        <v>1067</v>
      </c>
      <c r="J49" s="64" t="s">
        <v>1068</v>
      </c>
      <c r="K49" s="64" t="s">
        <v>1069</v>
      </c>
      <c r="L49" s="64" t="s">
        <v>1070</v>
      </c>
    </row>
    <row r="50" spans="1:12" x14ac:dyDescent="0.3">
      <c r="A50" s="54" t="s">
        <v>1032</v>
      </c>
      <c r="B50" s="61">
        <f>ROUND(SUMIF(Model_Output!$B$11:$B$5000,I50,Model_Output!$G$11:$G$5000),-2)</f>
        <v>0</v>
      </c>
      <c r="C50" s="55">
        <f>ROUND(SUMIF(Model_Output!$B$11:$B$5000,J50,Model_Output!$G$11:$G$5000),-2)</f>
        <v>81100</v>
      </c>
      <c r="D50" s="55">
        <f>ROUND(SUMIF(Model_Output!$B$11:$B$5000,K50,Model_Output!$G$11:$G$5000),-2)</f>
        <v>1500</v>
      </c>
      <c r="E50" s="55">
        <f>ROUND(SUMIF(Model_Output!$B$11:$B$5000,L50,Model_Output!$G$11:$G$5000),-2)</f>
        <v>0</v>
      </c>
      <c r="F50" s="55">
        <f t="shared" ref="F50:F52" si="6">SUM(B50:E50)</f>
        <v>82600</v>
      </c>
      <c r="I50" s="64" t="s">
        <v>1071</v>
      </c>
      <c r="J50" s="64" t="s">
        <v>1072</v>
      </c>
      <c r="K50" s="64" t="s">
        <v>1073</v>
      </c>
      <c r="L50" s="64" t="s">
        <v>1074</v>
      </c>
    </row>
    <row r="51" spans="1:12" x14ac:dyDescent="0.3">
      <c r="A51" s="54" t="s">
        <v>1033</v>
      </c>
      <c r="B51" s="61">
        <f>ROUND(SUMIF(Model_Output!$B$11:$B$5000,I51,Model_Output!$G$11:$G$5000),-2)</f>
        <v>10500</v>
      </c>
      <c r="C51" s="55">
        <f>ROUND(SUMIF(Model_Output!$B$11:$B$5000,J51,Model_Output!$G$11:$G$5000),-2)</f>
        <v>1800</v>
      </c>
      <c r="D51" s="55">
        <f>ROUND(SUMIF(Model_Output!$B$11:$B$5000,K51,Model_Output!$G$11:$G$5000),-2)</f>
        <v>246400</v>
      </c>
      <c r="E51" s="55">
        <f>ROUND(SUMIF(Model_Output!$B$11:$B$5000,L51,Model_Output!$G$11:$G$5000),-2)</f>
        <v>0</v>
      </c>
      <c r="F51" s="55">
        <f t="shared" si="6"/>
        <v>258700</v>
      </c>
      <c r="I51" s="64" t="s">
        <v>1075</v>
      </c>
      <c r="J51" s="64" t="s">
        <v>1076</v>
      </c>
      <c r="K51" s="64" t="s">
        <v>1077</v>
      </c>
      <c r="L51" s="64" t="s">
        <v>1078</v>
      </c>
    </row>
    <row r="52" spans="1:12" ht="17.25" thickBot="1" x14ac:dyDescent="0.35">
      <c r="A52" s="56" t="s">
        <v>1034</v>
      </c>
      <c r="B52" s="62">
        <f>ROUND(SUMIF(Model_Output!$B$11:$B$5000,I52,Model_Output!$G$11:$G$5000),-2)</f>
        <v>15000</v>
      </c>
      <c r="C52" s="57">
        <f>ROUND(SUMIF(Model_Output!$B$11:$B$5000,J52,Model_Output!$G$11:$G$5000),-2)</f>
        <v>0</v>
      </c>
      <c r="D52" s="57">
        <f>ROUND(SUMIF(Model_Output!$B$11:$B$5000,K52,Model_Output!$G$11:$G$5000),-2)</f>
        <v>0</v>
      </c>
      <c r="E52" s="57">
        <f>ROUND(SUMIF(Model_Output!$B$11:$B$5000,L52,Model_Output!$G$11:$G$5000),-2)</f>
        <v>178600</v>
      </c>
      <c r="F52" s="57">
        <f t="shared" si="6"/>
        <v>193600</v>
      </c>
      <c r="I52" s="64" t="s">
        <v>1079</v>
      </c>
      <c r="J52" s="64" t="s">
        <v>1080</v>
      </c>
      <c r="K52" s="64" t="s">
        <v>1081</v>
      </c>
      <c r="L52" s="64" t="s">
        <v>1097</v>
      </c>
    </row>
    <row r="53" spans="1:12" x14ac:dyDescent="0.3">
      <c r="A53" s="54" t="s">
        <v>1017</v>
      </c>
      <c r="B53" s="61">
        <f>SUM(B49:B52)</f>
        <v>572100</v>
      </c>
      <c r="C53" s="55">
        <f>SUM(C49:C52)</f>
        <v>83000</v>
      </c>
      <c r="D53" s="55">
        <f t="shared" ref="D53" si="7">SUM(D49:D52)</f>
        <v>259200</v>
      </c>
      <c r="E53" s="55">
        <f>SUM(E49:E52)</f>
        <v>193100</v>
      </c>
      <c r="F53" s="55">
        <f>SUM(F49:F52)</f>
        <v>1107400</v>
      </c>
      <c r="G53" s="64" t="s">
        <v>1273</v>
      </c>
    </row>
    <row r="54" spans="1:12" x14ac:dyDescent="0.3">
      <c r="F54" s="69">
        <f>B7</f>
        <v>1115300</v>
      </c>
      <c r="G54" s="64" t="s">
        <v>1274</v>
      </c>
    </row>
    <row r="56" spans="1:12" x14ac:dyDescent="0.3">
      <c r="A56" s="65" t="s">
        <v>2006</v>
      </c>
    </row>
    <row r="57" spans="1:12" x14ac:dyDescent="0.3">
      <c r="A57" s="234" t="s">
        <v>1019</v>
      </c>
      <c r="B57" s="237" t="s">
        <v>1020</v>
      </c>
      <c r="C57" s="234"/>
      <c r="D57" s="234"/>
      <c r="E57" s="234"/>
      <c r="F57" s="234"/>
      <c r="G57" s="67"/>
      <c r="H57" s="67"/>
      <c r="I57" s="58"/>
    </row>
    <row r="58" spans="1:12" ht="17.25" thickBot="1" x14ac:dyDescent="0.35">
      <c r="A58" s="235"/>
      <c r="B58" s="60" t="s">
        <v>1021</v>
      </c>
      <c r="C58" s="59" t="s">
        <v>1022</v>
      </c>
      <c r="D58" s="59" t="s">
        <v>1029</v>
      </c>
      <c r="E58" s="59" t="s">
        <v>1030</v>
      </c>
      <c r="F58" s="59" t="s">
        <v>1017</v>
      </c>
      <c r="G58" s="67"/>
      <c r="H58" s="67"/>
      <c r="I58" s="68" t="s">
        <v>68</v>
      </c>
      <c r="J58" s="68"/>
      <c r="K58" s="68"/>
      <c r="L58" s="68"/>
    </row>
    <row r="59" spans="1:12" x14ac:dyDescent="0.3">
      <c r="A59" s="54" t="s">
        <v>1031</v>
      </c>
      <c r="B59" s="61">
        <f>ROUND(SUMIF(Model_Output!$B$11:$B$5000,I59,Model_Output!$G$11:$G$5000),-2)</f>
        <v>1703500</v>
      </c>
      <c r="C59" s="55">
        <f>ROUND(SUMIF(Model_Output!$B$11:$B$5000,J59,Model_Output!$G$11:$G$5000),-2)</f>
        <v>0</v>
      </c>
      <c r="D59" s="55">
        <f>ROUND(SUMIF(Model_Output!$B$11:$B$5000,K59,Model_Output!$G$11:$G$5000),-2)</f>
        <v>27500</v>
      </c>
      <c r="E59" s="55">
        <f>ROUND(SUMIF(Model_Output!$B$11:$B$5000,L59,Model_Output!$G$11:$G$5000),-2)</f>
        <v>48000</v>
      </c>
      <c r="F59" s="55">
        <f>SUM(B59:E59)</f>
        <v>1779000</v>
      </c>
      <c r="I59" s="64" t="s">
        <v>1082</v>
      </c>
      <c r="J59" s="64" t="s">
        <v>1083</v>
      </c>
      <c r="K59" s="64" t="s">
        <v>1084</v>
      </c>
      <c r="L59" s="64" t="s">
        <v>1085</v>
      </c>
    </row>
    <row r="60" spans="1:12" x14ac:dyDescent="0.3">
      <c r="A60" s="54" t="s">
        <v>1032</v>
      </c>
      <c r="B60" s="61">
        <f>ROUND(SUMIF(Model_Output!$B$11:$B$5000,I60,Model_Output!$G$11:$G$5000),-2)</f>
        <v>0</v>
      </c>
      <c r="C60" s="55">
        <f>ROUND(SUMIF(Model_Output!$B$11:$B$5000,J60,Model_Output!$G$11:$G$5000),-2)</f>
        <v>194400</v>
      </c>
      <c r="D60" s="55">
        <f>ROUND(SUMIF(Model_Output!$B$11:$B$5000,K60,Model_Output!$G$11:$G$5000),-2)</f>
        <v>4300</v>
      </c>
      <c r="E60" s="55">
        <f>ROUND(SUMIF(Model_Output!$B$11:$B$5000,L60,Model_Output!$G$11:$G$5000),-2)</f>
        <v>0</v>
      </c>
      <c r="F60" s="55">
        <f t="shared" ref="F60:F62" si="8">SUM(B60:E60)</f>
        <v>198700</v>
      </c>
      <c r="I60" s="64" t="s">
        <v>1086</v>
      </c>
      <c r="J60" s="64" t="s">
        <v>1087</v>
      </c>
      <c r="K60" s="64" t="s">
        <v>1088</v>
      </c>
      <c r="L60" s="64" t="s">
        <v>1089</v>
      </c>
    </row>
    <row r="61" spans="1:12" x14ac:dyDescent="0.3">
      <c r="A61" s="54" t="s">
        <v>1033</v>
      </c>
      <c r="B61" s="61">
        <f>ROUND(SUMIF(Model_Output!$B$11:$B$5000,I61,Model_Output!$G$11:$G$5000),-2)</f>
        <v>28100</v>
      </c>
      <c r="C61" s="55">
        <f>ROUND(SUMIF(Model_Output!$B$11:$B$5000,J61,Model_Output!$G$11:$G$5000),-2)</f>
        <v>3900</v>
      </c>
      <c r="D61" s="55">
        <f>ROUND(SUMIF(Model_Output!$B$11:$B$5000,K61,Model_Output!$G$11:$G$5000),-2)</f>
        <v>577100</v>
      </c>
      <c r="E61" s="55">
        <f>ROUND(SUMIF(Model_Output!$B$11:$B$5000,L61,Model_Output!$G$11:$G$5000),-2)</f>
        <v>0</v>
      </c>
      <c r="F61" s="55">
        <f t="shared" si="8"/>
        <v>609100</v>
      </c>
      <c r="I61" s="64" t="s">
        <v>1090</v>
      </c>
      <c r="J61" s="64" t="s">
        <v>1091</v>
      </c>
      <c r="K61" s="64" t="s">
        <v>1092</v>
      </c>
      <c r="L61" s="64" t="s">
        <v>1093</v>
      </c>
    </row>
    <row r="62" spans="1:12" ht="17.25" thickBot="1" x14ac:dyDescent="0.35">
      <c r="A62" s="56" t="s">
        <v>1034</v>
      </c>
      <c r="B62" s="62">
        <f>ROUND(SUMIF(Model_Output!$B$11:$B$5000,I62,Model_Output!$G$11:$G$5000),-2)</f>
        <v>47900</v>
      </c>
      <c r="C62" s="57">
        <f>ROUND(SUMIF(Model_Output!$B$11:$B$5000,J62,Model_Output!$G$11:$G$5000),-2)</f>
        <v>0</v>
      </c>
      <c r="D62" s="57">
        <f>ROUND(SUMIF(Model_Output!$B$11:$B$5000,K62,Model_Output!$G$11:$G$5000),-2)</f>
        <v>0</v>
      </c>
      <c r="E62" s="57">
        <f>ROUND(SUMIF(Model_Output!$B$11:$B$5000,L62,Model_Output!$G$11:$G$5000),-2)</f>
        <v>502500</v>
      </c>
      <c r="F62" s="57">
        <f t="shared" si="8"/>
        <v>550400</v>
      </c>
      <c r="I62" s="64" t="s">
        <v>1094</v>
      </c>
      <c r="J62" s="64" t="s">
        <v>1095</v>
      </c>
      <c r="K62" s="64" t="s">
        <v>1096</v>
      </c>
      <c r="L62" s="64" t="s">
        <v>1098</v>
      </c>
    </row>
    <row r="63" spans="1:12" x14ac:dyDescent="0.3">
      <c r="A63" s="54" t="s">
        <v>1017</v>
      </c>
      <c r="B63" s="61">
        <f>SUM(B59:B62)</f>
        <v>1779500</v>
      </c>
      <c r="C63" s="55">
        <f>SUM(C59:C62)</f>
        <v>198300</v>
      </c>
      <c r="D63" s="55">
        <f t="shared" ref="D63" si="9">SUM(D59:D62)</f>
        <v>608900</v>
      </c>
      <c r="E63" s="55">
        <f>SUM(E59:E62)</f>
        <v>550500</v>
      </c>
      <c r="F63" s="55">
        <f>SUM(F59:F62)</f>
        <v>3137200</v>
      </c>
      <c r="G63" s="64" t="s">
        <v>1273</v>
      </c>
    </row>
    <row r="64" spans="1:12" x14ac:dyDescent="0.3">
      <c r="F64" s="69">
        <f>B8</f>
        <v>3137100</v>
      </c>
      <c r="G64" s="64" t="s">
        <v>1274</v>
      </c>
    </row>
    <row r="66" spans="1:12" x14ac:dyDescent="0.3">
      <c r="A66" s="65" t="s">
        <v>2007</v>
      </c>
    </row>
    <row r="67" spans="1:12" x14ac:dyDescent="0.3">
      <c r="A67" s="234" t="s">
        <v>1019</v>
      </c>
      <c r="B67" s="237" t="s">
        <v>1020</v>
      </c>
      <c r="C67" s="234"/>
      <c r="D67" s="234"/>
      <c r="E67" s="234"/>
      <c r="F67" s="234"/>
      <c r="G67" s="67"/>
      <c r="H67" s="67"/>
      <c r="I67" s="58"/>
    </row>
    <row r="68" spans="1:12" ht="17.25" thickBot="1" x14ac:dyDescent="0.35">
      <c r="A68" s="235"/>
      <c r="B68" s="60" t="s">
        <v>1021</v>
      </c>
      <c r="C68" s="59" t="s">
        <v>1022</v>
      </c>
      <c r="D68" s="59" t="s">
        <v>1029</v>
      </c>
      <c r="E68" s="59" t="s">
        <v>1030</v>
      </c>
      <c r="F68" s="59" t="s">
        <v>1017</v>
      </c>
      <c r="G68" s="67"/>
      <c r="H68" s="67"/>
      <c r="I68" s="68" t="s">
        <v>68</v>
      </c>
      <c r="J68" s="68"/>
      <c r="K68" s="68"/>
      <c r="L68" s="68"/>
    </row>
    <row r="69" spans="1:12" x14ac:dyDescent="0.3">
      <c r="A69" s="54" t="s">
        <v>1031</v>
      </c>
      <c r="B69" s="61">
        <f>ROUND(SUMIF(Model_Output!$B$11:$B$5000,I69,Model_Output!$G$11:$G$5000),-2)</f>
        <v>972800</v>
      </c>
      <c r="C69" s="55">
        <f>ROUND(SUMIF(Model_Output!$B$11:$B$5000,J69,Model_Output!$G$11:$G$5000),-2)</f>
        <v>100</v>
      </c>
      <c r="D69" s="55">
        <f>ROUND(SUMIF(Model_Output!$B$11:$B$5000,K69,Model_Output!$G$11:$G$5000),-2)</f>
        <v>23400</v>
      </c>
      <c r="E69" s="55">
        <f>ROUND(SUMIF(Model_Output!$B$11:$B$5000,L69,Model_Output!$G$11:$G$5000),-2)</f>
        <v>39000</v>
      </c>
      <c r="F69" s="55">
        <f>SUM(B69:E69)</f>
        <v>1035300</v>
      </c>
      <c r="I69" s="64" t="s">
        <v>1099</v>
      </c>
      <c r="J69" s="64" t="s">
        <v>1100</v>
      </c>
      <c r="K69" s="64" t="s">
        <v>1101</v>
      </c>
      <c r="L69" s="64" t="s">
        <v>1102</v>
      </c>
    </row>
    <row r="70" spans="1:12" x14ac:dyDescent="0.3">
      <c r="A70" s="54" t="s">
        <v>1032</v>
      </c>
      <c r="B70" s="61">
        <f>ROUND(SUMIF(Model_Output!$B$11:$B$5000,I70,Model_Output!$G$11:$G$5000),-2)</f>
        <v>100</v>
      </c>
      <c r="C70" s="55">
        <f>ROUND(SUMIF(Model_Output!$B$11:$B$5000,J70,Model_Output!$G$11:$G$5000),-2)</f>
        <v>78100</v>
      </c>
      <c r="D70" s="55">
        <f>ROUND(SUMIF(Model_Output!$B$11:$B$5000,K70,Model_Output!$G$11:$G$5000),-2)</f>
        <v>2600</v>
      </c>
      <c r="E70" s="55">
        <f>ROUND(SUMIF(Model_Output!$B$11:$B$5000,L70,Model_Output!$G$11:$G$5000),-2)</f>
        <v>0</v>
      </c>
      <c r="F70" s="55">
        <f t="shared" ref="F70:F72" si="10">SUM(B70:E70)</f>
        <v>80800</v>
      </c>
      <c r="I70" s="64" t="s">
        <v>1103</v>
      </c>
      <c r="J70" s="64" t="s">
        <v>1104</v>
      </c>
      <c r="K70" s="64" t="s">
        <v>1105</v>
      </c>
      <c r="L70" s="64" t="s">
        <v>1106</v>
      </c>
    </row>
    <row r="71" spans="1:12" x14ac:dyDescent="0.3">
      <c r="A71" s="54" t="s">
        <v>1033</v>
      </c>
      <c r="B71" s="61">
        <f>ROUND(SUMIF(Model_Output!$B$11:$B$5000,I71,Model_Output!$G$11:$G$5000),-2)</f>
        <v>23500</v>
      </c>
      <c r="C71" s="55">
        <f>ROUND(SUMIF(Model_Output!$B$11:$B$5000,J71,Model_Output!$G$11:$G$5000),-2)</f>
        <v>2500</v>
      </c>
      <c r="D71" s="55">
        <f>ROUND(SUMIF(Model_Output!$B$11:$B$5000,K71,Model_Output!$G$11:$G$5000),-2)</f>
        <v>231200</v>
      </c>
      <c r="E71" s="55">
        <f>ROUND(SUMIF(Model_Output!$B$11:$B$5000,L71,Model_Output!$G$11:$G$5000),-2)</f>
        <v>0</v>
      </c>
      <c r="F71" s="55">
        <f t="shared" si="10"/>
        <v>257200</v>
      </c>
      <c r="I71" s="64" t="s">
        <v>1107</v>
      </c>
      <c r="J71" s="64" t="s">
        <v>1108</v>
      </c>
      <c r="K71" s="64" t="s">
        <v>1109</v>
      </c>
      <c r="L71" s="64" t="s">
        <v>1110</v>
      </c>
    </row>
    <row r="72" spans="1:12" ht="17.25" thickBot="1" x14ac:dyDescent="0.35">
      <c r="A72" s="56" t="s">
        <v>1034</v>
      </c>
      <c r="B72" s="62">
        <f>ROUND(SUMIF(Model_Output!$B$11:$B$5000,I72,Model_Output!$G$11:$G$5000),-2)</f>
        <v>39000</v>
      </c>
      <c r="C72" s="57">
        <f>ROUND(SUMIF(Model_Output!$B$11:$B$5000,J72,Model_Output!$G$11:$G$5000),-2)</f>
        <v>0</v>
      </c>
      <c r="D72" s="57">
        <f>ROUND(SUMIF(Model_Output!$B$11:$B$5000,K72,Model_Output!$G$11:$G$5000),-2)</f>
        <v>0</v>
      </c>
      <c r="E72" s="57">
        <f>ROUND(SUMIF(Model_Output!$B$11:$B$5000,L72,Model_Output!$G$11:$G$5000),-2)</f>
        <v>175400</v>
      </c>
      <c r="F72" s="57">
        <f t="shared" si="10"/>
        <v>214400</v>
      </c>
      <c r="I72" s="64" t="s">
        <v>1111</v>
      </c>
      <c r="J72" s="64" t="s">
        <v>1112</v>
      </c>
      <c r="K72" s="64" t="s">
        <v>1113</v>
      </c>
      <c r="L72" s="64" t="s">
        <v>1114</v>
      </c>
    </row>
    <row r="73" spans="1:12" x14ac:dyDescent="0.3">
      <c r="A73" s="54" t="s">
        <v>1017</v>
      </c>
      <c r="B73" s="61">
        <f>SUM(B69:B72)</f>
        <v>1035400</v>
      </c>
      <c r="C73" s="55">
        <f>SUM(C69:C72)</f>
        <v>80700</v>
      </c>
      <c r="D73" s="55">
        <f t="shared" ref="D73" si="11">SUM(D69:D72)</f>
        <v>257200</v>
      </c>
      <c r="E73" s="55">
        <f>SUM(E69:E72)</f>
        <v>214400</v>
      </c>
      <c r="F73" s="55">
        <f>SUM(F69:F72)</f>
        <v>1587700</v>
      </c>
      <c r="G73" s="64" t="s">
        <v>1273</v>
      </c>
    </row>
    <row r="74" spans="1:12" x14ac:dyDescent="0.3">
      <c r="F74" s="69">
        <f>B9</f>
        <v>1624500</v>
      </c>
      <c r="G74" s="64" t="s">
        <v>1274</v>
      </c>
    </row>
    <row r="76" spans="1:12" x14ac:dyDescent="0.3">
      <c r="A76" s="65" t="s">
        <v>2008</v>
      </c>
    </row>
    <row r="77" spans="1:12" x14ac:dyDescent="0.3">
      <c r="A77" s="234" t="s">
        <v>1019</v>
      </c>
      <c r="B77" s="237" t="s">
        <v>1020</v>
      </c>
      <c r="C77" s="234"/>
      <c r="D77" s="234"/>
      <c r="E77" s="234"/>
      <c r="F77" s="234"/>
      <c r="G77" s="67"/>
      <c r="H77" s="67"/>
      <c r="I77" s="58"/>
    </row>
    <row r="78" spans="1:12" ht="17.25" thickBot="1" x14ac:dyDescent="0.35">
      <c r="A78" s="235"/>
      <c r="B78" s="60" t="s">
        <v>1021</v>
      </c>
      <c r="C78" s="59" t="s">
        <v>1022</v>
      </c>
      <c r="D78" s="59" t="s">
        <v>1029</v>
      </c>
      <c r="E78" s="59" t="s">
        <v>1030</v>
      </c>
      <c r="F78" s="59" t="s">
        <v>1017</v>
      </c>
      <c r="G78" s="67"/>
      <c r="H78" s="67"/>
      <c r="I78" s="68" t="s">
        <v>68</v>
      </c>
      <c r="J78" s="68"/>
      <c r="K78" s="68"/>
      <c r="L78" s="68"/>
    </row>
    <row r="79" spans="1:12" x14ac:dyDescent="0.3">
      <c r="A79" s="54" t="s">
        <v>1031</v>
      </c>
      <c r="B79" s="61">
        <f>ROUND(SUMIF(Model_Output!$B$11:$B$5000,I79,Model_Output!$G$11:$G$5000),-2)</f>
        <v>144300</v>
      </c>
      <c r="C79" s="55">
        <f>ROUND(SUMIF(Model_Output!$B$11:$B$5000,J79,Model_Output!$G$11:$G$5000),-2)</f>
        <v>0</v>
      </c>
      <c r="D79" s="55">
        <f>ROUND(SUMIF(Model_Output!$B$11:$B$5000,K79,Model_Output!$G$11:$G$5000),-2)</f>
        <v>600</v>
      </c>
      <c r="E79" s="55">
        <f>ROUND(SUMIF(Model_Output!$B$11:$B$5000,L79,Model_Output!$G$11:$G$5000),-2)</f>
        <v>2200</v>
      </c>
      <c r="F79" s="55">
        <f>SUM(B79:E79)</f>
        <v>147100</v>
      </c>
      <c r="I79" s="64" t="s">
        <v>1490</v>
      </c>
      <c r="J79" s="64" t="s">
        <v>1502</v>
      </c>
      <c r="K79" s="64" t="s">
        <v>1514</v>
      </c>
      <c r="L79" s="64" t="s">
        <v>1526</v>
      </c>
    </row>
    <row r="80" spans="1:12" x14ac:dyDescent="0.3">
      <c r="A80" s="54" t="s">
        <v>1032</v>
      </c>
      <c r="B80" s="61">
        <f>ROUND(SUMIF(Model_Output!$B$11:$B$5000,I80,Model_Output!$G$11:$G$5000),-2)</f>
        <v>1500</v>
      </c>
      <c r="C80" s="55">
        <f>ROUND(SUMIF(Model_Output!$B$11:$B$5000,J80,Model_Output!$G$11:$G$5000),-2)</f>
        <v>14600</v>
      </c>
      <c r="D80" s="55">
        <f>ROUND(SUMIF(Model_Output!$B$11:$B$5000,K80,Model_Output!$G$11:$G$5000),-2)</f>
        <v>2500</v>
      </c>
      <c r="E80" s="55">
        <f>ROUND(SUMIF(Model_Output!$B$11:$B$5000,L80,Model_Output!$G$11:$G$5000),-2)</f>
        <v>100</v>
      </c>
      <c r="F80" s="55">
        <f t="shared" ref="F80:F82" si="12">SUM(B80:E80)</f>
        <v>18700</v>
      </c>
      <c r="I80" s="64" t="s">
        <v>1499</v>
      </c>
      <c r="J80" s="64" t="s">
        <v>1511</v>
      </c>
      <c r="K80" s="64" t="s">
        <v>1523</v>
      </c>
      <c r="L80" s="64" t="s">
        <v>1535</v>
      </c>
    </row>
    <row r="81" spans="1:12" x14ac:dyDescent="0.3">
      <c r="A81" s="54" t="s">
        <v>1033</v>
      </c>
      <c r="B81" s="61">
        <f>ROUND(SUMIF(Model_Output!$B$11:$B$5000,I81,Model_Output!$G$11:$G$5000),-2)</f>
        <v>21800</v>
      </c>
      <c r="C81" s="55">
        <f>ROUND(SUMIF(Model_Output!$B$11:$B$5000,J81,Model_Output!$G$11:$G$5000),-2)</f>
        <v>100</v>
      </c>
      <c r="D81" s="55">
        <f>ROUND(SUMIF(Model_Output!$B$11:$B$5000,K81,Model_Output!$G$11:$G$5000),-2)</f>
        <v>40200</v>
      </c>
      <c r="E81" s="55">
        <f>ROUND(SUMIF(Model_Output!$B$11:$B$5000,L81,Model_Output!$G$11:$G$5000),-2)</f>
        <v>0</v>
      </c>
      <c r="F81" s="55">
        <f t="shared" si="12"/>
        <v>62100</v>
      </c>
      <c r="I81" s="64" t="s">
        <v>1496</v>
      </c>
      <c r="J81" s="64" t="s">
        <v>1508</v>
      </c>
      <c r="K81" s="64" t="s">
        <v>1520</v>
      </c>
      <c r="L81" s="64" t="s">
        <v>1532</v>
      </c>
    </row>
    <row r="82" spans="1:12" ht="17.25" thickBot="1" x14ac:dyDescent="0.35">
      <c r="A82" s="56" t="s">
        <v>1034</v>
      </c>
      <c r="B82" s="62">
        <f>ROUND(SUMIF(Model_Output!$B$11:$B$5000,I82,Model_Output!$G$11:$G$5000),-2)</f>
        <v>14300</v>
      </c>
      <c r="C82" s="57">
        <f>ROUND(SUMIF(Model_Output!$B$11:$B$5000,J82,Model_Output!$G$11:$G$5000),-2)</f>
        <v>0</v>
      </c>
      <c r="D82" s="57">
        <f>ROUND(SUMIF(Model_Output!$B$11:$B$5000,K82,Model_Output!$G$11:$G$5000),-2)</f>
        <v>0</v>
      </c>
      <c r="E82" s="57">
        <f>ROUND(SUMIF(Model_Output!$B$11:$B$5000,L82,Model_Output!$G$11:$G$5000),-2)</f>
        <v>31300</v>
      </c>
      <c r="F82" s="57">
        <f t="shared" si="12"/>
        <v>45600</v>
      </c>
      <c r="I82" s="64" t="s">
        <v>1493</v>
      </c>
      <c r="J82" s="64" t="s">
        <v>1505</v>
      </c>
      <c r="K82" s="64" t="s">
        <v>1517</v>
      </c>
      <c r="L82" s="64" t="s">
        <v>1529</v>
      </c>
    </row>
    <row r="83" spans="1:12" x14ac:dyDescent="0.3">
      <c r="A83" s="54" t="s">
        <v>1017</v>
      </c>
      <c r="B83" s="61">
        <f>SUM(B79:B82)</f>
        <v>181900</v>
      </c>
      <c r="C83" s="55">
        <f>SUM(C79:C82)</f>
        <v>14700</v>
      </c>
      <c r="D83" s="55">
        <f t="shared" ref="D83" si="13">SUM(D79:D82)</f>
        <v>43300</v>
      </c>
      <c r="E83" s="55">
        <f>SUM(E79:E82)</f>
        <v>33600</v>
      </c>
      <c r="F83" s="55">
        <f>SUM(F79:F82)</f>
        <v>273500</v>
      </c>
      <c r="G83" s="64" t="s">
        <v>1273</v>
      </c>
    </row>
    <row r="84" spans="1:12" x14ac:dyDescent="0.3">
      <c r="F84" s="69">
        <f>B10</f>
        <v>295500</v>
      </c>
      <c r="G84" s="64" t="s">
        <v>1274</v>
      </c>
    </row>
    <row r="86" spans="1:12" x14ac:dyDescent="0.3">
      <c r="A86" s="65" t="s">
        <v>2009</v>
      </c>
    </row>
    <row r="87" spans="1:12" x14ac:dyDescent="0.3">
      <c r="A87" s="234" t="s">
        <v>1019</v>
      </c>
      <c r="B87" s="237" t="s">
        <v>1020</v>
      </c>
      <c r="C87" s="234"/>
      <c r="D87" s="234"/>
      <c r="E87" s="234"/>
      <c r="F87" s="234"/>
      <c r="G87" s="67"/>
      <c r="H87" s="67"/>
      <c r="I87" s="58"/>
    </row>
    <row r="88" spans="1:12" ht="17.25" thickBot="1" x14ac:dyDescent="0.35">
      <c r="A88" s="235"/>
      <c r="B88" s="60" t="s">
        <v>1021</v>
      </c>
      <c r="C88" s="59" t="s">
        <v>1022</v>
      </c>
      <c r="D88" s="59" t="s">
        <v>1029</v>
      </c>
      <c r="E88" s="59" t="s">
        <v>1030</v>
      </c>
      <c r="F88" s="59" t="s">
        <v>1017</v>
      </c>
      <c r="G88" s="67"/>
      <c r="H88" s="67"/>
      <c r="I88" s="68" t="s">
        <v>68</v>
      </c>
      <c r="J88" s="68"/>
      <c r="K88" s="68"/>
      <c r="L88" s="68"/>
    </row>
    <row r="89" spans="1:12" x14ac:dyDescent="0.3">
      <c r="A89" s="54" t="s">
        <v>1031</v>
      </c>
      <c r="B89" s="61">
        <f>ROUND(SUMIF(Model_Output!$B$11:$B$5000,I89,Model_Output!$G$11:$G$5000),-2)</f>
        <v>293900</v>
      </c>
      <c r="C89" s="55">
        <f>ROUND(SUMIF(Model_Output!$B$11:$B$5000,J89,Model_Output!$G$11:$G$5000),-2)</f>
        <v>0</v>
      </c>
      <c r="D89" s="55">
        <f>ROUND(SUMIF(Model_Output!$B$11:$B$5000,K89,Model_Output!$G$11:$G$5000),-2)</f>
        <v>3600</v>
      </c>
      <c r="E89" s="55">
        <f>ROUND(SUMIF(Model_Output!$B$11:$B$5000,L89,Model_Output!$G$11:$G$5000),-2)</f>
        <v>7000</v>
      </c>
      <c r="F89" s="55">
        <f>SUM(B89:E89)</f>
        <v>304500</v>
      </c>
      <c r="I89" s="64" t="s">
        <v>1542</v>
      </c>
      <c r="J89" s="64" t="s">
        <v>1550</v>
      </c>
      <c r="K89" s="64" t="s">
        <v>1558</v>
      </c>
      <c r="L89" s="64" t="s">
        <v>1566</v>
      </c>
    </row>
    <row r="90" spans="1:12" x14ac:dyDescent="0.3">
      <c r="A90" s="54" t="s">
        <v>1032</v>
      </c>
      <c r="B90" s="61">
        <f>ROUND(SUMIF(Model_Output!$B$11:$B$5000,I90,Model_Output!$G$11:$G$5000),-2)</f>
        <v>4200</v>
      </c>
      <c r="C90" s="55">
        <f>ROUND(SUMIF(Model_Output!$B$11:$B$5000,J90,Model_Output!$G$11:$G$5000),-2)</f>
        <v>30100</v>
      </c>
      <c r="D90" s="55">
        <f>ROUND(SUMIF(Model_Output!$B$11:$B$5000,K90,Model_Output!$G$11:$G$5000),-2)</f>
        <v>4500</v>
      </c>
      <c r="E90" s="55">
        <f>ROUND(SUMIF(Model_Output!$B$11:$B$5000,L90,Model_Output!$G$11:$G$5000),-2)</f>
        <v>400</v>
      </c>
      <c r="F90" s="55">
        <f t="shared" ref="F90:F92" si="14">SUM(B90:E90)</f>
        <v>39200</v>
      </c>
      <c r="I90" s="64" t="s">
        <v>1548</v>
      </c>
      <c r="J90" s="64" t="s">
        <v>1556</v>
      </c>
      <c r="K90" s="64" t="s">
        <v>1564</v>
      </c>
      <c r="L90" s="64" t="s">
        <v>1572</v>
      </c>
    </row>
    <row r="91" spans="1:12" x14ac:dyDescent="0.3">
      <c r="A91" s="54" t="s">
        <v>1033</v>
      </c>
      <c r="B91" s="61">
        <f>ROUND(SUMIF(Model_Output!$B$11:$B$5000,I91,Model_Output!$G$11:$G$5000),-2)</f>
        <v>40300</v>
      </c>
      <c r="C91" s="55">
        <f>ROUND(SUMIF(Model_Output!$B$11:$B$5000,J91,Model_Output!$G$11:$G$5000),-2)</f>
        <v>700</v>
      </c>
      <c r="D91" s="55">
        <f>ROUND(SUMIF(Model_Output!$B$11:$B$5000,K91,Model_Output!$G$11:$G$5000),-2)</f>
        <v>83900</v>
      </c>
      <c r="E91" s="55">
        <f>ROUND(SUMIF(Model_Output!$B$11:$B$5000,L91,Model_Output!$G$11:$G$5000),-2)</f>
        <v>100</v>
      </c>
      <c r="F91" s="55">
        <f t="shared" si="14"/>
        <v>125000</v>
      </c>
      <c r="I91" s="64" t="s">
        <v>1546</v>
      </c>
      <c r="J91" s="64" t="s">
        <v>1554</v>
      </c>
      <c r="K91" s="64" t="s">
        <v>1562</v>
      </c>
      <c r="L91" s="64" t="s">
        <v>1570</v>
      </c>
    </row>
    <row r="92" spans="1:12" ht="17.25" thickBot="1" x14ac:dyDescent="0.35">
      <c r="A92" s="56" t="s">
        <v>1034</v>
      </c>
      <c r="B92" s="62">
        <f>ROUND(SUMIF(Model_Output!$B$11:$B$5000,I92,Model_Output!$G$11:$G$5000),-2)</f>
        <v>39700</v>
      </c>
      <c r="C92" s="57">
        <f>ROUND(SUMIF(Model_Output!$B$11:$B$5000,J92,Model_Output!$G$11:$G$5000),-2)</f>
        <v>0</v>
      </c>
      <c r="D92" s="57">
        <f>ROUND(SUMIF(Model_Output!$B$11:$B$5000,K92,Model_Output!$G$11:$G$5000),-2)</f>
        <v>0</v>
      </c>
      <c r="E92" s="57">
        <f>ROUND(SUMIF(Model_Output!$B$11:$B$5000,L92,Model_Output!$G$11:$G$5000),-2)</f>
        <v>68800</v>
      </c>
      <c r="F92" s="57">
        <f t="shared" si="14"/>
        <v>108500</v>
      </c>
      <c r="I92" s="64" t="s">
        <v>1544</v>
      </c>
      <c r="J92" s="64" t="s">
        <v>1552</v>
      </c>
      <c r="K92" s="64" t="s">
        <v>1560</v>
      </c>
      <c r="L92" s="64" t="s">
        <v>1568</v>
      </c>
    </row>
    <row r="93" spans="1:12" x14ac:dyDescent="0.3">
      <c r="A93" s="54" t="s">
        <v>1017</v>
      </c>
      <c r="B93" s="61">
        <f>SUM(B89:B92)</f>
        <v>378100</v>
      </c>
      <c r="C93" s="55">
        <f>SUM(C89:C92)</f>
        <v>30800</v>
      </c>
      <c r="D93" s="55">
        <f t="shared" ref="D93" si="15">SUM(D89:D92)</f>
        <v>92000</v>
      </c>
      <c r="E93" s="55">
        <f>SUM(E89:E92)</f>
        <v>76300</v>
      </c>
      <c r="F93" s="55">
        <f>SUM(F89:F92)</f>
        <v>577200</v>
      </c>
      <c r="G93" s="64" t="s">
        <v>1273</v>
      </c>
    </row>
    <row r="94" spans="1:12" x14ac:dyDescent="0.3">
      <c r="F94" s="69">
        <f>B11</f>
        <v>602800</v>
      </c>
      <c r="G94" s="64" t="s">
        <v>1274</v>
      </c>
    </row>
    <row r="96" spans="1:12" x14ac:dyDescent="0.3">
      <c r="A96" s="65" t="s">
        <v>2010</v>
      </c>
    </row>
    <row r="97" spans="1:12" x14ac:dyDescent="0.3">
      <c r="A97" s="234" t="s">
        <v>1019</v>
      </c>
      <c r="B97" s="237" t="s">
        <v>1020</v>
      </c>
      <c r="C97" s="234"/>
      <c r="D97" s="234"/>
      <c r="E97" s="234"/>
      <c r="F97" s="234"/>
      <c r="G97" s="67"/>
      <c r="H97" s="67"/>
      <c r="I97" s="58"/>
    </row>
    <row r="98" spans="1:12" ht="17.25" thickBot="1" x14ac:dyDescent="0.35">
      <c r="A98" s="235"/>
      <c r="B98" s="60" t="s">
        <v>1021</v>
      </c>
      <c r="C98" s="59" t="s">
        <v>1022</v>
      </c>
      <c r="D98" s="59" t="s">
        <v>1029</v>
      </c>
      <c r="E98" s="59" t="s">
        <v>1030</v>
      </c>
      <c r="F98" s="59" t="s">
        <v>1017</v>
      </c>
      <c r="G98" s="67"/>
      <c r="H98" s="67"/>
      <c r="I98" s="68" t="s">
        <v>68</v>
      </c>
      <c r="J98" s="68"/>
      <c r="K98" s="68"/>
      <c r="L98" s="68"/>
    </row>
    <row r="99" spans="1:12" x14ac:dyDescent="0.3">
      <c r="A99" s="54" t="s">
        <v>1031</v>
      </c>
      <c r="B99" s="61">
        <f>ROUND(SUMIF(Model_Output!$B$11:$B$5000,I99,Model_Output!$G$11:$G$5000),-2)</f>
        <v>289100</v>
      </c>
      <c r="C99" s="55">
        <f>ROUND(SUMIF(Model_Output!$B$11:$B$5000,J99,Model_Output!$G$11:$G$5000),-2)</f>
        <v>100</v>
      </c>
      <c r="D99" s="55">
        <f>ROUND(SUMIF(Model_Output!$B$11:$B$5000,K99,Model_Output!$G$11:$G$5000),-2)</f>
        <v>7500</v>
      </c>
      <c r="E99" s="55">
        <f>ROUND(SUMIF(Model_Output!$B$11:$B$5000,L99,Model_Output!$G$11:$G$5000),-2)</f>
        <v>9000</v>
      </c>
      <c r="F99" s="55">
        <f>SUM(B99:E99)</f>
        <v>305700</v>
      </c>
      <c r="I99" s="64" t="s">
        <v>1578</v>
      </c>
      <c r="J99" s="64" t="s">
        <v>1586</v>
      </c>
      <c r="K99" s="64" t="s">
        <v>1594</v>
      </c>
      <c r="L99" s="64" t="s">
        <v>1602</v>
      </c>
    </row>
    <row r="100" spans="1:12" x14ac:dyDescent="0.3">
      <c r="A100" s="54" t="s">
        <v>1032</v>
      </c>
      <c r="B100" s="61">
        <f>ROUND(SUMIF(Model_Output!$B$11:$B$5000,I100,Model_Output!$G$11:$G$5000),-2)</f>
        <v>4000</v>
      </c>
      <c r="C100" s="55">
        <f>ROUND(SUMIF(Model_Output!$B$11:$B$5000,J100,Model_Output!$G$11:$G$5000),-2)</f>
        <v>28700</v>
      </c>
      <c r="D100" s="55">
        <f>ROUND(SUMIF(Model_Output!$B$11:$B$5000,K100,Model_Output!$G$11:$G$5000),-2)</f>
        <v>3400</v>
      </c>
      <c r="E100" s="55">
        <f>ROUND(SUMIF(Model_Output!$B$11:$B$5000,L100,Model_Output!$G$11:$G$5000),-2)</f>
        <v>400</v>
      </c>
      <c r="F100" s="55">
        <f t="shared" ref="F100:F102" si="16">SUM(B100:E100)</f>
        <v>36500</v>
      </c>
      <c r="I100" s="64" t="s">
        <v>1584</v>
      </c>
      <c r="J100" s="64" t="s">
        <v>1592</v>
      </c>
      <c r="K100" s="64" t="s">
        <v>1600</v>
      </c>
      <c r="L100" s="64" t="s">
        <v>1608</v>
      </c>
    </row>
    <row r="101" spans="1:12" x14ac:dyDescent="0.3">
      <c r="A101" s="54" t="s">
        <v>1033</v>
      </c>
      <c r="B101" s="61">
        <f>ROUND(SUMIF(Model_Output!$B$11:$B$5000,I101,Model_Output!$G$11:$G$5000),-2)</f>
        <v>39900</v>
      </c>
      <c r="C101" s="55">
        <f>ROUND(SUMIF(Model_Output!$B$11:$B$5000,J101,Model_Output!$G$11:$G$5000),-2)</f>
        <v>2200</v>
      </c>
      <c r="D101" s="55">
        <f>ROUND(SUMIF(Model_Output!$B$11:$B$5000,K101,Model_Output!$G$11:$G$5000),-2)</f>
        <v>81700</v>
      </c>
      <c r="E101" s="55">
        <f>ROUND(SUMIF(Model_Output!$B$11:$B$5000,L101,Model_Output!$G$11:$G$5000),-2)</f>
        <v>100</v>
      </c>
      <c r="F101" s="55">
        <f t="shared" si="16"/>
        <v>123900</v>
      </c>
      <c r="I101" s="64" t="s">
        <v>1582</v>
      </c>
      <c r="J101" s="64" t="s">
        <v>1590</v>
      </c>
      <c r="K101" s="64" t="s">
        <v>1598</v>
      </c>
      <c r="L101" s="64" t="s">
        <v>1606</v>
      </c>
    </row>
    <row r="102" spans="1:12" ht="17.25" thickBot="1" x14ac:dyDescent="0.35">
      <c r="A102" s="56" t="s">
        <v>1034</v>
      </c>
      <c r="B102" s="62">
        <f>ROUND(SUMIF(Model_Output!$B$11:$B$5000,I102,Model_Output!$G$11:$G$5000),-2)</f>
        <v>53300</v>
      </c>
      <c r="C102" s="57">
        <f>ROUND(SUMIF(Model_Output!$B$11:$B$5000,J102,Model_Output!$G$11:$G$5000),-2)</f>
        <v>0</v>
      </c>
      <c r="D102" s="57">
        <f>ROUND(SUMIF(Model_Output!$B$11:$B$5000,K102,Model_Output!$G$11:$G$5000),-2)</f>
        <v>0</v>
      </c>
      <c r="E102" s="57">
        <f>ROUND(SUMIF(Model_Output!$B$11:$B$5000,L102,Model_Output!$G$11:$G$5000),-2)</f>
        <v>70500</v>
      </c>
      <c r="F102" s="57">
        <f t="shared" si="16"/>
        <v>123800</v>
      </c>
      <c r="I102" s="64" t="s">
        <v>1580</v>
      </c>
      <c r="J102" s="64" t="s">
        <v>1588</v>
      </c>
      <c r="K102" s="64" t="s">
        <v>1596</v>
      </c>
      <c r="L102" s="64" t="s">
        <v>1604</v>
      </c>
    </row>
    <row r="103" spans="1:12" x14ac:dyDescent="0.3">
      <c r="A103" s="54" t="s">
        <v>1017</v>
      </c>
      <c r="B103" s="61">
        <f>SUM(B99:B102)</f>
        <v>386300</v>
      </c>
      <c r="C103" s="55">
        <f>SUM(C99:C102)</f>
        <v>31000</v>
      </c>
      <c r="D103" s="55">
        <f t="shared" ref="D103" si="17">SUM(D99:D102)</f>
        <v>92600</v>
      </c>
      <c r="E103" s="55">
        <f>SUM(E99:E102)</f>
        <v>80000</v>
      </c>
      <c r="F103" s="55">
        <f>SUM(F99:F102)</f>
        <v>589900</v>
      </c>
      <c r="G103" s="64" t="s">
        <v>1273</v>
      </c>
    </row>
    <row r="104" spans="1:12" x14ac:dyDescent="0.3">
      <c r="F104" s="69">
        <f>B12</f>
        <v>622300</v>
      </c>
      <c r="G104" s="64" t="s">
        <v>1274</v>
      </c>
    </row>
    <row r="106" spans="1:12" x14ac:dyDescent="0.3">
      <c r="A106" s="65" t="s">
        <v>2011</v>
      </c>
    </row>
    <row r="107" spans="1:12" x14ac:dyDescent="0.3">
      <c r="A107" s="234" t="s">
        <v>1019</v>
      </c>
      <c r="B107" s="237" t="s">
        <v>1020</v>
      </c>
      <c r="C107" s="234"/>
      <c r="D107" s="234"/>
      <c r="E107" s="234"/>
      <c r="F107" s="234"/>
      <c r="G107" s="67"/>
      <c r="H107" s="67"/>
      <c r="I107" s="58"/>
    </row>
    <row r="108" spans="1:12" ht="17.25" thickBot="1" x14ac:dyDescent="0.35">
      <c r="A108" s="235"/>
      <c r="B108" s="60" t="s">
        <v>1021</v>
      </c>
      <c r="C108" s="59" t="s">
        <v>1022</v>
      </c>
      <c r="D108" s="59" t="s">
        <v>1029</v>
      </c>
      <c r="E108" s="59" t="s">
        <v>1030</v>
      </c>
      <c r="F108" s="59" t="s">
        <v>1017</v>
      </c>
      <c r="G108" s="67"/>
      <c r="H108" s="67"/>
      <c r="I108" s="68" t="s">
        <v>68</v>
      </c>
      <c r="J108" s="68"/>
      <c r="K108" s="68"/>
      <c r="L108" s="68"/>
    </row>
    <row r="109" spans="1:12" x14ac:dyDescent="0.3">
      <c r="A109" s="54" t="s">
        <v>1031</v>
      </c>
      <c r="B109" s="61">
        <f>ROUND(SUMIF(Model_Output!$B$11:$B$5000,I109,Model_Output!$G$11:$G$5000),-2)</f>
        <v>465800</v>
      </c>
      <c r="C109" s="55">
        <f>ROUND(SUMIF(Model_Output!$B$11:$B$5000,J109,Model_Output!$G$11:$G$5000),-2)</f>
        <v>1500</v>
      </c>
      <c r="D109" s="55">
        <f>ROUND(SUMIF(Model_Output!$B$11:$B$5000,K109,Model_Output!$G$11:$G$5000),-2)</f>
        <v>31500</v>
      </c>
      <c r="E109" s="55">
        <f>ROUND(SUMIF(Model_Output!$B$11:$B$5000,L109,Model_Output!$G$11:$G$5000),-2)</f>
        <v>29800</v>
      </c>
      <c r="F109" s="55">
        <f>SUM(B109:E109)</f>
        <v>528600</v>
      </c>
      <c r="I109" s="64" t="s">
        <v>1614</v>
      </c>
      <c r="J109" s="64" t="s">
        <v>1622</v>
      </c>
      <c r="K109" s="64" t="s">
        <v>1630</v>
      </c>
      <c r="L109" s="64" t="s">
        <v>1638</v>
      </c>
    </row>
    <row r="110" spans="1:12" x14ac:dyDescent="0.3">
      <c r="A110" s="54" t="s">
        <v>1032</v>
      </c>
      <c r="B110" s="61">
        <f>ROUND(SUMIF(Model_Output!$B$11:$B$5000,I110,Model_Output!$G$11:$G$5000),-2)</f>
        <v>3800</v>
      </c>
      <c r="C110" s="55">
        <f>ROUND(SUMIF(Model_Output!$B$11:$B$5000,J110,Model_Output!$G$11:$G$5000),-2)</f>
        <v>36900</v>
      </c>
      <c r="D110" s="55">
        <f>ROUND(SUMIF(Model_Output!$B$11:$B$5000,K110,Model_Output!$G$11:$G$5000),-2)</f>
        <v>4300</v>
      </c>
      <c r="E110" s="55">
        <f>ROUND(SUMIF(Model_Output!$B$11:$B$5000,L110,Model_Output!$G$11:$G$5000),-2)</f>
        <v>300</v>
      </c>
      <c r="F110" s="55">
        <f t="shared" ref="F110:F112" si="18">SUM(B110:E110)</f>
        <v>45300</v>
      </c>
      <c r="I110" s="64" t="s">
        <v>1620</v>
      </c>
      <c r="J110" s="64" t="s">
        <v>1628</v>
      </c>
      <c r="K110" s="64" t="s">
        <v>1636</v>
      </c>
      <c r="L110" s="64" t="s">
        <v>1644</v>
      </c>
    </row>
    <row r="111" spans="1:12" x14ac:dyDescent="0.3">
      <c r="A111" s="54" t="s">
        <v>1033</v>
      </c>
      <c r="B111" s="61">
        <f>ROUND(SUMIF(Model_Output!$B$11:$B$5000,I111,Model_Output!$G$11:$G$5000),-2)</f>
        <v>31800</v>
      </c>
      <c r="C111" s="55">
        <f>ROUND(SUMIF(Model_Output!$B$11:$B$5000,J111,Model_Output!$G$11:$G$5000),-2)</f>
        <v>6800</v>
      </c>
      <c r="D111" s="55">
        <f>ROUND(SUMIF(Model_Output!$B$11:$B$5000,K111,Model_Output!$G$11:$G$5000),-2)</f>
        <v>100000</v>
      </c>
      <c r="E111" s="55">
        <f>ROUND(SUMIF(Model_Output!$B$11:$B$5000,L111,Model_Output!$G$11:$G$5000),-2)</f>
        <v>200</v>
      </c>
      <c r="F111" s="55">
        <f t="shared" si="18"/>
        <v>138800</v>
      </c>
      <c r="I111" s="64" t="s">
        <v>1618</v>
      </c>
      <c r="J111" s="64" t="s">
        <v>1626</v>
      </c>
      <c r="K111" s="64" t="s">
        <v>1634</v>
      </c>
      <c r="L111" s="64" t="s">
        <v>1642</v>
      </c>
    </row>
    <row r="112" spans="1:12" ht="17.25" thickBot="1" x14ac:dyDescent="0.35">
      <c r="A112" s="56" t="s">
        <v>1034</v>
      </c>
      <c r="B112" s="62">
        <f>ROUND(SUMIF(Model_Output!$B$11:$B$5000,I112,Model_Output!$G$11:$G$5000),-2)</f>
        <v>72800</v>
      </c>
      <c r="C112" s="57">
        <f>ROUND(SUMIF(Model_Output!$B$11:$B$5000,J112,Model_Output!$G$11:$G$5000),-2)</f>
        <v>300</v>
      </c>
      <c r="D112" s="57">
        <f>ROUND(SUMIF(Model_Output!$B$11:$B$5000,K112,Model_Output!$G$11:$G$5000),-2)</f>
        <v>800</v>
      </c>
      <c r="E112" s="57">
        <f>ROUND(SUMIF(Model_Output!$B$11:$B$5000,L112,Model_Output!$G$11:$G$5000),-2)</f>
        <v>87800</v>
      </c>
      <c r="F112" s="57">
        <f t="shared" si="18"/>
        <v>161700</v>
      </c>
      <c r="I112" s="64" t="s">
        <v>1616</v>
      </c>
      <c r="J112" s="64" t="s">
        <v>1624</v>
      </c>
      <c r="K112" s="64" t="s">
        <v>1632</v>
      </c>
      <c r="L112" s="64" t="s">
        <v>1640</v>
      </c>
    </row>
    <row r="113" spans="1:7" x14ac:dyDescent="0.3">
      <c r="A113" s="54" t="s">
        <v>1017</v>
      </c>
      <c r="B113" s="61">
        <f>SUM(B109:B112)</f>
        <v>574200</v>
      </c>
      <c r="C113" s="55">
        <f>SUM(C109:C112)</f>
        <v>45500</v>
      </c>
      <c r="D113" s="55">
        <f t="shared" ref="D113" si="19">SUM(D109:D112)</f>
        <v>136600</v>
      </c>
      <c r="E113" s="55">
        <f>SUM(E109:E112)</f>
        <v>118100</v>
      </c>
      <c r="F113" s="55">
        <f>SUM(F109:F112)</f>
        <v>874400</v>
      </c>
      <c r="G113" s="64" t="s">
        <v>1273</v>
      </c>
    </row>
    <row r="114" spans="1:7" x14ac:dyDescent="0.3">
      <c r="F114" s="69">
        <f>B13</f>
        <v>912000</v>
      </c>
      <c r="G114" s="64" t="s">
        <v>1274</v>
      </c>
    </row>
  </sheetData>
  <mergeCells count="26">
    <mergeCell ref="E2:F2"/>
    <mergeCell ref="A97:A98"/>
    <mergeCell ref="B97:F97"/>
    <mergeCell ref="A107:A108"/>
    <mergeCell ref="B107:F107"/>
    <mergeCell ref="A2:A3"/>
    <mergeCell ref="B2:B3"/>
    <mergeCell ref="C2:D2"/>
    <mergeCell ref="A77:A78"/>
    <mergeCell ref="B77:F77"/>
    <mergeCell ref="A87:A88"/>
    <mergeCell ref="B87:F87"/>
    <mergeCell ref="A17:A18"/>
    <mergeCell ref="B17:F17"/>
    <mergeCell ref="A27:A28"/>
    <mergeCell ref="G10:G13"/>
    <mergeCell ref="A57:A58"/>
    <mergeCell ref="B57:F57"/>
    <mergeCell ref="A67:A68"/>
    <mergeCell ref="B67:F67"/>
    <mergeCell ref="B27:F27"/>
    <mergeCell ref="A37:A38"/>
    <mergeCell ref="B37:F37"/>
    <mergeCell ref="A47:A48"/>
    <mergeCell ref="B47:F47"/>
    <mergeCell ref="E10:E13"/>
  </mergeCells>
  <pageMargins left="0.7" right="0.7" top="0.75" bottom="0.75" header="0.3" footer="0.3"/>
  <pageSetup orientation="landscape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rowBreaks count="3" manualBreakCount="3">
    <brk id="25" max="16383" man="1"/>
    <brk id="55" max="16383" man="1"/>
    <brk id="8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40"/>
  <sheetViews>
    <sheetView topLeftCell="A5" workbookViewId="0">
      <selection activeCell="R145" sqref="R145"/>
    </sheetView>
  </sheetViews>
  <sheetFormatPr defaultRowHeight="16.5" x14ac:dyDescent="0.3"/>
  <cols>
    <col min="1" max="10" width="12.7109375" style="64" customWidth="1"/>
    <col min="11" max="11" width="11.28515625" style="64" customWidth="1"/>
    <col min="12" max="12" width="12.7109375" style="102" customWidth="1"/>
    <col min="13" max="14" width="12.7109375" style="64" customWidth="1"/>
    <col min="15" max="15" width="10.140625" style="64" bestFit="1" customWidth="1"/>
    <col min="16" max="16384" width="9.140625" style="64"/>
  </cols>
  <sheetData>
    <row r="1" spans="1:15" x14ac:dyDescent="0.3">
      <c r="K1" s="65" t="s">
        <v>2166</v>
      </c>
    </row>
    <row r="2" spans="1:15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234" t="s">
        <v>1009</v>
      </c>
      <c r="L2" s="234" t="s">
        <v>1017</v>
      </c>
      <c r="M2" s="272" t="s">
        <v>2193</v>
      </c>
      <c r="N2" s="234" t="s">
        <v>3889</v>
      </c>
    </row>
    <row r="3" spans="1:15" ht="17.25" thickBot="1" x14ac:dyDescent="0.3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235"/>
      <c r="L3" s="235"/>
      <c r="M3" s="273"/>
      <c r="N3" s="235"/>
      <c r="O3" s="71" t="s">
        <v>68</v>
      </c>
    </row>
    <row r="4" spans="1:15" x14ac:dyDescent="0.3">
      <c r="A4" s="63"/>
      <c r="B4" s="63"/>
      <c r="C4" s="63"/>
      <c r="D4" s="63"/>
      <c r="E4" s="63"/>
      <c r="F4" s="63"/>
      <c r="G4" s="63"/>
      <c r="H4" s="63"/>
      <c r="I4" s="63"/>
      <c r="J4" s="63"/>
      <c r="K4" s="54" t="s">
        <v>2167</v>
      </c>
      <c r="L4" s="55">
        <f>ROUND(SUMIF(Model_Output!$B$11:$B$5000,O4,Model_Output!$G$11:$G$5000),-2)</f>
        <v>14400</v>
      </c>
      <c r="M4" s="92">
        <f t="shared" ref="M4:M29" si="0">L4/$L$30</f>
        <v>9.5490716180371346E-2</v>
      </c>
      <c r="N4" s="91">
        <v>7.1874999999999994E-2</v>
      </c>
      <c r="O4" t="s">
        <v>2195</v>
      </c>
    </row>
    <row r="5" spans="1:15" x14ac:dyDescent="0.3">
      <c r="A5" s="63"/>
      <c r="B5" s="63"/>
      <c r="C5" s="63"/>
      <c r="D5" s="63"/>
      <c r="E5" s="63"/>
      <c r="F5" s="63"/>
      <c r="G5" s="63"/>
      <c r="H5" s="63"/>
      <c r="I5" s="63"/>
      <c r="J5" s="63"/>
      <c r="K5" s="54" t="s">
        <v>2168</v>
      </c>
      <c r="L5" s="55">
        <f>ROUND(SUMIF(Model_Output!$B$11:$B$5000,O5,Model_Output!$G$11:$G$5000),-2)</f>
        <v>11400</v>
      </c>
      <c r="M5" s="92">
        <f t="shared" si="0"/>
        <v>7.5596816976127315E-2</v>
      </c>
      <c r="N5" s="91">
        <v>5.3124999999999999E-2</v>
      </c>
      <c r="O5" t="s">
        <v>2198</v>
      </c>
    </row>
    <row r="6" spans="1:15" x14ac:dyDescent="0.3">
      <c r="A6" s="63"/>
      <c r="B6" s="63"/>
      <c r="C6" s="63"/>
      <c r="D6" s="63"/>
      <c r="E6" s="63"/>
      <c r="F6" s="63"/>
      <c r="G6" s="63"/>
      <c r="H6" s="63"/>
      <c r="I6" s="63"/>
      <c r="J6" s="63"/>
      <c r="K6" s="54" t="s">
        <v>2169</v>
      </c>
      <c r="L6" s="55">
        <f>ROUND(SUMIF(Model_Output!$B$11:$B$5000,O6,Model_Output!$G$11:$G$5000),-2)</f>
        <v>12400</v>
      </c>
      <c r="M6" s="92">
        <f t="shared" si="0"/>
        <v>8.2228116710875335E-2</v>
      </c>
      <c r="N6" s="91">
        <v>6.25E-2</v>
      </c>
      <c r="O6" t="s">
        <v>2201</v>
      </c>
    </row>
    <row r="7" spans="1:15" x14ac:dyDescent="0.3">
      <c r="A7" s="63"/>
      <c r="B7" s="63"/>
      <c r="C7" s="63"/>
      <c r="D7" s="63"/>
      <c r="E7" s="63"/>
      <c r="F7" s="63"/>
      <c r="G7" s="63"/>
      <c r="H7" s="63"/>
      <c r="I7" s="63"/>
      <c r="J7" s="63"/>
      <c r="K7" s="54" t="s">
        <v>2170</v>
      </c>
      <c r="L7" s="55">
        <f>ROUND(SUMIF(Model_Output!$B$11:$B$5000,O7,Model_Output!$G$11:$G$5000),-2)</f>
        <v>13700</v>
      </c>
      <c r="M7" s="92">
        <f t="shared" si="0"/>
        <v>9.0848806366047752E-2</v>
      </c>
      <c r="N7" s="91">
        <v>9.6875000000000003E-2</v>
      </c>
      <c r="O7" t="s">
        <v>2204</v>
      </c>
    </row>
    <row r="8" spans="1:15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54" t="s">
        <v>2171</v>
      </c>
      <c r="L8" s="55">
        <f>ROUND(SUMIF(Model_Output!$B$11:$B$5000,O8,Model_Output!$G$11:$G$5000),-2)</f>
        <v>13500</v>
      </c>
      <c r="M8" s="92">
        <f t="shared" si="0"/>
        <v>8.952254641909814E-2</v>
      </c>
      <c r="N8" s="91">
        <v>0.10312499999999999</v>
      </c>
      <c r="O8" t="s">
        <v>2207</v>
      </c>
    </row>
    <row r="9" spans="1:15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54" t="s">
        <v>2172</v>
      </c>
      <c r="L9" s="55">
        <f>ROUND(SUMIF(Model_Output!$B$11:$B$5000,O9,Model_Output!$G$11:$G$5000),-2)</f>
        <v>10300</v>
      </c>
      <c r="M9" s="92">
        <f t="shared" si="0"/>
        <v>6.830238726790451E-2</v>
      </c>
      <c r="N9" s="91">
        <v>7.8125E-2</v>
      </c>
      <c r="O9" t="s">
        <v>2210</v>
      </c>
    </row>
    <row r="10" spans="1:15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54" t="s">
        <v>2173</v>
      </c>
      <c r="L10" s="55">
        <f>ROUND(SUMIF(Model_Output!$B$11:$B$5000,O10,Model_Output!$G$11:$G$5000),-2)</f>
        <v>7600</v>
      </c>
      <c r="M10" s="92">
        <f t="shared" si="0"/>
        <v>5.0397877984084884E-2</v>
      </c>
      <c r="N10" s="91">
        <v>7.4999999999999997E-2</v>
      </c>
      <c r="O10" t="s">
        <v>2213</v>
      </c>
    </row>
    <row r="11" spans="1:15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54" t="s">
        <v>2174</v>
      </c>
      <c r="L11" s="55">
        <f>ROUND(SUMIF(Model_Output!$B$11:$B$5000,O11,Model_Output!$G$11:$G$5000),-2)</f>
        <v>7100</v>
      </c>
      <c r="M11" s="92">
        <f t="shared" si="0"/>
        <v>4.7082228116710874E-2</v>
      </c>
      <c r="N11" s="91">
        <v>3.7499999999999999E-2</v>
      </c>
      <c r="O11" t="s">
        <v>2216</v>
      </c>
    </row>
    <row r="12" spans="1:15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54" t="s">
        <v>2175</v>
      </c>
      <c r="L12" s="55">
        <f>ROUND(SUMIF(Model_Output!$B$11:$B$5000,O12,Model_Output!$G$11:$G$5000),-2)</f>
        <v>7100</v>
      </c>
      <c r="M12" s="92">
        <f t="shared" si="0"/>
        <v>4.7082228116710874E-2</v>
      </c>
      <c r="N12" s="91">
        <v>4.3749999999999997E-2</v>
      </c>
      <c r="O12" t="s">
        <v>2219</v>
      </c>
    </row>
    <row r="13" spans="1:15" x14ac:dyDescent="0.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54" t="s">
        <v>2176</v>
      </c>
      <c r="L13" s="55">
        <f>ROUND(SUMIF(Model_Output!$B$11:$B$5000,O13,Model_Output!$G$11:$G$5000),-2)</f>
        <v>6000</v>
      </c>
      <c r="M13" s="92">
        <f t="shared" si="0"/>
        <v>3.9787798408488062E-2</v>
      </c>
      <c r="N13" s="91">
        <v>2.1874999999999999E-2</v>
      </c>
      <c r="O13" t="s">
        <v>2222</v>
      </c>
    </row>
    <row r="14" spans="1:15" x14ac:dyDescent="0.3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54" t="s">
        <v>2177</v>
      </c>
      <c r="L14" s="55">
        <f>ROUND(SUMIF(Model_Output!$B$11:$B$5000,O14,Model_Output!$G$11:$G$5000),-2)</f>
        <v>5800</v>
      </c>
      <c r="M14" s="92">
        <f t="shared" si="0"/>
        <v>3.8461538461538464E-2</v>
      </c>
      <c r="N14" s="91">
        <v>4.3749999999999997E-2</v>
      </c>
      <c r="O14" t="s">
        <v>2225</v>
      </c>
    </row>
    <row r="15" spans="1:15" x14ac:dyDescent="0.3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54" t="s">
        <v>2178</v>
      </c>
      <c r="L15" s="55">
        <f>ROUND(SUMIF(Model_Output!$B$11:$B$5000,O15,Model_Output!$G$11:$G$5000),-2)</f>
        <v>5500</v>
      </c>
      <c r="M15" s="92">
        <f t="shared" si="0"/>
        <v>3.6472148541114059E-2</v>
      </c>
      <c r="N15" s="91">
        <v>6.25E-2</v>
      </c>
      <c r="O15" t="s">
        <v>2228</v>
      </c>
    </row>
    <row r="16" spans="1:15" x14ac:dyDescent="0.3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54" t="s">
        <v>2179</v>
      </c>
      <c r="L16" s="55">
        <f>ROUND(SUMIF(Model_Output!$B$11:$B$5000,O16,Model_Output!$G$11:$G$5000),-2)</f>
        <v>4100</v>
      </c>
      <c r="M16" s="92">
        <f t="shared" si="0"/>
        <v>2.7188328912466843E-2</v>
      </c>
      <c r="N16" s="91">
        <v>3.4375000000000003E-2</v>
      </c>
      <c r="O16" t="s">
        <v>2231</v>
      </c>
    </row>
    <row r="17" spans="1:15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54" t="s">
        <v>2180</v>
      </c>
      <c r="L17" s="55">
        <f>ROUND(SUMIF(Model_Output!$B$11:$B$5000,O17,Model_Output!$G$11:$G$5000),-2)</f>
        <v>3700</v>
      </c>
      <c r="M17" s="92">
        <f t="shared" si="0"/>
        <v>2.4535809018567639E-2</v>
      </c>
      <c r="N17" s="91">
        <v>1.8749999999999999E-2</v>
      </c>
      <c r="O17" t="s">
        <v>2234</v>
      </c>
    </row>
    <row r="18" spans="1:15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54" t="s">
        <v>2181</v>
      </c>
      <c r="L18" s="55">
        <f>ROUND(SUMIF(Model_Output!$B$11:$B$5000,O18,Model_Output!$G$11:$G$5000),-2)</f>
        <v>3500</v>
      </c>
      <c r="M18" s="92">
        <f t="shared" si="0"/>
        <v>2.3209549071618037E-2</v>
      </c>
      <c r="N18" s="91">
        <v>6.2500000000000003E-3</v>
      </c>
      <c r="O18" t="s">
        <v>2237</v>
      </c>
    </row>
    <row r="19" spans="1:15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54" t="s">
        <v>2182</v>
      </c>
      <c r="L19" s="55">
        <f>ROUND(SUMIF(Model_Output!$B$11:$B$5000,O19,Model_Output!$G$11:$G$5000),-2)</f>
        <v>3000</v>
      </c>
      <c r="M19" s="92">
        <f t="shared" si="0"/>
        <v>1.9893899204244031E-2</v>
      </c>
      <c r="N19" s="91">
        <v>6.2500000000000003E-3</v>
      </c>
      <c r="O19" t="s">
        <v>2240</v>
      </c>
    </row>
    <row r="20" spans="1:15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54" t="s">
        <v>2183</v>
      </c>
      <c r="L20" s="55">
        <f>ROUND(SUMIF(Model_Output!$B$11:$B$5000,O20,Model_Output!$G$11:$G$5000),-2)</f>
        <v>2700</v>
      </c>
      <c r="M20" s="92">
        <f t="shared" si="0"/>
        <v>1.790450928381963E-2</v>
      </c>
      <c r="N20" s="91">
        <v>2.5000000000000001E-2</v>
      </c>
      <c r="O20" t="s">
        <v>2243</v>
      </c>
    </row>
    <row r="21" spans="1:15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54" t="s">
        <v>2184</v>
      </c>
      <c r="L21" s="55">
        <f>ROUND(SUMIF(Model_Output!$B$11:$B$5000,O21,Model_Output!$G$11:$G$5000),-2)</f>
        <v>2500</v>
      </c>
      <c r="M21" s="92">
        <f t="shared" si="0"/>
        <v>1.6578249336870028E-2</v>
      </c>
      <c r="N21" s="91">
        <v>1.2500000000000001E-2</v>
      </c>
      <c r="O21" t="s">
        <v>2246</v>
      </c>
    </row>
    <row r="22" spans="1:15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54" t="s">
        <v>2185</v>
      </c>
      <c r="L22" s="55">
        <f>ROUND(SUMIF(Model_Output!$B$11:$B$5000,O22,Model_Output!$G$11:$G$5000),-2)</f>
        <v>2400</v>
      </c>
      <c r="M22" s="92">
        <f t="shared" si="0"/>
        <v>1.5915119363395226E-2</v>
      </c>
      <c r="N22" s="91">
        <v>6.2500000000000003E-3</v>
      </c>
      <c r="O22" t="s">
        <v>2249</v>
      </c>
    </row>
    <row r="23" spans="1:15" x14ac:dyDescent="0.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54" t="s">
        <v>2186</v>
      </c>
      <c r="L23" s="55">
        <f>ROUND(SUMIF(Model_Output!$B$11:$B$5000,O23,Model_Output!$G$11:$G$5000),-2)</f>
        <v>1900</v>
      </c>
      <c r="M23" s="92">
        <f t="shared" si="0"/>
        <v>1.2599469496021221E-2</v>
      </c>
      <c r="N23" s="91">
        <v>1.8749999999999999E-2</v>
      </c>
      <c r="O23" t="s">
        <v>2252</v>
      </c>
    </row>
    <row r="24" spans="1:15" x14ac:dyDescent="0.3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54" t="s">
        <v>2187</v>
      </c>
      <c r="L24" s="55">
        <f>ROUND(SUMIF(Model_Output!$B$11:$B$5000,O24,Model_Output!$G$11:$G$5000),-2)</f>
        <v>1700</v>
      </c>
      <c r="M24" s="92">
        <f t="shared" si="0"/>
        <v>1.1273209549071617E-2</v>
      </c>
      <c r="N24" s="91">
        <v>6.2500000000000003E-3</v>
      </c>
      <c r="O24" t="s">
        <v>2255</v>
      </c>
    </row>
    <row r="25" spans="1:15" x14ac:dyDescent="0.3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54" t="s">
        <v>2188</v>
      </c>
      <c r="L25" s="55">
        <f>ROUND(SUMIF(Model_Output!$B$11:$B$5000,O25,Model_Output!$G$11:$G$5000),-2)</f>
        <v>1400</v>
      </c>
      <c r="M25" s="92">
        <f t="shared" si="0"/>
        <v>9.2838196286472146E-3</v>
      </c>
      <c r="N25" s="91">
        <v>6.2500000000000003E-3</v>
      </c>
      <c r="O25" t="s">
        <v>2258</v>
      </c>
    </row>
    <row r="26" spans="1:15" x14ac:dyDescent="0.3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54" t="s">
        <v>2189</v>
      </c>
      <c r="L26" s="55">
        <f>ROUND(SUMIF(Model_Output!$B$11:$B$5000,O26,Model_Output!$G$11:$G$5000),-2)</f>
        <v>1400</v>
      </c>
      <c r="M26" s="92">
        <f t="shared" si="0"/>
        <v>9.2838196286472146E-3</v>
      </c>
      <c r="N26" s="91">
        <v>3.1250000000000002E-3</v>
      </c>
      <c r="O26" t="s">
        <v>2261</v>
      </c>
    </row>
    <row r="27" spans="1:15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54" t="s">
        <v>2190</v>
      </c>
      <c r="L27" s="55">
        <f>ROUND(SUMIF(Model_Output!$B$11:$B$5000,O27,Model_Output!$G$11:$G$5000),-2)</f>
        <v>1200</v>
      </c>
      <c r="M27" s="92">
        <f t="shared" si="0"/>
        <v>7.9575596816976128E-3</v>
      </c>
      <c r="N27" s="91">
        <v>1.2500000000000001E-2</v>
      </c>
      <c r="O27" t="s">
        <v>2264</v>
      </c>
    </row>
    <row r="28" spans="1:15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54" t="s">
        <v>2191</v>
      </c>
      <c r="L28" s="55">
        <f>ROUND(SUMIF(Model_Output!$B$11:$B$5000,O28,Model_Output!$G$11:$G$5000),-2)</f>
        <v>1000</v>
      </c>
      <c r="M28" s="92">
        <f t="shared" si="0"/>
        <v>6.6312997347480109E-3</v>
      </c>
      <c r="N28" s="91">
        <v>9.3749999999999997E-3</v>
      </c>
      <c r="O28" t="s">
        <v>2267</v>
      </c>
    </row>
    <row r="29" spans="1:15" ht="17.25" thickBot="1" x14ac:dyDescent="0.3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56" t="s">
        <v>2192</v>
      </c>
      <c r="L29" s="57">
        <f>ROUND(SUMIF(Model_Output!$B$11:$B$5000,O29,Model_Output!$G$11:$G$5000),-2)</f>
        <v>5500</v>
      </c>
      <c r="M29" s="105">
        <f t="shared" si="0"/>
        <v>3.6472148541114059E-2</v>
      </c>
      <c r="N29" s="105">
        <v>8.4375000000000006E-2</v>
      </c>
      <c r="O29" t="s">
        <v>2270</v>
      </c>
    </row>
    <row r="30" spans="1:15" x14ac:dyDescent="0.3">
      <c r="K30" s="64" t="s">
        <v>151</v>
      </c>
      <c r="L30" s="69">
        <f>SUM(L4:L29)</f>
        <v>150800</v>
      </c>
      <c r="M30" s="91">
        <f>SUM(M4:M29)</f>
        <v>0.99999999999999989</v>
      </c>
      <c r="N30" s="91">
        <f>SUM(N4:N29)</f>
        <v>0.99999999999999978</v>
      </c>
    </row>
    <row r="31" spans="1:15" x14ac:dyDescent="0.3">
      <c r="L31" s="69"/>
    </row>
    <row r="32" spans="1:15" x14ac:dyDescent="0.3">
      <c r="K32" s="65" t="s">
        <v>2272</v>
      </c>
    </row>
    <row r="33" spans="1:15" x14ac:dyDescent="0.3">
      <c r="K33" s="98" t="s">
        <v>1009</v>
      </c>
      <c r="L33" s="98" t="s">
        <v>1017</v>
      </c>
      <c r="M33" s="100" t="s">
        <v>2193</v>
      </c>
      <c r="N33" s="234" t="s">
        <v>3889</v>
      </c>
    </row>
    <row r="34" spans="1:15" ht="17.25" thickBot="1" x14ac:dyDescent="0.3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99"/>
      <c r="L34" s="99"/>
      <c r="M34" s="101"/>
      <c r="N34" s="235"/>
      <c r="O34" s="71" t="s">
        <v>68</v>
      </c>
    </row>
    <row r="35" spans="1:15" x14ac:dyDescent="0.3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54" t="s">
        <v>2167</v>
      </c>
      <c r="L35" s="55">
        <f>ROUND(SUMIF(Model_Output!$B$11:$B$5000,O35,Model_Output!$G$11:$G$5000),-2)</f>
        <v>536500</v>
      </c>
      <c r="M35" s="92">
        <f t="shared" ref="M35:M60" si="1">L35/$L$61</f>
        <v>9.7086500180962723E-2</v>
      </c>
      <c r="N35" s="91">
        <v>0.10699167008056808</v>
      </c>
      <c r="O35" t="s">
        <v>2273</v>
      </c>
    </row>
    <row r="36" spans="1:15" x14ac:dyDescent="0.3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54" t="s">
        <v>2168</v>
      </c>
      <c r="L36" s="55">
        <f>ROUND(SUMIF(Model_Output!$B$11:$B$5000,O36,Model_Output!$G$11:$G$5000),-2)</f>
        <v>876700</v>
      </c>
      <c r="M36" s="92">
        <f t="shared" si="1"/>
        <v>0.15865001809627216</v>
      </c>
      <c r="N36" s="91">
        <v>0.18612590468387272</v>
      </c>
      <c r="O36" t="s">
        <v>2274</v>
      </c>
    </row>
    <row r="37" spans="1:15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54" t="s">
        <v>2169</v>
      </c>
      <c r="L37" s="55">
        <f>ROUND(SUMIF(Model_Output!$B$11:$B$5000,O37,Model_Output!$G$11:$G$5000),-2)</f>
        <v>776500</v>
      </c>
      <c r="M37" s="92">
        <f t="shared" si="1"/>
        <v>0.1405175533840029</v>
      </c>
      <c r="N37" s="91">
        <v>0.13635122217670353</v>
      </c>
      <c r="O37" t="s">
        <v>2275</v>
      </c>
    </row>
    <row r="38" spans="1:15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54" t="s">
        <v>2170</v>
      </c>
      <c r="L38" s="55">
        <f>ROUND(SUMIF(Model_Output!$B$11:$B$5000,O38,Model_Output!$G$11:$G$5000),-2)</f>
        <v>648000</v>
      </c>
      <c r="M38" s="92">
        <f t="shared" si="1"/>
        <v>0.11726384364820847</v>
      </c>
      <c r="N38" s="91">
        <v>0.116209203878192</v>
      </c>
      <c r="O38" t="s">
        <v>2276</v>
      </c>
    </row>
    <row r="39" spans="1:15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54" t="s">
        <v>2171</v>
      </c>
      <c r="L39" s="55">
        <f>ROUND(SUMIF(Model_Output!$B$11:$B$5000,O39,Model_Output!$G$11:$G$5000),-2)</f>
        <v>507500</v>
      </c>
      <c r="M39" s="92">
        <f t="shared" si="1"/>
        <v>9.1838581252262033E-2</v>
      </c>
      <c r="N39" s="91">
        <v>8.3504028403659697E-2</v>
      </c>
      <c r="O39" t="s">
        <v>2277</v>
      </c>
    </row>
    <row r="40" spans="1:15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54" t="s">
        <v>2172</v>
      </c>
      <c r="L40" s="55">
        <f>ROUND(SUMIF(Model_Output!$B$11:$B$5000,O40,Model_Output!$G$11:$G$5000),-2)</f>
        <v>406800</v>
      </c>
      <c r="M40" s="92">
        <f t="shared" si="1"/>
        <v>7.3615635179153094E-2</v>
      </c>
      <c r="N40" s="91">
        <v>6.6571077427283895E-2</v>
      </c>
      <c r="O40" t="s">
        <v>2278</v>
      </c>
    </row>
    <row r="41" spans="1:15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54" t="s">
        <v>2173</v>
      </c>
      <c r="L41" s="55">
        <f>ROUND(SUMIF(Model_Output!$B$11:$B$5000,O41,Model_Output!$G$11:$G$5000),-2)</f>
        <v>329900</v>
      </c>
      <c r="M41" s="92">
        <f t="shared" si="1"/>
        <v>5.9699601882012308E-2</v>
      </c>
      <c r="N41" s="91">
        <v>6.1108835176840091E-2</v>
      </c>
      <c r="O41" t="s">
        <v>2279</v>
      </c>
    </row>
    <row r="42" spans="1:15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54" t="s">
        <v>2174</v>
      </c>
      <c r="L42" s="55">
        <f>ROUND(SUMIF(Model_Output!$B$11:$B$5000,O42,Model_Output!$G$11:$G$5000),-2)</f>
        <v>265700</v>
      </c>
      <c r="M42" s="92">
        <f t="shared" si="1"/>
        <v>4.8081795150199058E-2</v>
      </c>
      <c r="N42" s="91">
        <v>3.7348081387409533E-2</v>
      </c>
      <c r="O42" t="s">
        <v>2280</v>
      </c>
    </row>
    <row r="43" spans="1:15" x14ac:dyDescent="0.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54" t="s">
        <v>2175</v>
      </c>
      <c r="L43" s="55">
        <f>ROUND(SUMIF(Model_Output!$B$11:$B$5000,O43,Model_Output!$G$11:$G$5000),-2)</f>
        <v>215500</v>
      </c>
      <c r="M43" s="92">
        <f t="shared" si="1"/>
        <v>3.8997466521896493E-2</v>
      </c>
      <c r="N43" s="91">
        <v>2.806226956165506E-2</v>
      </c>
      <c r="O43" t="s">
        <v>2281</v>
      </c>
    </row>
    <row r="44" spans="1:15" x14ac:dyDescent="0.3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54" t="s">
        <v>2176</v>
      </c>
      <c r="L44" s="55">
        <f>ROUND(SUMIF(Model_Output!$B$11:$B$5000,O44,Model_Output!$G$11:$G$5000),-2)</f>
        <v>170200</v>
      </c>
      <c r="M44" s="92">
        <f t="shared" si="1"/>
        <v>3.0799855229822655E-2</v>
      </c>
      <c r="N44" s="91">
        <v>2.3282807592516729E-2</v>
      </c>
      <c r="O44" t="s">
        <v>2282</v>
      </c>
    </row>
    <row r="45" spans="1:15" x14ac:dyDescent="0.3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54" t="s">
        <v>2177</v>
      </c>
      <c r="L45" s="55">
        <f>ROUND(SUMIF(Model_Output!$B$11:$B$5000,O45,Model_Output!$G$11:$G$5000),-2)</f>
        <v>142800</v>
      </c>
      <c r="M45" s="92">
        <f t="shared" si="1"/>
        <v>2.5841476655808902E-2</v>
      </c>
      <c r="N45" s="91">
        <v>2.0893076607947564E-2</v>
      </c>
      <c r="O45" t="s">
        <v>2283</v>
      </c>
    </row>
    <row r="46" spans="1:15" x14ac:dyDescent="0.3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54" t="s">
        <v>2178</v>
      </c>
      <c r="L46" s="55">
        <f>ROUND(SUMIF(Model_Output!$B$11:$B$5000,O46,Model_Output!$G$11:$G$5000),-2)</f>
        <v>118500</v>
      </c>
      <c r="M46" s="92">
        <f t="shared" si="1"/>
        <v>2.1444082519001085E-2</v>
      </c>
      <c r="N46" s="91">
        <v>1.7206063088897994E-2</v>
      </c>
      <c r="O46" t="s">
        <v>2284</v>
      </c>
    </row>
    <row r="47" spans="1:15" x14ac:dyDescent="0.3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54" t="s">
        <v>2179</v>
      </c>
      <c r="L47" s="55">
        <f>ROUND(SUMIF(Model_Output!$B$11:$B$5000,O47,Model_Output!$G$11:$G$5000),-2)</f>
        <v>97000</v>
      </c>
      <c r="M47" s="92">
        <f t="shared" si="1"/>
        <v>1.7553384002895404E-2</v>
      </c>
      <c r="N47" s="91">
        <v>1.5499112385634303E-2</v>
      </c>
      <c r="O47" t="s">
        <v>2285</v>
      </c>
    </row>
    <row r="48" spans="1:15" x14ac:dyDescent="0.3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54" t="s">
        <v>2180</v>
      </c>
      <c r="L48" s="55">
        <f>ROUND(SUMIF(Model_Output!$B$11:$B$5000,O48,Model_Output!$G$11:$G$5000),-2)</f>
        <v>78800</v>
      </c>
      <c r="M48" s="92">
        <f t="shared" si="1"/>
        <v>1.4259862468331524E-2</v>
      </c>
      <c r="N48" s="91">
        <v>1.4065273794892804E-2</v>
      </c>
      <c r="O48" t="s">
        <v>2286</v>
      </c>
    </row>
    <row r="49" spans="1:15" x14ac:dyDescent="0.3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54" t="s">
        <v>2181</v>
      </c>
      <c r="L49" s="55">
        <f>ROUND(SUMIF(Model_Output!$B$11:$B$5000,O49,Model_Output!$G$11:$G$5000),-2)</f>
        <v>63600</v>
      </c>
      <c r="M49" s="92">
        <f t="shared" si="1"/>
        <v>1.1509229098805645E-2</v>
      </c>
      <c r="N49" s="91">
        <v>1.3177659429195685E-2</v>
      </c>
      <c r="O49" t="s">
        <v>2287</v>
      </c>
    </row>
    <row r="50" spans="1:15" x14ac:dyDescent="0.3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54" t="s">
        <v>2182</v>
      </c>
      <c r="L50" s="55">
        <f>ROUND(SUMIF(Model_Output!$B$11:$B$5000,O50,Model_Output!$G$11:$G$5000),-2)</f>
        <v>51800</v>
      </c>
      <c r="M50" s="92">
        <f t="shared" si="1"/>
        <v>9.3738689829895045E-3</v>
      </c>
      <c r="N50" s="91">
        <v>6.759524784924211E-3</v>
      </c>
      <c r="O50" t="s">
        <v>2288</v>
      </c>
    </row>
    <row r="51" spans="1:15" x14ac:dyDescent="0.3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54" t="s">
        <v>2183</v>
      </c>
      <c r="L51" s="55">
        <f>ROUND(SUMIF(Model_Output!$B$11:$B$5000,O51,Model_Output!$G$11:$G$5000),-2)</f>
        <v>41300</v>
      </c>
      <c r="M51" s="92">
        <f t="shared" si="1"/>
        <v>7.4737604053564969E-3</v>
      </c>
      <c r="N51" s="91">
        <v>8.4664754881879009E-3</v>
      </c>
      <c r="O51" t="s">
        <v>2289</v>
      </c>
    </row>
    <row r="52" spans="1:15" x14ac:dyDescent="0.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54" t="s">
        <v>2184</v>
      </c>
      <c r="L52" s="55">
        <f>ROUND(SUMIF(Model_Output!$B$11:$B$5000,O52,Model_Output!$G$11:$G$5000),-2)</f>
        <v>35200</v>
      </c>
      <c r="M52" s="92">
        <f t="shared" si="1"/>
        <v>6.3698878031125585E-3</v>
      </c>
      <c r="N52" s="91">
        <v>5.8036323910965453E-3</v>
      </c>
      <c r="O52" t="s">
        <v>2290</v>
      </c>
    </row>
    <row r="53" spans="1:15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54" t="s">
        <v>2185</v>
      </c>
      <c r="L53" s="55">
        <f>ROUND(SUMIF(Model_Output!$B$11:$B$5000,O53,Model_Output!$G$11:$G$5000),-2)</f>
        <v>28400</v>
      </c>
      <c r="M53" s="92">
        <f t="shared" si="1"/>
        <v>5.1393412956930876E-3</v>
      </c>
      <c r="N53" s="91">
        <v>4.5063498566161406E-3</v>
      </c>
      <c r="O53" t="s">
        <v>2291</v>
      </c>
    </row>
    <row r="54" spans="1:15" x14ac:dyDescent="0.3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54" t="s">
        <v>2186</v>
      </c>
      <c r="L54" s="55">
        <f>ROUND(SUMIF(Model_Output!$B$11:$B$5000,O54,Model_Output!$G$11:$G$5000),-2)</f>
        <v>24500</v>
      </c>
      <c r="M54" s="92">
        <f t="shared" si="1"/>
        <v>4.4335866811436846E-3</v>
      </c>
      <c r="N54" s="91">
        <v>5.3939642223132592E-3</v>
      </c>
      <c r="O54" t="s">
        <v>2292</v>
      </c>
    </row>
    <row r="55" spans="1:15" x14ac:dyDescent="0.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54" t="s">
        <v>2187</v>
      </c>
      <c r="L55" s="55">
        <f>ROUND(SUMIF(Model_Output!$B$11:$B$5000,O55,Model_Output!$G$11:$G$5000),-2)</f>
        <v>19200</v>
      </c>
      <c r="M55" s="92">
        <f t="shared" si="1"/>
        <v>3.4744842562432141E-3</v>
      </c>
      <c r="N55" s="91">
        <v>3.0725112658746417E-3</v>
      </c>
      <c r="O55" t="s">
        <v>2293</v>
      </c>
    </row>
    <row r="56" spans="1:15" x14ac:dyDescent="0.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54" t="s">
        <v>2188</v>
      </c>
      <c r="L56" s="55">
        <f>ROUND(SUMIF(Model_Output!$B$11:$B$5000,O56,Model_Output!$G$11:$G$5000),-2)</f>
        <v>15900</v>
      </c>
      <c r="M56" s="92">
        <f t="shared" si="1"/>
        <v>2.8773072747014113E-3</v>
      </c>
      <c r="N56" s="91">
        <v>2.8676771814829987E-3</v>
      </c>
      <c r="O56" t="s">
        <v>2294</v>
      </c>
    </row>
    <row r="57" spans="1:15" x14ac:dyDescent="0.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54" t="s">
        <v>2189</v>
      </c>
      <c r="L57" s="55">
        <f>ROUND(SUMIF(Model_Output!$B$11:$B$5000,O57,Model_Output!$G$11:$G$5000),-2)</f>
        <v>15500</v>
      </c>
      <c r="M57" s="92">
        <f t="shared" si="1"/>
        <v>2.8049221860296778E-3</v>
      </c>
      <c r="N57" s="91">
        <v>3.2090673221357368E-3</v>
      </c>
      <c r="O57" t="s">
        <v>2295</v>
      </c>
    </row>
    <row r="58" spans="1:15" x14ac:dyDescent="0.3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54" t="s">
        <v>2190</v>
      </c>
      <c r="L58" s="55">
        <f>ROUND(SUMIF(Model_Output!$B$11:$B$5000,O58,Model_Output!$G$11:$G$5000),-2)</f>
        <v>10600</v>
      </c>
      <c r="M58" s="92">
        <f t="shared" si="1"/>
        <v>1.9182048498009409E-3</v>
      </c>
      <c r="N58" s="91">
        <v>1.7069507032636897E-3</v>
      </c>
      <c r="O58" t="s">
        <v>2296</v>
      </c>
    </row>
    <row r="59" spans="1:15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54" t="s">
        <v>2191</v>
      </c>
      <c r="L59" s="55">
        <f>ROUND(SUMIF(Model_Output!$B$11:$B$5000,O59,Model_Output!$G$11:$G$5000),-2)</f>
        <v>8600</v>
      </c>
      <c r="M59" s="92">
        <f t="shared" si="1"/>
        <v>1.5562794064422729E-3</v>
      </c>
      <c r="N59" s="91">
        <v>1.0241704219582138E-3</v>
      </c>
      <c r="O59" t="s">
        <v>2297</v>
      </c>
    </row>
    <row r="60" spans="1:15" ht="17.25" thickBot="1" x14ac:dyDescent="0.3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56" t="s">
        <v>2192</v>
      </c>
      <c r="L60" s="57">
        <f>ROUND(SUMIF(Model_Output!$B$11:$B$5000,O60,Model_Output!$G$11:$G$5000),-2)</f>
        <v>41000</v>
      </c>
      <c r="M60" s="105">
        <f t="shared" si="1"/>
        <v>7.4194715888526962E-3</v>
      </c>
      <c r="N60" s="105">
        <v>3.0793390686876962E-2</v>
      </c>
      <c r="O60" t="s">
        <v>2298</v>
      </c>
    </row>
    <row r="61" spans="1:15" x14ac:dyDescent="0.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4" t="s">
        <v>151</v>
      </c>
      <c r="L61" s="69">
        <f>SUM(L35:L60)</f>
        <v>5526000</v>
      </c>
      <c r="M61" s="91">
        <f>SUM(M35:M60)</f>
        <v>1.0000000000000002</v>
      </c>
      <c r="N61" s="91">
        <f>SUM(N35:N60)</f>
        <v>0.99999999999999967</v>
      </c>
    </row>
    <row r="63" spans="1:15" x14ac:dyDescent="0.3">
      <c r="K63" s="65" t="s">
        <v>2299</v>
      </c>
    </row>
    <row r="64" spans="1:15" x14ac:dyDescent="0.3">
      <c r="K64" s="98" t="s">
        <v>1009</v>
      </c>
      <c r="L64" s="98" t="s">
        <v>1017</v>
      </c>
      <c r="M64" s="100" t="s">
        <v>2193</v>
      </c>
      <c r="N64" s="234" t="s">
        <v>3889</v>
      </c>
    </row>
    <row r="65" spans="1:15" ht="17.25" thickBot="1" x14ac:dyDescent="0.35">
      <c r="K65" s="99"/>
      <c r="L65" s="99"/>
      <c r="M65" s="101"/>
      <c r="N65" s="235"/>
      <c r="O65" s="71" t="s">
        <v>68</v>
      </c>
    </row>
    <row r="66" spans="1:15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 t="s">
        <v>2167</v>
      </c>
      <c r="L66" s="55">
        <f>ROUND(SUMIF(Model_Output!$B$11:$B$5000,O66,Model_Output!$G$11:$G$5000),-2)</f>
        <v>149800</v>
      </c>
      <c r="M66" s="92">
        <f t="shared" ref="M66:M91" si="2">L66/$L$92</f>
        <v>0.12006091207822393</v>
      </c>
      <c r="N66" s="91">
        <v>0.13574660633484162</v>
      </c>
      <c r="O66" t="s">
        <v>2300</v>
      </c>
    </row>
    <row r="67" spans="1:15" x14ac:dyDescent="0.3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54" t="s">
        <v>2168</v>
      </c>
      <c r="L67" s="55">
        <f>ROUND(SUMIF(Model_Output!$B$11:$B$5000,O67,Model_Output!$G$11:$G$5000),-2)</f>
        <v>209600</v>
      </c>
      <c r="M67" s="92">
        <f t="shared" si="2"/>
        <v>0.16798909994389677</v>
      </c>
      <c r="N67" s="91">
        <v>0.19937782805429866</v>
      </c>
      <c r="O67" t="s">
        <v>2301</v>
      </c>
    </row>
    <row r="68" spans="1:15" x14ac:dyDescent="0.3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54" t="s">
        <v>2169</v>
      </c>
      <c r="L68" s="55">
        <f>ROUND(SUMIF(Model_Output!$B$11:$B$5000,O68,Model_Output!$G$11:$G$5000),-2)</f>
        <v>166900</v>
      </c>
      <c r="M68" s="92">
        <f t="shared" si="2"/>
        <v>0.13376612967860865</v>
      </c>
      <c r="N68" s="91">
        <v>0.15526018099547512</v>
      </c>
      <c r="O68" t="s">
        <v>2302</v>
      </c>
    </row>
    <row r="69" spans="1:15" x14ac:dyDescent="0.3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54" t="s">
        <v>2170</v>
      </c>
      <c r="L69" s="55">
        <f>ROUND(SUMIF(Model_Output!$B$11:$B$5000,O69,Model_Output!$G$11:$G$5000),-2)</f>
        <v>131200</v>
      </c>
      <c r="M69" s="92">
        <f t="shared" si="2"/>
        <v>0.10515348240763003</v>
      </c>
      <c r="N69" s="91">
        <v>0.12641402714932126</v>
      </c>
      <c r="O69" t="s">
        <v>2303</v>
      </c>
    </row>
    <row r="70" spans="1:15" x14ac:dyDescent="0.3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54" t="s">
        <v>2171</v>
      </c>
      <c r="L70" s="55">
        <f>ROUND(SUMIF(Model_Output!$B$11:$B$5000,O70,Model_Output!$G$11:$G$5000),-2)</f>
        <v>99500</v>
      </c>
      <c r="M70" s="92">
        <f t="shared" si="2"/>
        <v>7.9746733990542593E-2</v>
      </c>
      <c r="N70" s="91">
        <v>7.7488687782805432E-2</v>
      </c>
      <c r="O70" t="s">
        <v>2304</v>
      </c>
    </row>
    <row r="71" spans="1:15" x14ac:dyDescent="0.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54" t="s">
        <v>2172</v>
      </c>
      <c r="L71" s="55">
        <f>ROUND(SUMIF(Model_Output!$B$11:$B$5000,O71,Model_Output!$G$11:$G$5000),-2)</f>
        <v>81900</v>
      </c>
      <c r="M71" s="92">
        <f t="shared" si="2"/>
        <v>6.5640779033421498E-2</v>
      </c>
      <c r="N71" s="91">
        <v>7.1549773755656104E-2</v>
      </c>
      <c r="O71" t="s">
        <v>2305</v>
      </c>
    </row>
    <row r="72" spans="1:15" x14ac:dyDescent="0.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54" t="s">
        <v>2173</v>
      </c>
      <c r="L72" s="55">
        <f>ROUND(SUMIF(Model_Output!$B$11:$B$5000,O72,Model_Output!$G$11:$G$5000),-2)</f>
        <v>63900</v>
      </c>
      <c r="M72" s="92">
        <f t="shared" si="2"/>
        <v>5.1214234190911277E-2</v>
      </c>
      <c r="N72" s="91">
        <v>5.1470588235294115E-2</v>
      </c>
      <c r="O72" t="s">
        <v>2306</v>
      </c>
    </row>
    <row r="73" spans="1:15" x14ac:dyDescent="0.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54" t="s">
        <v>2174</v>
      </c>
      <c r="L73" s="55">
        <f>ROUND(SUMIF(Model_Output!$B$11:$B$5000,O73,Model_Output!$G$11:$G$5000),-2)</f>
        <v>52200</v>
      </c>
      <c r="M73" s="92">
        <f t="shared" si="2"/>
        <v>4.1836980043279633E-2</v>
      </c>
      <c r="N73" s="91">
        <v>3.223981900452489E-2</v>
      </c>
      <c r="O73" t="s">
        <v>2307</v>
      </c>
    </row>
    <row r="74" spans="1:15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54" t="s">
        <v>2175</v>
      </c>
      <c r="L74" s="55">
        <f>ROUND(SUMIF(Model_Output!$B$11:$B$5000,O74,Model_Output!$G$11:$G$5000),-2)</f>
        <v>44100</v>
      </c>
      <c r="M74" s="92">
        <f t="shared" si="2"/>
        <v>3.5345034864150034E-2</v>
      </c>
      <c r="N74" s="91">
        <v>1.9513574660633484E-2</v>
      </c>
      <c r="O74" t="s">
        <v>2308</v>
      </c>
    </row>
    <row r="75" spans="1:15" x14ac:dyDescent="0.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54" t="s">
        <v>2176</v>
      </c>
      <c r="L75" s="55">
        <f>ROUND(SUMIF(Model_Output!$B$11:$B$5000,O75,Model_Output!$G$11:$G$5000),-2)</f>
        <v>34500</v>
      </c>
      <c r="M75" s="92">
        <f t="shared" si="2"/>
        <v>2.7650877614811251E-2</v>
      </c>
      <c r="N75" s="91">
        <v>1.6402714932126698E-2</v>
      </c>
      <c r="O75" t="s">
        <v>2309</v>
      </c>
    </row>
    <row r="76" spans="1:15" x14ac:dyDescent="0.3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54" t="s">
        <v>2177</v>
      </c>
      <c r="L76" s="55">
        <f>ROUND(SUMIF(Model_Output!$B$11:$B$5000,O76,Model_Output!$G$11:$G$5000),-2)</f>
        <v>30700</v>
      </c>
      <c r="M76" s="92">
        <f t="shared" si="2"/>
        <v>2.460527370361465E-2</v>
      </c>
      <c r="N76" s="91">
        <v>1.5837104072398189E-2</v>
      </c>
      <c r="O76" t="s">
        <v>2310</v>
      </c>
    </row>
    <row r="77" spans="1:15" x14ac:dyDescent="0.3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54" t="s">
        <v>2178</v>
      </c>
      <c r="L77" s="55">
        <f>ROUND(SUMIF(Model_Output!$B$11:$B$5000,O77,Model_Output!$G$11:$G$5000),-2)</f>
        <v>24300</v>
      </c>
      <c r="M77" s="92">
        <f t="shared" si="2"/>
        <v>1.9475835537388797E-2</v>
      </c>
      <c r="N77" s="91">
        <v>1.6402714932126698E-2</v>
      </c>
      <c r="O77" t="s">
        <v>2311</v>
      </c>
    </row>
    <row r="78" spans="1:15" x14ac:dyDescent="0.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54" t="s">
        <v>2179</v>
      </c>
      <c r="L78" s="55">
        <f>ROUND(SUMIF(Model_Output!$B$11:$B$5000,O78,Model_Output!$G$11:$G$5000),-2)</f>
        <v>22300</v>
      </c>
      <c r="M78" s="92">
        <f t="shared" si="2"/>
        <v>1.7872886110443215E-2</v>
      </c>
      <c r="N78" s="91">
        <v>1.3857466063348416E-2</v>
      </c>
      <c r="O78" t="s">
        <v>2312</v>
      </c>
    </row>
    <row r="79" spans="1:15" x14ac:dyDescent="0.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54" t="s">
        <v>2180</v>
      </c>
      <c r="L79" s="55">
        <f>ROUND(SUMIF(Model_Output!$B$11:$B$5000,O79,Model_Output!$G$11:$G$5000),-2)</f>
        <v>18800</v>
      </c>
      <c r="M79" s="92">
        <f t="shared" si="2"/>
        <v>1.5067724613288451E-2</v>
      </c>
      <c r="N79" s="91">
        <v>1.3009049773755657E-2</v>
      </c>
      <c r="O79" t="s">
        <v>2313</v>
      </c>
    </row>
    <row r="80" spans="1:15" x14ac:dyDescent="0.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54" t="s">
        <v>2181</v>
      </c>
      <c r="L80" s="55">
        <f>ROUND(SUMIF(Model_Output!$B$11:$B$5000,O80,Model_Output!$G$11:$G$5000),-2)</f>
        <v>16000</v>
      </c>
      <c r="M80" s="92">
        <f t="shared" si="2"/>
        <v>1.2823595415564638E-2</v>
      </c>
      <c r="N80" s="91">
        <v>8.4841628959276012E-3</v>
      </c>
      <c r="O80" t="s">
        <v>2314</v>
      </c>
    </row>
    <row r="81" spans="1:15" x14ac:dyDescent="0.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54" t="s">
        <v>2182</v>
      </c>
      <c r="L81" s="55">
        <f>ROUND(SUMIF(Model_Output!$B$11:$B$5000,O81,Model_Output!$G$11:$G$5000),-2)</f>
        <v>13500</v>
      </c>
      <c r="M81" s="92">
        <f t="shared" si="2"/>
        <v>1.0819908631882664E-2</v>
      </c>
      <c r="N81" s="91">
        <v>9.0497737556561094E-3</v>
      </c>
      <c r="O81" t="s">
        <v>2315</v>
      </c>
    </row>
    <row r="82" spans="1:15" x14ac:dyDescent="0.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54" t="s">
        <v>2183</v>
      </c>
      <c r="L82" s="55">
        <f>ROUND(SUMIF(Model_Output!$B$11:$B$5000,O82,Model_Output!$G$11:$G$5000),-2)</f>
        <v>10800</v>
      </c>
      <c r="M82" s="92">
        <f t="shared" si="2"/>
        <v>8.6559269055061314E-3</v>
      </c>
      <c r="N82" s="91">
        <v>5.3733031674208145E-3</v>
      </c>
      <c r="O82" t="s">
        <v>2316</v>
      </c>
    </row>
    <row r="83" spans="1:15" x14ac:dyDescent="0.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54" t="s">
        <v>2184</v>
      </c>
      <c r="L83" s="55">
        <f>ROUND(SUMIF(Model_Output!$B$11:$B$5000,O83,Model_Output!$G$11:$G$5000),-2)</f>
        <v>9900</v>
      </c>
      <c r="M83" s="92">
        <f t="shared" si="2"/>
        <v>7.93459966338062E-3</v>
      </c>
      <c r="N83" s="91">
        <v>3.9592760180995473E-3</v>
      </c>
      <c r="O83" t="s">
        <v>2317</v>
      </c>
    </row>
    <row r="84" spans="1:15" x14ac:dyDescent="0.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54" t="s">
        <v>2185</v>
      </c>
      <c r="L84" s="55">
        <f>ROUND(SUMIF(Model_Output!$B$11:$B$5000,O84,Model_Output!$G$11:$G$5000),-2)</f>
        <v>8200</v>
      </c>
      <c r="M84" s="92">
        <f t="shared" si="2"/>
        <v>6.5720926504768771E-3</v>
      </c>
      <c r="N84" s="91">
        <v>8.484162895927602E-4</v>
      </c>
      <c r="O84" t="s">
        <v>2318</v>
      </c>
    </row>
    <row r="85" spans="1:15" x14ac:dyDescent="0.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54" t="s">
        <v>2186</v>
      </c>
      <c r="L85" s="55">
        <f>ROUND(SUMIF(Model_Output!$B$11:$B$5000,O85,Model_Output!$G$11:$G$5000),-2)</f>
        <v>7500</v>
      </c>
      <c r="M85" s="92">
        <f t="shared" si="2"/>
        <v>6.0110603510459245E-3</v>
      </c>
      <c r="N85" s="91">
        <v>2.2624434389140274E-3</v>
      </c>
      <c r="O85" t="s">
        <v>2319</v>
      </c>
    </row>
    <row r="86" spans="1:15" x14ac:dyDescent="0.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54" t="s">
        <v>2187</v>
      </c>
      <c r="L86" s="55">
        <f>ROUND(SUMIF(Model_Output!$B$11:$B$5000,O86,Model_Output!$G$11:$G$5000),-2)</f>
        <v>6400</v>
      </c>
      <c r="M86" s="92">
        <f t="shared" si="2"/>
        <v>5.1294381662258552E-3</v>
      </c>
      <c r="N86" s="91">
        <v>3.9592760180995473E-3</v>
      </c>
      <c r="O86" t="s">
        <v>2320</v>
      </c>
    </row>
    <row r="87" spans="1:15" x14ac:dyDescent="0.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54" t="s">
        <v>2188</v>
      </c>
      <c r="L87" s="55">
        <f>ROUND(SUMIF(Model_Output!$B$11:$B$5000,O87,Model_Output!$G$11:$G$5000),-2)</f>
        <v>5800</v>
      </c>
      <c r="M87" s="92">
        <f t="shared" si="2"/>
        <v>4.6485533381421815E-3</v>
      </c>
      <c r="N87" s="91">
        <v>2.8280542986425339E-3</v>
      </c>
      <c r="O87" t="s">
        <v>2321</v>
      </c>
    </row>
    <row r="88" spans="1:15" x14ac:dyDescent="0.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54" t="s">
        <v>2189</v>
      </c>
      <c r="L88" s="55">
        <f>ROUND(SUMIF(Model_Output!$B$11:$B$5000,O88,Model_Output!$G$11:$G$5000),-2)</f>
        <v>5600</v>
      </c>
      <c r="M88" s="92">
        <f t="shared" si="2"/>
        <v>4.4882583954476236E-3</v>
      </c>
      <c r="N88" s="91">
        <v>3.1108597285067871E-3</v>
      </c>
      <c r="O88" t="s">
        <v>2322</v>
      </c>
    </row>
    <row r="89" spans="1:15" x14ac:dyDescent="0.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54" t="s">
        <v>2190</v>
      </c>
      <c r="L89" s="55">
        <f>ROUND(SUMIF(Model_Output!$B$11:$B$5000,O89,Model_Output!$G$11:$G$5000),-2)</f>
        <v>5100</v>
      </c>
      <c r="M89" s="92">
        <f t="shared" si="2"/>
        <v>4.0875210387112289E-3</v>
      </c>
      <c r="N89" s="91">
        <v>1.9796380090497737E-3</v>
      </c>
      <c r="O89" t="s">
        <v>2323</v>
      </c>
    </row>
    <row r="90" spans="1:15" x14ac:dyDescent="0.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54" t="s">
        <v>2191</v>
      </c>
      <c r="L90" s="55">
        <f>ROUND(SUMIF(Model_Output!$B$11:$B$5000,O90,Model_Output!$G$11:$G$5000),-2)</f>
        <v>4000</v>
      </c>
      <c r="M90" s="92">
        <f t="shared" si="2"/>
        <v>3.2058988538911596E-3</v>
      </c>
      <c r="N90" s="91">
        <v>1.4140271493212669E-3</v>
      </c>
      <c r="O90" t="s">
        <v>2324</v>
      </c>
    </row>
    <row r="91" spans="1:15" ht="17.25" thickBot="1" x14ac:dyDescent="0.3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56" t="s">
        <v>2192</v>
      </c>
      <c r="L91" s="57">
        <f>ROUND(SUMIF(Model_Output!$B$11:$B$5000,O91,Model_Output!$G$11:$G$5000),-2)</f>
        <v>25200</v>
      </c>
      <c r="M91" s="105">
        <f t="shared" si="2"/>
        <v>2.0197162779514305E-2</v>
      </c>
      <c r="N91" s="105">
        <v>1.2160633484162896E-2</v>
      </c>
      <c r="O91" t="s">
        <v>2325</v>
      </c>
    </row>
    <row r="92" spans="1:15" x14ac:dyDescent="0.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4" t="s">
        <v>151</v>
      </c>
      <c r="L92" s="69">
        <f>SUM(L66:L91)</f>
        <v>1247700</v>
      </c>
      <c r="M92" s="91">
        <f>SUM(M66:M91)</f>
        <v>0.99999999999999989</v>
      </c>
      <c r="N92" s="91">
        <f>SUM(N66:N91)</f>
        <v>0.99999999999999989</v>
      </c>
    </row>
    <row r="93" spans="1:15" x14ac:dyDescent="0.3">
      <c r="A93" s="63"/>
      <c r="B93" s="63"/>
      <c r="C93" s="63"/>
      <c r="D93" s="63"/>
      <c r="E93" s="63"/>
      <c r="F93" s="63"/>
      <c r="G93" s="63"/>
      <c r="H93" s="63"/>
      <c r="I93" s="63"/>
      <c r="J93" s="63"/>
    </row>
    <row r="94" spans="1:15" x14ac:dyDescent="0.3">
      <c r="K94" s="65" t="s">
        <v>2430</v>
      </c>
    </row>
    <row r="95" spans="1:15" x14ac:dyDescent="0.3">
      <c r="K95" s="98" t="s">
        <v>1009</v>
      </c>
      <c r="L95" s="98" t="s">
        <v>1017</v>
      </c>
      <c r="M95" s="100" t="s">
        <v>2193</v>
      </c>
      <c r="N95" s="234" t="s">
        <v>3889</v>
      </c>
    </row>
    <row r="96" spans="1:15" ht="17.25" thickBot="1" x14ac:dyDescent="0.35">
      <c r="K96" s="99"/>
      <c r="L96" s="99"/>
      <c r="M96" s="101"/>
      <c r="N96" s="235"/>
      <c r="O96" s="71" t="s">
        <v>68</v>
      </c>
    </row>
    <row r="97" spans="1:15" x14ac:dyDescent="0.3">
      <c r="K97" s="54" t="s">
        <v>2167</v>
      </c>
      <c r="L97" s="55">
        <f>ROUND(SUMIF(Model_Output!$B$11:$B$5000,O97,Model_Output!$G$11:$G$5000),-2)</f>
        <v>395100</v>
      </c>
      <c r="M97" s="92">
        <f t="shared" ref="M97:M122" si="3">L97/$L$123</f>
        <v>0.12606087677876332</v>
      </c>
      <c r="N97" s="91">
        <v>0.16116995666827155</v>
      </c>
      <c r="O97" t="s">
        <v>2432</v>
      </c>
    </row>
    <row r="98" spans="1:15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 t="s">
        <v>2168</v>
      </c>
      <c r="L98" s="55">
        <f>ROUND(SUMIF(Model_Output!$B$11:$B$5000,O98,Model_Output!$G$11:$G$5000),-2)</f>
        <v>549400</v>
      </c>
      <c r="M98" s="92">
        <f t="shared" si="3"/>
        <v>0.17529194052708824</v>
      </c>
      <c r="N98" s="91">
        <v>0.21280693307655271</v>
      </c>
      <c r="O98" t="s">
        <v>2433</v>
      </c>
    </row>
    <row r="99" spans="1:15" x14ac:dyDescent="0.3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54" t="s">
        <v>2169</v>
      </c>
      <c r="L99" s="55">
        <f>ROUND(SUMIF(Model_Output!$B$11:$B$5000,O99,Model_Output!$G$11:$G$5000),-2)</f>
        <v>464400</v>
      </c>
      <c r="M99" s="92">
        <f t="shared" si="3"/>
        <v>0.14817178227298833</v>
      </c>
      <c r="N99" s="91">
        <v>0.13962445835339432</v>
      </c>
      <c r="O99" t="s">
        <v>2434</v>
      </c>
    </row>
    <row r="100" spans="1:15" x14ac:dyDescent="0.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54" t="s">
        <v>2170</v>
      </c>
      <c r="L100" s="55">
        <f>ROUND(SUMIF(Model_Output!$B$11:$B$5000,O100,Model_Output!$G$11:$G$5000),-2)</f>
        <v>380700</v>
      </c>
      <c r="M100" s="92">
        <f t="shared" si="3"/>
        <v>0.12146640290983345</v>
      </c>
      <c r="N100" s="91">
        <v>0.10748675974963891</v>
      </c>
      <c r="O100" t="s">
        <v>2435</v>
      </c>
    </row>
    <row r="101" spans="1:15" x14ac:dyDescent="0.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54" t="s">
        <v>2171</v>
      </c>
      <c r="L101" s="55">
        <f>ROUND(SUMIF(Model_Output!$B$11:$B$5000,O101,Model_Output!$G$11:$G$5000),-2)</f>
        <v>296600</v>
      </c>
      <c r="M101" s="92">
        <f t="shared" si="3"/>
        <v>9.4633399272541635E-2</v>
      </c>
      <c r="N101" s="91">
        <v>7.751564756860857E-2</v>
      </c>
      <c r="O101" t="s">
        <v>2436</v>
      </c>
    </row>
    <row r="102" spans="1:15" x14ac:dyDescent="0.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54" t="s">
        <v>2172</v>
      </c>
      <c r="L102" s="55">
        <f>ROUND(SUMIF(Model_Output!$B$11:$B$5000,O102,Model_Output!$G$11:$G$5000),-2)</f>
        <v>234200</v>
      </c>
      <c r="M102" s="92">
        <f t="shared" si="3"/>
        <v>7.4724012507178861E-2</v>
      </c>
      <c r="N102" s="91">
        <v>4.8627828598940777E-2</v>
      </c>
      <c r="O102" t="s">
        <v>2437</v>
      </c>
    </row>
    <row r="103" spans="1:15" x14ac:dyDescent="0.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54" t="s">
        <v>2173</v>
      </c>
      <c r="L103" s="55">
        <f>ROUND(SUMIF(Model_Output!$B$11:$B$5000,O103,Model_Output!$G$11:$G$5000),-2)</f>
        <v>179600</v>
      </c>
      <c r="M103" s="92">
        <f t="shared" si="3"/>
        <v>5.7303299087486437E-2</v>
      </c>
      <c r="N103" s="91">
        <v>4.513721714010592E-2</v>
      </c>
      <c r="O103" t="s">
        <v>2438</v>
      </c>
    </row>
    <row r="104" spans="1:15" x14ac:dyDescent="0.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54" t="s">
        <v>2174</v>
      </c>
      <c r="L104" s="55">
        <f>ROUND(SUMIF(Model_Output!$B$11:$B$5000,O104,Model_Output!$G$11:$G$5000),-2)</f>
        <v>141200</v>
      </c>
      <c r="M104" s="92">
        <f t="shared" si="3"/>
        <v>4.5051368770340119E-2</v>
      </c>
      <c r="N104" s="91">
        <v>3.0693307655272027E-2</v>
      </c>
      <c r="O104" t="s">
        <v>2439</v>
      </c>
    </row>
    <row r="105" spans="1:15" x14ac:dyDescent="0.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54" t="s">
        <v>2175</v>
      </c>
      <c r="L105" s="55">
        <f>ROUND(SUMIF(Model_Output!$B$11:$B$5000,O105,Model_Output!$G$11:$G$5000),-2)</f>
        <v>110200</v>
      </c>
      <c r="M105" s="92">
        <f t="shared" si="3"/>
        <v>3.5160487524727203E-2</v>
      </c>
      <c r="N105" s="91">
        <v>2.2026961964371691E-2</v>
      </c>
      <c r="O105" t="s">
        <v>2440</v>
      </c>
    </row>
    <row r="106" spans="1:15" x14ac:dyDescent="0.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54" t="s">
        <v>2176</v>
      </c>
      <c r="L106" s="55">
        <f>ROUND(SUMIF(Model_Output!$B$11:$B$5000,O106,Model_Output!$G$11:$G$5000),-2)</f>
        <v>84600</v>
      </c>
      <c r="M106" s="92">
        <f t="shared" si="3"/>
        <v>2.6992533979962988E-2</v>
      </c>
      <c r="N106" s="91">
        <v>1.8295618680789601E-2</v>
      </c>
      <c r="O106" t="s">
        <v>2441</v>
      </c>
    </row>
    <row r="107" spans="1:15" x14ac:dyDescent="0.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54" t="s">
        <v>2177</v>
      </c>
      <c r="L107" s="55">
        <f>ROUND(SUMIF(Model_Output!$B$11:$B$5000,O107,Model_Output!$G$11:$G$5000),-2)</f>
        <v>68200</v>
      </c>
      <c r="M107" s="92">
        <f t="shared" si="3"/>
        <v>2.1759938740348414E-2</v>
      </c>
      <c r="N107" s="91">
        <v>1.7332691381800675E-2</v>
      </c>
      <c r="O107" t="s">
        <v>2442</v>
      </c>
    </row>
    <row r="108" spans="1:15" x14ac:dyDescent="0.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54" t="s">
        <v>2178</v>
      </c>
      <c r="L108" s="55">
        <f>ROUND(SUMIF(Model_Output!$B$11:$B$5000,O108,Model_Output!$G$11:$G$5000),-2)</f>
        <v>52300</v>
      </c>
      <c r="M108" s="92">
        <f t="shared" si="3"/>
        <v>1.6686873843405017E-2</v>
      </c>
      <c r="N108" s="91">
        <v>1.1916225324987963E-2</v>
      </c>
      <c r="O108" t="s">
        <v>2443</v>
      </c>
    </row>
    <row r="109" spans="1:15" x14ac:dyDescent="0.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54" t="s">
        <v>2179</v>
      </c>
      <c r="L109" s="55">
        <f>ROUND(SUMIF(Model_Output!$B$11:$B$5000,O109,Model_Output!$G$11:$G$5000),-2)</f>
        <v>41000</v>
      </c>
      <c r="M109" s="92">
        <f t="shared" si="3"/>
        <v>1.3081488099036438E-2</v>
      </c>
      <c r="N109" s="91">
        <v>1.2156957149735194E-2</v>
      </c>
      <c r="O109" t="s">
        <v>2444</v>
      </c>
    </row>
    <row r="110" spans="1:15" x14ac:dyDescent="0.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54" t="s">
        <v>2180</v>
      </c>
      <c r="L110" s="55">
        <f>ROUND(SUMIF(Model_Output!$B$11:$B$5000,O110,Model_Output!$G$11:$G$5000),-2)</f>
        <v>32000</v>
      </c>
      <c r="M110" s="92">
        <f t="shared" si="3"/>
        <v>1.0209941930955268E-2</v>
      </c>
      <c r="N110" s="91">
        <v>1.0351468464130958E-2</v>
      </c>
      <c r="O110" t="s">
        <v>2445</v>
      </c>
    </row>
    <row r="111" spans="1:15" x14ac:dyDescent="0.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54" t="s">
        <v>2181</v>
      </c>
      <c r="L111" s="55">
        <f>ROUND(SUMIF(Model_Output!$B$11:$B$5000,O111,Model_Output!$G$11:$G$5000),-2)</f>
        <v>24500</v>
      </c>
      <c r="M111" s="92">
        <f t="shared" si="3"/>
        <v>7.8169867908876277E-3</v>
      </c>
      <c r="N111" s="91">
        <v>6.8608570052961001E-3</v>
      </c>
      <c r="O111" t="s">
        <v>2446</v>
      </c>
    </row>
    <row r="112" spans="1:15" x14ac:dyDescent="0.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54" t="s">
        <v>2182</v>
      </c>
      <c r="L112" s="55">
        <f>ROUND(SUMIF(Model_Output!$B$11:$B$5000,O112,Model_Output!$G$11:$G$5000),-2)</f>
        <v>18600</v>
      </c>
      <c r="M112" s="92">
        <f t="shared" si="3"/>
        <v>5.934528747367749E-3</v>
      </c>
      <c r="N112" s="91">
        <v>7.2219547424169474E-3</v>
      </c>
      <c r="O112" t="s">
        <v>2447</v>
      </c>
    </row>
    <row r="113" spans="1:15" x14ac:dyDescent="0.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54" t="s">
        <v>2183</v>
      </c>
      <c r="L113" s="55">
        <f>ROUND(SUMIF(Model_Output!$B$11:$B$5000,O113,Model_Output!$G$11:$G$5000),-2)</f>
        <v>14000</v>
      </c>
      <c r="M113" s="92">
        <f t="shared" si="3"/>
        <v>4.4668495947929295E-3</v>
      </c>
      <c r="N113" s="91">
        <v>5.6571978815599423E-3</v>
      </c>
      <c r="O113" t="s">
        <v>2448</v>
      </c>
    </row>
    <row r="114" spans="1:15" x14ac:dyDescent="0.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54" t="s">
        <v>2184</v>
      </c>
      <c r="L114" s="55">
        <f>ROUND(SUMIF(Model_Output!$B$11:$B$5000,O114,Model_Output!$G$11:$G$5000),-2)</f>
        <v>11000</v>
      </c>
      <c r="M114" s="92">
        <f t="shared" si="3"/>
        <v>3.5096675387658732E-3</v>
      </c>
      <c r="N114" s="91">
        <v>3.4906114588348579E-3</v>
      </c>
      <c r="O114" t="s">
        <v>2449</v>
      </c>
    </row>
    <row r="115" spans="1:15" x14ac:dyDescent="0.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54" t="s">
        <v>2185</v>
      </c>
      <c r="L115" s="55">
        <f>ROUND(SUMIF(Model_Output!$B$11:$B$5000,O115,Model_Output!$G$11:$G$5000),-2)</f>
        <v>8000</v>
      </c>
      <c r="M115" s="92">
        <f t="shared" si="3"/>
        <v>2.552485482738817E-3</v>
      </c>
      <c r="N115" s="91">
        <v>4.212806933076553E-3</v>
      </c>
      <c r="O115" t="s">
        <v>2450</v>
      </c>
    </row>
    <row r="116" spans="1:15" x14ac:dyDescent="0.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54" t="s">
        <v>2186</v>
      </c>
      <c r="L116" s="55">
        <f>ROUND(SUMIF(Model_Output!$B$11:$B$5000,O116,Model_Output!$G$11:$G$5000),-2)</f>
        <v>6700</v>
      </c>
      <c r="M116" s="92">
        <f t="shared" si="3"/>
        <v>2.137706591793759E-3</v>
      </c>
      <c r="N116" s="91">
        <v>3.2498796340876264E-3</v>
      </c>
      <c r="O116" t="s">
        <v>2451</v>
      </c>
    </row>
    <row r="117" spans="1:15" x14ac:dyDescent="0.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54" t="s">
        <v>2187</v>
      </c>
      <c r="L117" s="55">
        <f>ROUND(SUMIF(Model_Output!$B$11:$B$5000,O117,Model_Output!$G$11:$G$5000),-2)</f>
        <v>4600</v>
      </c>
      <c r="M117" s="92">
        <f t="shared" si="3"/>
        <v>1.4676791525748197E-3</v>
      </c>
      <c r="N117" s="91">
        <v>1.8054886856042369E-3</v>
      </c>
      <c r="O117" t="s">
        <v>2452</v>
      </c>
    </row>
    <row r="118" spans="1:15" x14ac:dyDescent="0.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54" t="s">
        <v>2188</v>
      </c>
      <c r="L118" s="55">
        <f>ROUND(SUMIF(Model_Output!$B$11:$B$5000,O118,Model_Output!$G$11:$G$5000),-2)</f>
        <v>4100</v>
      </c>
      <c r="M118" s="92">
        <f t="shared" si="3"/>
        <v>1.3081488099036436E-3</v>
      </c>
      <c r="N118" s="91">
        <v>1.5647568608570053E-3</v>
      </c>
      <c r="O118" t="s">
        <v>2453</v>
      </c>
    </row>
    <row r="119" spans="1:15" x14ac:dyDescent="0.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54" t="s">
        <v>2189</v>
      </c>
      <c r="L119" s="55">
        <f>ROUND(SUMIF(Model_Output!$B$11:$B$5000,O119,Model_Output!$G$11:$G$5000),-2)</f>
        <v>3700</v>
      </c>
      <c r="M119" s="92">
        <f t="shared" si="3"/>
        <v>1.1805245357667028E-3</v>
      </c>
      <c r="N119" s="91">
        <v>1.5647568608570053E-3</v>
      </c>
      <c r="O119" t="s">
        <v>2454</v>
      </c>
    </row>
    <row r="120" spans="1:15" x14ac:dyDescent="0.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54" t="s">
        <v>2190</v>
      </c>
      <c r="L120" s="55">
        <f>ROUND(SUMIF(Model_Output!$B$11:$B$5000,O120,Model_Output!$G$11:$G$5000),-2)</f>
        <v>2000</v>
      </c>
      <c r="M120" s="92">
        <f t="shared" si="3"/>
        <v>6.3812137068470424E-4</v>
      </c>
      <c r="N120" s="91">
        <v>3.1295137217140106E-3</v>
      </c>
      <c r="O120" t="s">
        <v>2455</v>
      </c>
    </row>
    <row r="121" spans="1:15" x14ac:dyDescent="0.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54" t="s">
        <v>2191</v>
      </c>
      <c r="L121" s="55">
        <f>ROUND(SUMIF(Model_Output!$B$11:$B$5000,O121,Model_Output!$G$11:$G$5000),-2)</f>
        <v>1500</v>
      </c>
      <c r="M121" s="92">
        <f t="shared" si="3"/>
        <v>4.7859102801352818E-4</v>
      </c>
      <c r="N121" s="91">
        <v>1.5647568608570053E-3</v>
      </c>
      <c r="O121" t="s">
        <v>2456</v>
      </c>
    </row>
    <row r="122" spans="1:15" ht="17.25" thickBot="1" x14ac:dyDescent="0.3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56" t="s">
        <v>2192</v>
      </c>
      <c r="L122" s="57">
        <f>ROUND(SUMIF(Model_Output!$B$11:$B$5000,O122,Model_Output!$G$11:$G$5000),-2)</f>
        <v>6000</v>
      </c>
      <c r="M122" s="105">
        <f t="shared" si="3"/>
        <v>1.9143641120541127E-3</v>
      </c>
      <c r="N122" s="105">
        <v>4.4535387578237842E-2</v>
      </c>
      <c r="O122" t="s">
        <v>2457</v>
      </c>
    </row>
    <row r="123" spans="1:15" x14ac:dyDescent="0.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4" t="s">
        <v>151</v>
      </c>
      <c r="L123" s="69">
        <f>SUM(L97:L122)</f>
        <v>3134200</v>
      </c>
      <c r="M123" s="91">
        <f>SUM(M97:M122)</f>
        <v>1</v>
      </c>
      <c r="N123" s="91">
        <f>SUM(N97:N122)</f>
        <v>1</v>
      </c>
    </row>
    <row r="124" spans="1:15" x14ac:dyDescent="0.3">
      <c r="A124" s="63"/>
      <c r="B124" s="63"/>
      <c r="C124" s="63"/>
      <c r="D124" s="63"/>
      <c r="E124" s="63"/>
      <c r="F124" s="63"/>
      <c r="G124" s="63"/>
      <c r="H124" s="63"/>
      <c r="I124" s="63"/>
      <c r="J124" s="63"/>
    </row>
    <row r="125" spans="1:15" x14ac:dyDescent="0.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5" t="s">
        <v>2431</v>
      </c>
    </row>
    <row r="126" spans="1:15" x14ac:dyDescent="0.3">
      <c r="K126" s="98" t="s">
        <v>1009</v>
      </c>
      <c r="L126" s="98" t="s">
        <v>1017</v>
      </c>
      <c r="M126" s="100" t="s">
        <v>2193</v>
      </c>
      <c r="N126" s="234" t="s">
        <v>3889</v>
      </c>
    </row>
    <row r="127" spans="1:15" ht="17.25" thickBot="1" x14ac:dyDescent="0.35">
      <c r="K127" s="99"/>
      <c r="L127" s="99"/>
      <c r="M127" s="101"/>
      <c r="N127" s="235"/>
      <c r="O127" s="71" t="s">
        <v>68</v>
      </c>
    </row>
    <row r="128" spans="1:15" x14ac:dyDescent="0.3">
      <c r="K128" s="54" t="s">
        <v>2167</v>
      </c>
      <c r="L128" s="55">
        <f>ROUND(SUMIF(Model_Output!$B$11:$B$5000,O128,Model_Output!$G$11:$G$5000),-2)</f>
        <v>164600</v>
      </c>
      <c r="M128" s="92">
        <f t="shared" ref="M128:M153" si="4">L128/$L$154</f>
        <v>0.10378310214375788</v>
      </c>
      <c r="N128" s="91">
        <v>0.18119374703931787</v>
      </c>
      <c r="O128" t="s">
        <v>2458</v>
      </c>
    </row>
    <row r="129" spans="1:15" x14ac:dyDescent="0.3">
      <c r="K129" s="54" t="s">
        <v>2168</v>
      </c>
      <c r="L129" s="55">
        <f>ROUND(SUMIF(Model_Output!$B$11:$B$5000,O129,Model_Output!$G$11:$G$5000),-2)</f>
        <v>197400</v>
      </c>
      <c r="M129" s="92">
        <f t="shared" si="4"/>
        <v>0.1244640605296343</v>
      </c>
      <c r="N129" s="91">
        <v>0.14684983420180009</v>
      </c>
      <c r="O129" t="s">
        <v>2459</v>
      </c>
    </row>
    <row r="130" spans="1:15" x14ac:dyDescent="0.3">
      <c r="K130" s="54" t="s">
        <v>2169</v>
      </c>
      <c r="L130" s="55">
        <f>ROUND(SUMIF(Model_Output!$B$11:$B$5000,O130,Model_Output!$G$11:$G$5000),-2)</f>
        <v>153200</v>
      </c>
      <c r="M130" s="92">
        <f t="shared" si="4"/>
        <v>9.6595208070617902E-2</v>
      </c>
      <c r="N130" s="91">
        <v>0.11203221222169588</v>
      </c>
      <c r="O130" t="s">
        <v>2460</v>
      </c>
    </row>
    <row r="131" spans="1:15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 t="s">
        <v>2170</v>
      </c>
      <c r="L131" s="55">
        <f>ROUND(SUMIF(Model_Output!$B$11:$B$5000,O131,Model_Output!$G$11:$G$5000),-2)</f>
        <v>140600</v>
      </c>
      <c r="M131" s="92">
        <f t="shared" si="4"/>
        <v>8.865069356872636E-2</v>
      </c>
      <c r="N131" s="91">
        <v>8.0530554239696822E-2</v>
      </c>
      <c r="O131" t="s">
        <v>2461</v>
      </c>
    </row>
    <row r="132" spans="1:15" x14ac:dyDescent="0.3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54" t="s">
        <v>2171</v>
      </c>
      <c r="L132" s="55">
        <f>ROUND(SUMIF(Model_Output!$B$11:$B$5000,O132,Model_Output!$G$11:$G$5000),-2)</f>
        <v>129700</v>
      </c>
      <c r="M132" s="92">
        <f t="shared" si="4"/>
        <v>8.1778058007566198E-2</v>
      </c>
      <c r="N132" s="91">
        <v>6.3003315963998108E-2</v>
      </c>
      <c r="O132" t="s">
        <v>2462</v>
      </c>
    </row>
    <row r="133" spans="1:15" x14ac:dyDescent="0.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54" t="s">
        <v>2172</v>
      </c>
      <c r="L133" s="55">
        <f>ROUND(SUMIF(Model_Output!$B$11:$B$5000,O133,Model_Output!$G$11:$G$5000),-2)</f>
        <v>116000</v>
      </c>
      <c r="M133" s="92">
        <f t="shared" si="4"/>
        <v>7.3139974779319036E-2</v>
      </c>
      <c r="N133" s="91">
        <v>4.0738986262434863E-2</v>
      </c>
      <c r="O133" t="s">
        <v>2463</v>
      </c>
    </row>
    <row r="134" spans="1:15" x14ac:dyDescent="0.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54" t="s">
        <v>2173</v>
      </c>
      <c r="L134" s="55">
        <f>ROUND(SUMIF(Model_Output!$B$11:$B$5000,O134,Model_Output!$G$11:$G$5000),-2)</f>
        <v>90900</v>
      </c>
      <c r="M134" s="92">
        <f t="shared" si="4"/>
        <v>5.7313997477931901E-2</v>
      </c>
      <c r="N134" s="91">
        <v>4.4765513974419704E-2</v>
      </c>
      <c r="O134" t="s">
        <v>2464</v>
      </c>
    </row>
    <row r="135" spans="1:15" x14ac:dyDescent="0.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54" t="s">
        <v>2174</v>
      </c>
      <c r="L135" s="55">
        <f>ROUND(SUMIF(Model_Output!$B$11:$B$5000,O135,Model_Output!$G$11:$G$5000),-2)</f>
        <v>80400</v>
      </c>
      <c r="M135" s="92">
        <f t="shared" si="4"/>
        <v>5.0693568726355609E-2</v>
      </c>
      <c r="N135" s="91">
        <v>2.8422548555187114E-2</v>
      </c>
      <c r="O135" t="s">
        <v>2465</v>
      </c>
    </row>
    <row r="136" spans="1:15" x14ac:dyDescent="0.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54" t="s">
        <v>2175</v>
      </c>
      <c r="L136" s="55">
        <f>ROUND(SUMIF(Model_Output!$B$11:$B$5000,O136,Model_Output!$G$11:$G$5000),-2)</f>
        <v>70500</v>
      </c>
      <c r="M136" s="92">
        <f t="shared" si="4"/>
        <v>4.4451450189155105E-2</v>
      </c>
      <c r="N136" s="91">
        <v>3.0080530554239697E-2</v>
      </c>
      <c r="O136" t="s">
        <v>2466</v>
      </c>
    </row>
    <row r="137" spans="1:15" x14ac:dyDescent="0.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54" t="s">
        <v>2176</v>
      </c>
      <c r="L137" s="55">
        <f>ROUND(SUMIF(Model_Output!$B$11:$B$5000,O137,Model_Output!$G$11:$G$5000),-2)</f>
        <v>63700</v>
      </c>
      <c r="M137" s="92">
        <f t="shared" si="4"/>
        <v>4.0163934426229508E-2</v>
      </c>
      <c r="N137" s="91">
        <v>2.6527711984841308E-2</v>
      </c>
      <c r="O137" t="s">
        <v>2467</v>
      </c>
    </row>
    <row r="138" spans="1:15" x14ac:dyDescent="0.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54" t="s">
        <v>2177</v>
      </c>
      <c r="L138" s="55">
        <f>ROUND(SUMIF(Model_Output!$B$11:$B$5000,O138,Model_Output!$G$11:$G$5000),-2)</f>
        <v>58700</v>
      </c>
      <c r="M138" s="92">
        <f t="shared" si="4"/>
        <v>3.7011349306431275E-2</v>
      </c>
      <c r="N138" s="91">
        <v>2.2501184272856467E-2</v>
      </c>
      <c r="O138" t="s">
        <v>2468</v>
      </c>
    </row>
    <row r="139" spans="1:15" x14ac:dyDescent="0.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54" t="s">
        <v>2178</v>
      </c>
      <c r="L139" s="55">
        <f>ROUND(SUMIF(Model_Output!$B$11:$B$5000,O139,Model_Output!$G$11:$G$5000),-2)</f>
        <v>49300</v>
      </c>
      <c r="M139" s="92">
        <f t="shared" si="4"/>
        <v>3.1084489281210593E-2</v>
      </c>
      <c r="N139" s="91">
        <v>2.0132638559924206E-2</v>
      </c>
      <c r="O139" t="s">
        <v>2469</v>
      </c>
    </row>
    <row r="140" spans="1:15" x14ac:dyDescent="0.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54" t="s">
        <v>2179</v>
      </c>
      <c r="L140" s="55">
        <f>ROUND(SUMIF(Model_Output!$B$11:$B$5000,O140,Model_Output!$G$11:$G$5000),-2)</f>
        <v>43500</v>
      </c>
      <c r="M140" s="92">
        <f t="shared" si="4"/>
        <v>2.742749054224464E-2</v>
      </c>
      <c r="N140" s="91">
        <v>1.8474656560871626E-2</v>
      </c>
      <c r="O140" t="s">
        <v>2470</v>
      </c>
    </row>
    <row r="141" spans="1:15" x14ac:dyDescent="0.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54" t="s">
        <v>2180</v>
      </c>
      <c r="L141" s="55">
        <f>ROUND(SUMIF(Model_Output!$B$11:$B$5000,O141,Model_Output!$G$11:$G$5000),-2)</f>
        <v>38100</v>
      </c>
      <c r="M141" s="92">
        <f t="shared" si="4"/>
        <v>2.4022698612862547E-2</v>
      </c>
      <c r="N141" s="91">
        <v>2.2264329701563241E-2</v>
      </c>
      <c r="O141" t="s">
        <v>2471</v>
      </c>
    </row>
    <row r="142" spans="1:15" x14ac:dyDescent="0.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54" t="s">
        <v>2181</v>
      </c>
      <c r="L142" s="55">
        <f>ROUND(SUMIF(Model_Output!$B$11:$B$5000,O142,Model_Output!$G$11:$G$5000),-2)</f>
        <v>32600</v>
      </c>
      <c r="M142" s="92">
        <f t="shared" si="4"/>
        <v>2.0554854981084489E-2</v>
      </c>
      <c r="N142" s="91">
        <v>1.6106110847939364E-2</v>
      </c>
      <c r="O142" t="s">
        <v>2472</v>
      </c>
    </row>
    <row r="143" spans="1:15" x14ac:dyDescent="0.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54" t="s">
        <v>2182</v>
      </c>
      <c r="L143" s="55">
        <f>ROUND(SUMIF(Model_Output!$B$11:$B$5000,O143,Model_Output!$G$11:$G$5000),-2)</f>
        <v>27600</v>
      </c>
      <c r="M143" s="92">
        <f t="shared" si="4"/>
        <v>1.7402269861286256E-2</v>
      </c>
      <c r="N143" s="91">
        <v>1.3263855992420654E-2</v>
      </c>
      <c r="O143" t="s">
        <v>2473</v>
      </c>
    </row>
    <row r="144" spans="1:15" x14ac:dyDescent="0.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54" t="s">
        <v>2183</v>
      </c>
      <c r="L144" s="55">
        <f>ROUND(SUMIF(Model_Output!$B$11:$B$5000,O144,Model_Output!$G$11:$G$5000),-2)</f>
        <v>22500</v>
      </c>
      <c r="M144" s="92">
        <f t="shared" si="4"/>
        <v>1.4186633039092055E-2</v>
      </c>
      <c r="N144" s="91">
        <v>1.0421601136901942E-2</v>
      </c>
      <c r="O144" t="s">
        <v>2474</v>
      </c>
    </row>
    <row r="145" spans="1:15" x14ac:dyDescent="0.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54" t="s">
        <v>2184</v>
      </c>
      <c r="L145" s="55">
        <f>ROUND(SUMIF(Model_Output!$B$11:$B$5000,O145,Model_Output!$G$11:$G$5000),-2)</f>
        <v>18500</v>
      </c>
      <c r="M145" s="92">
        <f t="shared" si="4"/>
        <v>1.1664564943253467E-2</v>
      </c>
      <c r="N145" s="91">
        <v>1.0184746565608716E-2</v>
      </c>
      <c r="O145" t="s">
        <v>2475</v>
      </c>
    </row>
    <row r="146" spans="1:15" x14ac:dyDescent="0.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54" t="s">
        <v>2185</v>
      </c>
      <c r="L146" s="55">
        <f>ROUND(SUMIF(Model_Output!$B$11:$B$5000,O146,Model_Output!$G$11:$G$5000),-2)</f>
        <v>15000</v>
      </c>
      <c r="M146" s="92">
        <f t="shared" si="4"/>
        <v>9.4577553593947032E-3</v>
      </c>
      <c r="N146" s="91">
        <v>9.0004737091425868E-3</v>
      </c>
      <c r="O146" t="s">
        <v>2476</v>
      </c>
    </row>
    <row r="147" spans="1:15" x14ac:dyDescent="0.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54" t="s">
        <v>2186</v>
      </c>
      <c r="L147" s="55">
        <f>ROUND(SUMIF(Model_Output!$B$11:$B$5000,O147,Model_Output!$G$11:$G$5000),-2)</f>
        <v>12600</v>
      </c>
      <c r="M147" s="92">
        <f t="shared" si="4"/>
        <v>7.9445145018915506E-3</v>
      </c>
      <c r="N147" s="91">
        <v>6.8687825675035532E-3</v>
      </c>
      <c r="O147" t="s">
        <v>2477</v>
      </c>
    </row>
    <row r="148" spans="1:15" x14ac:dyDescent="0.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54" t="s">
        <v>2187</v>
      </c>
      <c r="L148" s="55">
        <f>ROUND(SUMIF(Model_Output!$B$11:$B$5000,O148,Model_Output!$G$11:$G$5000),-2)</f>
        <v>10100</v>
      </c>
      <c r="M148" s="92">
        <f t="shared" si="4"/>
        <v>6.368221941992434E-3</v>
      </c>
      <c r="N148" s="91">
        <v>4.5002368545712934E-3</v>
      </c>
      <c r="O148" t="s">
        <v>2478</v>
      </c>
    </row>
    <row r="149" spans="1:15" x14ac:dyDescent="0.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54" t="s">
        <v>2188</v>
      </c>
      <c r="L149" s="55">
        <f>ROUND(SUMIF(Model_Output!$B$11:$B$5000,O149,Model_Output!$G$11:$G$5000),-2)</f>
        <v>8900</v>
      </c>
      <c r="M149" s="92">
        <f t="shared" si="4"/>
        <v>5.6116015132408577E-3</v>
      </c>
      <c r="N149" s="91">
        <v>5.9213642823306486E-3</v>
      </c>
      <c r="O149" t="s">
        <v>2479</v>
      </c>
    </row>
    <row r="150" spans="1:15" x14ac:dyDescent="0.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54" t="s">
        <v>2189</v>
      </c>
      <c r="L150" s="55">
        <f>ROUND(SUMIF(Model_Output!$B$11:$B$5000,O150,Model_Output!$G$11:$G$5000),-2)</f>
        <v>7700</v>
      </c>
      <c r="M150" s="92">
        <f t="shared" si="4"/>
        <v>4.8549810844892814E-3</v>
      </c>
      <c r="N150" s="91">
        <v>3.3159639981051635E-3</v>
      </c>
      <c r="O150" t="s">
        <v>2480</v>
      </c>
    </row>
    <row r="151" spans="1:15" x14ac:dyDescent="0.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54" t="s">
        <v>2190</v>
      </c>
      <c r="L151" s="55">
        <f>ROUND(SUMIF(Model_Output!$B$11:$B$5000,O151,Model_Output!$G$11:$G$5000),-2)</f>
        <v>6100</v>
      </c>
      <c r="M151" s="92">
        <f t="shared" si="4"/>
        <v>3.8461538461538464E-3</v>
      </c>
      <c r="N151" s="91">
        <v>4.9739459971577448E-3</v>
      </c>
      <c r="O151" t="s">
        <v>2481</v>
      </c>
    </row>
    <row r="152" spans="1:15" x14ac:dyDescent="0.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54" t="s">
        <v>2191</v>
      </c>
      <c r="L152" s="55">
        <f>ROUND(SUMIF(Model_Output!$B$11:$B$5000,O152,Model_Output!$G$11:$G$5000),-2)</f>
        <v>5100</v>
      </c>
      <c r="M152" s="92">
        <f t="shared" si="4"/>
        <v>3.2156368221941995E-3</v>
      </c>
      <c r="N152" s="91">
        <v>3.0791094268119374E-3</v>
      </c>
      <c r="O152" t="s">
        <v>2482</v>
      </c>
    </row>
    <row r="153" spans="1:15" ht="17.25" thickBot="1" x14ac:dyDescent="0.3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56" t="s">
        <v>2192</v>
      </c>
      <c r="L153" s="57">
        <f>ROUND(SUMIF(Model_Output!$B$11:$B$5000,O153,Model_Output!$G$11:$G$5000),-2)</f>
        <v>22700</v>
      </c>
      <c r="M153" s="105">
        <f t="shared" si="4"/>
        <v>1.4312736443883985E-2</v>
      </c>
      <c r="N153" s="105">
        <v>7.4846044528659408E-2</v>
      </c>
      <c r="O153" t="s">
        <v>2483</v>
      </c>
    </row>
    <row r="154" spans="1:15" x14ac:dyDescent="0.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4" t="s">
        <v>151</v>
      </c>
      <c r="L154" s="69">
        <f>SUM(L128:L153)</f>
        <v>1586000</v>
      </c>
      <c r="M154" s="91">
        <f>SUM(M128:M153)</f>
        <v>0.99999999999999967</v>
      </c>
      <c r="N154" s="91">
        <f>SUM(N128:N153)</f>
        <v>1.0000000000000002</v>
      </c>
    </row>
    <row r="155" spans="1:15" x14ac:dyDescent="0.3">
      <c r="A155" s="63"/>
      <c r="B155" s="63"/>
      <c r="C155" s="63"/>
      <c r="D155" s="63"/>
      <c r="E155" s="63"/>
      <c r="F155" s="63"/>
      <c r="G155" s="63"/>
      <c r="H155" s="63"/>
      <c r="I155" s="63"/>
      <c r="J155" s="63"/>
    </row>
    <row r="156" spans="1:15" x14ac:dyDescent="0.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5" t="s">
        <v>2666</v>
      </c>
    </row>
    <row r="157" spans="1:15" x14ac:dyDescent="0.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98" t="s">
        <v>1009</v>
      </c>
      <c r="L157" s="98" t="s">
        <v>1017</v>
      </c>
      <c r="M157" s="100" t="s">
        <v>2193</v>
      </c>
      <c r="N157" s="234" t="s">
        <v>3889</v>
      </c>
    </row>
    <row r="158" spans="1:15" ht="17.25" thickBot="1" x14ac:dyDescent="0.35">
      <c r="K158" s="99"/>
      <c r="L158" s="99"/>
      <c r="M158" s="101"/>
      <c r="N158" s="235"/>
      <c r="O158" s="71" t="s">
        <v>68</v>
      </c>
    </row>
    <row r="159" spans="1:15" x14ac:dyDescent="0.3">
      <c r="K159" s="54" t="s">
        <v>2167</v>
      </c>
      <c r="L159" s="55">
        <f>ROUND(SUMIF(Model_Output!$B$11:$B$5000,O159,Model_Output!$G$11:$G$5000),-2)</f>
        <v>124700</v>
      </c>
      <c r="M159" s="92">
        <f t="shared" ref="M159:M184" si="5">L159/$L$185</f>
        <v>0.11270788141720897</v>
      </c>
      <c r="N159" s="91">
        <v>9.4763092269326679E-2</v>
      </c>
      <c r="O159" t="s">
        <v>2589</v>
      </c>
    </row>
    <row r="160" spans="1:15" x14ac:dyDescent="0.3">
      <c r="K160" s="54" t="s">
        <v>2168</v>
      </c>
      <c r="L160" s="55">
        <f>ROUND(SUMIF(Model_Output!$B$11:$B$5000,O160,Model_Output!$G$11:$G$5000),-2)</f>
        <v>207100</v>
      </c>
      <c r="M160" s="92">
        <f t="shared" si="5"/>
        <v>0.18718365871294287</v>
      </c>
      <c r="N160" s="91">
        <v>0.2237263982899893</v>
      </c>
      <c r="O160" t="s">
        <v>2592</v>
      </c>
    </row>
    <row r="161" spans="1:15" x14ac:dyDescent="0.3">
      <c r="K161" s="54" t="s">
        <v>2169</v>
      </c>
      <c r="L161" s="55">
        <f>ROUND(SUMIF(Model_Output!$B$11:$B$5000,O161,Model_Output!$G$11:$G$5000),-2)</f>
        <v>172300</v>
      </c>
      <c r="M161" s="92">
        <f t="shared" si="5"/>
        <v>0.15573029645697758</v>
      </c>
      <c r="N161" s="91">
        <v>0.15532597078731741</v>
      </c>
      <c r="O161" t="s">
        <v>2595</v>
      </c>
    </row>
    <row r="162" spans="1:15" x14ac:dyDescent="0.3">
      <c r="K162" s="54" t="s">
        <v>2170</v>
      </c>
      <c r="L162" s="55">
        <f>ROUND(SUMIF(Model_Output!$B$11:$B$5000,O162,Model_Output!$G$11:$G$5000),-2)</f>
        <v>143100</v>
      </c>
      <c r="M162" s="92">
        <f t="shared" si="5"/>
        <v>0.12933839479392625</v>
      </c>
      <c r="N162" s="91">
        <v>0.13858211613822585</v>
      </c>
      <c r="O162" t="s">
        <v>2598</v>
      </c>
    </row>
    <row r="163" spans="1:15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 t="s">
        <v>2171</v>
      </c>
      <c r="L163" s="55">
        <f>ROUND(SUMIF(Model_Output!$B$11:$B$5000,O163,Model_Output!$G$11:$G$5000),-2)</f>
        <v>106500</v>
      </c>
      <c r="M163" s="92">
        <f t="shared" si="5"/>
        <v>9.6258134490238609E-2</v>
      </c>
      <c r="N163" s="91">
        <v>0.11221945137157108</v>
      </c>
      <c r="O163" t="s">
        <v>2601</v>
      </c>
    </row>
    <row r="164" spans="1:15" x14ac:dyDescent="0.3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54" t="s">
        <v>2172</v>
      </c>
      <c r="L164" s="55">
        <f>ROUND(SUMIF(Model_Output!$B$11:$B$5000,O164,Model_Output!$G$11:$G$5000),-2)</f>
        <v>84000</v>
      </c>
      <c r="M164" s="92">
        <f t="shared" si="5"/>
        <v>7.5921908893709325E-2</v>
      </c>
      <c r="N164" s="91">
        <v>6.4125400783754893E-2</v>
      </c>
      <c r="O164" t="s">
        <v>2604</v>
      </c>
    </row>
    <row r="165" spans="1:15" x14ac:dyDescent="0.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54" t="s">
        <v>2173</v>
      </c>
      <c r="L165" s="55">
        <f>ROUND(SUMIF(Model_Output!$B$11:$B$5000,O165,Model_Output!$G$11:$G$5000),-2)</f>
        <v>64100</v>
      </c>
      <c r="M165" s="92">
        <f t="shared" si="5"/>
        <v>5.7935647143890094E-2</v>
      </c>
      <c r="N165" s="91">
        <v>4.4175276095475599E-2</v>
      </c>
      <c r="O165" t="s">
        <v>2607</v>
      </c>
    </row>
    <row r="166" spans="1:15" x14ac:dyDescent="0.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54" t="s">
        <v>2174</v>
      </c>
      <c r="L166" s="55">
        <f>ROUND(SUMIF(Model_Output!$B$11:$B$5000,O166,Model_Output!$G$11:$G$5000),-2)</f>
        <v>47500</v>
      </c>
      <c r="M166" s="92">
        <f t="shared" si="5"/>
        <v>4.2932031814895154E-2</v>
      </c>
      <c r="N166" s="91">
        <v>3.5981474884218025E-2</v>
      </c>
      <c r="O166" t="s">
        <v>2610</v>
      </c>
    </row>
    <row r="167" spans="1:15" x14ac:dyDescent="0.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54" t="s">
        <v>2175</v>
      </c>
      <c r="L167" s="55">
        <f>ROUND(SUMIF(Model_Output!$B$11:$B$5000,O167,Model_Output!$G$11:$G$5000),-2)</f>
        <v>36900</v>
      </c>
      <c r="M167" s="92">
        <f t="shared" si="5"/>
        <v>3.3351409978308023E-2</v>
      </c>
      <c r="N167" s="91">
        <v>2.8500178126113287E-2</v>
      </c>
      <c r="O167" t="s">
        <v>2613</v>
      </c>
    </row>
    <row r="168" spans="1:15" x14ac:dyDescent="0.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54" t="s">
        <v>2176</v>
      </c>
      <c r="L168" s="55">
        <f>ROUND(SUMIF(Model_Output!$B$11:$B$5000,O168,Model_Output!$G$11:$G$5000),-2)</f>
        <v>28300</v>
      </c>
      <c r="M168" s="92">
        <f t="shared" si="5"/>
        <v>2.5578452639190168E-2</v>
      </c>
      <c r="N168" s="91">
        <v>2.3868899180619879E-2</v>
      </c>
      <c r="O168" t="s">
        <v>2616</v>
      </c>
    </row>
    <row r="169" spans="1:15" x14ac:dyDescent="0.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54" t="s">
        <v>2177</v>
      </c>
      <c r="L169" s="55">
        <f>ROUND(SUMIF(Model_Output!$B$11:$B$5000,O169,Model_Output!$G$11:$G$5000),-2)</f>
        <v>22100</v>
      </c>
      <c r="M169" s="92">
        <f t="shared" si="5"/>
        <v>1.9974692697035432E-2</v>
      </c>
      <c r="N169" s="91">
        <v>1.6743854649091557E-2</v>
      </c>
      <c r="O169" t="s">
        <v>2619</v>
      </c>
    </row>
    <row r="170" spans="1:15" x14ac:dyDescent="0.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54" t="s">
        <v>2178</v>
      </c>
      <c r="L170" s="55">
        <f>ROUND(SUMIF(Model_Output!$B$11:$B$5000,O170,Model_Output!$G$11:$G$5000),-2)</f>
        <v>17300</v>
      </c>
      <c r="M170" s="92">
        <f t="shared" si="5"/>
        <v>1.5636297903109182E-2</v>
      </c>
      <c r="N170" s="91">
        <v>1.2112575703598147E-2</v>
      </c>
      <c r="O170" t="s">
        <v>2622</v>
      </c>
    </row>
    <row r="171" spans="1:15" x14ac:dyDescent="0.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54" t="s">
        <v>2179</v>
      </c>
      <c r="L171" s="55">
        <f>ROUND(SUMIF(Model_Output!$B$11:$B$5000,O171,Model_Output!$G$11:$G$5000),-2)</f>
        <v>12500</v>
      </c>
      <c r="M171" s="92">
        <f t="shared" si="5"/>
        <v>1.1297903109182935E-2</v>
      </c>
      <c r="N171" s="91">
        <v>6.4125400783754897E-3</v>
      </c>
      <c r="O171" t="s">
        <v>2625</v>
      </c>
    </row>
    <row r="172" spans="1:15" x14ac:dyDescent="0.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54" t="s">
        <v>2180</v>
      </c>
      <c r="L172" s="55">
        <f>ROUND(SUMIF(Model_Output!$B$11:$B$5000,O172,Model_Output!$G$11:$G$5000),-2)</f>
        <v>9400</v>
      </c>
      <c r="M172" s="92">
        <f t="shared" si="5"/>
        <v>8.496023138105567E-3</v>
      </c>
      <c r="N172" s="91">
        <v>8.9063056644104032E-3</v>
      </c>
      <c r="O172" t="s">
        <v>2628</v>
      </c>
    </row>
    <row r="173" spans="1:15" x14ac:dyDescent="0.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54" t="s">
        <v>2181</v>
      </c>
      <c r="L173" s="55">
        <f>ROUND(SUMIF(Model_Output!$B$11:$B$5000,O173,Model_Output!$G$11:$G$5000),-2)</f>
        <v>7300</v>
      </c>
      <c r="M173" s="92">
        <f t="shared" si="5"/>
        <v>6.5979754157628346E-3</v>
      </c>
      <c r="N173" s="91">
        <v>7.8375489846811541E-3</v>
      </c>
      <c r="O173" t="s">
        <v>2631</v>
      </c>
    </row>
    <row r="174" spans="1:15" x14ac:dyDescent="0.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54" t="s">
        <v>2182</v>
      </c>
      <c r="L174" s="55">
        <f>ROUND(SUMIF(Model_Output!$B$11:$B$5000,O174,Model_Output!$G$11:$G$5000),-2)</f>
        <v>5600</v>
      </c>
      <c r="M174" s="92">
        <f t="shared" si="5"/>
        <v>5.0614605929139552E-3</v>
      </c>
      <c r="N174" s="91">
        <v>8.5500534378339862E-3</v>
      </c>
      <c r="O174" t="s">
        <v>2634</v>
      </c>
    </row>
    <row r="175" spans="1:15" x14ac:dyDescent="0.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54" t="s">
        <v>2183</v>
      </c>
      <c r="L175" s="55">
        <f>ROUND(SUMIF(Model_Output!$B$11:$B$5000,O175,Model_Output!$G$11:$G$5000),-2)</f>
        <v>4000</v>
      </c>
      <c r="M175" s="92">
        <f t="shared" si="5"/>
        <v>3.6153289949385392E-3</v>
      </c>
      <c r="N175" s="91">
        <v>2.8500178126113287E-3</v>
      </c>
      <c r="O175" t="s">
        <v>2637</v>
      </c>
    </row>
    <row r="176" spans="1:15" x14ac:dyDescent="0.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54" t="s">
        <v>2184</v>
      </c>
      <c r="L176" s="55">
        <f>ROUND(SUMIF(Model_Output!$B$11:$B$5000,O176,Model_Output!$G$11:$G$5000),-2)</f>
        <v>3300</v>
      </c>
      <c r="M176" s="92">
        <f t="shared" si="5"/>
        <v>2.9826464208242949E-3</v>
      </c>
      <c r="N176" s="91">
        <v>2.8500178126113287E-3</v>
      </c>
      <c r="O176" t="s">
        <v>2640</v>
      </c>
    </row>
    <row r="177" spans="1:15" x14ac:dyDescent="0.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54" t="s">
        <v>2185</v>
      </c>
      <c r="L177" s="55">
        <f>ROUND(SUMIF(Model_Output!$B$11:$B$5000,O177,Model_Output!$G$11:$G$5000),-2)</f>
        <v>2200</v>
      </c>
      <c r="M177" s="92">
        <f t="shared" si="5"/>
        <v>1.9884309472161968E-3</v>
      </c>
      <c r="N177" s="91">
        <v>2.4937655860349127E-3</v>
      </c>
      <c r="O177" t="s">
        <v>2643</v>
      </c>
    </row>
    <row r="178" spans="1:15" x14ac:dyDescent="0.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54" t="s">
        <v>2186</v>
      </c>
      <c r="L178" s="55">
        <f>ROUND(SUMIF(Model_Output!$B$11:$B$5000,O178,Model_Output!$G$11:$G$5000),-2)</f>
        <v>2100</v>
      </c>
      <c r="M178" s="92">
        <f t="shared" si="5"/>
        <v>1.8980477223427331E-3</v>
      </c>
      <c r="N178" s="91">
        <v>7.1250445315283219E-4</v>
      </c>
      <c r="O178" t="s">
        <v>2646</v>
      </c>
    </row>
    <row r="179" spans="1:15" x14ac:dyDescent="0.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54" t="s">
        <v>2187</v>
      </c>
      <c r="L179" s="55">
        <f>ROUND(SUMIF(Model_Output!$B$11:$B$5000,O179,Model_Output!$G$11:$G$5000),-2)</f>
        <v>1200</v>
      </c>
      <c r="M179" s="92">
        <f t="shared" si="5"/>
        <v>1.0845986984815619E-3</v>
      </c>
      <c r="N179" s="91">
        <v>1.4250089063056644E-3</v>
      </c>
      <c r="O179" t="s">
        <v>2649</v>
      </c>
    </row>
    <row r="180" spans="1:15" x14ac:dyDescent="0.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54" t="s">
        <v>2188</v>
      </c>
      <c r="L180" s="55">
        <f>ROUND(SUMIF(Model_Output!$B$11:$B$5000,O180,Model_Output!$G$11:$G$5000),-2)</f>
        <v>1100</v>
      </c>
      <c r="M180" s="92">
        <f t="shared" si="5"/>
        <v>9.9421547360809838E-4</v>
      </c>
      <c r="N180" s="91">
        <v>1.4250089063056644E-3</v>
      </c>
      <c r="O180" t="s">
        <v>2652</v>
      </c>
    </row>
    <row r="181" spans="1:15" x14ac:dyDescent="0.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54" t="s">
        <v>2189</v>
      </c>
      <c r="L181" s="55">
        <f>ROUND(SUMIF(Model_Output!$B$11:$B$5000,O181,Model_Output!$G$11:$G$5000),-2)</f>
        <v>1000</v>
      </c>
      <c r="M181" s="92">
        <f t="shared" si="5"/>
        <v>9.0383224873463481E-4</v>
      </c>
      <c r="N181" s="91">
        <v>7.1250445315283219E-4</v>
      </c>
      <c r="O181" t="s">
        <v>2655</v>
      </c>
    </row>
    <row r="182" spans="1:15" x14ac:dyDescent="0.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54" t="s">
        <v>2190</v>
      </c>
      <c r="L182" s="55">
        <f>ROUND(SUMIF(Model_Output!$B$11:$B$5000,O182,Model_Output!$G$11:$G$5000),-2)</f>
        <v>500</v>
      </c>
      <c r="M182" s="92">
        <f t="shared" si="5"/>
        <v>4.519161243673174E-4</v>
      </c>
      <c r="N182" s="91">
        <v>3.5625222657641609E-4</v>
      </c>
      <c r="O182" t="s">
        <v>2658</v>
      </c>
    </row>
    <row r="183" spans="1:15" x14ac:dyDescent="0.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54" t="s">
        <v>2191</v>
      </c>
      <c r="L183" s="55">
        <f>ROUND(SUMIF(Model_Output!$B$11:$B$5000,O183,Model_Output!$G$11:$G$5000),-2)</f>
        <v>400</v>
      </c>
      <c r="M183" s="92">
        <f t="shared" si="5"/>
        <v>3.6153289949385393E-4</v>
      </c>
      <c r="N183" s="91">
        <v>7.1250445315283219E-4</v>
      </c>
      <c r="O183" t="s">
        <v>2661</v>
      </c>
    </row>
    <row r="184" spans="1:15" ht="17.25" thickBot="1" x14ac:dyDescent="0.3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56" t="s">
        <v>2192</v>
      </c>
      <c r="L184" s="57">
        <f>ROUND(SUMIF(Model_Output!$B$11:$B$5000,O184,Model_Output!$G$11:$G$5000),-2)</f>
        <v>1900</v>
      </c>
      <c r="M184" s="105">
        <f t="shared" si="5"/>
        <v>1.7172812725958061E-3</v>
      </c>
      <c r="N184" s="105">
        <v>4.6312789454934092E-3</v>
      </c>
      <c r="O184" t="s">
        <v>2664</v>
      </c>
    </row>
    <row r="185" spans="1:15" x14ac:dyDescent="0.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4" t="s">
        <v>151</v>
      </c>
      <c r="L185" s="69">
        <f>SUM(L159:L184)</f>
        <v>1106400</v>
      </c>
      <c r="M185" s="91">
        <f>SUM(M159:M184)</f>
        <v>0.99999999999999967</v>
      </c>
      <c r="N185" s="91">
        <f>SUM(N159:N184)</f>
        <v>0.99999999999999989</v>
      </c>
    </row>
    <row r="186" spans="1:15" x14ac:dyDescent="0.3">
      <c r="A186" s="63"/>
      <c r="B186" s="63"/>
      <c r="C186" s="63"/>
      <c r="D186" s="63"/>
      <c r="E186" s="63"/>
      <c r="F186" s="63"/>
      <c r="G186" s="63"/>
      <c r="H186" s="63"/>
      <c r="I186" s="63"/>
      <c r="J186" s="63"/>
    </row>
    <row r="187" spans="1:15" x14ac:dyDescent="0.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5" t="s">
        <v>2667</v>
      </c>
    </row>
    <row r="188" spans="1:15" x14ac:dyDescent="0.3">
      <c r="K188" s="98" t="s">
        <v>1009</v>
      </c>
      <c r="L188" s="98" t="s">
        <v>1017</v>
      </c>
      <c r="M188" s="100" t="s">
        <v>2193</v>
      </c>
      <c r="N188" s="54"/>
    </row>
    <row r="189" spans="1:15" ht="17.25" thickBot="1" x14ac:dyDescent="0.3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99"/>
      <c r="L189" s="99"/>
      <c r="M189" s="101"/>
      <c r="N189" s="103"/>
      <c r="O189" s="71" t="s">
        <v>68</v>
      </c>
    </row>
    <row r="190" spans="1:15" x14ac:dyDescent="0.3">
      <c r="K190" s="54" t="s">
        <v>2167</v>
      </c>
      <c r="L190" s="55">
        <f>ROUND(SUMIF(Model_Output!$B$11:$B$5000,O190,Model_Output!$G$11:$G$5000),-2)</f>
        <v>15700</v>
      </c>
      <c r="M190" s="92">
        <f t="shared" ref="M190:M215" si="6">L190/$L$216</f>
        <v>5.7404021937842782E-2</v>
      </c>
      <c r="N190" s="63"/>
      <c r="O190" t="s">
        <v>2668</v>
      </c>
    </row>
    <row r="191" spans="1:15" x14ac:dyDescent="0.3">
      <c r="K191" s="54" t="s">
        <v>2168</v>
      </c>
      <c r="L191" s="55">
        <f>ROUND(SUMIF(Model_Output!$B$11:$B$5000,O191,Model_Output!$G$11:$G$5000),-2)</f>
        <v>25500</v>
      </c>
      <c r="M191" s="92">
        <f t="shared" si="6"/>
        <v>9.3235831809872036E-2</v>
      </c>
      <c r="N191" s="63"/>
      <c r="O191" t="s">
        <v>2669</v>
      </c>
    </row>
    <row r="192" spans="1:15" x14ac:dyDescent="0.3">
      <c r="K192" s="54" t="s">
        <v>2169</v>
      </c>
      <c r="L192" s="55">
        <f>ROUND(SUMIF(Model_Output!$B$11:$B$5000,O192,Model_Output!$G$11:$G$5000),-2)</f>
        <v>23300</v>
      </c>
      <c r="M192" s="92">
        <f t="shared" si="6"/>
        <v>8.5191956124314447E-2</v>
      </c>
      <c r="N192" s="63"/>
      <c r="O192" t="s">
        <v>2670</v>
      </c>
    </row>
    <row r="193" spans="1:15" x14ac:dyDescent="0.3">
      <c r="K193" s="54" t="s">
        <v>2170</v>
      </c>
      <c r="L193" s="55">
        <f>ROUND(SUMIF(Model_Output!$B$11:$B$5000,O193,Model_Output!$G$11:$G$5000),-2)</f>
        <v>21300</v>
      </c>
      <c r="M193" s="92">
        <f t="shared" si="6"/>
        <v>7.7879341864716636E-2</v>
      </c>
      <c r="N193" s="63"/>
      <c r="O193" t="s">
        <v>2671</v>
      </c>
    </row>
    <row r="194" spans="1:15" x14ac:dyDescent="0.3">
      <c r="K194" s="54" t="s">
        <v>2171</v>
      </c>
      <c r="L194" s="55">
        <f>ROUND(SUMIF(Model_Output!$B$11:$B$5000,O194,Model_Output!$G$11:$G$5000),-2)</f>
        <v>19900</v>
      </c>
      <c r="M194" s="92">
        <f t="shared" si="6"/>
        <v>7.2760511882998175E-2</v>
      </c>
      <c r="N194" s="63"/>
      <c r="O194" t="s">
        <v>2672</v>
      </c>
    </row>
    <row r="195" spans="1:15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 t="s">
        <v>2172</v>
      </c>
      <c r="L195" s="55">
        <f>ROUND(SUMIF(Model_Output!$B$11:$B$5000,O195,Model_Output!$G$11:$G$5000),-2)</f>
        <v>17800</v>
      </c>
      <c r="M195" s="92">
        <f t="shared" si="6"/>
        <v>6.5082266910420475E-2</v>
      </c>
      <c r="N195" s="63"/>
      <c r="O195" t="s">
        <v>2673</v>
      </c>
    </row>
    <row r="196" spans="1:15" x14ac:dyDescent="0.3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54" t="s">
        <v>2173</v>
      </c>
      <c r="L196" s="55">
        <f>ROUND(SUMIF(Model_Output!$B$11:$B$5000,O196,Model_Output!$G$11:$G$5000),-2)</f>
        <v>15200</v>
      </c>
      <c r="M196" s="92">
        <f t="shared" si="6"/>
        <v>5.5575868372943329E-2</v>
      </c>
      <c r="N196" s="63"/>
      <c r="O196" t="s">
        <v>2674</v>
      </c>
    </row>
    <row r="197" spans="1:15" x14ac:dyDescent="0.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54" t="s">
        <v>2174</v>
      </c>
      <c r="L197" s="55">
        <f>ROUND(SUMIF(Model_Output!$B$11:$B$5000,O197,Model_Output!$G$11:$G$5000),-2)</f>
        <v>13900</v>
      </c>
      <c r="M197" s="92">
        <f t="shared" si="6"/>
        <v>5.082266910420475E-2</v>
      </c>
      <c r="N197" s="63"/>
      <c r="O197" t="s">
        <v>2675</v>
      </c>
    </row>
    <row r="198" spans="1:15" x14ac:dyDescent="0.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54" t="s">
        <v>2175</v>
      </c>
      <c r="L198" s="55">
        <f>ROUND(SUMIF(Model_Output!$B$11:$B$5000,O198,Model_Output!$G$11:$G$5000),-2)</f>
        <v>12400</v>
      </c>
      <c r="M198" s="92">
        <f t="shared" si="6"/>
        <v>4.5338208409506399E-2</v>
      </c>
      <c r="N198" s="63"/>
      <c r="O198" t="s">
        <v>2676</v>
      </c>
    </row>
    <row r="199" spans="1:15" x14ac:dyDescent="0.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54" t="s">
        <v>2176</v>
      </c>
      <c r="L199" s="55">
        <f>ROUND(SUMIF(Model_Output!$B$11:$B$5000,O199,Model_Output!$G$11:$G$5000),-2)</f>
        <v>11300</v>
      </c>
      <c r="M199" s="92">
        <f t="shared" si="6"/>
        <v>4.1316270566727605E-2</v>
      </c>
      <c r="N199" s="63"/>
      <c r="O199" t="s">
        <v>2677</v>
      </c>
    </row>
    <row r="200" spans="1:15" x14ac:dyDescent="0.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54" t="s">
        <v>2177</v>
      </c>
      <c r="L200" s="55">
        <f>ROUND(SUMIF(Model_Output!$B$11:$B$5000,O200,Model_Output!$G$11:$G$5000),-2)</f>
        <v>10500</v>
      </c>
      <c r="M200" s="92">
        <f t="shared" si="6"/>
        <v>3.8391224862888484E-2</v>
      </c>
      <c r="N200" s="63"/>
      <c r="O200" t="s">
        <v>2678</v>
      </c>
    </row>
    <row r="201" spans="1:15" x14ac:dyDescent="0.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54" t="s">
        <v>2178</v>
      </c>
      <c r="L201" s="55">
        <f>ROUND(SUMIF(Model_Output!$B$11:$B$5000,O201,Model_Output!$G$11:$G$5000),-2)</f>
        <v>9100</v>
      </c>
      <c r="M201" s="92">
        <f t="shared" si="6"/>
        <v>3.3272394881170016E-2</v>
      </c>
      <c r="N201" s="63"/>
      <c r="O201" t="s">
        <v>2679</v>
      </c>
    </row>
    <row r="202" spans="1:15" x14ac:dyDescent="0.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54" t="s">
        <v>2179</v>
      </c>
      <c r="L202" s="55">
        <f>ROUND(SUMIF(Model_Output!$B$11:$B$5000,O202,Model_Output!$G$11:$G$5000),-2)</f>
        <v>7900</v>
      </c>
      <c r="M202" s="92">
        <f t="shared" si="6"/>
        <v>2.8884826325411336E-2</v>
      </c>
      <c r="N202" s="63"/>
      <c r="O202" t="s">
        <v>2680</v>
      </c>
    </row>
    <row r="203" spans="1:15" x14ac:dyDescent="0.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54" t="s">
        <v>2180</v>
      </c>
      <c r="L203" s="55">
        <f>ROUND(SUMIF(Model_Output!$B$11:$B$5000,O203,Model_Output!$G$11:$G$5000),-2)</f>
        <v>7200</v>
      </c>
      <c r="M203" s="92">
        <f t="shared" si="6"/>
        <v>2.6325411334552101E-2</v>
      </c>
      <c r="N203" s="63"/>
      <c r="O203" t="s">
        <v>2681</v>
      </c>
    </row>
    <row r="204" spans="1:15" x14ac:dyDescent="0.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54" t="s">
        <v>2181</v>
      </c>
      <c r="L204" s="55">
        <f>ROUND(SUMIF(Model_Output!$B$11:$B$5000,O204,Model_Output!$G$11:$G$5000),-2)</f>
        <v>6400</v>
      </c>
      <c r="M204" s="92">
        <f t="shared" si="6"/>
        <v>2.3400365630712981E-2</v>
      </c>
      <c r="N204" s="63"/>
      <c r="O204" t="s">
        <v>2682</v>
      </c>
    </row>
    <row r="205" spans="1:15" x14ac:dyDescent="0.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54" t="s">
        <v>2182</v>
      </c>
      <c r="L205" s="55">
        <f>ROUND(SUMIF(Model_Output!$B$11:$B$5000,O205,Model_Output!$G$11:$G$5000),-2)</f>
        <v>5600</v>
      </c>
      <c r="M205" s="92">
        <f t="shared" si="6"/>
        <v>2.0475319926873858E-2</v>
      </c>
      <c r="N205" s="63"/>
      <c r="O205" t="s">
        <v>2683</v>
      </c>
    </row>
    <row r="206" spans="1:15" x14ac:dyDescent="0.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54" t="s">
        <v>2183</v>
      </c>
      <c r="L206" s="55">
        <f>ROUND(SUMIF(Model_Output!$B$11:$B$5000,O206,Model_Output!$G$11:$G$5000),-2)</f>
        <v>5000</v>
      </c>
      <c r="M206" s="92">
        <f t="shared" si="6"/>
        <v>1.8281535648994516E-2</v>
      </c>
      <c r="N206" s="63"/>
      <c r="O206" t="s">
        <v>2684</v>
      </c>
    </row>
    <row r="207" spans="1:15" x14ac:dyDescent="0.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54" t="s">
        <v>2184</v>
      </c>
      <c r="L207" s="55">
        <f>ROUND(SUMIF(Model_Output!$B$11:$B$5000,O207,Model_Output!$G$11:$G$5000),-2)</f>
        <v>4500</v>
      </c>
      <c r="M207" s="92">
        <f t="shared" si="6"/>
        <v>1.6453382084095063E-2</v>
      </c>
      <c r="N207" s="63"/>
      <c r="O207" t="s">
        <v>2685</v>
      </c>
    </row>
    <row r="208" spans="1:15" x14ac:dyDescent="0.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54" t="s">
        <v>2185</v>
      </c>
      <c r="L208" s="55">
        <f>ROUND(SUMIF(Model_Output!$B$11:$B$5000,O208,Model_Output!$G$11:$G$5000),-2)</f>
        <v>4100</v>
      </c>
      <c r="M208" s="92">
        <f t="shared" si="6"/>
        <v>1.4990859232175503E-2</v>
      </c>
      <c r="N208" s="63"/>
      <c r="O208" t="s">
        <v>2686</v>
      </c>
    </row>
    <row r="209" spans="1:15" x14ac:dyDescent="0.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54" t="s">
        <v>2186</v>
      </c>
      <c r="L209" s="55">
        <f>ROUND(SUMIF(Model_Output!$B$11:$B$5000,O209,Model_Output!$G$11:$G$5000),-2)</f>
        <v>3600</v>
      </c>
      <c r="M209" s="92">
        <f t="shared" si="6"/>
        <v>1.3162705667276051E-2</v>
      </c>
      <c r="N209" s="63"/>
      <c r="O209" t="s">
        <v>2687</v>
      </c>
    </row>
    <row r="210" spans="1:15" x14ac:dyDescent="0.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54" t="s">
        <v>2187</v>
      </c>
      <c r="L210" s="55">
        <f>ROUND(SUMIF(Model_Output!$B$11:$B$5000,O210,Model_Output!$G$11:$G$5000),-2)</f>
        <v>3200</v>
      </c>
      <c r="M210" s="92">
        <f t="shared" si="6"/>
        <v>1.1700182815356491E-2</v>
      </c>
      <c r="N210" s="63"/>
      <c r="O210" t="s">
        <v>2688</v>
      </c>
    </row>
    <row r="211" spans="1:15" x14ac:dyDescent="0.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54" t="s">
        <v>2188</v>
      </c>
      <c r="L211" s="55">
        <f>ROUND(SUMIF(Model_Output!$B$11:$B$5000,O211,Model_Output!$G$11:$G$5000),-2)</f>
        <v>3000</v>
      </c>
      <c r="M211" s="92">
        <f t="shared" si="6"/>
        <v>1.0968921389396709E-2</v>
      </c>
      <c r="N211" s="63"/>
      <c r="O211" t="s">
        <v>2689</v>
      </c>
    </row>
    <row r="212" spans="1:15" x14ac:dyDescent="0.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54" t="s">
        <v>2189</v>
      </c>
      <c r="L212" s="55">
        <f>ROUND(SUMIF(Model_Output!$B$11:$B$5000,O212,Model_Output!$G$11:$G$5000),-2)</f>
        <v>2800</v>
      </c>
      <c r="M212" s="92">
        <f t="shared" si="6"/>
        <v>1.0237659963436929E-2</v>
      </c>
      <c r="N212" s="63"/>
      <c r="O212" t="s">
        <v>2690</v>
      </c>
    </row>
    <row r="213" spans="1:15" x14ac:dyDescent="0.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54" t="s">
        <v>2190</v>
      </c>
      <c r="L213" s="55">
        <f>ROUND(SUMIF(Model_Output!$B$11:$B$5000,O213,Model_Output!$G$11:$G$5000),-2)</f>
        <v>2500</v>
      </c>
      <c r="M213" s="92">
        <f t="shared" si="6"/>
        <v>9.140767824497258E-3</v>
      </c>
      <c r="N213" s="63"/>
      <c r="O213" t="s">
        <v>2691</v>
      </c>
    </row>
    <row r="214" spans="1:15" x14ac:dyDescent="0.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54" t="s">
        <v>2191</v>
      </c>
      <c r="L214" s="55">
        <f>ROUND(SUMIF(Model_Output!$B$11:$B$5000,O214,Model_Output!$G$11:$G$5000),-2)</f>
        <v>2200</v>
      </c>
      <c r="M214" s="92">
        <f t="shared" si="6"/>
        <v>8.0438756855575871E-3</v>
      </c>
      <c r="N214" s="63"/>
      <c r="O214" t="s">
        <v>2692</v>
      </c>
    </row>
    <row r="215" spans="1:15" ht="17.25" thickBot="1" x14ac:dyDescent="0.3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56" t="s">
        <v>2192</v>
      </c>
      <c r="L215" s="57">
        <f>ROUND(SUMIF(Model_Output!$B$11:$B$5000,O215,Model_Output!$G$11:$G$5000),-2)</f>
        <v>19600</v>
      </c>
      <c r="M215" s="105">
        <f t="shared" si="6"/>
        <v>7.1663619744058507E-2</v>
      </c>
      <c r="N215" s="63"/>
      <c r="O215" t="s">
        <v>2693</v>
      </c>
    </row>
    <row r="216" spans="1:15" x14ac:dyDescent="0.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4" t="s">
        <v>151</v>
      </c>
      <c r="L216" s="69">
        <f>SUM(L190:L215)</f>
        <v>273500</v>
      </c>
      <c r="M216" s="91">
        <f>SUM(M190:M215)</f>
        <v>1</v>
      </c>
    </row>
    <row r="217" spans="1:15" x14ac:dyDescent="0.3">
      <c r="A217" s="63"/>
      <c r="B217" s="63"/>
      <c r="C217" s="63"/>
      <c r="D217" s="63"/>
      <c r="E217" s="63"/>
      <c r="F217" s="63"/>
      <c r="G217" s="63"/>
      <c r="H217" s="63"/>
      <c r="I217" s="63"/>
      <c r="J217" s="63"/>
    </row>
    <row r="218" spans="1:15" x14ac:dyDescent="0.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5" t="s">
        <v>2694</v>
      </c>
    </row>
    <row r="219" spans="1:15" x14ac:dyDescent="0.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98" t="s">
        <v>1009</v>
      </c>
      <c r="L219" s="98" t="s">
        <v>1017</v>
      </c>
      <c r="M219" s="100" t="s">
        <v>2193</v>
      </c>
      <c r="N219" s="54"/>
    </row>
    <row r="220" spans="1:15" ht="17.25" thickBot="1" x14ac:dyDescent="0.35">
      <c r="K220" s="99"/>
      <c r="L220" s="99"/>
      <c r="M220" s="101"/>
      <c r="N220" s="103"/>
      <c r="O220" s="71" t="s">
        <v>68</v>
      </c>
    </row>
    <row r="221" spans="1:15" x14ac:dyDescent="0.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54" t="s">
        <v>2167</v>
      </c>
      <c r="L221" s="55">
        <f>ROUND(SUMIF(Model_Output!$B$11:$B$5000,O221,Model_Output!$G$11:$G$5000),-2)</f>
        <v>18100</v>
      </c>
      <c r="M221" s="92">
        <f t="shared" ref="M221:M246" si="7">L221/$L$247</f>
        <v>3.1390912244190078E-2</v>
      </c>
      <c r="N221" s="63"/>
      <c r="O221" t="s">
        <v>2695</v>
      </c>
    </row>
    <row r="222" spans="1:15" x14ac:dyDescent="0.3">
      <c r="K222" s="54" t="s">
        <v>2168</v>
      </c>
      <c r="L222" s="55">
        <f>ROUND(SUMIF(Model_Output!$B$11:$B$5000,O222,Model_Output!$G$11:$G$5000),-2)</f>
        <v>38300</v>
      </c>
      <c r="M222" s="92">
        <f t="shared" si="7"/>
        <v>6.6423864030523763E-2</v>
      </c>
      <c r="N222" s="63"/>
      <c r="O222" t="s">
        <v>2696</v>
      </c>
    </row>
    <row r="223" spans="1:15" x14ac:dyDescent="0.3">
      <c r="K223" s="54" t="s">
        <v>2169</v>
      </c>
      <c r="L223" s="55">
        <f>ROUND(SUMIF(Model_Output!$B$11:$B$5000,O223,Model_Output!$G$11:$G$5000),-2)</f>
        <v>41200</v>
      </c>
      <c r="M223" s="92">
        <f t="shared" si="7"/>
        <v>7.1453347207769691E-2</v>
      </c>
      <c r="N223" s="63"/>
      <c r="O223" t="s">
        <v>2697</v>
      </c>
    </row>
    <row r="224" spans="1:15" x14ac:dyDescent="0.3">
      <c r="K224" s="54" t="s">
        <v>2170</v>
      </c>
      <c r="L224" s="55">
        <f>ROUND(SUMIF(Model_Output!$B$11:$B$5000,O224,Model_Output!$G$11:$G$5000),-2)</f>
        <v>40900</v>
      </c>
      <c r="M224" s="92">
        <f t="shared" si="7"/>
        <v>7.093305584460631E-2</v>
      </c>
      <c r="N224" s="63"/>
      <c r="O224" t="s">
        <v>2698</v>
      </c>
    </row>
    <row r="225" spans="1:15" x14ac:dyDescent="0.3">
      <c r="K225" s="54" t="s">
        <v>2171</v>
      </c>
      <c r="L225" s="55">
        <f>ROUND(SUMIF(Model_Output!$B$11:$B$5000,O225,Model_Output!$G$11:$G$5000),-2)</f>
        <v>39100</v>
      </c>
      <c r="M225" s="92">
        <f t="shared" si="7"/>
        <v>6.7811307665626083E-2</v>
      </c>
      <c r="N225" s="63"/>
      <c r="O225" t="s">
        <v>2699</v>
      </c>
    </row>
    <row r="226" spans="1:15" x14ac:dyDescent="0.3">
      <c r="K226" s="54" t="s">
        <v>2172</v>
      </c>
      <c r="L226" s="55">
        <f>ROUND(SUMIF(Model_Output!$B$11:$B$5000,O226,Model_Output!$G$11:$G$5000),-2)</f>
        <v>37200</v>
      </c>
      <c r="M226" s="92">
        <f t="shared" si="7"/>
        <v>6.4516129032258063E-2</v>
      </c>
      <c r="N226" s="63"/>
      <c r="O226" t="s">
        <v>2700</v>
      </c>
    </row>
    <row r="227" spans="1:15" x14ac:dyDescent="0.3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 t="s">
        <v>2173</v>
      </c>
      <c r="L227" s="55">
        <f>ROUND(SUMIF(Model_Output!$B$11:$B$5000,O227,Model_Output!$G$11:$G$5000),-2)</f>
        <v>33200</v>
      </c>
      <c r="M227" s="92">
        <f t="shared" si="7"/>
        <v>5.7578910856746442E-2</v>
      </c>
      <c r="N227" s="63"/>
      <c r="O227" t="s">
        <v>2701</v>
      </c>
    </row>
    <row r="228" spans="1:15" x14ac:dyDescent="0.3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54" t="s">
        <v>2174</v>
      </c>
      <c r="L228" s="55">
        <f>ROUND(SUMIF(Model_Output!$B$11:$B$5000,O228,Model_Output!$G$11:$G$5000),-2)</f>
        <v>31100</v>
      </c>
      <c r="M228" s="92">
        <f t="shared" si="7"/>
        <v>5.3936871314602841E-2</v>
      </c>
      <c r="N228" s="63"/>
      <c r="O228" t="s">
        <v>2702</v>
      </c>
    </row>
    <row r="229" spans="1:15" x14ac:dyDescent="0.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54" t="s">
        <v>2175</v>
      </c>
      <c r="L229" s="55">
        <f>ROUND(SUMIF(Model_Output!$B$11:$B$5000,O229,Model_Output!$G$11:$G$5000),-2)</f>
        <v>28000</v>
      </c>
      <c r="M229" s="92">
        <f t="shared" si="7"/>
        <v>4.8560527228581341E-2</v>
      </c>
      <c r="N229" s="63"/>
      <c r="O229" t="s">
        <v>2703</v>
      </c>
    </row>
    <row r="230" spans="1:15" x14ac:dyDescent="0.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54" t="s">
        <v>2176</v>
      </c>
      <c r="L230" s="55">
        <f>ROUND(SUMIF(Model_Output!$B$11:$B$5000,O230,Model_Output!$G$11:$G$5000),-2)</f>
        <v>25900</v>
      </c>
      <c r="M230" s="92">
        <f t="shared" si="7"/>
        <v>4.491848768643774E-2</v>
      </c>
      <c r="N230" s="63"/>
      <c r="O230" t="s">
        <v>2704</v>
      </c>
    </row>
    <row r="231" spans="1:15" x14ac:dyDescent="0.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54" t="s">
        <v>2177</v>
      </c>
      <c r="L231" s="55">
        <f>ROUND(SUMIF(Model_Output!$B$11:$B$5000,O231,Model_Output!$G$11:$G$5000),-2)</f>
        <v>23800</v>
      </c>
      <c r="M231" s="92">
        <f t="shared" si="7"/>
        <v>4.1276448144294139E-2</v>
      </c>
      <c r="N231" s="63"/>
      <c r="O231" t="s">
        <v>2705</v>
      </c>
    </row>
    <row r="232" spans="1:15" x14ac:dyDescent="0.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54" t="s">
        <v>2178</v>
      </c>
      <c r="L232" s="55">
        <f>ROUND(SUMIF(Model_Output!$B$11:$B$5000,O232,Model_Output!$G$11:$G$5000),-2)</f>
        <v>21600</v>
      </c>
      <c r="M232" s="92">
        <f t="shared" si="7"/>
        <v>3.7460978147762745E-2</v>
      </c>
      <c r="N232" s="63"/>
      <c r="O232" t="s">
        <v>2706</v>
      </c>
    </row>
    <row r="233" spans="1:15" x14ac:dyDescent="0.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54" t="s">
        <v>2179</v>
      </c>
      <c r="L233" s="55">
        <f>ROUND(SUMIF(Model_Output!$B$11:$B$5000,O233,Model_Output!$G$11:$G$5000),-2)</f>
        <v>19800</v>
      </c>
      <c r="M233" s="92">
        <f t="shared" si="7"/>
        <v>3.4339229968782518E-2</v>
      </c>
      <c r="N233" s="63"/>
      <c r="O233" t="s">
        <v>2707</v>
      </c>
    </row>
    <row r="234" spans="1:15" x14ac:dyDescent="0.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54" t="s">
        <v>2180</v>
      </c>
      <c r="L234" s="55">
        <f>ROUND(SUMIF(Model_Output!$B$11:$B$5000,O234,Model_Output!$G$11:$G$5000),-2)</f>
        <v>18400</v>
      </c>
      <c r="M234" s="92">
        <f t="shared" si="7"/>
        <v>3.1911203607353451E-2</v>
      </c>
      <c r="N234" s="63"/>
      <c r="O234" t="s">
        <v>2708</v>
      </c>
    </row>
    <row r="235" spans="1:15" x14ac:dyDescent="0.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54" t="s">
        <v>2181</v>
      </c>
      <c r="L235" s="55">
        <f>ROUND(SUMIF(Model_Output!$B$11:$B$5000,O235,Model_Output!$G$11:$G$5000),-2)</f>
        <v>16700</v>
      </c>
      <c r="M235" s="92">
        <f t="shared" si="7"/>
        <v>2.8962885882761014E-2</v>
      </c>
      <c r="N235" s="63"/>
      <c r="O235" t="s">
        <v>2709</v>
      </c>
    </row>
    <row r="236" spans="1:15" x14ac:dyDescent="0.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54" t="s">
        <v>2182</v>
      </c>
      <c r="L236" s="55">
        <f>ROUND(SUMIF(Model_Output!$B$11:$B$5000,O236,Model_Output!$G$11:$G$5000),-2)</f>
        <v>14900</v>
      </c>
      <c r="M236" s="92">
        <f t="shared" si="7"/>
        <v>2.5841137703780784E-2</v>
      </c>
      <c r="N236" s="63"/>
      <c r="O236" t="s">
        <v>2710</v>
      </c>
    </row>
    <row r="237" spans="1:15" x14ac:dyDescent="0.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54" t="s">
        <v>2183</v>
      </c>
      <c r="L237" s="55">
        <f>ROUND(SUMIF(Model_Output!$B$11:$B$5000,O237,Model_Output!$G$11:$G$5000),-2)</f>
        <v>13300</v>
      </c>
      <c r="M237" s="92">
        <f t="shared" si="7"/>
        <v>2.3066250433576137E-2</v>
      </c>
      <c r="N237" s="63"/>
      <c r="O237" t="s">
        <v>2711</v>
      </c>
    </row>
    <row r="238" spans="1:15" x14ac:dyDescent="0.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54" t="s">
        <v>2184</v>
      </c>
      <c r="L238" s="55">
        <f>ROUND(SUMIF(Model_Output!$B$11:$B$5000,O238,Model_Output!$G$11:$G$5000),-2)</f>
        <v>12000</v>
      </c>
      <c r="M238" s="92">
        <f t="shared" si="7"/>
        <v>2.081165452653486E-2</v>
      </c>
      <c r="N238" s="63"/>
      <c r="O238" t="s">
        <v>2712</v>
      </c>
    </row>
    <row r="239" spans="1:15" x14ac:dyDescent="0.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54" t="s">
        <v>2185</v>
      </c>
      <c r="L239" s="55">
        <f>ROUND(SUMIF(Model_Output!$B$11:$B$5000,O239,Model_Output!$G$11:$G$5000),-2)</f>
        <v>10700</v>
      </c>
      <c r="M239" s="92">
        <f t="shared" si="7"/>
        <v>1.8557058619493583E-2</v>
      </c>
      <c r="N239" s="63"/>
      <c r="O239" t="s">
        <v>2713</v>
      </c>
    </row>
    <row r="240" spans="1:15" x14ac:dyDescent="0.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54" t="s">
        <v>2186</v>
      </c>
      <c r="L240" s="55">
        <f>ROUND(SUMIF(Model_Output!$B$11:$B$5000,O240,Model_Output!$G$11:$G$5000),-2)</f>
        <v>9500</v>
      </c>
      <c r="M240" s="92">
        <f t="shared" si="7"/>
        <v>1.6475893166840096E-2</v>
      </c>
      <c r="N240" s="63"/>
      <c r="O240" t="s">
        <v>2714</v>
      </c>
    </row>
    <row r="241" spans="1:15" x14ac:dyDescent="0.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54" t="s">
        <v>2187</v>
      </c>
      <c r="L241" s="55">
        <f>ROUND(SUMIF(Model_Output!$B$11:$B$5000,O241,Model_Output!$G$11:$G$5000),-2)</f>
        <v>8600</v>
      </c>
      <c r="M241" s="92">
        <f t="shared" si="7"/>
        <v>1.4915019077349982E-2</v>
      </c>
      <c r="N241" s="63"/>
      <c r="O241" t="s">
        <v>2715</v>
      </c>
    </row>
    <row r="242" spans="1:15" x14ac:dyDescent="0.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54" t="s">
        <v>2188</v>
      </c>
      <c r="L242" s="55">
        <f>ROUND(SUMIF(Model_Output!$B$11:$B$5000,O242,Model_Output!$G$11:$G$5000),-2)</f>
        <v>8100</v>
      </c>
      <c r="M242" s="92">
        <f t="shared" si="7"/>
        <v>1.404786680541103E-2</v>
      </c>
      <c r="N242" s="63"/>
      <c r="O242" t="s">
        <v>2716</v>
      </c>
    </row>
    <row r="243" spans="1:15" x14ac:dyDescent="0.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54" t="s">
        <v>2189</v>
      </c>
      <c r="L243" s="55">
        <f>ROUND(SUMIF(Model_Output!$B$11:$B$5000,O243,Model_Output!$G$11:$G$5000),-2)</f>
        <v>7300</v>
      </c>
      <c r="M243" s="92">
        <f t="shared" si="7"/>
        <v>1.2660423170308707E-2</v>
      </c>
      <c r="N243" s="63"/>
      <c r="O243" t="s">
        <v>2717</v>
      </c>
    </row>
    <row r="244" spans="1:15" x14ac:dyDescent="0.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54" t="s">
        <v>2190</v>
      </c>
      <c r="L244" s="55">
        <f>ROUND(SUMIF(Model_Output!$B$11:$B$5000,O244,Model_Output!$G$11:$G$5000),-2)</f>
        <v>6500</v>
      </c>
      <c r="M244" s="92">
        <f t="shared" si="7"/>
        <v>1.1272979535206382E-2</v>
      </c>
      <c r="N244" s="63"/>
      <c r="O244" t="s">
        <v>2718</v>
      </c>
    </row>
    <row r="245" spans="1:15" x14ac:dyDescent="0.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54" t="s">
        <v>2191</v>
      </c>
      <c r="L245" s="55">
        <f>ROUND(SUMIF(Model_Output!$B$11:$B$5000,O245,Model_Output!$G$11:$G$5000),-2)</f>
        <v>5700</v>
      </c>
      <c r="M245" s="92">
        <f t="shared" si="7"/>
        <v>9.8855359001040581E-3</v>
      </c>
      <c r="N245" s="63"/>
      <c r="O245" t="s">
        <v>2719</v>
      </c>
    </row>
    <row r="246" spans="1:15" ht="17.25" thickBot="1" x14ac:dyDescent="0.3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56" t="s">
        <v>2192</v>
      </c>
      <c r="L246" s="57">
        <f>ROUND(SUMIF(Model_Output!$B$11:$B$5000,O246,Model_Output!$G$11:$G$5000),-2)</f>
        <v>46700</v>
      </c>
      <c r="M246" s="105">
        <f t="shared" si="7"/>
        <v>8.0992022199098165E-2</v>
      </c>
      <c r="N246" s="63"/>
      <c r="O246" t="s">
        <v>2720</v>
      </c>
    </row>
    <row r="247" spans="1:15" x14ac:dyDescent="0.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4" t="s">
        <v>151</v>
      </c>
      <c r="L247" s="69">
        <f>SUM(L221:L246)</f>
        <v>576600</v>
      </c>
      <c r="M247" s="91">
        <f>SUM(M221:M246)</f>
        <v>0.99999999999999978</v>
      </c>
    </row>
    <row r="248" spans="1:15" x14ac:dyDescent="0.3">
      <c r="A248" s="63"/>
      <c r="B248" s="63"/>
      <c r="C248" s="63"/>
      <c r="D248" s="63"/>
      <c r="E248" s="63"/>
      <c r="F248" s="63"/>
      <c r="G248" s="63"/>
      <c r="H248" s="63"/>
      <c r="I248" s="63"/>
      <c r="J248" s="63"/>
    </row>
    <row r="249" spans="1:15" x14ac:dyDescent="0.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5" t="s">
        <v>2721</v>
      </c>
    </row>
    <row r="250" spans="1:15" x14ac:dyDescent="0.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98" t="s">
        <v>1009</v>
      </c>
      <c r="L250" s="98" t="s">
        <v>1017</v>
      </c>
      <c r="M250" s="100" t="s">
        <v>2193</v>
      </c>
      <c r="N250" s="54"/>
    </row>
    <row r="251" spans="1:15" ht="17.25" thickBot="1" x14ac:dyDescent="0.3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99"/>
      <c r="L251" s="99"/>
      <c r="M251" s="101"/>
      <c r="N251" s="103"/>
      <c r="O251" s="71" t="s">
        <v>68</v>
      </c>
    </row>
    <row r="252" spans="1:15" x14ac:dyDescent="0.3">
      <c r="K252" s="54" t="s">
        <v>2167</v>
      </c>
      <c r="L252" s="55">
        <f>ROUND(SUMIF(Model_Output!$B$11:$B$5000,O252,Model_Output!$G$11:$G$5000),-2)</f>
        <v>12100</v>
      </c>
      <c r="M252" s="92">
        <f t="shared" ref="M252:M277" si="8">L252/$L$278</f>
        <v>2.0543293718166385E-2</v>
      </c>
      <c r="N252" s="63"/>
      <c r="O252" t="s">
        <v>2722</v>
      </c>
    </row>
    <row r="253" spans="1:15" x14ac:dyDescent="0.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54" t="s">
        <v>2168</v>
      </c>
      <c r="L253" s="55">
        <f>ROUND(SUMIF(Model_Output!$B$11:$B$5000,O253,Model_Output!$G$11:$G$5000),-2)</f>
        <v>28000</v>
      </c>
      <c r="M253" s="92">
        <f t="shared" si="8"/>
        <v>4.7538200339558571E-2</v>
      </c>
      <c r="N253" s="63"/>
      <c r="O253" t="s">
        <v>2723</v>
      </c>
    </row>
    <row r="254" spans="1:15" x14ac:dyDescent="0.3">
      <c r="K254" s="54" t="s">
        <v>2169</v>
      </c>
      <c r="L254" s="55">
        <f>ROUND(SUMIF(Model_Output!$B$11:$B$5000,O254,Model_Output!$G$11:$G$5000),-2)</f>
        <v>32200</v>
      </c>
      <c r="M254" s="92">
        <f t="shared" si="8"/>
        <v>5.4668930390492358E-2</v>
      </c>
      <c r="N254" s="63"/>
      <c r="O254" t="s">
        <v>2724</v>
      </c>
    </row>
    <row r="255" spans="1:15" x14ac:dyDescent="0.3">
      <c r="K255" s="54" t="s">
        <v>2170</v>
      </c>
      <c r="L255" s="55">
        <f>ROUND(SUMIF(Model_Output!$B$11:$B$5000,O255,Model_Output!$G$11:$G$5000),-2)</f>
        <v>34600</v>
      </c>
      <c r="M255" s="92">
        <f t="shared" si="8"/>
        <v>5.8743633276740238E-2</v>
      </c>
      <c r="N255" s="63"/>
      <c r="O255" t="s">
        <v>2725</v>
      </c>
    </row>
    <row r="256" spans="1:15" x14ac:dyDescent="0.3">
      <c r="K256" s="54" t="s">
        <v>2171</v>
      </c>
      <c r="L256" s="55">
        <f>ROUND(SUMIF(Model_Output!$B$11:$B$5000,O256,Model_Output!$G$11:$G$5000),-2)</f>
        <v>34800</v>
      </c>
      <c r="M256" s="92">
        <f t="shared" si="8"/>
        <v>5.9083191850594227E-2</v>
      </c>
      <c r="N256" s="63"/>
      <c r="O256" t="s">
        <v>2726</v>
      </c>
    </row>
    <row r="257" spans="1:15" x14ac:dyDescent="0.3">
      <c r="K257" s="54" t="s">
        <v>2172</v>
      </c>
      <c r="L257" s="55">
        <f>ROUND(SUMIF(Model_Output!$B$11:$B$5000,O257,Model_Output!$G$11:$G$5000),-2)</f>
        <v>34500</v>
      </c>
      <c r="M257" s="92">
        <f t="shared" si="8"/>
        <v>5.857385398981324E-2</v>
      </c>
      <c r="N257" s="63"/>
      <c r="O257" t="s">
        <v>2727</v>
      </c>
    </row>
    <row r="258" spans="1:15" x14ac:dyDescent="0.3">
      <c r="K258" s="54" t="s">
        <v>2173</v>
      </c>
      <c r="L258" s="55">
        <f>ROUND(SUMIF(Model_Output!$B$11:$B$5000,O258,Model_Output!$G$11:$G$5000),-2)</f>
        <v>32300</v>
      </c>
      <c r="M258" s="92">
        <f t="shared" si="8"/>
        <v>5.4838709677419356E-2</v>
      </c>
      <c r="N258" s="63"/>
      <c r="O258" t="s">
        <v>2728</v>
      </c>
    </row>
    <row r="259" spans="1:15" x14ac:dyDescent="0.3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 t="s">
        <v>2174</v>
      </c>
      <c r="L259" s="55">
        <f>ROUND(SUMIF(Model_Output!$B$11:$B$5000,O259,Model_Output!$G$11:$G$5000),-2)</f>
        <v>30900</v>
      </c>
      <c r="M259" s="92">
        <f t="shared" si="8"/>
        <v>5.2461799660441427E-2</v>
      </c>
      <c r="N259" s="63"/>
      <c r="O259" t="s">
        <v>2729</v>
      </c>
    </row>
    <row r="260" spans="1:15" x14ac:dyDescent="0.3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54" t="s">
        <v>2175</v>
      </c>
      <c r="L260" s="55">
        <f>ROUND(SUMIF(Model_Output!$B$11:$B$5000,O260,Model_Output!$G$11:$G$5000),-2)</f>
        <v>28300</v>
      </c>
      <c r="M260" s="92">
        <f t="shared" si="8"/>
        <v>4.8047538200339558E-2</v>
      </c>
      <c r="N260" s="63"/>
      <c r="O260" t="s">
        <v>2730</v>
      </c>
    </row>
    <row r="261" spans="1:15" x14ac:dyDescent="0.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54" t="s">
        <v>2176</v>
      </c>
      <c r="L261" s="55">
        <f>ROUND(SUMIF(Model_Output!$B$11:$B$5000,O261,Model_Output!$G$11:$G$5000),-2)</f>
        <v>26900</v>
      </c>
      <c r="M261" s="92">
        <f t="shared" si="8"/>
        <v>4.5670628183361629E-2</v>
      </c>
      <c r="N261" s="63"/>
      <c r="O261" t="s">
        <v>2731</v>
      </c>
    </row>
    <row r="262" spans="1:15" x14ac:dyDescent="0.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54" t="s">
        <v>2177</v>
      </c>
      <c r="L262" s="55">
        <f>ROUND(SUMIF(Model_Output!$B$11:$B$5000,O262,Model_Output!$G$11:$G$5000),-2)</f>
        <v>25400</v>
      </c>
      <c r="M262" s="92">
        <f t="shared" si="8"/>
        <v>4.3123938879456709E-2</v>
      </c>
      <c r="N262" s="63"/>
      <c r="O262" t="s">
        <v>2732</v>
      </c>
    </row>
    <row r="263" spans="1:15" x14ac:dyDescent="0.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54" t="s">
        <v>2178</v>
      </c>
      <c r="L263" s="55">
        <f>ROUND(SUMIF(Model_Output!$B$11:$B$5000,O263,Model_Output!$G$11:$G$5000),-2)</f>
        <v>23500</v>
      </c>
      <c r="M263" s="92">
        <f t="shared" si="8"/>
        <v>3.9898132427843805E-2</v>
      </c>
      <c r="N263" s="63"/>
      <c r="O263" t="s">
        <v>2733</v>
      </c>
    </row>
    <row r="264" spans="1:15" x14ac:dyDescent="0.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54" t="s">
        <v>2179</v>
      </c>
      <c r="L264" s="55">
        <f>ROUND(SUMIF(Model_Output!$B$11:$B$5000,O264,Model_Output!$G$11:$G$5000),-2)</f>
        <v>22200</v>
      </c>
      <c r="M264" s="92">
        <f t="shared" si="8"/>
        <v>3.7691001697792867E-2</v>
      </c>
      <c r="N264" s="63"/>
      <c r="O264" t="s">
        <v>2734</v>
      </c>
    </row>
    <row r="265" spans="1:15" x14ac:dyDescent="0.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54" t="s">
        <v>2180</v>
      </c>
      <c r="L265" s="55">
        <f>ROUND(SUMIF(Model_Output!$B$11:$B$5000,O265,Model_Output!$G$11:$G$5000),-2)</f>
        <v>21400</v>
      </c>
      <c r="M265" s="92">
        <f t="shared" si="8"/>
        <v>3.6332767402376911E-2</v>
      </c>
      <c r="N265" s="63"/>
      <c r="O265" t="s">
        <v>2735</v>
      </c>
    </row>
    <row r="266" spans="1:15" x14ac:dyDescent="0.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54" t="s">
        <v>2181</v>
      </c>
      <c r="L266" s="55">
        <f>ROUND(SUMIF(Model_Output!$B$11:$B$5000,O266,Model_Output!$G$11:$G$5000),-2)</f>
        <v>19400</v>
      </c>
      <c r="M266" s="92">
        <f t="shared" si="8"/>
        <v>3.2937181663837009E-2</v>
      </c>
      <c r="N266" s="63"/>
      <c r="O266" t="s">
        <v>2736</v>
      </c>
    </row>
    <row r="267" spans="1:15" x14ac:dyDescent="0.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54" t="s">
        <v>2182</v>
      </c>
      <c r="L267" s="55">
        <f>ROUND(SUMIF(Model_Output!$B$11:$B$5000,O267,Model_Output!$G$11:$G$5000),-2)</f>
        <v>18000</v>
      </c>
      <c r="M267" s="92">
        <f t="shared" si="8"/>
        <v>3.0560271646859084E-2</v>
      </c>
      <c r="N267" s="63"/>
      <c r="O267" t="s">
        <v>2737</v>
      </c>
    </row>
    <row r="268" spans="1:15" x14ac:dyDescent="0.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54" t="s">
        <v>2183</v>
      </c>
      <c r="L268" s="55">
        <f>ROUND(SUMIF(Model_Output!$B$11:$B$5000,O268,Model_Output!$G$11:$G$5000),-2)</f>
        <v>16400</v>
      </c>
      <c r="M268" s="92">
        <f t="shared" si="8"/>
        <v>2.7843803056027166E-2</v>
      </c>
      <c r="N268" s="63"/>
      <c r="O268" t="s">
        <v>2738</v>
      </c>
    </row>
    <row r="269" spans="1:15" x14ac:dyDescent="0.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54" t="s">
        <v>2184</v>
      </c>
      <c r="L269" s="55">
        <f>ROUND(SUMIF(Model_Output!$B$11:$B$5000,O269,Model_Output!$G$11:$G$5000),-2)</f>
        <v>14900</v>
      </c>
      <c r="M269" s="92">
        <f t="shared" si="8"/>
        <v>2.5297113752122243E-2</v>
      </c>
      <c r="N269" s="63"/>
      <c r="O269" t="s">
        <v>2739</v>
      </c>
    </row>
    <row r="270" spans="1:15" x14ac:dyDescent="0.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54" t="s">
        <v>2185</v>
      </c>
      <c r="L270" s="55">
        <f>ROUND(SUMIF(Model_Output!$B$11:$B$5000,O270,Model_Output!$G$11:$G$5000),-2)</f>
        <v>13200</v>
      </c>
      <c r="M270" s="92">
        <f t="shared" si="8"/>
        <v>2.2410865874363327E-2</v>
      </c>
      <c r="N270" s="63"/>
      <c r="O270" t="s">
        <v>2740</v>
      </c>
    </row>
    <row r="271" spans="1:15" x14ac:dyDescent="0.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54" t="s">
        <v>2186</v>
      </c>
      <c r="L271" s="55">
        <f>ROUND(SUMIF(Model_Output!$B$11:$B$5000,O271,Model_Output!$G$11:$G$5000),-2)</f>
        <v>11900</v>
      </c>
      <c r="M271" s="92">
        <f t="shared" si="8"/>
        <v>2.0203735144312392E-2</v>
      </c>
      <c r="N271" s="63"/>
      <c r="O271" t="s">
        <v>2741</v>
      </c>
    </row>
    <row r="272" spans="1:15" x14ac:dyDescent="0.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54" t="s">
        <v>2187</v>
      </c>
      <c r="L272" s="55">
        <f>ROUND(SUMIF(Model_Output!$B$11:$B$5000,O272,Model_Output!$G$11:$G$5000),-2)</f>
        <v>11000</v>
      </c>
      <c r="M272" s="92">
        <f t="shared" si="8"/>
        <v>1.8675721561969439E-2</v>
      </c>
      <c r="N272" s="63"/>
      <c r="O272" t="s">
        <v>2742</v>
      </c>
    </row>
    <row r="273" spans="1:15" x14ac:dyDescent="0.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54" t="s">
        <v>2188</v>
      </c>
      <c r="L273" s="55">
        <f>ROUND(SUMIF(Model_Output!$B$11:$B$5000,O273,Model_Output!$G$11:$G$5000),-2)</f>
        <v>10200</v>
      </c>
      <c r="M273" s="92">
        <f t="shared" si="8"/>
        <v>1.731748726655348E-2</v>
      </c>
      <c r="N273" s="63"/>
      <c r="O273" t="s">
        <v>2743</v>
      </c>
    </row>
    <row r="274" spans="1:15" x14ac:dyDescent="0.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54" t="s">
        <v>2189</v>
      </c>
      <c r="L274" s="55">
        <f>ROUND(SUMIF(Model_Output!$B$11:$B$5000,O274,Model_Output!$G$11:$G$5000),-2)</f>
        <v>9400</v>
      </c>
      <c r="M274" s="92">
        <f t="shared" si="8"/>
        <v>1.5959252971137521E-2</v>
      </c>
      <c r="N274" s="63"/>
      <c r="O274" t="s">
        <v>2744</v>
      </c>
    </row>
    <row r="275" spans="1:15" x14ac:dyDescent="0.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54" t="s">
        <v>2190</v>
      </c>
      <c r="L275" s="55">
        <f>ROUND(SUMIF(Model_Output!$B$11:$B$5000,O275,Model_Output!$G$11:$G$5000),-2)</f>
        <v>8500</v>
      </c>
      <c r="M275" s="92">
        <f t="shared" si="8"/>
        <v>1.4431239388794566E-2</v>
      </c>
      <c r="N275" s="63"/>
      <c r="O275" t="s">
        <v>2745</v>
      </c>
    </row>
    <row r="276" spans="1:15" x14ac:dyDescent="0.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54" t="s">
        <v>2191</v>
      </c>
      <c r="L276" s="55">
        <f>ROUND(SUMIF(Model_Output!$B$11:$B$5000,O276,Model_Output!$G$11:$G$5000),-2)</f>
        <v>7400</v>
      </c>
      <c r="M276" s="92">
        <f t="shared" si="8"/>
        <v>1.2563667232597622E-2</v>
      </c>
      <c r="N276" s="63"/>
      <c r="O276" t="s">
        <v>2746</v>
      </c>
    </row>
    <row r="277" spans="1:15" ht="17.25" thickBot="1" x14ac:dyDescent="0.3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56" t="s">
        <v>2192</v>
      </c>
      <c r="L277" s="57">
        <f>ROUND(SUMIF(Model_Output!$B$11:$B$5000,O277,Model_Output!$G$11:$G$5000),-2)</f>
        <v>61600</v>
      </c>
      <c r="M277" s="105">
        <f t="shared" si="8"/>
        <v>0.10458404074702886</v>
      </c>
      <c r="N277" s="63"/>
      <c r="O277" t="s">
        <v>2747</v>
      </c>
    </row>
    <row r="278" spans="1:15" x14ac:dyDescent="0.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4" t="s">
        <v>151</v>
      </c>
      <c r="L278" s="69">
        <f>SUM(L252:L277)</f>
        <v>589000</v>
      </c>
      <c r="M278" s="91">
        <f>SUM(M252:M277)</f>
        <v>0.99999999999999989</v>
      </c>
    </row>
    <row r="279" spans="1:15" x14ac:dyDescent="0.3">
      <c r="A279" s="63"/>
      <c r="B279" s="63"/>
      <c r="C279" s="63"/>
      <c r="D279" s="63"/>
      <c r="E279" s="63"/>
      <c r="F279" s="63"/>
      <c r="G279" s="63"/>
      <c r="H279" s="63"/>
      <c r="I279" s="63"/>
      <c r="J279" s="63"/>
    </row>
    <row r="280" spans="1:15" x14ac:dyDescent="0.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5" t="s">
        <v>2748</v>
      </c>
    </row>
    <row r="281" spans="1:15" x14ac:dyDescent="0.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98" t="s">
        <v>1009</v>
      </c>
      <c r="L281" s="98" t="s">
        <v>1017</v>
      </c>
      <c r="M281" s="100" t="s">
        <v>2193</v>
      </c>
      <c r="N281" s="54"/>
    </row>
    <row r="282" spans="1:15" ht="17.25" thickBot="1" x14ac:dyDescent="0.3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99"/>
      <c r="L282" s="99"/>
      <c r="M282" s="101"/>
      <c r="N282" s="103"/>
      <c r="O282" s="71" t="s">
        <v>68</v>
      </c>
    </row>
    <row r="283" spans="1:15" x14ac:dyDescent="0.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54" t="s">
        <v>2167</v>
      </c>
      <c r="L283" s="55">
        <f>ROUND(SUMIF(Model_Output!$B$11:$B$5000,O283,Model_Output!$G$11:$G$5000),-2)</f>
        <v>12000</v>
      </c>
      <c r="M283" s="92">
        <f t="shared" ref="M283:M308" si="9">L283/$L$309</f>
        <v>1.3737836290784202E-2</v>
      </c>
      <c r="N283" s="63"/>
      <c r="O283" t="s">
        <v>2749</v>
      </c>
    </row>
    <row r="284" spans="1:15" x14ac:dyDescent="0.3">
      <c r="K284" s="54" t="s">
        <v>2168</v>
      </c>
      <c r="L284" s="55">
        <f>ROUND(SUMIF(Model_Output!$B$11:$B$5000,O284,Model_Output!$G$11:$G$5000),-2)</f>
        <v>29500</v>
      </c>
      <c r="M284" s="92">
        <f t="shared" si="9"/>
        <v>3.3772180881511162E-2</v>
      </c>
      <c r="N284" s="63"/>
      <c r="O284" t="s">
        <v>2750</v>
      </c>
    </row>
    <row r="285" spans="1:15" x14ac:dyDescent="0.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54" t="s">
        <v>2169</v>
      </c>
      <c r="L285" s="55">
        <f>ROUND(SUMIF(Model_Output!$B$11:$B$5000,O285,Model_Output!$G$11:$G$5000),-2)</f>
        <v>38000</v>
      </c>
      <c r="M285" s="92">
        <f t="shared" si="9"/>
        <v>4.350314825414997E-2</v>
      </c>
      <c r="N285" s="63"/>
      <c r="O285" t="s">
        <v>2751</v>
      </c>
    </row>
    <row r="286" spans="1:15" x14ac:dyDescent="0.3">
      <c r="K286" s="54" t="s">
        <v>2170</v>
      </c>
      <c r="L286" s="55">
        <f>ROUND(SUMIF(Model_Output!$B$11:$B$5000,O286,Model_Output!$G$11:$G$5000),-2)</f>
        <v>42900</v>
      </c>
      <c r="M286" s="92">
        <f t="shared" si="9"/>
        <v>4.9112764739553519E-2</v>
      </c>
      <c r="N286" s="63"/>
      <c r="O286" t="s">
        <v>2752</v>
      </c>
    </row>
    <row r="287" spans="1:15" x14ac:dyDescent="0.3">
      <c r="K287" s="54" t="s">
        <v>2171</v>
      </c>
      <c r="L287" s="55">
        <f>ROUND(SUMIF(Model_Output!$B$11:$B$5000,O287,Model_Output!$G$11:$G$5000),-2)</f>
        <v>45300</v>
      </c>
      <c r="M287" s="92">
        <f t="shared" si="9"/>
        <v>5.1860331997710361E-2</v>
      </c>
      <c r="N287" s="63"/>
      <c r="O287" t="s">
        <v>2753</v>
      </c>
    </row>
    <row r="288" spans="1:15" x14ac:dyDescent="0.3">
      <c r="K288" s="54" t="s">
        <v>2172</v>
      </c>
      <c r="L288" s="55">
        <f>ROUND(SUMIF(Model_Output!$B$11:$B$5000,O288,Model_Output!$G$11:$G$5000),-2)</f>
        <v>47400</v>
      </c>
      <c r="M288" s="92">
        <f t="shared" si="9"/>
        <v>5.4264453348597592E-2</v>
      </c>
      <c r="N288" s="63"/>
      <c r="O288" t="s">
        <v>2754</v>
      </c>
    </row>
    <row r="289" spans="1:15" x14ac:dyDescent="0.3">
      <c r="K289" s="54" t="s">
        <v>2173</v>
      </c>
      <c r="L289" s="55">
        <f>ROUND(SUMIF(Model_Output!$B$11:$B$5000,O289,Model_Output!$G$11:$G$5000),-2)</f>
        <v>45100</v>
      </c>
      <c r="M289" s="92">
        <f t="shared" si="9"/>
        <v>5.1631368059530627E-2</v>
      </c>
      <c r="N289" s="63"/>
      <c r="O289" t="s">
        <v>2755</v>
      </c>
    </row>
    <row r="290" spans="1:15" x14ac:dyDescent="0.3">
      <c r="K290" s="54" t="s">
        <v>2174</v>
      </c>
      <c r="L290" s="55">
        <f>ROUND(SUMIF(Model_Output!$B$11:$B$5000,O290,Model_Output!$G$11:$G$5000),-2)</f>
        <v>43000</v>
      </c>
      <c r="M290" s="92">
        <f t="shared" si="9"/>
        <v>4.9227246708643389E-2</v>
      </c>
      <c r="N290" s="63"/>
      <c r="O290" t="s">
        <v>2756</v>
      </c>
    </row>
    <row r="291" spans="1:15" x14ac:dyDescent="0.3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 t="s">
        <v>2175</v>
      </c>
      <c r="L291" s="55">
        <f>ROUND(SUMIF(Model_Output!$B$11:$B$5000,O291,Model_Output!$G$11:$G$5000),-2)</f>
        <v>40300</v>
      </c>
      <c r="M291" s="92">
        <f t="shared" si="9"/>
        <v>4.6136233543216942E-2</v>
      </c>
      <c r="N291" s="63"/>
      <c r="O291" t="s">
        <v>2757</v>
      </c>
    </row>
    <row r="292" spans="1:15" x14ac:dyDescent="0.3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54" t="s">
        <v>2176</v>
      </c>
      <c r="L292" s="55">
        <f>ROUND(SUMIF(Model_Output!$B$11:$B$5000,O292,Model_Output!$G$11:$G$5000),-2)</f>
        <v>39700</v>
      </c>
      <c r="M292" s="92">
        <f t="shared" si="9"/>
        <v>4.5449341728677733E-2</v>
      </c>
      <c r="N292" s="63"/>
      <c r="O292" t="s">
        <v>2758</v>
      </c>
    </row>
    <row r="293" spans="1:15" x14ac:dyDescent="0.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54" t="s">
        <v>2177</v>
      </c>
      <c r="L293" s="55">
        <f>ROUND(SUMIF(Model_Output!$B$11:$B$5000,O293,Model_Output!$G$11:$G$5000),-2)</f>
        <v>38400</v>
      </c>
      <c r="M293" s="92">
        <f t="shared" si="9"/>
        <v>4.3961076130509445E-2</v>
      </c>
      <c r="N293" s="63"/>
      <c r="O293" t="s">
        <v>2759</v>
      </c>
    </row>
    <row r="294" spans="1:15" x14ac:dyDescent="0.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54" t="s">
        <v>2178</v>
      </c>
      <c r="L294" s="55">
        <f>ROUND(SUMIF(Model_Output!$B$11:$B$5000,O294,Model_Output!$G$11:$G$5000),-2)</f>
        <v>36800</v>
      </c>
      <c r="M294" s="92">
        <f t="shared" si="9"/>
        <v>4.2129364625071553E-2</v>
      </c>
      <c r="N294" s="63"/>
      <c r="O294" t="s">
        <v>2760</v>
      </c>
    </row>
    <row r="295" spans="1:15" x14ac:dyDescent="0.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54" t="s">
        <v>2179</v>
      </c>
      <c r="L295" s="55">
        <f>ROUND(SUMIF(Model_Output!$B$11:$B$5000,O295,Model_Output!$G$11:$G$5000),-2)</f>
        <v>36000</v>
      </c>
      <c r="M295" s="92">
        <f t="shared" si="9"/>
        <v>4.1213508872352603E-2</v>
      </c>
      <c r="N295" s="63"/>
      <c r="O295" t="s">
        <v>2761</v>
      </c>
    </row>
    <row r="296" spans="1:15" x14ac:dyDescent="0.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54" t="s">
        <v>2180</v>
      </c>
      <c r="L296" s="55">
        <f>ROUND(SUMIF(Model_Output!$B$11:$B$5000,O296,Model_Output!$G$11:$G$5000),-2)</f>
        <v>35000</v>
      </c>
      <c r="M296" s="92">
        <f t="shared" si="9"/>
        <v>4.0068689181453919E-2</v>
      </c>
      <c r="N296" s="63"/>
      <c r="O296" t="s">
        <v>2762</v>
      </c>
    </row>
    <row r="297" spans="1:15" x14ac:dyDescent="0.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54" t="s">
        <v>2181</v>
      </c>
      <c r="L297" s="55">
        <f>ROUND(SUMIF(Model_Output!$B$11:$B$5000,O297,Model_Output!$G$11:$G$5000),-2)</f>
        <v>31900</v>
      </c>
      <c r="M297" s="92">
        <f t="shared" si="9"/>
        <v>3.6519748139668004E-2</v>
      </c>
      <c r="N297" s="63"/>
      <c r="O297" t="s">
        <v>2763</v>
      </c>
    </row>
    <row r="298" spans="1:15" x14ac:dyDescent="0.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54" t="s">
        <v>2182</v>
      </c>
      <c r="L298" s="55">
        <f>ROUND(SUMIF(Model_Output!$B$11:$B$5000,O298,Model_Output!$G$11:$G$5000),-2)</f>
        <v>29700</v>
      </c>
      <c r="M298" s="92">
        <f t="shared" si="9"/>
        <v>3.4001144819690896E-2</v>
      </c>
      <c r="N298" s="63"/>
      <c r="O298" t="s">
        <v>2764</v>
      </c>
    </row>
    <row r="299" spans="1:15" x14ac:dyDescent="0.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54" t="s">
        <v>2183</v>
      </c>
      <c r="L299" s="55">
        <f>ROUND(SUMIF(Model_Output!$B$11:$B$5000,O299,Model_Output!$G$11:$G$5000),-2)</f>
        <v>27300</v>
      </c>
      <c r="M299" s="92">
        <f t="shared" si="9"/>
        <v>3.125357756153406E-2</v>
      </c>
      <c r="N299" s="63"/>
      <c r="O299" t="s">
        <v>2765</v>
      </c>
    </row>
    <row r="300" spans="1:15" x14ac:dyDescent="0.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54" t="s">
        <v>2184</v>
      </c>
      <c r="L300" s="55">
        <f>ROUND(SUMIF(Model_Output!$B$11:$B$5000,O300,Model_Output!$G$11:$G$5000),-2)</f>
        <v>24700</v>
      </c>
      <c r="M300" s="92">
        <f t="shared" si="9"/>
        <v>2.827704636519748E-2</v>
      </c>
      <c r="N300" s="63"/>
      <c r="O300" t="s">
        <v>2766</v>
      </c>
    </row>
    <row r="301" spans="1:15" x14ac:dyDescent="0.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54" t="s">
        <v>2185</v>
      </c>
      <c r="L301" s="55">
        <f>ROUND(SUMIF(Model_Output!$B$11:$B$5000,O301,Model_Output!$G$11:$G$5000),-2)</f>
        <v>22800</v>
      </c>
      <c r="M301" s="92">
        <f t="shared" si="9"/>
        <v>2.6101888952489983E-2</v>
      </c>
      <c r="N301" s="63"/>
      <c r="O301" t="s">
        <v>2767</v>
      </c>
    </row>
    <row r="302" spans="1:15" x14ac:dyDescent="0.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54" t="s">
        <v>2186</v>
      </c>
      <c r="L302" s="55">
        <f>ROUND(SUMIF(Model_Output!$B$11:$B$5000,O302,Model_Output!$G$11:$G$5000),-2)</f>
        <v>21300</v>
      </c>
      <c r="M302" s="92">
        <f t="shared" si="9"/>
        <v>2.4384659416141957E-2</v>
      </c>
      <c r="N302" s="63"/>
      <c r="O302" t="s">
        <v>2768</v>
      </c>
    </row>
    <row r="303" spans="1:15" x14ac:dyDescent="0.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54" t="s">
        <v>2187</v>
      </c>
      <c r="L303" s="55">
        <f>ROUND(SUMIF(Model_Output!$B$11:$B$5000,O303,Model_Output!$G$11:$G$5000),-2)</f>
        <v>19900</v>
      </c>
      <c r="M303" s="92">
        <f t="shared" si="9"/>
        <v>2.2781911848883802E-2</v>
      </c>
      <c r="N303" s="63"/>
      <c r="O303" t="s">
        <v>2769</v>
      </c>
    </row>
    <row r="304" spans="1:15" x14ac:dyDescent="0.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54" t="s">
        <v>2188</v>
      </c>
      <c r="L304" s="55">
        <f>ROUND(SUMIF(Model_Output!$B$11:$B$5000,O304,Model_Output!$G$11:$G$5000),-2)</f>
        <v>18400</v>
      </c>
      <c r="M304" s="92">
        <f t="shared" si="9"/>
        <v>2.1064682312535776E-2</v>
      </c>
      <c r="N304" s="63"/>
      <c r="O304" t="s">
        <v>2770</v>
      </c>
    </row>
    <row r="305" spans="1:15" x14ac:dyDescent="0.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54" t="s">
        <v>2189</v>
      </c>
      <c r="L305" s="55">
        <f>ROUND(SUMIF(Model_Output!$B$11:$B$5000,O305,Model_Output!$G$11:$G$5000),-2)</f>
        <v>16400</v>
      </c>
      <c r="M305" s="92">
        <f t="shared" si="9"/>
        <v>1.8775042930738409E-2</v>
      </c>
      <c r="N305" s="63"/>
      <c r="O305" t="s">
        <v>2771</v>
      </c>
    </row>
    <row r="306" spans="1:15" x14ac:dyDescent="0.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54" t="s">
        <v>2190</v>
      </c>
      <c r="L306" s="55">
        <f>ROUND(SUMIF(Model_Output!$B$11:$B$5000,O306,Model_Output!$G$11:$G$5000),-2)</f>
        <v>14900</v>
      </c>
      <c r="M306" s="92">
        <f t="shared" si="9"/>
        <v>1.7057813394390383E-2</v>
      </c>
      <c r="N306" s="63"/>
      <c r="O306" t="s">
        <v>2772</v>
      </c>
    </row>
    <row r="307" spans="1:15" x14ac:dyDescent="0.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54" t="s">
        <v>2191</v>
      </c>
      <c r="L307" s="55">
        <f>ROUND(SUMIF(Model_Output!$B$11:$B$5000,O307,Model_Output!$G$11:$G$5000),-2)</f>
        <v>13000</v>
      </c>
      <c r="M307" s="92">
        <f t="shared" si="9"/>
        <v>1.4882655981682884E-2</v>
      </c>
      <c r="N307" s="63"/>
      <c r="O307" t="s">
        <v>2773</v>
      </c>
    </row>
    <row r="308" spans="1:15" ht="17.25" thickBot="1" x14ac:dyDescent="0.3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56" t="s">
        <v>2192</v>
      </c>
      <c r="L308" s="57">
        <f>ROUND(SUMIF(Model_Output!$B$11:$B$5000,O308,Model_Output!$G$11:$G$5000),-2)</f>
        <v>103800</v>
      </c>
      <c r="M308" s="105">
        <f t="shared" si="9"/>
        <v>0.11883228391528335</v>
      </c>
      <c r="N308" s="63"/>
      <c r="O308" t="s">
        <v>2774</v>
      </c>
    </row>
    <row r="309" spans="1:15" x14ac:dyDescent="0.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4" t="s">
        <v>151</v>
      </c>
      <c r="L309" s="69">
        <f>SUM(L283:L308)</f>
        <v>873500</v>
      </c>
      <c r="M309" s="91">
        <f>SUM(M283:M308)</f>
        <v>0.99999999999999978</v>
      </c>
    </row>
    <row r="310" spans="1:15" x14ac:dyDescent="0.3">
      <c r="A310" s="63"/>
      <c r="B310" s="63"/>
      <c r="C310" s="63"/>
      <c r="D310" s="63"/>
      <c r="E310" s="63"/>
      <c r="F310" s="63"/>
      <c r="G310" s="63"/>
      <c r="H310" s="63"/>
      <c r="I310" s="63"/>
      <c r="J310" s="63"/>
    </row>
    <row r="311" spans="1:15" x14ac:dyDescent="0.3">
      <c r="K311" s="65" t="s">
        <v>3890</v>
      </c>
    </row>
    <row r="312" spans="1:15" x14ac:dyDescent="0.3">
      <c r="K312" s="116" t="s">
        <v>1009</v>
      </c>
      <c r="L312" s="116" t="s">
        <v>1017</v>
      </c>
      <c r="M312" s="118" t="s">
        <v>2193</v>
      </c>
      <c r="N312" s="120" t="s">
        <v>3889</v>
      </c>
    </row>
    <row r="313" spans="1:15" ht="17.25" thickBot="1" x14ac:dyDescent="0.35">
      <c r="K313" s="117"/>
      <c r="L313" s="117"/>
      <c r="M313" s="119"/>
    </row>
    <row r="314" spans="1:15" x14ac:dyDescent="0.3">
      <c r="K314" s="54" t="s">
        <v>2167</v>
      </c>
      <c r="L314" s="55">
        <f>L190+L221+L252+L283</f>
        <v>57900</v>
      </c>
      <c r="M314" s="92">
        <f>L314/$L$340</f>
        <v>2.5036755167344115E-2</v>
      </c>
      <c r="N314" s="91">
        <v>2.5295614428977698E-2</v>
      </c>
    </row>
    <row r="315" spans="1:15" x14ac:dyDescent="0.3">
      <c r="K315" s="54" t="s">
        <v>2168</v>
      </c>
      <c r="L315" s="55">
        <f t="shared" ref="L315:L339" si="10">L191+L222+L253+L284</f>
        <v>121300</v>
      </c>
      <c r="M315" s="92">
        <f t="shared" ref="M315:M339" si="11">L315/$L$340</f>
        <v>5.2451785868719188E-2</v>
      </c>
      <c r="N315" s="91">
        <v>5.9571920371201917E-2</v>
      </c>
    </row>
    <row r="316" spans="1:15" x14ac:dyDescent="0.3">
      <c r="K316" s="54" t="s">
        <v>2169</v>
      </c>
      <c r="L316" s="55">
        <f t="shared" si="10"/>
        <v>134700</v>
      </c>
      <c r="M316" s="92">
        <f t="shared" si="11"/>
        <v>5.8246129897085532E-2</v>
      </c>
      <c r="N316" s="91">
        <v>6.9750037419547967E-2</v>
      </c>
    </row>
    <row r="317" spans="1:15" x14ac:dyDescent="0.3">
      <c r="K317" s="54" t="s">
        <v>2170</v>
      </c>
      <c r="L317" s="55">
        <f t="shared" si="10"/>
        <v>139700</v>
      </c>
      <c r="M317" s="92">
        <f t="shared" si="11"/>
        <v>6.0408198564386402E-2</v>
      </c>
      <c r="N317" s="91">
        <v>6.8253255500673557E-2</v>
      </c>
    </row>
    <row r="318" spans="1:15" x14ac:dyDescent="0.3">
      <c r="K318" s="54" t="s">
        <v>2171</v>
      </c>
      <c r="L318" s="55">
        <f t="shared" si="10"/>
        <v>139100</v>
      </c>
      <c r="M318" s="92">
        <f t="shared" si="11"/>
        <v>6.0148750324310302E-2</v>
      </c>
      <c r="N318" s="91">
        <v>6.1966771441400989E-2</v>
      </c>
    </row>
    <row r="319" spans="1:15" x14ac:dyDescent="0.3">
      <c r="K319" s="54" t="s">
        <v>2172</v>
      </c>
      <c r="L319" s="55">
        <f t="shared" si="10"/>
        <v>136900</v>
      </c>
      <c r="M319" s="92">
        <f t="shared" si="11"/>
        <v>5.9197440110697913E-2</v>
      </c>
      <c r="N319" s="91">
        <v>6.8253255500673557E-2</v>
      </c>
    </row>
    <row r="320" spans="1:15" x14ac:dyDescent="0.3">
      <c r="K320" s="54" t="s">
        <v>2173</v>
      </c>
      <c r="L320" s="55">
        <f t="shared" si="10"/>
        <v>125800</v>
      </c>
      <c r="M320" s="92">
        <f t="shared" si="11"/>
        <v>5.4397647669289978E-2</v>
      </c>
      <c r="N320" s="91">
        <v>5.8374494836102381E-2</v>
      </c>
    </row>
    <row r="321" spans="11:14" x14ac:dyDescent="0.3">
      <c r="K321" s="54" t="s">
        <v>2174</v>
      </c>
      <c r="L321" s="55">
        <f t="shared" si="10"/>
        <v>118900</v>
      </c>
      <c r="M321" s="92">
        <f t="shared" si="11"/>
        <v>5.1413992908414773E-2</v>
      </c>
      <c r="N321" s="91">
        <v>5.0890585241730277E-2</v>
      </c>
    </row>
    <row r="322" spans="11:14" x14ac:dyDescent="0.3">
      <c r="K322" s="54" t="s">
        <v>2175</v>
      </c>
      <c r="L322" s="55">
        <f t="shared" si="10"/>
        <v>109000</v>
      </c>
      <c r="M322" s="92">
        <f t="shared" si="11"/>
        <v>4.7133096947159045E-2</v>
      </c>
      <c r="N322" s="91">
        <v>3.8916329890734923E-2</v>
      </c>
    </row>
    <row r="323" spans="11:14" x14ac:dyDescent="0.3">
      <c r="K323" s="54" t="s">
        <v>2176</v>
      </c>
      <c r="L323" s="55">
        <f t="shared" si="10"/>
        <v>103800</v>
      </c>
      <c r="M323" s="92">
        <f t="shared" si="11"/>
        <v>4.4884545533166134E-2</v>
      </c>
      <c r="N323" s="91">
        <v>4.1311180960933995E-2</v>
      </c>
    </row>
    <row r="324" spans="11:14" x14ac:dyDescent="0.3">
      <c r="K324" s="54" t="s">
        <v>2177</v>
      </c>
      <c r="L324" s="55">
        <f t="shared" si="10"/>
        <v>98100</v>
      </c>
      <c r="M324" s="92">
        <f t="shared" si="11"/>
        <v>4.2419787252443136E-2</v>
      </c>
      <c r="N324" s="91">
        <v>3.2330489447687474E-2</v>
      </c>
    </row>
    <row r="325" spans="11:14" x14ac:dyDescent="0.3">
      <c r="K325" s="54" t="s">
        <v>2178</v>
      </c>
      <c r="L325" s="55">
        <f t="shared" si="10"/>
        <v>91000</v>
      </c>
      <c r="M325" s="92">
        <f t="shared" si="11"/>
        <v>3.9349649744875898E-2</v>
      </c>
      <c r="N325" s="91">
        <v>3.3677593174674447E-2</v>
      </c>
    </row>
    <row r="326" spans="11:14" x14ac:dyDescent="0.3">
      <c r="K326" s="54" t="s">
        <v>2179</v>
      </c>
      <c r="L326" s="55">
        <f t="shared" si="10"/>
        <v>85900</v>
      </c>
      <c r="M326" s="92">
        <f t="shared" si="11"/>
        <v>3.7144339704229007E-2</v>
      </c>
      <c r="N326" s="91">
        <v>3.6072444244873519E-2</v>
      </c>
    </row>
    <row r="327" spans="11:14" x14ac:dyDescent="0.3">
      <c r="K327" s="54" t="s">
        <v>2180</v>
      </c>
      <c r="L327" s="55">
        <f t="shared" si="10"/>
        <v>82000</v>
      </c>
      <c r="M327" s="92">
        <f t="shared" si="11"/>
        <v>3.5457926143734324E-2</v>
      </c>
      <c r="N327" s="91">
        <v>3.5473731477323751E-2</v>
      </c>
    </row>
    <row r="328" spans="11:14" x14ac:dyDescent="0.3">
      <c r="K328" s="54" t="s">
        <v>2181</v>
      </c>
      <c r="L328" s="55">
        <f t="shared" si="10"/>
        <v>74400</v>
      </c>
      <c r="M328" s="92">
        <f t="shared" si="11"/>
        <v>3.2171581769436998E-2</v>
      </c>
      <c r="N328" s="91">
        <v>3.1881454872025143E-2</v>
      </c>
    </row>
    <row r="329" spans="11:14" x14ac:dyDescent="0.3">
      <c r="K329" s="54" t="s">
        <v>2182</v>
      </c>
      <c r="L329" s="55">
        <f t="shared" si="10"/>
        <v>68200</v>
      </c>
      <c r="M329" s="92">
        <f t="shared" si="11"/>
        <v>2.9490616621983913E-2</v>
      </c>
      <c r="N329" s="91">
        <v>3.3976949558449335E-2</v>
      </c>
    </row>
    <row r="330" spans="11:14" x14ac:dyDescent="0.3">
      <c r="K330" s="54" t="s">
        <v>2183</v>
      </c>
      <c r="L330" s="55">
        <f t="shared" si="10"/>
        <v>62000</v>
      </c>
      <c r="M330" s="92">
        <f t="shared" si="11"/>
        <v>2.6809651474530832E-2</v>
      </c>
      <c r="N330" s="91">
        <v>2.3798832510103278E-2</v>
      </c>
    </row>
    <row r="331" spans="11:14" x14ac:dyDescent="0.3">
      <c r="K331" s="54" t="s">
        <v>2184</v>
      </c>
      <c r="L331" s="55">
        <f t="shared" si="10"/>
        <v>56100</v>
      </c>
      <c r="M331" s="92">
        <f t="shared" si="11"/>
        <v>2.42584104471158E-2</v>
      </c>
      <c r="N331" s="91">
        <v>1.8111061218380482E-2</v>
      </c>
    </row>
    <row r="332" spans="11:14" x14ac:dyDescent="0.3">
      <c r="K332" s="54" t="s">
        <v>2185</v>
      </c>
      <c r="L332" s="55">
        <f t="shared" si="10"/>
        <v>50800</v>
      </c>
      <c r="M332" s="92">
        <f t="shared" si="11"/>
        <v>2.1966617659776873E-2</v>
      </c>
      <c r="N332" s="91">
        <v>1.870977398593025E-2</v>
      </c>
    </row>
    <row r="333" spans="11:14" x14ac:dyDescent="0.3">
      <c r="K333" s="54" t="s">
        <v>2186</v>
      </c>
      <c r="L333" s="55">
        <f t="shared" si="10"/>
        <v>46300</v>
      </c>
      <c r="M333" s="92">
        <f t="shared" si="11"/>
        <v>2.0020755859206089E-2</v>
      </c>
      <c r="N333" s="91">
        <v>1.9458164945367461E-2</v>
      </c>
    </row>
    <row r="334" spans="11:14" x14ac:dyDescent="0.3">
      <c r="K334" s="54" t="s">
        <v>2187</v>
      </c>
      <c r="L334" s="55">
        <f t="shared" si="10"/>
        <v>42700</v>
      </c>
      <c r="M334" s="92">
        <f t="shared" si="11"/>
        <v>1.846406641874946E-2</v>
      </c>
      <c r="N334" s="91">
        <v>1.7512348450830714E-2</v>
      </c>
    </row>
    <row r="335" spans="11:14" x14ac:dyDescent="0.3">
      <c r="K335" s="54" t="s">
        <v>2188</v>
      </c>
      <c r="L335" s="55">
        <f t="shared" si="10"/>
        <v>39700</v>
      </c>
      <c r="M335" s="92">
        <f t="shared" si="11"/>
        <v>1.7166825218368934E-2</v>
      </c>
      <c r="N335" s="91">
        <v>1.4069750037419547E-2</v>
      </c>
    </row>
    <row r="336" spans="11:14" x14ac:dyDescent="0.3">
      <c r="K336" s="54" t="s">
        <v>2189</v>
      </c>
      <c r="L336" s="55">
        <f t="shared" si="10"/>
        <v>35900</v>
      </c>
      <c r="M336" s="92">
        <f t="shared" si="11"/>
        <v>1.5523653031220271E-2</v>
      </c>
      <c r="N336" s="91">
        <v>1.3920071845532105E-2</v>
      </c>
    </row>
    <row r="337" spans="11:14" x14ac:dyDescent="0.3">
      <c r="K337" s="54" t="s">
        <v>2190</v>
      </c>
      <c r="L337" s="55">
        <f t="shared" si="10"/>
        <v>32400</v>
      </c>
      <c r="M337" s="92">
        <f t="shared" si="11"/>
        <v>1.401020496410966E-2</v>
      </c>
      <c r="N337" s="91">
        <v>9.1303697051339627E-3</v>
      </c>
    </row>
    <row r="338" spans="11:14" x14ac:dyDescent="0.3">
      <c r="K338" s="54" t="s">
        <v>2191</v>
      </c>
      <c r="L338" s="55">
        <f t="shared" si="10"/>
        <v>28300</v>
      </c>
      <c r="M338" s="92">
        <f t="shared" si="11"/>
        <v>1.2237308656922944E-2</v>
      </c>
      <c r="N338" s="91">
        <v>1.0178117048346057E-2</v>
      </c>
    </row>
    <row r="339" spans="11:14" ht="17.25" thickBot="1" x14ac:dyDescent="0.35">
      <c r="K339" s="56" t="s">
        <v>2192</v>
      </c>
      <c r="L339" s="57">
        <f t="shared" si="10"/>
        <v>231700</v>
      </c>
      <c r="M339" s="105">
        <f t="shared" si="11"/>
        <v>0.10019026204272248</v>
      </c>
      <c r="N339" s="91">
        <v>0.10911540188594522</v>
      </c>
    </row>
    <row r="340" spans="11:14" x14ac:dyDescent="0.3">
      <c r="K340" s="64" t="s">
        <v>151</v>
      </c>
      <c r="L340" s="69">
        <f>SUM(L314:L339)</f>
        <v>2312600</v>
      </c>
      <c r="M340" s="91">
        <f>SUM(M314:M339)</f>
        <v>1.0000000000000002</v>
      </c>
    </row>
  </sheetData>
  <mergeCells count="9">
    <mergeCell ref="N64:N65"/>
    <mergeCell ref="N157:N158"/>
    <mergeCell ref="N95:N96"/>
    <mergeCell ref="N126:N127"/>
    <mergeCell ref="K2:K3"/>
    <mergeCell ref="L2:L3"/>
    <mergeCell ref="M2:M3"/>
    <mergeCell ref="N2:N3"/>
    <mergeCell ref="N33:N34"/>
  </mergeCells>
  <pageMargins left="0.7" right="0.7" top="0.75" bottom="0.75" header="0.3" footer="0.3"/>
  <pageSetup orientation="landscape" r:id="rId1"/>
  <headerFooter>
    <oddHeader>&amp;C&amp;"Arial Narrow,Bold"&amp;12Puget Sound 4k Trip Based Travel Demand Model Summary Results
&amp;10&amp;A</oddHeader>
    <oddFooter>&amp;L&amp;"Arial Narrow,Regular"&amp;10Created on: Marh 2, 2015
Printed on: &amp;D&amp;R&amp;10Page &amp;P of &amp;N
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VMT, VHT, VHD</vt:lpstr>
      <vt:lpstr>Arterial Travel Time</vt:lpstr>
      <vt:lpstr>Freeway Travel Time</vt:lpstr>
      <vt:lpstr>Transit</vt:lpstr>
      <vt:lpstr>Screenlines</vt:lpstr>
      <vt:lpstr>Safety, Air Quality and Noise</vt:lpstr>
      <vt:lpstr>TripTables by Time of Day</vt:lpstr>
      <vt:lpstr>Vehicle Trip Distribution</vt:lpstr>
      <vt:lpstr>Vehicle Trip Length Frequency</vt:lpstr>
      <vt:lpstr>Truck Trip Distribution</vt:lpstr>
      <vt:lpstr>ModeChoice</vt:lpstr>
      <vt:lpstr>Model_Output</vt:lpstr>
      <vt:lpstr>'Arterial Travel Time'!Print_Area</vt:lpstr>
      <vt:lpstr>'Freeway Travel Time'!Print_Area</vt:lpstr>
      <vt:lpstr>ModeChoice!Print_Area</vt:lpstr>
      <vt:lpstr>'Safety, Air Quality and Noise'!Print_Area</vt:lpstr>
      <vt:lpstr>Screenlines!Print_Area</vt:lpstr>
      <vt:lpstr>'TripTables by Time of Day'!Print_Area</vt:lpstr>
      <vt:lpstr>'Truck Trip Distribution'!Print_Area</vt:lpstr>
      <vt:lpstr>'Vehicle Trip Distribution'!Print_Area</vt:lpstr>
      <vt:lpstr>'Vehicle Trip Length Frequency'!Print_Area</vt:lpstr>
      <vt:lpstr>'VMT, VHT, VHD'!Print_Area</vt:lpstr>
      <vt:lpstr>'Arterial Travel Time'!Print_Titles</vt:lpstr>
      <vt:lpstr>'Freeway Travel Time'!Print_Titles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cp:lastPrinted>2015-08-19T18:25:57Z</cp:lastPrinted>
  <dcterms:created xsi:type="dcterms:W3CDTF">2015-02-27T20:42:20Z</dcterms:created>
  <dcterms:modified xsi:type="dcterms:W3CDTF">2015-08-28T17:45:42Z</dcterms:modified>
</cp:coreProperties>
</file>