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odelstation2\c$\Workspace\ve_psrc\psrc_scripts\scenario_tests\"/>
    </mc:Choice>
  </mc:AlternateContent>
  <xr:revisionPtr revIDLastSave="0" documentId="13_ncr:1_{DBFC2ADC-E6B8-4B9B-A137-0A0305CE6434}" xr6:coauthVersionLast="47" xr6:coauthVersionMax="47" xr10:uidLastSave="{00000000-0000-0000-0000-000000000000}"/>
  <bookViews>
    <workbookView xWindow="1305" yWindow="795" windowWidth="16920" windowHeight="8745" activeTab="1" xr2:uid="{6136951F-4688-433C-92BC-37145E99FD66}"/>
  </bookViews>
  <sheets>
    <sheet name="Scenario A" sheetId="1" r:id="rId1"/>
    <sheet name="Scenario B" sheetId="3" r:id="rId2"/>
    <sheet name="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3" l="1"/>
  <c r="H9" i="3"/>
  <c r="F9" i="3"/>
  <c r="G8" i="3"/>
  <c r="H8" i="3"/>
  <c r="F8" i="3"/>
  <c r="C8" i="1"/>
  <c r="E44" i="2"/>
  <c r="E46" i="2"/>
  <c r="E45" i="2"/>
  <c r="E50" i="2"/>
  <c r="E5" i="2"/>
  <c r="E6" i="2"/>
  <c r="E7" i="2"/>
  <c r="E8" i="2"/>
  <c r="E9" i="2"/>
  <c r="E10" i="2"/>
  <c r="E4" i="2"/>
  <c r="E21" i="2"/>
  <c r="E26" i="2"/>
  <c r="E25" i="2"/>
  <c r="E23" i="2"/>
  <c r="E18" i="2"/>
  <c r="E17" i="2"/>
  <c r="E16" i="2"/>
  <c r="E15" i="2"/>
  <c r="E14" i="2"/>
  <c r="E13" i="2"/>
  <c r="D19" i="2"/>
  <c r="C19" i="2"/>
  <c r="E41" i="2"/>
  <c r="E40" i="2"/>
  <c r="E39" i="2"/>
  <c r="E42" i="2"/>
  <c r="E30" i="2"/>
  <c r="E31" i="2"/>
  <c r="E32" i="2"/>
  <c r="E33" i="2"/>
  <c r="D34" i="2"/>
  <c r="C34" i="2"/>
  <c r="E35" i="2"/>
  <c r="D17" i="1"/>
  <c r="D18" i="1" s="1"/>
  <c r="E18" i="1" s="1"/>
  <c r="D16" i="1"/>
  <c r="G25" i="1"/>
  <c r="F25" i="1"/>
  <c r="E25" i="1"/>
  <c r="D25" i="1"/>
  <c r="C25" i="1"/>
  <c r="D37" i="1"/>
  <c r="E37" i="1"/>
  <c r="F37" i="1"/>
  <c r="G37" i="1"/>
  <c r="C37" i="1"/>
  <c r="D13" i="1"/>
  <c r="E13" i="1"/>
  <c r="C13" i="1"/>
  <c r="F12" i="1"/>
  <c r="G12" i="1"/>
  <c r="H12" i="1"/>
  <c r="G11" i="1"/>
  <c r="H11" i="1"/>
  <c r="F11" i="1"/>
  <c r="E19" i="2" l="1"/>
  <c r="E34" i="2"/>
</calcChain>
</file>

<file path=xl/sharedStrings.xml><?xml version="1.0" encoding="utf-8"?>
<sst xmlns="http://schemas.openxmlformats.org/spreadsheetml/2006/main" count="88" uniqueCount="52">
  <si>
    <t>base</t>
  </si>
  <si>
    <t>scen</t>
  </si>
  <si>
    <t>Transit Trips</t>
  </si>
  <si>
    <t>Vehicle Trips</t>
  </si>
  <si>
    <t>TransitTrips</t>
  </si>
  <si>
    <t>VehicleTrips</t>
  </si>
  <si>
    <t>WalkTrips</t>
  </si>
  <si>
    <t>Scenario</t>
  </si>
  <si>
    <t>Walk Trips</t>
  </si>
  <si>
    <t xml:space="preserve">Transit </t>
  </si>
  <si>
    <t>Vehicle</t>
  </si>
  <si>
    <t>Walk</t>
  </si>
  <si>
    <t>% Diff</t>
  </si>
  <si>
    <t>Base 2018</t>
  </si>
  <si>
    <t>Daily VMT</t>
  </si>
  <si>
    <t>Scenario A: Add 6,000 MF Units to Capitol Hill; Remove 6,000 SF Units from Pierce County</t>
  </si>
  <si>
    <t>Capitol Hill Area</t>
  </si>
  <si>
    <t>Dvmt</t>
  </si>
  <si>
    <t>Pierce County</t>
  </si>
  <si>
    <t>Within Study Area Block Groups</t>
  </si>
  <si>
    <t>All Subarea</t>
  </si>
  <si>
    <t>Soundcast 2018</t>
  </si>
  <si>
    <t>Daily CO2eq (grams)</t>
  </si>
  <si>
    <t>pounds per day</t>
  </si>
  <si>
    <t>DailyCO2e (g)</t>
  </si>
  <si>
    <t>Vehicle Ownership</t>
  </si>
  <si>
    <t>Household VMT</t>
  </si>
  <si>
    <t>Average Household Income</t>
  </si>
  <si>
    <t>Average Trip Length</t>
  </si>
  <si>
    <t>4+</t>
  </si>
  <si>
    <t>Total</t>
  </si>
  <si>
    <t>Average Vehicle Trips per Person</t>
  </si>
  <si>
    <t>Average Vehicle Trips per Household</t>
  </si>
  <si>
    <t>Household Size</t>
  </si>
  <si>
    <t>0 to 14</t>
  </si>
  <si>
    <t>Drivers</t>
  </si>
  <si>
    <t>Total Population</t>
  </si>
  <si>
    <t>VisionEval 2018</t>
  </si>
  <si>
    <t>15 to 19</t>
  </si>
  <si>
    <t>20 to 29</t>
  </si>
  <si>
    <t>30 to 54</t>
  </si>
  <si>
    <t>55 to 64</t>
  </si>
  <si>
    <t>65+</t>
  </si>
  <si>
    <t>Workers</t>
  </si>
  <si>
    <t>Median Household Income</t>
  </si>
  <si>
    <t>Average Size</t>
  </si>
  <si>
    <t>Trips</t>
  </si>
  <si>
    <t>6+</t>
  </si>
  <si>
    <t>Household Age Distribution</t>
  </si>
  <si>
    <t>Emissions</t>
  </si>
  <si>
    <t xml:space="preserve"> CO2e</t>
  </si>
  <si>
    <t>Remove 5% of freeway lane miles (to get to Blake Trask's question of impacts)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</si>
</sst>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5" xfId="2" applyNumberFormat="1" applyFont="1" applyBorder="1"/>
    <xf numFmtId="164" fontId="0" fillId="0" borderId="6" xfId="2" applyNumberFormat="1" applyFont="1" applyBorder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7" xfId="0" applyNumberFormat="1" applyBorder="1"/>
    <xf numFmtId="3" fontId="0" fillId="0" borderId="8" xfId="0" applyNumberFormat="1" applyBorder="1"/>
    <xf numFmtId="0" fontId="2" fillId="0" borderId="0" xfId="0" applyFont="1" applyAlignment="1">
      <alignment horizontal="right"/>
    </xf>
    <xf numFmtId="165" fontId="0" fillId="0" borderId="0" xfId="1" applyNumberFormat="1" applyFont="1"/>
    <xf numFmtId="9" fontId="0" fillId="2" borderId="0" xfId="2" applyFont="1" applyFill="1"/>
    <xf numFmtId="10" fontId="0" fillId="0" borderId="0" xfId="2" applyNumberFormat="1" applyFont="1"/>
    <xf numFmtId="49" fontId="0" fillId="0" borderId="0" xfId="0" applyNumberFormat="1" applyAlignment="1">
      <alignment horizontal="left" vertical="top" indent="1"/>
    </xf>
    <xf numFmtId="0" fontId="0" fillId="0" borderId="0" xfId="0" applyAlignment="1">
      <alignment horizontal="left" indent="1"/>
    </xf>
    <xf numFmtId="0" fontId="2" fillId="0" borderId="5" xfId="0" applyFont="1" applyBorder="1"/>
    <xf numFmtId="0" fontId="0" fillId="0" borderId="5" xfId="0" applyBorder="1"/>
    <xf numFmtId="166" fontId="0" fillId="0" borderId="0" xfId="1" applyNumberFormat="1" applyFont="1"/>
    <xf numFmtId="0" fontId="0" fillId="0" borderId="0" xfId="0" applyFont="1" applyAlignment="1">
      <alignment horizontal="left" indent="1"/>
    </xf>
    <xf numFmtId="10" fontId="0" fillId="0" borderId="0" xfId="0" applyNumberFormat="1"/>
    <xf numFmtId="165" fontId="1" fillId="0" borderId="0" xfId="1" applyNumberFormat="1" applyFont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Border="1"/>
    <xf numFmtId="0" fontId="3" fillId="0" borderId="0" xfId="0" applyFont="1" applyBorder="1"/>
    <xf numFmtId="0" fontId="2" fillId="0" borderId="5" xfId="0" applyFont="1" applyBorder="1" applyAlignment="1">
      <alignment horizontal="left"/>
    </xf>
    <xf numFmtId="166" fontId="0" fillId="0" borderId="5" xfId="1" applyNumberFormat="1" applyFont="1" applyBorder="1"/>
    <xf numFmtId="166" fontId="2" fillId="0" borderId="5" xfId="1" applyNumberFormat="1" applyFont="1" applyBorder="1"/>
    <xf numFmtId="0" fontId="0" fillId="0" borderId="0" xfId="0" applyAlignment="1">
      <alignment horizontal="left"/>
    </xf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2" borderId="0" xfId="1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845E-3A79-469A-BDA2-20B7FFDDDCA5}">
  <dimension ref="B3:J37"/>
  <sheetViews>
    <sheetView workbookViewId="0">
      <selection activeCell="C7" sqref="B5:C7"/>
    </sheetView>
  </sheetViews>
  <sheetFormatPr defaultRowHeight="14.5" x14ac:dyDescent="0.35"/>
  <cols>
    <col min="3" max="3" width="25.08984375" customWidth="1"/>
    <col min="4" max="4" width="21.1796875" customWidth="1"/>
    <col min="5" max="5" width="13.81640625" customWidth="1"/>
    <col min="6" max="6" width="13.54296875" customWidth="1"/>
    <col min="7" max="7" width="11.453125" customWidth="1"/>
  </cols>
  <sheetData>
    <row r="3" spans="2:8" x14ac:dyDescent="0.35">
      <c r="B3" t="s">
        <v>15</v>
      </c>
    </row>
    <row r="5" spans="2:8" x14ac:dyDescent="0.35">
      <c r="C5" s="4" t="s">
        <v>14</v>
      </c>
    </row>
    <row r="6" spans="2:8" x14ac:dyDescent="0.35">
      <c r="B6" t="s">
        <v>13</v>
      </c>
      <c r="C6" s="19">
        <v>89031455</v>
      </c>
    </row>
    <row r="7" spans="2:8" x14ac:dyDescent="0.35">
      <c r="B7" t="s">
        <v>7</v>
      </c>
      <c r="C7" s="20">
        <v>88842711</v>
      </c>
    </row>
    <row r="8" spans="2:8" x14ac:dyDescent="0.35">
      <c r="B8" t="s">
        <v>12</v>
      </c>
      <c r="C8" s="3">
        <f>(C7-C6)/C6</f>
        <v>-2.1199698466120766E-3</v>
      </c>
    </row>
    <row r="9" spans="2:8" x14ac:dyDescent="0.35">
      <c r="C9" s="1"/>
    </row>
    <row r="10" spans="2:8" x14ac:dyDescent="0.35">
      <c r="C10" s="17" t="s">
        <v>2</v>
      </c>
      <c r="D10" s="18" t="s">
        <v>3</v>
      </c>
      <c r="E10" s="18" t="s">
        <v>8</v>
      </c>
      <c r="F10" s="18" t="s">
        <v>9</v>
      </c>
      <c r="G10" s="18" t="s">
        <v>10</v>
      </c>
      <c r="H10" s="18" t="s">
        <v>11</v>
      </c>
    </row>
    <row r="11" spans="2:8" x14ac:dyDescent="0.35">
      <c r="B11" t="s">
        <v>13</v>
      </c>
      <c r="C11" s="5">
        <v>347242</v>
      </c>
      <c r="D11" s="6">
        <v>9747587</v>
      </c>
      <c r="E11" s="7">
        <v>1323001</v>
      </c>
      <c r="F11" s="11">
        <f>C11/SUM($C11:$E11)</f>
        <v>3.0412258721666027E-2</v>
      </c>
      <c r="G11" s="12">
        <f t="shared" ref="G11:H11" si="0">D11/SUM($C11:$E11)</f>
        <v>0.85371624905958488</v>
      </c>
      <c r="H11" s="13">
        <f t="shared" si="0"/>
        <v>0.11587149221874909</v>
      </c>
    </row>
    <row r="12" spans="2:8" x14ac:dyDescent="0.35">
      <c r="B12" t="s">
        <v>7</v>
      </c>
      <c r="C12" s="8">
        <v>356821</v>
      </c>
      <c r="D12" s="9">
        <v>9730033</v>
      </c>
      <c r="E12" s="10">
        <v>1327986</v>
      </c>
      <c r="F12" s="14">
        <f>C12/SUM($C12:$E12)</f>
        <v>3.1259395663890167E-2</v>
      </c>
      <c r="G12" s="15">
        <f t="shared" ref="G12" si="1">D12/SUM($C12:$E12)</f>
        <v>0.85240204856134649</v>
      </c>
      <c r="H12" s="16">
        <f t="shared" ref="H12" si="2">E12/SUM($C12:$E12)</f>
        <v>0.11633855577476337</v>
      </c>
    </row>
    <row r="13" spans="2:8" x14ac:dyDescent="0.35">
      <c r="B13" t="s">
        <v>12</v>
      </c>
      <c r="C13" s="3">
        <f>(C12-C11)/C11</f>
        <v>2.7585948704361801E-2</v>
      </c>
      <c r="D13" s="3">
        <f t="shared" ref="D13:E13" si="3">(D12-D11)/D11</f>
        <v>-1.800855945168789E-3</v>
      </c>
      <c r="E13" s="3">
        <f t="shared" si="3"/>
        <v>3.7679487770606373E-3</v>
      </c>
    </row>
    <row r="15" spans="2:8" x14ac:dyDescent="0.35">
      <c r="C15" s="21" t="s">
        <v>22</v>
      </c>
      <c r="D15" s="21" t="s">
        <v>23</v>
      </c>
    </row>
    <row r="16" spans="2:8" x14ac:dyDescent="0.35">
      <c r="B16" t="s">
        <v>0</v>
      </c>
      <c r="C16" s="19">
        <v>37699762</v>
      </c>
      <c r="D16" s="1">
        <f>C16/454</f>
        <v>83039.123348017616</v>
      </c>
      <c r="E16" s="1"/>
    </row>
    <row r="17" spans="2:10" x14ac:dyDescent="0.35">
      <c r="B17" t="s">
        <v>1</v>
      </c>
      <c r="C17" s="20">
        <v>37624043</v>
      </c>
      <c r="D17" s="1">
        <f>C17/454</f>
        <v>82872.341409691624</v>
      </c>
      <c r="E17" s="1"/>
    </row>
    <row r="18" spans="2:10" x14ac:dyDescent="0.35">
      <c r="C18" s="22"/>
      <c r="D18" s="1">
        <f>D17-D16</f>
        <v>-166.78193832599209</v>
      </c>
      <c r="E18" s="24">
        <f>D18/D16</f>
        <v>-2.0084742179539597E-3</v>
      </c>
    </row>
    <row r="20" spans="2:10" x14ac:dyDescent="0.35">
      <c r="B20" t="s">
        <v>19</v>
      </c>
    </row>
    <row r="21" spans="2:10" x14ac:dyDescent="0.35">
      <c r="B21" s="4" t="s">
        <v>16</v>
      </c>
    </row>
    <row r="22" spans="2:10" x14ac:dyDescent="0.35">
      <c r="B22" t="s">
        <v>7</v>
      </c>
      <c r="C22" s="18" t="s">
        <v>17</v>
      </c>
      <c r="D22" s="18" t="s">
        <v>24</v>
      </c>
      <c r="E22" s="18" t="s">
        <v>4</v>
      </c>
      <c r="F22" s="18" t="s">
        <v>5</v>
      </c>
      <c r="G22" s="18" t="s">
        <v>6</v>
      </c>
    </row>
    <row r="23" spans="2:10" x14ac:dyDescent="0.35">
      <c r="B23" t="s">
        <v>0</v>
      </c>
      <c r="C23" s="41">
        <v>75743.989765133403</v>
      </c>
      <c r="D23" s="42">
        <v>30211.075897495299</v>
      </c>
      <c r="E23" s="42">
        <v>752.22400924908595</v>
      </c>
      <c r="F23" s="42">
        <v>9786.2214771108393</v>
      </c>
      <c r="G23" s="43">
        <v>2079.9722619102299</v>
      </c>
      <c r="H23" s="2"/>
      <c r="I23" s="2"/>
      <c r="J23" s="2"/>
    </row>
    <row r="24" spans="2:10" x14ac:dyDescent="0.35">
      <c r="B24" t="s">
        <v>1</v>
      </c>
      <c r="C24" s="44">
        <v>121181.623653963</v>
      </c>
      <c r="D24" s="45">
        <v>45675.756192564899</v>
      </c>
      <c r="E24" s="45">
        <v>11923.3755154922</v>
      </c>
      <c r="F24" s="45">
        <v>17790.3943141157</v>
      </c>
      <c r="G24" s="46">
        <v>13588.539381652699</v>
      </c>
      <c r="H24" s="2"/>
      <c r="I24" s="2"/>
      <c r="J24" s="2"/>
    </row>
    <row r="25" spans="2:10" x14ac:dyDescent="0.35">
      <c r="C25" s="2">
        <f>(C24-C23)/C23</f>
        <v>0.5998843476521688</v>
      </c>
      <c r="D25" s="2">
        <f t="shared" ref="D25" si="4">(D24-D23)/D23</f>
        <v>0.51188777081427039</v>
      </c>
      <c r="E25" s="2">
        <f t="shared" ref="E25" si="5">(E24-E23)/E23</f>
        <v>14.850830828166215</v>
      </c>
      <c r="F25" s="2">
        <f t="shared" ref="F25" si="6">(F24-F23)/F23</f>
        <v>0.81790227778167057</v>
      </c>
      <c r="G25" s="2">
        <f t="shared" ref="G25" si="7">(G24-G23)/G23</f>
        <v>5.5330387479172884</v>
      </c>
    </row>
    <row r="27" spans="2:10" x14ac:dyDescent="0.35">
      <c r="B27" s="4" t="s">
        <v>18</v>
      </c>
    </row>
    <row r="28" spans="2:10" x14ac:dyDescent="0.35">
      <c r="B28" t="s">
        <v>7</v>
      </c>
      <c r="C28" s="18" t="s">
        <v>17</v>
      </c>
      <c r="D28" s="18" t="s">
        <v>24</v>
      </c>
      <c r="E28" s="18" t="s">
        <v>4</v>
      </c>
      <c r="F28" s="18" t="s">
        <v>5</v>
      </c>
      <c r="G28" s="18" t="s">
        <v>6</v>
      </c>
    </row>
    <row r="29" spans="2:10" x14ac:dyDescent="0.35">
      <c r="B29" t="s">
        <v>0</v>
      </c>
      <c r="C29" s="22">
        <v>479924.602227044</v>
      </c>
      <c r="D29" s="22">
        <v>204887.05119776301</v>
      </c>
      <c r="E29" s="22">
        <v>1434.92539996294</v>
      </c>
      <c r="F29" s="22">
        <v>49950.873441232601</v>
      </c>
      <c r="G29" s="22">
        <v>6198.0168727557802</v>
      </c>
    </row>
    <row r="30" spans="2:10" x14ac:dyDescent="0.35">
      <c r="B30" t="s">
        <v>1</v>
      </c>
      <c r="C30" s="22">
        <v>3926.92667577255</v>
      </c>
      <c r="D30" s="22">
        <v>1594.18942986261</v>
      </c>
      <c r="E30" s="22">
        <v>14.6169269712668</v>
      </c>
      <c r="F30" s="22">
        <v>379.157057886156</v>
      </c>
      <c r="G30" s="22">
        <v>61.8425657385067</v>
      </c>
    </row>
    <row r="31" spans="2:10" x14ac:dyDescent="0.35">
      <c r="C31" s="2"/>
      <c r="D31" s="2"/>
      <c r="E31" s="2"/>
      <c r="F31" s="2"/>
      <c r="G31" s="2"/>
    </row>
    <row r="33" spans="2:10" x14ac:dyDescent="0.35">
      <c r="B33" s="4" t="s">
        <v>20</v>
      </c>
      <c r="H33" s="49"/>
      <c r="I33" s="49"/>
      <c r="J33" s="49"/>
    </row>
    <row r="34" spans="2:10" x14ac:dyDescent="0.35">
      <c r="B34" t="s">
        <v>7</v>
      </c>
      <c r="C34" s="18" t="s">
        <v>17</v>
      </c>
      <c r="D34" s="18" t="s">
        <v>24</v>
      </c>
      <c r="E34" s="18" t="s">
        <v>4</v>
      </c>
      <c r="F34" s="18" t="s">
        <v>5</v>
      </c>
      <c r="G34" s="18" t="s">
        <v>6</v>
      </c>
      <c r="H34" s="18"/>
      <c r="I34" s="18"/>
      <c r="J34" s="18"/>
    </row>
    <row r="35" spans="2:10" x14ac:dyDescent="0.35">
      <c r="B35" t="s">
        <v>0</v>
      </c>
      <c r="C35" s="41">
        <v>555668.591992178</v>
      </c>
      <c r="D35" s="42">
        <v>235098.127095259</v>
      </c>
      <c r="E35" s="42">
        <v>2187.1494092120201</v>
      </c>
      <c r="F35" s="42">
        <v>59737.0949183435</v>
      </c>
      <c r="G35" s="43">
        <v>8277.9891346660206</v>
      </c>
      <c r="H35" s="2"/>
      <c r="I35" s="2"/>
      <c r="J35" s="2"/>
    </row>
    <row r="36" spans="2:10" x14ac:dyDescent="0.35">
      <c r="B36" t="s">
        <v>1</v>
      </c>
      <c r="C36" s="44">
        <v>125108.550329736</v>
      </c>
      <c r="D36" s="45">
        <v>47269.945622427498</v>
      </c>
      <c r="E36" s="45">
        <v>11937.992442463399</v>
      </c>
      <c r="F36" s="45">
        <v>18169.551372001901</v>
      </c>
      <c r="G36" s="46">
        <v>13650.381947391201</v>
      </c>
      <c r="H36" s="2"/>
      <c r="I36" s="2"/>
      <c r="J36" s="2"/>
    </row>
    <row r="37" spans="2:10" x14ac:dyDescent="0.35">
      <c r="C37" s="23">
        <f>(C36-C35)/C35</f>
        <v>-0.77485041959777157</v>
      </c>
      <c r="D37" s="23">
        <f t="shared" ref="D37:G37" si="8">(D36-D35)/D35</f>
        <v>-0.79893525224352691</v>
      </c>
      <c r="E37" s="23">
        <f t="shared" si="8"/>
        <v>4.4582427666724351</v>
      </c>
      <c r="F37" s="23">
        <f t="shared" si="8"/>
        <v>-0.69584139642481058</v>
      </c>
      <c r="G37" s="23">
        <f t="shared" si="8"/>
        <v>0.64899732596012061</v>
      </c>
    </row>
  </sheetData>
  <mergeCells count="1">
    <mergeCell ref="H33:J3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5D8A-36E2-4E5C-AC58-59519E657983}">
  <dimension ref="B2:H9"/>
  <sheetViews>
    <sheetView tabSelected="1" workbookViewId="0">
      <selection activeCell="F9" sqref="F9:H9"/>
    </sheetView>
  </sheetViews>
  <sheetFormatPr defaultRowHeight="14.5" x14ac:dyDescent="0.35"/>
  <cols>
    <col min="3" max="3" width="11" bestFit="1" customWidth="1"/>
    <col min="5" max="5" width="14.6328125" bestFit="1" customWidth="1"/>
  </cols>
  <sheetData>
    <row r="2" spans="2:8" x14ac:dyDescent="0.35">
      <c r="B2" t="s">
        <v>51</v>
      </c>
    </row>
    <row r="4" spans="2:8" x14ac:dyDescent="0.35">
      <c r="C4" s="4" t="s">
        <v>14</v>
      </c>
    </row>
    <row r="5" spans="2:8" x14ac:dyDescent="0.35">
      <c r="B5" t="s">
        <v>13</v>
      </c>
      <c r="C5" s="22">
        <v>74200480</v>
      </c>
      <c r="E5" t="s">
        <v>7</v>
      </c>
      <c r="F5" t="s">
        <v>4</v>
      </c>
      <c r="G5" t="s">
        <v>5</v>
      </c>
      <c r="H5" t="s">
        <v>6</v>
      </c>
    </row>
    <row r="6" spans="2:8" x14ac:dyDescent="0.35">
      <c r="B6" t="s">
        <v>7</v>
      </c>
      <c r="C6" s="22">
        <v>74051920</v>
      </c>
      <c r="E6" t="s">
        <v>0</v>
      </c>
      <c r="F6" s="1">
        <v>480822</v>
      </c>
      <c r="G6" s="1">
        <v>8578881</v>
      </c>
      <c r="H6" s="1">
        <v>1371489</v>
      </c>
    </row>
    <row r="7" spans="2:8" x14ac:dyDescent="0.35">
      <c r="E7" t="s">
        <v>1</v>
      </c>
      <c r="F7" s="1">
        <v>481239</v>
      </c>
      <c r="G7" s="1">
        <v>8581366</v>
      </c>
      <c r="H7" s="1">
        <v>1372146</v>
      </c>
    </row>
    <row r="8" spans="2:8" x14ac:dyDescent="0.35">
      <c r="F8" s="1">
        <f>F7-F6</f>
        <v>417</v>
      </c>
      <c r="G8" s="1">
        <f t="shared" ref="G8:H8" si="0">G7-G6</f>
        <v>2485</v>
      </c>
      <c r="H8" s="1">
        <f t="shared" si="0"/>
        <v>657</v>
      </c>
    </row>
    <row r="9" spans="2:8" x14ac:dyDescent="0.35">
      <c r="F9">
        <f>F8/F6</f>
        <v>8.6726480901456256E-4</v>
      </c>
      <c r="G9">
        <f t="shared" ref="G9:H9" si="1">G8/G6</f>
        <v>2.8966481759101217E-4</v>
      </c>
      <c r="H9">
        <f t="shared" si="1"/>
        <v>4.7904139223865446E-4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E7AA-2726-4375-868A-6A7A5A568DA1}">
  <dimension ref="B1:E50"/>
  <sheetViews>
    <sheetView topLeftCell="A22" workbookViewId="0">
      <selection activeCell="D39" sqref="C39:D39"/>
    </sheetView>
  </sheetViews>
  <sheetFormatPr defaultRowHeight="14.5" x14ac:dyDescent="0.35"/>
  <cols>
    <col min="2" max="2" width="32.81640625" bestFit="1" customWidth="1"/>
    <col min="3" max="3" width="20.1796875" customWidth="1"/>
    <col min="4" max="4" width="16.81640625" customWidth="1"/>
  </cols>
  <sheetData>
    <row r="1" spans="2:5" x14ac:dyDescent="0.35">
      <c r="C1" t="s">
        <v>21</v>
      </c>
      <c r="D1" t="s">
        <v>37</v>
      </c>
      <c r="E1" t="s">
        <v>12</v>
      </c>
    </row>
    <row r="2" spans="2:5" x14ac:dyDescent="0.35">
      <c r="B2" s="36"/>
      <c r="C2" s="35"/>
      <c r="D2" s="35"/>
      <c r="E2" s="35"/>
    </row>
    <row r="3" spans="2:5" x14ac:dyDescent="0.35">
      <c r="B3" s="37" t="s">
        <v>33</v>
      </c>
      <c r="C3" s="38"/>
      <c r="D3" s="38"/>
      <c r="E3" s="28"/>
    </row>
    <row r="4" spans="2:5" x14ac:dyDescent="0.35">
      <c r="B4" s="33">
        <v>1</v>
      </c>
      <c r="C4" s="32">
        <v>452162</v>
      </c>
      <c r="D4" s="32">
        <v>452514</v>
      </c>
      <c r="E4" s="24">
        <f t="shared" ref="E4:E10" si="0">(D4-C4)/C4</f>
        <v>7.784820484693539E-4</v>
      </c>
    </row>
    <row r="5" spans="2:5" x14ac:dyDescent="0.35">
      <c r="B5" s="33">
        <v>2</v>
      </c>
      <c r="C5" s="32">
        <v>533682</v>
      </c>
      <c r="D5" s="32">
        <v>413661</v>
      </c>
      <c r="E5" s="24">
        <f t="shared" si="0"/>
        <v>-0.22489235162512508</v>
      </c>
    </row>
    <row r="6" spans="2:5" x14ac:dyDescent="0.35">
      <c r="B6" s="33">
        <v>3</v>
      </c>
      <c r="C6" s="32">
        <v>254336</v>
      </c>
      <c r="D6" s="32">
        <v>382900</v>
      </c>
      <c r="E6" s="24">
        <f t="shared" si="0"/>
        <v>0.50548880221439352</v>
      </c>
    </row>
    <row r="7" spans="2:5" x14ac:dyDescent="0.35">
      <c r="B7" s="33">
        <v>4</v>
      </c>
      <c r="C7" s="32">
        <v>214877</v>
      </c>
      <c r="D7" s="32">
        <v>223733</v>
      </c>
      <c r="E7" s="24">
        <f t="shared" si="0"/>
        <v>4.1214276074219201E-2</v>
      </c>
    </row>
    <row r="8" spans="2:5" x14ac:dyDescent="0.35">
      <c r="B8" s="33">
        <v>5</v>
      </c>
      <c r="C8" s="32">
        <v>89744</v>
      </c>
      <c r="D8" s="32">
        <v>88885</v>
      </c>
      <c r="E8" s="24">
        <f t="shared" si="0"/>
        <v>-9.5716705295061516E-3</v>
      </c>
    </row>
    <row r="9" spans="2:5" x14ac:dyDescent="0.35">
      <c r="B9" s="33" t="s">
        <v>47</v>
      </c>
      <c r="C9" s="32">
        <v>60462</v>
      </c>
      <c r="D9" s="32">
        <v>44599</v>
      </c>
      <c r="E9" s="24">
        <f t="shared" si="0"/>
        <v>-0.26236313717706988</v>
      </c>
    </row>
    <row r="10" spans="2:5" x14ac:dyDescent="0.35">
      <c r="B10" s="30" t="s">
        <v>45</v>
      </c>
      <c r="C10" s="29">
        <v>2.52</v>
      </c>
      <c r="D10" s="29">
        <v>2.52</v>
      </c>
      <c r="E10" s="24">
        <f t="shared" si="0"/>
        <v>0</v>
      </c>
    </row>
    <row r="11" spans="2:5" x14ac:dyDescent="0.35">
      <c r="B11" s="30"/>
      <c r="C11" s="29"/>
      <c r="D11" s="29"/>
    </row>
    <row r="12" spans="2:5" x14ac:dyDescent="0.35">
      <c r="B12" s="37" t="s">
        <v>48</v>
      </c>
      <c r="C12" s="39"/>
      <c r="D12" s="39"/>
      <c r="E12" s="27"/>
    </row>
    <row r="13" spans="2:5" x14ac:dyDescent="0.35">
      <c r="B13" s="34" t="s">
        <v>34</v>
      </c>
      <c r="C13" s="22">
        <v>689061</v>
      </c>
      <c r="D13" s="22">
        <v>689305</v>
      </c>
      <c r="E13" s="24">
        <f t="shared" ref="E13:E21" si="1">(D13-C13)/C13</f>
        <v>3.5410507923101147E-4</v>
      </c>
    </row>
    <row r="14" spans="2:5" x14ac:dyDescent="0.35">
      <c r="B14" s="34" t="s">
        <v>38</v>
      </c>
      <c r="C14" s="22">
        <v>261807</v>
      </c>
      <c r="D14" s="22">
        <v>261884</v>
      </c>
      <c r="E14" s="24">
        <f t="shared" si="1"/>
        <v>2.9410978316087803E-4</v>
      </c>
    </row>
    <row r="15" spans="2:5" x14ac:dyDescent="0.35">
      <c r="B15" s="34" t="s">
        <v>39</v>
      </c>
      <c r="C15" s="22">
        <v>553697</v>
      </c>
      <c r="D15" s="22">
        <v>553670</v>
      </c>
      <c r="E15" s="24">
        <f t="shared" si="1"/>
        <v>-4.8763132182403011E-5</v>
      </c>
    </row>
    <row r="16" spans="2:5" x14ac:dyDescent="0.35">
      <c r="B16" s="34" t="s">
        <v>40</v>
      </c>
      <c r="C16" s="22">
        <v>1403200</v>
      </c>
      <c r="D16" s="22">
        <v>1402911</v>
      </c>
      <c r="E16" s="24">
        <f t="shared" si="1"/>
        <v>-2.0595781071835803E-4</v>
      </c>
    </row>
    <row r="17" spans="2:5" x14ac:dyDescent="0.35">
      <c r="B17" s="34" t="s">
        <v>41</v>
      </c>
      <c r="C17" s="22">
        <v>572966</v>
      </c>
      <c r="D17" s="22">
        <v>572924</v>
      </c>
      <c r="E17" s="24">
        <f t="shared" si="1"/>
        <v>-7.3302778873441001E-5</v>
      </c>
    </row>
    <row r="18" spans="2:5" x14ac:dyDescent="0.35">
      <c r="B18" s="34" t="s">
        <v>42</v>
      </c>
      <c r="C18" s="22">
        <v>572423</v>
      </c>
      <c r="D18" s="22">
        <v>572408</v>
      </c>
      <c r="E18" s="24">
        <f t="shared" si="1"/>
        <v>-2.6204397796734235E-5</v>
      </c>
    </row>
    <row r="19" spans="2:5" x14ac:dyDescent="0.35">
      <c r="B19" s="26" t="s">
        <v>30</v>
      </c>
      <c r="C19" s="22">
        <f>SUM(C13:C18)</f>
        <v>4053154</v>
      </c>
      <c r="D19" s="22">
        <f>SUM(D13:D18)</f>
        <v>4053102</v>
      </c>
      <c r="E19" s="24">
        <f t="shared" si="1"/>
        <v>-1.2829514990054658E-5</v>
      </c>
    </row>
    <row r="20" spans="2:5" x14ac:dyDescent="0.35">
      <c r="C20" s="29"/>
      <c r="D20" s="29"/>
      <c r="E20" s="31"/>
    </row>
    <row r="21" spans="2:5" x14ac:dyDescent="0.35">
      <c r="B21" s="40" t="s">
        <v>36</v>
      </c>
      <c r="C21" s="29">
        <v>4053154</v>
      </c>
      <c r="D21" s="29">
        <v>4053102</v>
      </c>
      <c r="E21" s="24">
        <f t="shared" si="1"/>
        <v>-1.2829514990054658E-5</v>
      </c>
    </row>
    <row r="22" spans="2:5" x14ac:dyDescent="0.35">
      <c r="B22" s="40" t="s">
        <v>35</v>
      </c>
      <c r="C22" s="29"/>
      <c r="D22" s="22">
        <v>3202833</v>
      </c>
    </row>
    <row r="23" spans="2:5" x14ac:dyDescent="0.35">
      <c r="B23" s="40" t="s">
        <v>43</v>
      </c>
      <c r="C23" s="22">
        <v>1982128</v>
      </c>
      <c r="D23" s="22">
        <v>1947147</v>
      </c>
      <c r="E23" s="24">
        <f t="shared" ref="E23" si="2">(D23-C23)/C23</f>
        <v>-1.7648204354108313E-2</v>
      </c>
    </row>
    <row r="24" spans="2:5" x14ac:dyDescent="0.35">
      <c r="B24" s="40"/>
      <c r="C24" s="29"/>
      <c r="D24" s="29"/>
    </row>
    <row r="25" spans="2:5" x14ac:dyDescent="0.35">
      <c r="B25" s="40" t="s">
        <v>27</v>
      </c>
      <c r="C25" s="22">
        <v>107071</v>
      </c>
      <c r="D25" s="22">
        <v>107056</v>
      </c>
      <c r="E25" s="24">
        <f t="shared" ref="E25:E26" si="3">(D25-C25)/C25</f>
        <v>-1.4009395634672321E-4</v>
      </c>
    </row>
    <row r="26" spans="2:5" x14ac:dyDescent="0.35">
      <c r="B26" s="40" t="s">
        <v>44</v>
      </c>
      <c r="C26" s="22">
        <v>82000</v>
      </c>
      <c r="D26" s="22">
        <v>64250</v>
      </c>
      <c r="E26" s="24">
        <f t="shared" si="3"/>
        <v>-0.21646341463414634</v>
      </c>
    </row>
    <row r="27" spans="2:5" x14ac:dyDescent="0.35">
      <c r="C27" s="22"/>
      <c r="D27" s="22"/>
    </row>
    <row r="28" spans="2:5" x14ac:dyDescent="0.35">
      <c r="C28" s="22"/>
      <c r="D28" s="22"/>
    </row>
    <row r="29" spans="2:5" x14ac:dyDescent="0.35">
      <c r="B29" s="27" t="s">
        <v>25</v>
      </c>
      <c r="C29" s="28"/>
      <c r="D29" s="28"/>
      <c r="E29" s="28"/>
    </row>
    <row r="30" spans="2:5" x14ac:dyDescent="0.35">
      <c r="B30" s="25">
        <v>0</v>
      </c>
      <c r="C30" s="47">
        <v>106565</v>
      </c>
      <c r="D30" s="47">
        <v>0</v>
      </c>
      <c r="E30" s="2">
        <f t="shared" ref="E30:E34" si="4">(D30-C30)/C30</f>
        <v>-1</v>
      </c>
    </row>
    <row r="31" spans="2:5" x14ac:dyDescent="0.35">
      <c r="B31" s="25">
        <v>1</v>
      </c>
      <c r="C31" s="22">
        <v>486739</v>
      </c>
      <c r="D31" s="22">
        <v>438916</v>
      </c>
      <c r="E31" s="2">
        <f t="shared" si="4"/>
        <v>-9.8251835172443541E-2</v>
      </c>
    </row>
    <row r="32" spans="2:5" x14ac:dyDescent="0.35">
      <c r="B32" s="25">
        <v>2</v>
      </c>
      <c r="C32" s="22">
        <v>584187</v>
      </c>
      <c r="D32" s="22">
        <v>605260</v>
      </c>
      <c r="E32" s="2">
        <f t="shared" si="4"/>
        <v>3.6072353544327418E-2</v>
      </c>
    </row>
    <row r="33" spans="2:5" x14ac:dyDescent="0.35">
      <c r="B33" s="25">
        <v>3</v>
      </c>
      <c r="C33" s="22">
        <v>297104</v>
      </c>
      <c r="D33" s="22">
        <v>397460</v>
      </c>
      <c r="E33" s="2">
        <f t="shared" si="4"/>
        <v>0.33778070978512575</v>
      </c>
    </row>
    <row r="34" spans="2:5" x14ac:dyDescent="0.35">
      <c r="B34" s="25" t="s">
        <v>29</v>
      </c>
      <c r="C34" s="22">
        <f>C35-SUM(C30:C33)</f>
        <v>1594505</v>
      </c>
      <c r="D34" s="22">
        <f>D35-SUM(D30:D33)</f>
        <v>2096309</v>
      </c>
      <c r="E34" s="2">
        <f t="shared" si="4"/>
        <v>0.31470832640850921</v>
      </c>
    </row>
    <row r="35" spans="2:5" x14ac:dyDescent="0.35">
      <c r="B35" s="26" t="s">
        <v>30</v>
      </c>
      <c r="C35" s="22">
        <v>3069100</v>
      </c>
      <c r="D35" s="22">
        <v>3537945</v>
      </c>
      <c r="E35" s="2">
        <f>(D35-C35)/C35</f>
        <v>0.15276302499103972</v>
      </c>
    </row>
    <row r="38" spans="2:5" x14ac:dyDescent="0.35">
      <c r="B38" s="27" t="s">
        <v>46</v>
      </c>
      <c r="C38" s="27"/>
      <c r="D38" s="27"/>
      <c r="E38" s="27"/>
    </row>
    <row r="39" spans="2:5" x14ac:dyDescent="0.35">
      <c r="B39" s="26" t="s">
        <v>28</v>
      </c>
      <c r="C39" s="48">
        <v>6.9</v>
      </c>
      <c r="D39" s="48">
        <v>8.6999999999999993</v>
      </c>
      <c r="E39" s="2">
        <f t="shared" ref="E39:E41" si="5">(D39-C39)/C39</f>
        <v>0.26086956521739113</v>
      </c>
    </row>
    <row r="40" spans="2:5" x14ac:dyDescent="0.35">
      <c r="B40" s="26" t="s">
        <v>31</v>
      </c>
      <c r="C40">
        <v>2.5</v>
      </c>
      <c r="D40">
        <v>2.2000000000000002</v>
      </c>
      <c r="E40" s="2">
        <f t="shared" si="5"/>
        <v>-0.11999999999999993</v>
      </c>
    </row>
    <row r="41" spans="2:5" x14ac:dyDescent="0.35">
      <c r="B41" s="26" t="s">
        <v>32</v>
      </c>
      <c r="C41">
        <v>6.2</v>
      </c>
      <c r="D41">
        <v>5.5</v>
      </c>
      <c r="E41" s="2">
        <f t="shared" si="5"/>
        <v>-0.11290322580645164</v>
      </c>
    </row>
    <row r="42" spans="2:5" x14ac:dyDescent="0.35">
      <c r="B42" s="26" t="s">
        <v>26</v>
      </c>
      <c r="C42" s="22">
        <v>68905100</v>
      </c>
      <c r="D42" s="22">
        <v>75541664</v>
      </c>
      <c r="E42" s="2">
        <f t="shared" ref="E42" si="6">(D42-C42)/C42</f>
        <v>9.6314554365351773E-2</v>
      </c>
    </row>
    <row r="43" spans="2:5" x14ac:dyDescent="0.35">
      <c r="B43" s="26"/>
      <c r="C43" s="22"/>
      <c r="D43" s="22"/>
      <c r="E43" s="2"/>
    </row>
    <row r="44" spans="2:5" x14ac:dyDescent="0.35">
      <c r="B44" s="26" t="s">
        <v>2</v>
      </c>
      <c r="C44" s="22">
        <v>480781</v>
      </c>
      <c r="D44" s="22">
        <v>490509</v>
      </c>
      <c r="E44" s="2">
        <f t="shared" ref="E44:E46" si="7">(D44-C44)/C44</f>
        <v>2.0233744677930283E-2</v>
      </c>
    </row>
    <row r="45" spans="2:5" x14ac:dyDescent="0.35">
      <c r="B45" s="26" t="s">
        <v>3</v>
      </c>
      <c r="C45" s="22">
        <v>9987537</v>
      </c>
      <c r="D45" s="22">
        <v>8732424</v>
      </c>
      <c r="E45" s="2">
        <f t="shared" si="7"/>
        <v>-0.12566791992860701</v>
      </c>
    </row>
    <row r="46" spans="2:5" x14ac:dyDescent="0.35">
      <c r="B46" s="26" t="s">
        <v>8</v>
      </c>
      <c r="C46" s="22">
        <v>2023687</v>
      </c>
      <c r="D46" s="22">
        <v>1356755</v>
      </c>
      <c r="E46" s="2">
        <f t="shared" si="7"/>
        <v>-0.32956282270924309</v>
      </c>
    </row>
    <row r="47" spans="2:5" x14ac:dyDescent="0.35">
      <c r="B47" s="26"/>
      <c r="D47" s="22"/>
      <c r="E47" s="2"/>
    </row>
    <row r="48" spans="2:5" x14ac:dyDescent="0.35">
      <c r="B48" s="26"/>
    </row>
    <row r="49" spans="2:5" x14ac:dyDescent="0.35">
      <c r="B49" s="27" t="s">
        <v>49</v>
      </c>
      <c r="C49" s="27"/>
      <c r="D49" s="27"/>
      <c r="E49" s="27"/>
    </row>
    <row r="50" spans="2:5" x14ac:dyDescent="0.35">
      <c r="B50" s="26" t="s">
        <v>50</v>
      </c>
      <c r="C50" s="22">
        <v>43582</v>
      </c>
      <c r="D50" s="22">
        <v>70084</v>
      </c>
      <c r="E50" s="2">
        <f t="shared" ref="E50" si="8">(D50-C50)/C50</f>
        <v>0.60809508512688726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3635565CE6B4E835412D3E222A55E" ma:contentTypeVersion="5" ma:contentTypeDescription="Create a new document." ma:contentTypeScope="" ma:versionID="5394d793cad79609bff97c577ccabc94">
  <xsd:schema xmlns:xsd="http://www.w3.org/2001/XMLSchema" xmlns:xs="http://www.w3.org/2001/XMLSchema" xmlns:p="http://schemas.microsoft.com/office/2006/metadata/properties" xmlns:ns3="74f41e0a-19b3-4f70-93e3-ee157e261b7a" xmlns:ns4="58736a8b-35ce-4573-8624-e62de21a5482" targetNamespace="http://schemas.microsoft.com/office/2006/metadata/properties" ma:root="true" ma:fieldsID="138eb55068508a5693e4c5313156c011" ns3:_="" ns4:_="">
    <xsd:import namespace="74f41e0a-19b3-4f70-93e3-ee157e261b7a"/>
    <xsd:import namespace="58736a8b-35ce-4573-8624-e62de21a548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41e0a-19b3-4f70-93e3-ee157e261b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36a8b-35ce-4573-8624-e62de21a54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0818D5-0E2C-452D-B36F-42E8B3D809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41e0a-19b3-4f70-93e3-ee157e261b7a"/>
    <ds:schemaRef ds:uri="58736a8b-35ce-4573-8624-e62de21a54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1B1D9F-A6F3-4637-9222-DB3D6E34D1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BC3BDB-2C9E-4A33-87DE-F65EB8DCE667}">
  <ds:schemaRefs>
    <ds:schemaRef ds:uri="74f41e0a-19b3-4f70-93e3-ee157e261b7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58736a8b-35ce-4573-8624-e62de21a548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A</vt:lpstr>
      <vt:lpstr>Scenario B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2022-03-08T22:43:29Z</dcterms:created>
  <dcterms:modified xsi:type="dcterms:W3CDTF">2022-03-23T01:12:57Z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0x0101001563635565CE6B4E835412D3E222A55E</vt:lpwstr>
  </property>
</Properties>
</file>