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Y:\Centers Monitoring\2022\Data\"/>
    </mc:Choice>
  </mc:AlternateContent>
  <xr:revisionPtr revIDLastSave="0" documentId="13_ncr:1_{08089C94-9905-4FF3-9DF1-84B74A594C48}" xr6:coauthVersionLast="47" xr6:coauthVersionMax="47" xr10:uidLastSave="{00000000-0000-0000-0000-000000000000}"/>
  <bookViews>
    <workbookView xWindow="-110" yWindow="-110" windowWidth="22780" windowHeight="14660" xr2:uid="{7F8BEE4B-554E-4BD2-960F-84728909C5A4}"/>
  </bookViews>
  <sheets>
    <sheet name="centers_pop_hu_2010_2020-22_rv2" sheetId="3" r:id="rId1"/>
    <sheet name="centers_pop_hu_2010_2020-22_rev" sheetId="1" r:id="rId2"/>
    <sheet name="centers_pop_hu_2010_2020-22"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4" i="3" l="1"/>
  <c r="N54" i="3" s="1"/>
  <c r="L54" i="3"/>
  <c r="K54" i="3"/>
  <c r="J54" i="3"/>
  <c r="D54" i="3"/>
  <c r="M53" i="3"/>
  <c r="N53" i="3" s="1"/>
  <c r="L53" i="3"/>
  <c r="K53" i="3"/>
  <c r="J53" i="3"/>
  <c r="G53" i="3"/>
  <c r="I53" i="3" s="1"/>
  <c r="F53" i="3"/>
  <c r="E53" i="3"/>
  <c r="D53" i="3"/>
  <c r="M52" i="3"/>
  <c r="O52" i="3" s="1"/>
  <c r="L52" i="3"/>
  <c r="K52" i="3"/>
  <c r="J52" i="3"/>
  <c r="G52" i="3"/>
  <c r="H52" i="3" s="1"/>
  <c r="F52" i="3"/>
  <c r="E52" i="3"/>
  <c r="D52" i="3"/>
  <c r="I52" i="3" s="1"/>
  <c r="K49" i="3"/>
  <c r="J49" i="3"/>
  <c r="D49" i="3"/>
  <c r="M48" i="3"/>
  <c r="L48" i="3"/>
  <c r="K48" i="3"/>
  <c r="J48" i="3"/>
  <c r="G48" i="3"/>
  <c r="I48" i="3" s="1"/>
  <c r="F48" i="3"/>
  <c r="E48" i="3"/>
  <c r="D48" i="3"/>
  <c r="O46" i="3"/>
  <c r="N46" i="3"/>
  <c r="I46" i="3"/>
  <c r="H46" i="3"/>
  <c r="O45" i="3"/>
  <c r="N45" i="3"/>
  <c r="I45" i="3"/>
  <c r="G45" i="3"/>
  <c r="H45" i="3" s="1"/>
  <c r="F45" i="3"/>
  <c r="E45" i="3"/>
  <c r="O44" i="3"/>
  <c r="N44" i="3"/>
  <c r="I44" i="3"/>
  <c r="H44" i="3"/>
  <c r="O43" i="3"/>
  <c r="N43" i="3"/>
  <c r="I43" i="3"/>
  <c r="H43" i="3"/>
  <c r="O42" i="3"/>
  <c r="N42" i="3"/>
  <c r="I42" i="3"/>
  <c r="H42" i="3"/>
  <c r="O41" i="3"/>
  <c r="N41" i="3"/>
  <c r="G41" i="3"/>
  <c r="H41" i="3" s="1"/>
  <c r="F41" i="3"/>
  <c r="F54" i="3" s="1"/>
  <c r="E41" i="3"/>
  <c r="E54" i="3" s="1"/>
  <c r="O40" i="3"/>
  <c r="N40" i="3"/>
  <c r="I40" i="3"/>
  <c r="H40" i="3"/>
  <c r="O39" i="3"/>
  <c r="N39" i="3"/>
  <c r="I39" i="3"/>
  <c r="H39" i="3"/>
  <c r="O38" i="3"/>
  <c r="N38" i="3"/>
  <c r="I38" i="3"/>
  <c r="H38" i="3"/>
  <c r="O37" i="3"/>
  <c r="N37" i="3"/>
  <c r="I37" i="3"/>
  <c r="H37" i="3"/>
  <c r="O36" i="3"/>
  <c r="N36" i="3"/>
  <c r="I36" i="3"/>
  <c r="H36" i="3"/>
  <c r="O35" i="3"/>
  <c r="N35" i="3"/>
  <c r="I35" i="3"/>
  <c r="H35" i="3"/>
  <c r="O34" i="3"/>
  <c r="N34" i="3"/>
  <c r="I34" i="3"/>
  <c r="H34" i="3"/>
  <c r="O33" i="3"/>
  <c r="N33" i="3"/>
  <c r="I33" i="3"/>
  <c r="H33" i="3"/>
  <c r="O32" i="3"/>
  <c r="N32" i="3"/>
  <c r="I32" i="3"/>
  <c r="H32" i="3"/>
  <c r="O31" i="3"/>
  <c r="N31" i="3"/>
  <c r="I31" i="3"/>
  <c r="H31" i="3"/>
  <c r="O30" i="3"/>
  <c r="N30" i="3"/>
  <c r="I30" i="3"/>
  <c r="H30" i="3"/>
  <c r="O29" i="3"/>
  <c r="N29" i="3"/>
  <c r="I29" i="3"/>
  <c r="H29" i="3"/>
  <c r="O28" i="3"/>
  <c r="N28" i="3"/>
  <c r="I28" i="3"/>
  <c r="H28" i="3"/>
  <c r="O27" i="3"/>
  <c r="N27" i="3"/>
  <c r="I27" i="3"/>
  <c r="H27" i="3"/>
  <c r="O26" i="3"/>
  <c r="N26" i="3"/>
  <c r="I26" i="3"/>
  <c r="H26" i="3"/>
  <c r="O25" i="3"/>
  <c r="N25" i="3"/>
  <c r="I25" i="3"/>
  <c r="H25" i="3"/>
  <c r="O24" i="3"/>
  <c r="N24" i="3"/>
  <c r="I24" i="3"/>
  <c r="H24" i="3"/>
  <c r="O23" i="3"/>
  <c r="N23" i="3"/>
  <c r="I23" i="3"/>
  <c r="H23" i="3"/>
  <c r="O22" i="3"/>
  <c r="N22" i="3"/>
  <c r="I22" i="3"/>
  <c r="H22" i="3"/>
  <c r="O21" i="3"/>
  <c r="N21" i="3"/>
  <c r="I21" i="3"/>
  <c r="H21" i="3"/>
  <c r="O20" i="3"/>
  <c r="N20" i="3"/>
  <c r="I20" i="3"/>
  <c r="H20" i="3"/>
  <c r="O19" i="3"/>
  <c r="N19" i="3"/>
  <c r="I19" i="3"/>
  <c r="H19" i="3"/>
  <c r="O18" i="3"/>
  <c r="N18" i="3"/>
  <c r="I18" i="3"/>
  <c r="H18" i="3"/>
  <c r="O17" i="3"/>
  <c r="N17" i="3"/>
  <c r="I17" i="3"/>
  <c r="H17" i="3"/>
  <c r="O16" i="3"/>
  <c r="N16" i="3"/>
  <c r="I16" i="3"/>
  <c r="H16" i="3"/>
  <c r="O15" i="3"/>
  <c r="N15" i="3"/>
  <c r="I15" i="3"/>
  <c r="H15" i="3"/>
  <c r="O14" i="3"/>
  <c r="N14" i="3"/>
  <c r="I14" i="3"/>
  <c r="H14" i="3"/>
  <c r="N13" i="3"/>
  <c r="H13" i="3"/>
  <c r="N12" i="3"/>
  <c r="M12" i="3"/>
  <c r="M49" i="3" s="1"/>
  <c r="L12" i="3"/>
  <c r="L3" i="3" s="1"/>
  <c r="L51" i="3" s="1"/>
  <c r="K12" i="3"/>
  <c r="G12" i="3"/>
  <c r="G49" i="3" s="1"/>
  <c r="F12" i="3"/>
  <c r="F49" i="3" s="1"/>
  <c r="E12" i="3"/>
  <c r="E49" i="3" s="1"/>
  <c r="O11" i="3"/>
  <c r="N11" i="3"/>
  <c r="I11" i="3"/>
  <c r="H11" i="3"/>
  <c r="O10" i="3"/>
  <c r="N10" i="3"/>
  <c r="I10" i="3"/>
  <c r="H10" i="3"/>
  <c r="O9" i="3"/>
  <c r="N9" i="3"/>
  <c r="I9" i="3"/>
  <c r="H9" i="3"/>
  <c r="O8" i="3"/>
  <c r="N8" i="3"/>
  <c r="I8" i="3"/>
  <c r="H8" i="3"/>
  <c r="O7" i="3"/>
  <c r="N7" i="3"/>
  <c r="I7" i="3"/>
  <c r="H7" i="3"/>
  <c r="O6" i="3"/>
  <c r="N6" i="3"/>
  <c r="I6" i="3"/>
  <c r="H6" i="3"/>
  <c r="O5" i="3"/>
  <c r="N5" i="3"/>
  <c r="I5" i="3"/>
  <c r="H5" i="3"/>
  <c r="O4" i="3"/>
  <c r="N4" i="3"/>
  <c r="I4" i="3"/>
  <c r="H4" i="3"/>
  <c r="O3" i="3"/>
  <c r="M3" i="3"/>
  <c r="N3" i="3" s="1"/>
  <c r="K3" i="3"/>
  <c r="K51" i="3" s="1"/>
  <c r="K55" i="3" s="1"/>
  <c r="J3" i="3"/>
  <c r="J51" i="3" s="1"/>
  <c r="J55" i="3" s="1"/>
  <c r="G3" i="3"/>
  <c r="G51" i="3" s="1"/>
  <c r="F3" i="3"/>
  <c r="F51" i="3" s="1"/>
  <c r="E3" i="3"/>
  <c r="E51" i="3" s="1"/>
  <c r="D3" i="3"/>
  <c r="D51" i="3" s="1"/>
  <c r="D55" i="3" s="1"/>
  <c r="M3" i="1"/>
  <c r="L3" i="1"/>
  <c r="K3" i="1"/>
  <c r="K12" i="1"/>
  <c r="J3" i="1"/>
  <c r="G3" i="1"/>
  <c r="F3" i="1"/>
  <c r="E3" i="1"/>
  <c r="D3" i="1"/>
  <c r="G41" i="1"/>
  <c r="F41" i="1"/>
  <c r="E41" i="1"/>
  <c r="G45" i="1"/>
  <c r="F45" i="1"/>
  <c r="E45" i="1"/>
  <c r="G12" i="1"/>
  <c r="F12" i="1"/>
  <c r="E12" i="1"/>
  <c r="M12" i="1"/>
  <c r="L12" i="1"/>
  <c r="O53" i="3" l="1"/>
  <c r="L55" i="3"/>
  <c r="N48" i="3"/>
  <c r="O48" i="3"/>
  <c r="O49" i="3"/>
  <c r="N49" i="3"/>
  <c r="E55" i="3"/>
  <c r="F55" i="3"/>
  <c r="I49" i="3"/>
  <c r="H49" i="3"/>
  <c r="I51" i="3"/>
  <c r="H51" i="3"/>
  <c r="H48" i="3"/>
  <c r="L49" i="3"/>
  <c r="H53" i="3"/>
  <c r="I41" i="3"/>
  <c r="N52" i="3"/>
  <c r="H12" i="3"/>
  <c r="G54" i="3"/>
  <c r="O54" i="3"/>
  <c r="H3" i="3"/>
  <c r="I3" i="3"/>
  <c r="M51" i="3"/>
  <c r="O54" i="2"/>
  <c r="M54" i="2"/>
  <c r="N54" i="2" s="1"/>
  <c r="L54" i="2"/>
  <c r="K54" i="2"/>
  <c r="J54" i="2"/>
  <c r="G54" i="2"/>
  <c r="I54" i="2" s="1"/>
  <c r="F54" i="2"/>
  <c r="E54" i="2"/>
  <c r="D54" i="2"/>
  <c r="O53" i="2"/>
  <c r="M53" i="2"/>
  <c r="N53" i="2" s="1"/>
  <c r="L53" i="2"/>
  <c r="K53" i="2"/>
  <c r="J53" i="2"/>
  <c r="G53" i="2"/>
  <c r="I53" i="2" s="1"/>
  <c r="F53" i="2"/>
  <c r="E53" i="2"/>
  <c r="D53" i="2"/>
  <c r="O52" i="2"/>
  <c r="N52" i="2"/>
  <c r="M52" i="2"/>
  <c r="L52" i="2"/>
  <c r="K52" i="2"/>
  <c r="J52" i="2"/>
  <c r="G52" i="2"/>
  <c r="I52" i="2" s="1"/>
  <c r="F52" i="2"/>
  <c r="E52" i="2"/>
  <c r="D52" i="2"/>
  <c r="O51" i="2"/>
  <c r="M51" i="2"/>
  <c r="N51" i="2" s="1"/>
  <c r="L51" i="2"/>
  <c r="L55" i="2" s="1"/>
  <c r="K51" i="2"/>
  <c r="K55" i="2" s="1"/>
  <c r="J51" i="2"/>
  <c r="J55" i="2" s="1"/>
  <c r="G51" i="2"/>
  <c r="G55" i="2" s="1"/>
  <c r="F51" i="2"/>
  <c r="F55" i="2" s="1"/>
  <c r="E51" i="2"/>
  <c r="E55" i="2" s="1"/>
  <c r="D51" i="2"/>
  <c r="D55" i="2" s="1"/>
  <c r="O49" i="2"/>
  <c r="M49" i="2"/>
  <c r="N49" i="2" s="1"/>
  <c r="L49" i="2"/>
  <c r="K49" i="2"/>
  <c r="J49" i="2"/>
  <c r="G49" i="2"/>
  <c r="I49" i="2" s="1"/>
  <c r="F49" i="2"/>
  <c r="E49" i="2"/>
  <c r="D49" i="2"/>
  <c r="O48" i="2"/>
  <c r="M48" i="2"/>
  <c r="N48" i="2" s="1"/>
  <c r="L48" i="2"/>
  <c r="K48" i="2"/>
  <c r="J48" i="2"/>
  <c r="G48" i="2"/>
  <c r="H48" i="2" s="1"/>
  <c r="F48" i="2"/>
  <c r="E48" i="2"/>
  <c r="D48" i="2"/>
  <c r="O46" i="2"/>
  <c r="N46" i="2"/>
  <c r="I46" i="2"/>
  <c r="H46" i="2"/>
  <c r="O45" i="2"/>
  <c r="N45" i="2"/>
  <c r="I45" i="2"/>
  <c r="H45" i="2"/>
  <c r="O44" i="2"/>
  <c r="N44" i="2"/>
  <c r="I44" i="2"/>
  <c r="H44" i="2"/>
  <c r="O43" i="2"/>
  <c r="N43" i="2"/>
  <c r="I43" i="2"/>
  <c r="H43" i="2"/>
  <c r="O42" i="2"/>
  <c r="N42" i="2"/>
  <c r="I42" i="2"/>
  <c r="H42" i="2"/>
  <c r="O41" i="2"/>
  <c r="N41" i="2"/>
  <c r="I41" i="2"/>
  <c r="H41" i="2"/>
  <c r="O40" i="2"/>
  <c r="N40" i="2"/>
  <c r="I40" i="2"/>
  <c r="H40" i="2"/>
  <c r="O39" i="2"/>
  <c r="N39" i="2"/>
  <c r="I39" i="2"/>
  <c r="H39" i="2"/>
  <c r="O38" i="2"/>
  <c r="N38" i="2"/>
  <c r="I38" i="2"/>
  <c r="H38" i="2"/>
  <c r="O37" i="2"/>
  <c r="N37" i="2"/>
  <c r="I37" i="2"/>
  <c r="H37" i="2"/>
  <c r="O36" i="2"/>
  <c r="N36" i="2"/>
  <c r="I36" i="2"/>
  <c r="H36" i="2"/>
  <c r="O35" i="2"/>
  <c r="N35" i="2"/>
  <c r="I35" i="2"/>
  <c r="H35" i="2"/>
  <c r="O34" i="2"/>
  <c r="N34" i="2"/>
  <c r="I34" i="2"/>
  <c r="H34" i="2"/>
  <c r="O33" i="2"/>
  <c r="N33" i="2"/>
  <c r="I33" i="2"/>
  <c r="H33" i="2"/>
  <c r="O32" i="2"/>
  <c r="N32" i="2"/>
  <c r="I32" i="2"/>
  <c r="H32" i="2"/>
  <c r="O31" i="2"/>
  <c r="N31" i="2"/>
  <c r="I31" i="2"/>
  <c r="H31" i="2"/>
  <c r="O30" i="2"/>
  <c r="N30" i="2"/>
  <c r="I30" i="2"/>
  <c r="H30" i="2"/>
  <c r="O29" i="2"/>
  <c r="N29" i="2"/>
  <c r="I29" i="2"/>
  <c r="H29" i="2"/>
  <c r="O28" i="2"/>
  <c r="N28" i="2"/>
  <c r="I28" i="2"/>
  <c r="H28" i="2"/>
  <c r="O27" i="2"/>
  <c r="N27" i="2"/>
  <c r="I27" i="2"/>
  <c r="H27" i="2"/>
  <c r="O26" i="2"/>
  <c r="N26" i="2"/>
  <c r="I26" i="2"/>
  <c r="H26" i="2"/>
  <c r="O25" i="2"/>
  <c r="N25" i="2"/>
  <c r="I25" i="2"/>
  <c r="H25" i="2"/>
  <c r="O24" i="2"/>
  <c r="N24" i="2"/>
  <c r="I24" i="2"/>
  <c r="H24" i="2"/>
  <c r="O23" i="2"/>
  <c r="N23" i="2"/>
  <c r="I23" i="2"/>
  <c r="H23" i="2"/>
  <c r="O22" i="2"/>
  <c r="N22" i="2"/>
  <c r="I22" i="2"/>
  <c r="H22" i="2"/>
  <c r="O21" i="2"/>
  <c r="N21" i="2"/>
  <c r="I21" i="2"/>
  <c r="H21" i="2"/>
  <c r="O20" i="2"/>
  <c r="N20" i="2"/>
  <c r="I20" i="2"/>
  <c r="H20" i="2"/>
  <c r="O19" i="2"/>
  <c r="N19" i="2"/>
  <c r="I19" i="2"/>
  <c r="H19" i="2"/>
  <c r="O18" i="2"/>
  <c r="N18" i="2"/>
  <c r="I18" i="2"/>
  <c r="H18" i="2"/>
  <c r="O17" i="2"/>
  <c r="N17" i="2"/>
  <c r="I17" i="2"/>
  <c r="H17" i="2"/>
  <c r="O16" i="2"/>
  <c r="N16" i="2"/>
  <c r="I16" i="2"/>
  <c r="H16" i="2"/>
  <c r="O15" i="2"/>
  <c r="N15" i="2"/>
  <c r="I15" i="2"/>
  <c r="H15" i="2"/>
  <c r="O14" i="2"/>
  <c r="N14" i="2"/>
  <c r="I14" i="2"/>
  <c r="H14" i="2"/>
  <c r="O13" i="2"/>
  <c r="N13" i="2"/>
  <c r="I13" i="2"/>
  <c r="H13" i="2"/>
  <c r="O12" i="2"/>
  <c r="N12" i="2"/>
  <c r="I12" i="2"/>
  <c r="H12" i="2"/>
  <c r="O11" i="2"/>
  <c r="N11" i="2"/>
  <c r="I11" i="2"/>
  <c r="H11" i="2"/>
  <c r="O10" i="2"/>
  <c r="N10" i="2"/>
  <c r="I10" i="2"/>
  <c r="H10" i="2"/>
  <c r="O9" i="2"/>
  <c r="N9" i="2"/>
  <c r="I9" i="2"/>
  <c r="H9" i="2"/>
  <c r="O8" i="2"/>
  <c r="N8" i="2"/>
  <c r="I8" i="2"/>
  <c r="H8" i="2"/>
  <c r="O7" i="2"/>
  <c r="N7" i="2"/>
  <c r="I7" i="2"/>
  <c r="H7" i="2"/>
  <c r="O6" i="2"/>
  <c r="N6" i="2"/>
  <c r="I6" i="2"/>
  <c r="H6" i="2"/>
  <c r="O5" i="2"/>
  <c r="N5" i="2"/>
  <c r="I5" i="2"/>
  <c r="H5" i="2"/>
  <c r="O4" i="2"/>
  <c r="N4" i="2"/>
  <c r="I4" i="2"/>
  <c r="H4" i="2"/>
  <c r="O3" i="2"/>
  <c r="N3" i="2"/>
  <c r="I3" i="2"/>
  <c r="H3" i="2"/>
  <c r="O54" i="1"/>
  <c r="N54" i="1"/>
  <c r="O53" i="1"/>
  <c r="N53" i="1"/>
  <c r="O52" i="1"/>
  <c r="N52" i="1"/>
  <c r="O48" i="1"/>
  <c r="N48" i="1"/>
  <c r="O46" i="1"/>
  <c r="N46" i="1"/>
  <c r="O45" i="1"/>
  <c r="N45" i="1"/>
  <c r="O44" i="1"/>
  <c r="N44" i="1"/>
  <c r="O43" i="1"/>
  <c r="N43" i="1"/>
  <c r="O42" i="1"/>
  <c r="N42" i="1"/>
  <c r="O41" i="1"/>
  <c r="N41" i="1"/>
  <c r="O40" i="1"/>
  <c r="N40" i="1"/>
  <c r="O39" i="1"/>
  <c r="N39" i="1"/>
  <c r="O38" i="1"/>
  <c r="N38" i="1"/>
  <c r="O37" i="1"/>
  <c r="N37" i="1"/>
  <c r="O36" i="1"/>
  <c r="N36" i="1"/>
  <c r="O35" i="1"/>
  <c r="N35" i="1"/>
  <c r="O34" i="1"/>
  <c r="N34" i="1"/>
  <c r="O33" i="1"/>
  <c r="N33" i="1"/>
  <c r="O32" i="1"/>
  <c r="N32" i="1"/>
  <c r="O31" i="1"/>
  <c r="N31" i="1"/>
  <c r="O30" i="1"/>
  <c r="N30" i="1"/>
  <c r="O29" i="1"/>
  <c r="N29" i="1"/>
  <c r="O28" i="1"/>
  <c r="N28" i="1"/>
  <c r="O27" i="1"/>
  <c r="N27" i="1"/>
  <c r="O26" i="1"/>
  <c r="N26" i="1"/>
  <c r="O25" i="1"/>
  <c r="N25" i="1"/>
  <c r="O24" i="1"/>
  <c r="N24" i="1"/>
  <c r="O23" i="1"/>
  <c r="N23" i="1"/>
  <c r="O22" i="1"/>
  <c r="N22" i="1"/>
  <c r="O21" i="1"/>
  <c r="N21" i="1"/>
  <c r="O20" i="1"/>
  <c r="N20" i="1"/>
  <c r="O19" i="1"/>
  <c r="N19" i="1"/>
  <c r="O18" i="1"/>
  <c r="N18" i="1"/>
  <c r="O17" i="1"/>
  <c r="N17" i="1"/>
  <c r="O16" i="1"/>
  <c r="N16" i="1"/>
  <c r="O15" i="1"/>
  <c r="N15" i="1"/>
  <c r="O14" i="1"/>
  <c r="N14" i="1"/>
  <c r="N13" i="1"/>
  <c r="N12" i="1"/>
  <c r="O11" i="1"/>
  <c r="N11" i="1"/>
  <c r="O10" i="1"/>
  <c r="N10" i="1"/>
  <c r="O9" i="1"/>
  <c r="N9" i="1"/>
  <c r="O8" i="1"/>
  <c r="N8" i="1"/>
  <c r="O7" i="1"/>
  <c r="N7" i="1"/>
  <c r="O6" i="1"/>
  <c r="N6" i="1"/>
  <c r="O5" i="1"/>
  <c r="N5" i="1"/>
  <c r="O4" i="1"/>
  <c r="N4" i="1"/>
  <c r="O3" i="1"/>
  <c r="N3" i="1"/>
  <c r="I53" i="1"/>
  <c r="H53" i="1"/>
  <c r="I52" i="1"/>
  <c r="H52" i="1"/>
  <c r="I48" i="1"/>
  <c r="H48" i="1"/>
  <c r="I46" i="1"/>
  <c r="H46" i="1"/>
  <c r="I45" i="1"/>
  <c r="H45" i="1"/>
  <c r="I44" i="1"/>
  <c r="H44" i="1"/>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25" i="1"/>
  <c r="H25" i="1"/>
  <c r="I24" i="1"/>
  <c r="H24" i="1"/>
  <c r="I23" i="1"/>
  <c r="H23" i="1"/>
  <c r="I22" i="1"/>
  <c r="H22" i="1"/>
  <c r="I21" i="1"/>
  <c r="H21" i="1"/>
  <c r="I20" i="1"/>
  <c r="H20" i="1"/>
  <c r="I19" i="1"/>
  <c r="H19" i="1"/>
  <c r="I18" i="1"/>
  <c r="H18" i="1"/>
  <c r="I17" i="1"/>
  <c r="H17" i="1"/>
  <c r="I16" i="1"/>
  <c r="H16" i="1"/>
  <c r="I15" i="1"/>
  <c r="H15" i="1"/>
  <c r="I14" i="1"/>
  <c r="H14" i="1"/>
  <c r="H13" i="1"/>
  <c r="H12" i="1"/>
  <c r="I11" i="1"/>
  <c r="H11" i="1"/>
  <c r="I10" i="1"/>
  <c r="H10" i="1"/>
  <c r="I9" i="1"/>
  <c r="H9" i="1"/>
  <c r="I8" i="1"/>
  <c r="H8" i="1"/>
  <c r="I7" i="1"/>
  <c r="H7" i="1"/>
  <c r="I6" i="1"/>
  <c r="H6" i="1"/>
  <c r="I5" i="1"/>
  <c r="H5" i="1"/>
  <c r="I4" i="1"/>
  <c r="H4" i="1"/>
  <c r="I3" i="1"/>
  <c r="H3" i="1"/>
  <c r="K48" i="1"/>
  <c r="L48" i="1"/>
  <c r="M48" i="1"/>
  <c r="K49" i="1"/>
  <c r="L49" i="1"/>
  <c r="M49" i="1"/>
  <c r="K51" i="1"/>
  <c r="K55" i="1" s="1"/>
  <c r="L51" i="1"/>
  <c r="L55" i="1" s="1"/>
  <c r="M51" i="1"/>
  <c r="K52" i="1"/>
  <c r="L52" i="1"/>
  <c r="M52" i="1"/>
  <c r="K53" i="1"/>
  <c r="L53" i="1"/>
  <c r="M53" i="1"/>
  <c r="K54" i="1"/>
  <c r="L54" i="1"/>
  <c r="M54" i="1"/>
  <c r="J54" i="1"/>
  <c r="J53" i="1"/>
  <c r="J52" i="1"/>
  <c r="J51" i="1"/>
  <c r="J55" i="1" s="1"/>
  <c r="J49" i="1"/>
  <c r="J48" i="1"/>
  <c r="E48" i="1"/>
  <c r="F48" i="1"/>
  <c r="G48" i="1"/>
  <c r="E49" i="1"/>
  <c r="F49" i="1"/>
  <c r="G49" i="1"/>
  <c r="I49" i="1" s="1"/>
  <c r="E51" i="1"/>
  <c r="E55" i="1" s="1"/>
  <c r="F51" i="1"/>
  <c r="G51" i="1"/>
  <c r="E52" i="1"/>
  <c r="F52" i="1"/>
  <c r="G52" i="1"/>
  <c r="E53" i="1"/>
  <c r="F53" i="1"/>
  <c r="G53" i="1"/>
  <c r="E54" i="1"/>
  <c r="F54" i="1"/>
  <c r="G54" i="1"/>
  <c r="I54" i="1" s="1"/>
  <c r="D54" i="1"/>
  <c r="D53" i="1"/>
  <c r="D52" i="1"/>
  <c r="D51" i="1"/>
  <c r="D55" i="1" s="1"/>
  <c r="D49" i="1"/>
  <c r="D48" i="1"/>
  <c r="N51" i="3" l="1"/>
  <c r="M55" i="3"/>
  <c r="O51" i="3"/>
  <c r="I54" i="3"/>
  <c r="H54" i="3"/>
  <c r="G55" i="3"/>
  <c r="O51" i="1"/>
  <c r="H51" i="1"/>
  <c r="H54" i="1"/>
  <c r="H49" i="1"/>
  <c r="G55" i="1"/>
  <c r="I55" i="1" s="1"/>
  <c r="F55" i="1"/>
  <c r="O49" i="1"/>
  <c r="M55" i="1"/>
  <c r="O55" i="1" s="1"/>
  <c r="N49" i="1"/>
  <c r="N51" i="1"/>
  <c r="I51" i="1"/>
  <c r="I55" i="2"/>
  <c r="H55" i="2"/>
  <c r="H51" i="2"/>
  <c r="H53" i="2"/>
  <c r="I48" i="2"/>
  <c r="I51" i="2"/>
  <c r="H49" i="2"/>
  <c r="H52" i="2"/>
  <c r="H54" i="2"/>
  <c r="M55" i="2"/>
  <c r="N55" i="3" l="1"/>
  <c r="O55" i="3"/>
  <c r="H55" i="3"/>
  <c r="I55" i="3"/>
  <c r="N55" i="1"/>
  <c r="H55" i="1"/>
  <c r="N55" i="2"/>
  <c r="O55" i="2"/>
</calcChain>
</file>

<file path=xl/sharedStrings.xml><?xml version="1.0" encoding="utf-8"?>
<sst xmlns="http://schemas.openxmlformats.org/spreadsheetml/2006/main" count="504" uniqueCount="80">
  <si>
    <t>County</t>
  </si>
  <si>
    <t>Center_type</t>
  </si>
  <si>
    <t>Center_name</t>
  </si>
  <si>
    <t>Population
2010</t>
  </si>
  <si>
    <t>Population
2020</t>
  </si>
  <si>
    <t>Population
2021</t>
  </si>
  <si>
    <t>Population
2022</t>
  </si>
  <si>
    <t>Population Chg
2010-2022</t>
  </si>
  <si>
    <t>Population Chg (%)
2010-2022</t>
  </si>
  <si>
    <t>Housing Units
2010</t>
  </si>
  <si>
    <t>Housing Units
2020</t>
  </si>
  <si>
    <t>Housing Units
2021</t>
  </si>
  <si>
    <t>Housing Units
2022</t>
  </si>
  <si>
    <t>Housing Chg
2010-2022</t>
  </si>
  <si>
    <t>Housing Chg (%)
2010-2022</t>
  </si>
  <si>
    <t>033</t>
  </si>
  <si>
    <t/>
  </si>
  <si>
    <t>Not in center</t>
  </si>
  <si>
    <t>Manufacturing &amp; Industrial Center</t>
  </si>
  <si>
    <t>Ballard-Interbay</t>
  </si>
  <si>
    <t>Duwamish</t>
  </si>
  <si>
    <t>Kent MIC</t>
  </si>
  <si>
    <t>North Tukwila</t>
  </si>
  <si>
    <t>Sumner Pacific</t>
  </si>
  <si>
    <t>Regional Growth Center</t>
  </si>
  <si>
    <t>Auburn</t>
  </si>
  <si>
    <t>Bellevue</t>
  </si>
  <si>
    <t>Burien</t>
  </si>
  <si>
    <t>Federal Way</t>
  </si>
  <si>
    <t>Issaquah</t>
  </si>
  <si>
    <t>Kent</t>
  </si>
  <si>
    <t>Kirkland Totem Lake</t>
  </si>
  <si>
    <t>Redmond Downtown</t>
  </si>
  <si>
    <t>Redmond-Overlake</t>
  </si>
  <si>
    <t>Renton</t>
  </si>
  <si>
    <t>SeaTac</t>
  </si>
  <si>
    <t>Seattle Downtown</t>
  </si>
  <si>
    <t>Seattle First Hill/Capitol Hill</t>
  </si>
  <si>
    <t>Seattle Northgate</t>
  </si>
  <si>
    <t>Seattle South Lake Union</t>
  </si>
  <si>
    <t>Seattle University Community</t>
  </si>
  <si>
    <t>Seattle Uptown</t>
  </si>
  <si>
    <t>Tukwila</t>
  </si>
  <si>
    <t>035</t>
  </si>
  <si>
    <t>Puget Sound Industrial Center- Bremerton</t>
  </si>
  <si>
    <t>Bremerton</t>
  </si>
  <si>
    <t>Silverdale</t>
  </si>
  <si>
    <t>053</t>
  </si>
  <si>
    <t>Frederickson</t>
  </si>
  <si>
    <t>Port of Tacoma</t>
  </si>
  <si>
    <t>Lakewood</t>
  </si>
  <si>
    <t>Puyallup Downtown</t>
  </si>
  <si>
    <t>Puyallup South Hill</t>
  </si>
  <si>
    <t>Tacoma Downtown</t>
  </si>
  <si>
    <t>Tacoma Mall</t>
  </si>
  <si>
    <t>University Place</t>
  </si>
  <si>
    <t>061</t>
  </si>
  <si>
    <t>Cascade</t>
  </si>
  <si>
    <t>Paine Field / Boeing Everett</t>
  </si>
  <si>
    <t>Bothell Canyon Park</t>
  </si>
  <si>
    <t>Everett</t>
  </si>
  <si>
    <t>Lynnwood</t>
  </si>
  <si>
    <t>All MICs</t>
  </si>
  <si>
    <t>All RGCs</t>
  </si>
  <si>
    <t>King County</t>
  </si>
  <si>
    <t>Kitsap County</t>
  </si>
  <si>
    <t>Pierce County</t>
  </si>
  <si>
    <t>Snohomish County</t>
  </si>
  <si>
    <t>Region Total</t>
  </si>
  <si>
    <t>Source: Office of Financial Management, Small Area Estimates Program, 2010 (2020 vintage) and 2020-2022 (2022 vintage); PSRC Parcel Estimates Program</t>
  </si>
  <si>
    <t>Population and Housing Units in Regional Centers, 2010 and 2020-2022 -- REVISED 11/17/2023</t>
  </si>
  <si>
    <t>Population and Housing Units in Regional Centers, 2010 and 2020-2022 -- 4/28/2023</t>
  </si>
  <si>
    <t>Notes on Revisions</t>
  </si>
  <si>
    <t>Revision to reflect feedback from Federal Way staff -- two known senior housing developments in center: 1. Senior City Apartments (assessor year built 2010, OFM SAEP suggests development came online in 2019 and was fully occupied by 2020, captured in 2020 Census, 62 units and 82 residents in Nov 2023 per Federal Way staff); 2. Traditions at Federal Way (assessor year built 2020, not captured in 2020 Census, OFM SAEP suggests development came online in 2021, 200 units, PSRC estimates 1.25 residents per unit or 250 population)</t>
  </si>
  <si>
    <t>Revision to reflect feedback from Issaquah staff -- no housing or GQ developments or population within their center</t>
  </si>
  <si>
    <t>n/a</t>
  </si>
  <si>
    <t>Revision to update OFM's GQ population counts for Snohomish County Jail (2020 census block #530610407001000) per city's Group Quarter Population reports: 2020 (revise from 384 to 833); 2021 (revise from 31 to 479); 2022 (revise from 13 to 460)</t>
  </si>
  <si>
    <t>Population and Housing Units in Regional Centers, 2010 and 2020-2022 -- REVISED 1/17/2024</t>
  </si>
  <si>
    <t>Revision to reflect (a) feedback from Tukwila staff that current pop/hsg estimates seem high, and any existing units likely converted to commercial use, and (b) traced parcelized estimates back to housing units in 2014 and 2018 USim base year data (49 and 10 units respectively). Growth staff decided to zero out 2020-22 population and housing units; leave 2010 as is.</t>
  </si>
  <si>
    <t>Revision to reflect (a) feedback from Tacoma staff flagging discrepancy in pop/hsg estimates, and (b) 2014 and 2018 USim base year data showed very little housing units (2 units respectively). Growth staff decided to zero out housing units; leave population (tied to GQ facilities, e.g. Northwest Detention Center) as 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</si>
</sst>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43" formatCode="_(* #,##0.00_);_(* \(#,##0.00\);_(* &quot;-&quot;??_);_(@_)"/>
    <numFmt numFmtId="164" formatCode="_(* #,##0_);_(* \(#,##0\);_(* &quot;-&quot;??_);_(@_)"/>
  </numFmts>
  <fonts count="12" x14ac:knownFonts="1">
    <font>
      <sz val="11"/>
      <color theme="1"/>
      <name val="Calibri"/>
      <family val="2"/>
      <scheme val="minor"/>
    </font>
    <font>
      <sz val="11"/>
      <color theme="1"/>
      <name val="Calibri"/>
      <family val="2"/>
      <scheme val="minor"/>
    </font>
    <font>
      <b/>
      <sz val="10"/>
      <color theme="1"/>
      <name val="Poppins"/>
    </font>
    <font>
      <sz val="10"/>
      <color theme="1"/>
      <name val="Poppins"/>
    </font>
    <font>
      <b/>
      <sz val="10"/>
      <color rgb="FF000000"/>
      <name val="Poppins"/>
    </font>
    <font>
      <sz val="10"/>
      <color rgb="FF000000"/>
      <name val="Poppins"/>
    </font>
    <font>
      <i/>
      <sz val="10"/>
      <color rgb="FF000000"/>
      <name val="Poppins"/>
    </font>
    <font>
      <sz val="10"/>
      <color rgb="FFFF0000"/>
      <name val="Poppins"/>
    </font>
    <font>
      <sz val="8"/>
      <name val="Calibri"/>
      <family val="2"/>
      <scheme val="minor"/>
    </font>
    <font>
      <b/>
      <sz val="10"/>
      <color rgb="FFFF0000"/>
      <name val="Poppins"/>
    </font>
    <font>
      <i/>
      <sz val="10"/>
      <color rgb="FFFF0000"/>
      <name val="Poppins"/>
    </font>
    <font>
      <sz val="10"/>
      <name val="Poppins"/>
    </font>
  </fonts>
  <fills count="4">
    <fill>
      <patternFill patternType="none"/>
    </fill>
    <fill>
      <patternFill patternType="gray125"/>
    </fill>
    <fill>
      <patternFill patternType="solid">
        <fgColor rgb="FFC0C0C0"/>
        <bgColor rgb="FFC0C0C0"/>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rgb="FFD0D7E5"/>
      </left>
      <right style="thin">
        <color rgb="FFD0D7E5"/>
      </right>
      <top style="thin">
        <color rgb="FFD0D7E5"/>
      </top>
      <bottom style="thin">
        <color rgb="FFD0D7E5"/>
      </bottom>
      <diagonal/>
    </border>
  </borders>
  <cellStyleXfs count="4">
    <xf numFmtId="0" fontId="0" fillId="0" borderId="0"/>
    <xf numFmtId="0" fontId="1" fillId="0" borderId="0"/>
    <xf numFmtId="43" fontId="1" fillId="0" borderId="0" applyFont="0" applyFill="0" applyBorder="0" applyAlignment="0" applyProtection="0"/>
    <xf numFmtId="9" fontId="1" fillId="0" borderId="0" applyFont="0" applyFill="0" applyBorder="0" applyAlignment="0" applyProtection="0"/>
  </cellStyleXfs>
  <cellXfs count="31">
    <xf numFmtId="0" fontId="0" fillId="0" borderId="0" xfId="0"/>
    <xf numFmtId="0" fontId="2" fillId="0" borderId="0" xfId="1" applyFont="1"/>
    <xf numFmtId="0" fontId="3" fillId="0" borderId="0" xfId="1" applyFont="1"/>
    <xf numFmtId="43" fontId="3" fillId="0" borderId="0" xfId="2" applyFont="1"/>
    <xf numFmtId="0" fontId="4" fillId="2" borderId="1" xfId="1" applyFont="1" applyFill="1" applyBorder="1" applyAlignment="1">
      <alignment horizontal="center" vertical="center" wrapText="1"/>
    </xf>
    <xf numFmtId="43" fontId="4" fillId="2" borderId="1" xfId="2" applyFont="1" applyFill="1" applyBorder="1" applyAlignment="1">
      <alignment horizontal="center" vertical="center" wrapText="1"/>
    </xf>
    <xf numFmtId="0" fontId="5" fillId="0" borderId="2" xfId="1" applyFont="1" applyBorder="1" applyAlignment="1">
      <alignment vertical="center" wrapText="1"/>
    </xf>
    <xf numFmtId="0" fontId="6" fillId="0" borderId="2" xfId="1" applyFont="1" applyBorder="1" applyAlignment="1">
      <alignment vertical="center" wrapText="1"/>
    </xf>
    <xf numFmtId="41" fontId="6" fillId="0" borderId="2" xfId="2" applyNumberFormat="1" applyFont="1" applyFill="1" applyBorder="1" applyAlignment="1">
      <alignment horizontal="center" vertical="center" wrapText="1"/>
    </xf>
    <xf numFmtId="9" fontId="6" fillId="0" borderId="2" xfId="3" applyFont="1" applyFill="1" applyBorder="1" applyAlignment="1">
      <alignment horizontal="center" vertical="center" wrapText="1"/>
    </xf>
    <xf numFmtId="41" fontId="5" fillId="0" borderId="2" xfId="2" applyNumberFormat="1" applyFont="1" applyFill="1" applyBorder="1" applyAlignment="1">
      <alignment horizontal="center" vertical="center" wrapText="1"/>
    </xf>
    <xf numFmtId="9" fontId="5" fillId="0" borderId="2" xfId="3" applyFont="1" applyFill="1" applyBorder="1" applyAlignment="1">
      <alignment horizontal="center" vertical="center" wrapText="1"/>
    </xf>
    <xf numFmtId="164" fontId="6" fillId="0" borderId="2" xfId="2" applyNumberFormat="1" applyFont="1" applyFill="1" applyBorder="1" applyAlignment="1">
      <alignment horizontal="center" vertical="center" wrapText="1"/>
    </xf>
    <xf numFmtId="43" fontId="3" fillId="0" borderId="0" xfId="2" applyFont="1" applyAlignment="1">
      <alignment horizontal="center" vertical="center"/>
    </xf>
    <xf numFmtId="0" fontId="4" fillId="0" borderId="0" xfId="1" applyFont="1" applyAlignment="1">
      <alignment vertical="center" wrapText="1"/>
    </xf>
    <xf numFmtId="164" fontId="2" fillId="0" borderId="0" xfId="2" applyNumberFormat="1" applyFont="1" applyAlignment="1">
      <alignment horizontal="center" vertical="center"/>
    </xf>
    <xf numFmtId="9" fontId="4" fillId="0" borderId="2" xfId="3" applyFont="1" applyFill="1" applyBorder="1" applyAlignment="1">
      <alignment horizontal="center" vertical="center" wrapText="1"/>
    </xf>
    <xf numFmtId="0" fontId="5" fillId="0" borderId="0" xfId="1" applyFont="1" applyAlignment="1">
      <alignment vertical="center" wrapText="1"/>
    </xf>
    <xf numFmtId="0" fontId="4" fillId="0" borderId="2" xfId="1" applyFont="1" applyBorder="1" applyAlignment="1">
      <alignment vertical="center" wrapText="1"/>
    </xf>
    <xf numFmtId="41" fontId="4" fillId="0" borderId="2" xfId="2" applyNumberFormat="1" applyFont="1" applyFill="1" applyBorder="1" applyAlignment="1">
      <alignment horizontal="center" vertical="center" wrapText="1"/>
    </xf>
    <xf numFmtId="164" fontId="3" fillId="0" borderId="0" xfId="2" applyNumberFormat="1" applyFont="1"/>
    <xf numFmtId="41" fontId="7" fillId="3" borderId="2" xfId="2" applyNumberFormat="1" applyFont="1" applyFill="1" applyBorder="1" applyAlignment="1">
      <alignment horizontal="center" vertical="center" wrapText="1"/>
    </xf>
    <xf numFmtId="0" fontId="7" fillId="0" borderId="0" xfId="1" applyFont="1"/>
    <xf numFmtId="43" fontId="9" fillId="2" borderId="1" xfId="2" applyFont="1" applyFill="1" applyBorder="1" applyAlignment="1">
      <alignment horizontal="center" vertical="center" wrapText="1"/>
    </xf>
    <xf numFmtId="9" fontId="7" fillId="3" borderId="2" xfId="3" applyFont="1" applyFill="1" applyBorder="1" applyAlignment="1">
      <alignment horizontal="center" vertical="center" wrapText="1"/>
    </xf>
    <xf numFmtId="0" fontId="9" fillId="0" borderId="0" xfId="1" applyFont="1"/>
    <xf numFmtId="164" fontId="10" fillId="3" borderId="2" xfId="2" applyNumberFormat="1" applyFont="1" applyFill="1" applyBorder="1" applyAlignment="1">
      <alignment horizontal="center" vertical="center" wrapText="1"/>
    </xf>
    <xf numFmtId="41" fontId="10" fillId="3" borderId="2" xfId="2" applyNumberFormat="1" applyFont="1" applyFill="1" applyBorder="1" applyAlignment="1">
      <alignment horizontal="center" vertical="center" wrapText="1"/>
    </xf>
    <xf numFmtId="9" fontId="10" fillId="3" borderId="2" xfId="3" applyFont="1" applyFill="1" applyBorder="1" applyAlignment="1">
      <alignment horizontal="center" vertical="center" wrapText="1"/>
    </xf>
    <xf numFmtId="41" fontId="11" fillId="0" borderId="2" xfId="2" applyNumberFormat="1" applyFont="1" applyFill="1" applyBorder="1" applyAlignment="1">
      <alignment horizontal="center" vertical="center" wrapText="1"/>
    </xf>
    <xf numFmtId="9" fontId="11" fillId="0" borderId="2" xfId="3" applyFont="1" applyFill="1" applyBorder="1" applyAlignment="1">
      <alignment horizontal="center" vertical="center" wrapText="1"/>
    </xf>
  </cellXfs>
  <cellStyles count="4">
    <cellStyle name="Comma 2" xfId="2" xr:uid="{016ECD8F-0A27-41BC-8104-D88FA6DB150A}"/>
    <cellStyle name="Normal" xfId="0" builtinId="0"/>
    <cellStyle name="Normal 2" xfId="1" xr:uid="{6076F3FC-72A3-4E67-BDD5-C594D0A8AA27}"/>
    <cellStyle name="Percent 2" xfId="3" xr:uid="{18306E43-8C07-4F72-AD4C-40F6FD9170C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8AF32-DE59-4BEF-8586-BAF1A2E3D64F}">
  <dimension ref="A1:P57"/>
  <sheetViews>
    <sheetView tabSelected="1" workbookViewId="0">
      <pane xSplit="3" ySplit="2" topLeftCell="D3" activePane="bottomRight" state="frozen"/>
      <selection pane="topRight" activeCell="D1" sqref="D1"/>
      <selection pane="bottomLeft" activeCell="A3" sqref="A3"/>
      <selection pane="bottomRight"/>
    </sheetView>
  </sheetViews>
  <sheetFormatPr defaultRowHeight="20" x14ac:dyDescent="0.85"/>
  <cols>
    <col min="1" max="1" width="14.08984375" style="2" customWidth="1"/>
    <col min="2" max="2" width="35.26953125" style="2" bestFit="1" customWidth="1"/>
    <col min="3" max="3" width="39.54296875" style="2" bestFit="1" customWidth="1"/>
    <col min="4" max="9" width="20" style="3" customWidth="1"/>
    <col min="10" max="15" width="18.90625" style="3" customWidth="1"/>
    <col min="16" max="16" width="20" style="22" bestFit="1" customWidth="1"/>
    <col min="17" max="16384" width="8.7265625" style="2"/>
  </cols>
  <sheetData>
    <row r="1" spans="1:16" x14ac:dyDescent="0.85">
      <c r="A1" s="1" t="s">
        <v>77</v>
      </c>
    </row>
    <row r="2" spans="1:16" ht="60" x14ac:dyDescent="0.85">
      <c r="A2" s="4" t="s">
        <v>0</v>
      </c>
      <c r="B2" s="4" t="s">
        <v>1</v>
      </c>
      <c r="C2" s="4" t="s">
        <v>2</v>
      </c>
      <c r="D2" s="5" t="s">
        <v>3</v>
      </c>
      <c r="E2" s="5" t="s">
        <v>4</v>
      </c>
      <c r="F2" s="5" t="s">
        <v>5</v>
      </c>
      <c r="G2" s="5" t="s">
        <v>6</v>
      </c>
      <c r="H2" s="5" t="s">
        <v>7</v>
      </c>
      <c r="I2" s="5" t="s">
        <v>8</v>
      </c>
      <c r="J2" s="5" t="s">
        <v>9</v>
      </c>
      <c r="K2" s="5" t="s">
        <v>10</v>
      </c>
      <c r="L2" s="5" t="s">
        <v>11</v>
      </c>
      <c r="M2" s="5" t="s">
        <v>12</v>
      </c>
      <c r="N2" s="5" t="s">
        <v>13</v>
      </c>
      <c r="O2" s="5" t="s">
        <v>14</v>
      </c>
      <c r="P2" s="23" t="s">
        <v>72</v>
      </c>
    </row>
    <row r="3" spans="1:16" x14ac:dyDescent="0.85">
      <c r="A3" s="6" t="s">
        <v>15</v>
      </c>
      <c r="B3" s="6" t="s">
        <v>16</v>
      </c>
      <c r="C3" s="7" t="s">
        <v>17</v>
      </c>
      <c r="D3" s="27">
        <f>1790880-D13+'centers_pop_hu_2010_2020-22'!D13</f>
        <v>1790950</v>
      </c>
      <c r="E3" s="27">
        <f>2053650-E12-E13+'centers_pop_hu_2010_2020-22'!E12+'centers_pop_hu_2010_2020-22'!E13</f>
        <v>2053860</v>
      </c>
      <c r="F3" s="27">
        <f>2071240-F12-F13+'centers_pop_hu_2010_2020-22'!F12+'centers_pop_hu_2010_2020-22'!F13</f>
        <v>2071720</v>
      </c>
      <c r="G3" s="27">
        <f>2085150-G12-G13+'centers_pop_hu_2010_2020-22'!G12+'centers_pop_hu_2010_2020-22'!G13</f>
        <v>2085690</v>
      </c>
      <c r="H3" s="27">
        <f>G3-D3</f>
        <v>294740</v>
      </c>
      <c r="I3" s="28">
        <f>G3/D3-1</f>
        <v>0.16457187526173267</v>
      </c>
      <c r="J3" s="27">
        <f>761600-J13+'centers_pop_hu_2010_2020-22'!J13</f>
        <v>761630</v>
      </c>
      <c r="K3" s="27">
        <f>837820-K12+'centers_pop_hu_2010_2020-22'!K12</f>
        <v>837820</v>
      </c>
      <c r="L3" s="27">
        <f>848690-L12+'centers_pop_hu_2010_2020-22'!L12</f>
        <v>848740</v>
      </c>
      <c r="M3" s="27">
        <f>859510-M12+'centers_pop_hu_2010_2020-22'!M12</f>
        <v>859560</v>
      </c>
      <c r="N3" s="27">
        <f>M3-J3</f>
        <v>97930</v>
      </c>
      <c r="O3" s="28">
        <f>M3/J3-1</f>
        <v>0.12857949398001645</v>
      </c>
    </row>
    <row r="4" spans="1:16" x14ac:dyDescent="0.85">
      <c r="A4" s="6" t="s">
        <v>15</v>
      </c>
      <c r="B4" s="6" t="s">
        <v>18</v>
      </c>
      <c r="C4" s="6" t="s">
        <v>19</v>
      </c>
      <c r="D4" s="10">
        <v>1070</v>
      </c>
      <c r="E4" s="10">
        <v>940</v>
      </c>
      <c r="F4" s="10">
        <v>940</v>
      </c>
      <c r="G4" s="10">
        <v>940</v>
      </c>
      <c r="H4" s="10">
        <f t="shared" ref="H4:H55" si="0">G4-D4</f>
        <v>-130</v>
      </c>
      <c r="I4" s="11">
        <f t="shared" ref="I4:I55" si="1">G4/D4-1</f>
        <v>-0.12149532710280375</v>
      </c>
      <c r="J4" s="10">
        <v>230</v>
      </c>
      <c r="K4" s="10">
        <v>320</v>
      </c>
      <c r="L4" s="10">
        <v>320</v>
      </c>
      <c r="M4" s="10">
        <v>320</v>
      </c>
      <c r="N4" s="10">
        <f t="shared" ref="N4:N46" si="2">M4-J4</f>
        <v>90</v>
      </c>
      <c r="O4" s="11">
        <f t="shared" ref="O4:O46" si="3">M4/J4-1</f>
        <v>0.39130434782608692</v>
      </c>
    </row>
    <row r="5" spans="1:16" x14ac:dyDescent="0.85">
      <c r="A5" s="6" t="s">
        <v>15</v>
      </c>
      <c r="B5" s="6" t="s">
        <v>18</v>
      </c>
      <c r="C5" s="6" t="s">
        <v>20</v>
      </c>
      <c r="D5" s="10">
        <v>930</v>
      </c>
      <c r="E5" s="10">
        <v>1610</v>
      </c>
      <c r="F5" s="10">
        <v>1580</v>
      </c>
      <c r="G5" s="10">
        <v>1580</v>
      </c>
      <c r="H5" s="10">
        <f t="shared" si="0"/>
        <v>650</v>
      </c>
      <c r="I5" s="11">
        <f t="shared" si="1"/>
        <v>0.69892473118279574</v>
      </c>
      <c r="J5" s="10">
        <v>370</v>
      </c>
      <c r="K5" s="10">
        <v>400</v>
      </c>
      <c r="L5" s="10">
        <v>400</v>
      </c>
      <c r="M5" s="10">
        <v>400</v>
      </c>
      <c r="N5" s="10">
        <f t="shared" si="2"/>
        <v>30</v>
      </c>
      <c r="O5" s="11">
        <f t="shared" si="3"/>
        <v>8.1081081081081141E-2</v>
      </c>
    </row>
    <row r="6" spans="1:16" x14ac:dyDescent="0.85">
      <c r="A6" s="6" t="s">
        <v>15</v>
      </c>
      <c r="B6" s="6" t="s">
        <v>18</v>
      </c>
      <c r="C6" s="6" t="s">
        <v>21</v>
      </c>
      <c r="D6" s="10">
        <v>310</v>
      </c>
      <c r="E6" s="10">
        <v>560</v>
      </c>
      <c r="F6" s="10">
        <v>550</v>
      </c>
      <c r="G6" s="10">
        <v>550</v>
      </c>
      <c r="H6" s="10">
        <f t="shared" si="0"/>
        <v>240</v>
      </c>
      <c r="I6" s="11">
        <f t="shared" si="1"/>
        <v>0.77419354838709675</v>
      </c>
      <c r="J6" s="10">
        <v>160</v>
      </c>
      <c r="K6" s="10">
        <v>270</v>
      </c>
      <c r="L6" s="10">
        <v>270</v>
      </c>
      <c r="M6" s="10">
        <v>270</v>
      </c>
      <c r="N6" s="10">
        <f t="shared" si="2"/>
        <v>110</v>
      </c>
      <c r="O6" s="11">
        <f t="shared" si="3"/>
        <v>0.6875</v>
      </c>
    </row>
    <row r="7" spans="1:16" x14ac:dyDescent="0.85">
      <c r="A7" s="6" t="s">
        <v>15</v>
      </c>
      <c r="B7" s="6" t="s">
        <v>18</v>
      </c>
      <c r="C7" s="6" t="s">
        <v>22</v>
      </c>
      <c r="D7" s="21">
        <v>110</v>
      </c>
      <c r="E7" s="21">
        <v>0</v>
      </c>
      <c r="F7" s="21">
        <v>0</v>
      </c>
      <c r="G7" s="21">
        <v>0</v>
      </c>
      <c r="H7" s="21">
        <f t="shared" si="0"/>
        <v>-110</v>
      </c>
      <c r="I7" s="24">
        <f t="shared" si="1"/>
        <v>-1</v>
      </c>
      <c r="J7" s="21">
        <v>60</v>
      </c>
      <c r="K7" s="21">
        <v>0</v>
      </c>
      <c r="L7" s="21">
        <v>0</v>
      </c>
      <c r="M7" s="21">
        <v>0</v>
      </c>
      <c r="N7" s="21">
        <f t="shared" si="2"/>
        <v>-60</v>
      </c>
      <c r="O7" s="24">
        <f t="shared" si="3"/>
        <v>-1</v>
      </c>
      <c r="P7" s="22" t="s">
        <v>78</v>
      </c>
    </row>
    <row r="8" spans="1:16" x14ac:dyDescent="0.85">
      <c r="A8" s="6" t="s">
        <v>15</v>
      </c>
      <c r="B8" s="6" t="s">
        <v>18</v>
      </c>
      <c r="C8" s="6" t="s">
        <v>23</v>
      </c>
      <c r="D8" s="10">
        <v>200</v>
      </c>
      <c r="E8" s="10">
        <v>130</v>
      </c>
      <c r="F8" s="10">
        <v>110</v>
      </c>
      <c r="G8" s="10">
        <v>110</v>
      </c>
      <c r="H8" s="10">
        <f t="shared" si="0"/>
        <v>-90</v>
      </c>
      <c r="I8" s="11">
        <f t="shared" si="1"/>
        <v>-0.44999999999999996</v>
      </c>
      <c r="J8" s="10">
        <v>80</v>
      </c>
      <c r="K8" s="10">
        <v>50</v>
      </c>
      <c r="L8" s="10">
        <v>50</v>
      </c>
      <c r="M8" s="10">
        <v>50</v>
      </c>
      <c r="N8" s="10">
        <f t="shared" si="2"/>
        <v>-30</v>
      </c>
      <c r="O8" s="11">
        <f t="shared" si="3"/>
        <v>-0.375</v>
      </c>
    </row>
    <row r="9" spans="1:16" x14ac:dyDescent="0.85">
      <c r="A9" s="6" t="s">
        <v>15</v>
      </c>
      <c r="B9" s="6" t="s">
        <v>24</v>
      </c>
      <c r="C9" s="6" t="s">
        <v>25</v>
      </c>
      <c r="D9" s="10">
        <v>1370</v>
      </c>
      <c r="E9" s="10">
        <v>1920</v>
      </c>
      <c r="F9" s="10">
        <v>1920</v>
      </c>
      <c r="G9" s="10">
        <v>2530</v>
      </c>
      <c r="H9" s="10">
        <f t="shared" si="0"/>
        <v>1160</v>
      </c>
      <c r="I9" s="11">
        <f t="shared" si="1"/>
        <v>0.84671532846715336</v>
      </c>
      <c r="J9" s="10">
        <v>730</v>
      </c>
      <c r="K9" s="10">
        <v>820</v>
      </c>
      <c r="L9" s="10">
        <v>820</v>
      </c>
      <c r="M9" s="10">
        <v>1090</v>
      </c>
      <c r="N9" s="10">
        <f t="shared" si="2"/>
        <v>360</v>
      </c>
      <c r="O9" s="11">
        <f t="shared" si="3"/>
        <v>0.49315068493150682</v>
      </c>
    </row>
    <row r="10" spans="1:16" x14ac:dyDescent="0.85">
      <c r="A10" s="6" t="s">
        <v>15</v>
      </c>
      <c r="B10" s="6" t="s">
        <v>24</v>
      </c>
      <c r="C10" s="6" t="s">
        <v>26</v>
      </c>
      <c r="D10" s="10">
        <v>7120</v>
      </c>
      <c r="E10" s="10">
        <v>15280</v>
      </c>
      <c r="F10" s="10">
        <v>15510</v>
      </c>
      <c r="G10" s="10">
        <v>15650</v>
      </c>
      <c r="H10" s="10">
        <f t="shared" si="0"/>
        <v>8530</v>
      </c>
      <c r="I10" s="11">
        <f t="shared" si="1"/>
        <v>1.1980337078651684</v>
      </c>
      <c r="J10" s="10">
        <v>7020</v>
      </c>
      <c r="K10" s="10">
        <v>10450</v>
      </c>
      <c r="L10" s="10">
        <v>10570</v>
      </c>
      <c r="M10" s="10">
        <v>10650</v>
      </c>
      <c r="N10" s="10">
        <f t="shared" si="2"/>
        <v>3630</v>
      </c>
      <c r="O10" s="11">
        <f t="shared" si="3"/>
        <v>0.51709401709401703</v>
      </c>
    </row>
    <row r="11" spans="1:16" x14ac:dyDescent="0.85">
      <c r="A11" s="6" t="s">
        <v>15</v>
      </c>
      <c r="B11" s="6" t="s">
        <v>24</v>
      </c>
      <c r="C11" s="6" t="s">
        <v>27</v>
      </c>
      <c r="D11" s="10">
        <v>2870</v>
      </c>
      <c r="E11" s="10">
        <v>3870</v>
      </c>
      <c r="F11" s="10">
        <v>3890</v>
      </c>
      <c r="G11" s="10">
        <v>3900</v>
      </c>
      <c r="H11" s="10">
        <f t="shared" si="0"/>
        <v>1030</v>
      </c>
      <c r="I11" s="11">
        <f t="shared" si="1"/>
        <v>0.35888501742160273</v>
      </c>
      <c r="J11" s="10">
        <v>1710</v>
      </c>
      <c r="K11" s="10">
        <v>1980</v>
      </c>
      <c r="L11" s="10">
        <v>1990</v>
      </c>
      <c r="M11" s="10">
        <v>2000</v>
      </c>
      <c r="N11" s="10">
        <f t="shared" si="2"/>
        <v>290</v>
      </c>
      <c r="O11" s="11">
        <f t="shared" si="3"/>
        <v>0.16959064327485374</v>
      </c>
    </row>
    <row r="12" spans="1:16" x14ac:dyDescent="0.85">
      <c r="A12" s="6" t="s">
        <v>15</v>
      </c>
      <c r="B12" s="6" t="s">
        <v>24</v>
      </c>
      <c r="C12" s="6" t="s">
        <v>28</v>
      </c>
      <c r="D12" s="10">
        <v>0</v>
      </c>
      <c r="E12" s="21">
        <f>ROUND(82,-1)</f>
        <v>80</v>
      </c>
      <c r="F12" s="21">
        <f>ROUND(82+250,-1)</f>
        <v>330</v>
      </c>
      <c r="G12" s="21">
        <f>ROUND(82+250,-1)</f>
        <v>330</v>
      </c>
      <c r="H12" s="21">
        <f t="shared" si="0"/>
        <v>330</v>
      </c>
      <c r="I12" s="24" t="s">
        <v>75</v>
      </c>
      <c r="J12" s="10">
        <v>0</v>
      </c>
      <c r="K12" s="21">
        <f>ROUND(62,-1)</f>
        <v>60</v>
      </c>
      <c r="L12" s="21">
        <f>ROUND(62+200,-1)</f>
        <v>260</v>
      </c>
      <c r="M12" s="21">
        <f>ROUND(62+200,-1)</f>
        <v>260</v>
      </c>
      <c r="N12" s="21">
        <f t="shared" si="2"/>
        <v>260</v>
      </c>
      <c r="O12" s="24" t="s">
        <v>75</v>
      </c>
      <c r="P12" s="22" t="s">
        <v>73</v>
      </c>
    </row>
    <row r="13" spans="1:16" x14ac:dyDescent="0.85">
      <c r="A13" s="6" t="s">
        <v>15</v>
      </c>
      <c r="B13" s="6" t="s">
        <v>24</v>
      </c>
      <c r="C13" s="6" t="s">
        <v>29</v>
      </c>
      <c r="D13" s="21">
        <v>0</v>
      </c>
      <c r="E13" s="21">
        <v>0</v>
      </c>
      <c r="F13" s="21">
        <v>0</v>
      </c>
      <c r="G13" s="21">
        <v>0</v>
      </c>
      <c r="H13" s="21">
        <f t="shared" si="0"/>
        <v>0</v>
      </c>
      <c r="I13" s="24" t="s">
        <v>75</v>
      </c>
      <c r="J13" s="21">
        <v>0</v>
      </c>
      <c r="K13" s="10">
        <v>0</v>
      </c>
      <c r="L13" s="10">
        <v>0</v>
      </c>
      <c r="M13" s="10">
        <v>0</v>
      </c>
      <c r="N13" s="21">
        <f t="shared" si="2"/>
        <v>0</v>
      </c>
      <c r="O13" s="24" t="s">
        <v>75</v>
      </c>
      <c r="P13" s="22" t="s">
        <v>74</v>
      </c>
    </row>
    <row r="14" spans="1:16" x14ac:dyDescent="0.85">
      <c r="A14" s="6" t="s">
        <v>15</v>
      </c>
      <c r="B14" s="6" t="s">
        <v>24</v>
      </c>
      <c r="C14" s="6" t="s">
        <v>30</v>
      </c>
      <c r="D14" s="10">
        <v>1470</v>
      </c>
      <c r="E14" s="10">
        <v>2320</v>
      </c>
      <c r="F14" s="10">
        <v>2770</v>
      </c>
      <c r="G14" s="10">
        <v>2670</v>
      </c>
      <c r="H14" s="10">
        <f t="shared" si="0"/>
        <v>1200</v>
      </c>
      <c r="I14" s="11">
        <f t="shared" si="1"/>
        <v>0.81632653061224492</v>
      </c>
      <c r="J14" s="10">
        <v>590</v>
      </c>
      <c r="K14" s="10">
        <v>920</v>
      </c>
      <c r="L14" s="10">
        <v>1090</v>
      </c>
      <c r="M14" s="10">
        <v>1090</v>
      </c>
      <c r="N14" s="10">
        <f t="shared" si="2"/>
        <v>500</v>
      </c>
      <c r="O14" s="11">
        <f t="shared" si="3"/>
        <v>0.84745762711864403</v>
      </c>
    </row>
    <row r="15" spans="1:16" x14ac:dyDescent="0.85">
      <c r="A15" s="6" t="s">
        <v>15</v>
      </c>
      <c r="B15" s="6" t="s">
        <v>24</v>
      </c>
      <c r="C15" s="6" t="s">
        <v>31</v>
      </c>
      <c r="D15" s="10">
        <v>5280</v>
      </c>
      <c r="E15" s="10">
        <v>5780</v>
      </c>
      <c r="F15" s="10">
        <v>5870</v>
      </c>
      <c r="G15" s="10">
        <v>6170</v>
      </c>
      <c r="H15" s="10">
        <f t="shared" si="0"/>
        <v>890</v>
      </c>
      <c r="I15" s="11">
        <f t="shared" si="1"/>
        <v>0.16856060606060597</v>
      </c>
      <c r="J15" s="10">
        <v>3090</v>
      </c>
      <c r="K15" s="10">
        <v>3100</v>
      </c>
      <c r="L15" s="10">
        <v>3150</v>
      </c>
      <c r="M15" s="10">
        <v>3320</v>
      </c>
      <c r="N15" s="10">
        <f t="shared" si="2"/>
        <v>230</v>
      </c>
      <c r="O15" s="11">
        <f t="shared" si="3"/>
        <v>7.4433656957928696E-2</v>
      </c>
    </row>
    <row r="16" spans="1:16" x14ac:dyDescent="0.85">
      <c r="A16" s="6" t="s">
        <v>15</v>
      </c>
      <c r="B16" s="6" t="s">
        <v>24</v>
      </c>
      <c r="C16" s="6" t="s">
        <v>32</v>
      </c>
      <c r="D16" s="10">
        <v>3180</v>
      </c>
      <c r="E16" s="10">
        <v>8300</v>
      </c>
      <c r="F16" s="10">
        <v>8590</v>
      </c>
      <c r="G16" s="10">
        <v>8610</v>
      </c>
      <c r="H16" s="10">
        <f t="shared" si="0"/>
        <v>5430</v>
      </c>
      <c r="I16" s="11">
        <f t="shared" si="1"/>
        <v>1.7075471698113209</v>
      </c>
      <c r="J16" s="10">
        <v>2060</v>
      </c>
      <c r="K16" s="10">
        <v>5630</v>
      </c>
      <c r="L16" s="10">
        <v>5830</v>
      </c>
      <c r="M16" s="10">
        <v>5820</v>
      </c>
      <c r="N16" s="10">
        <f t="shared" si="2"/>
        <v>3760</v>
      </c>
      <c r="O16" s="11">
        <f t="shared" si="3"/>
        <v>1.825242718446602</v>
      </c>
    </row>
    <row r="17" spans="1:15" x14ac:dyDescent="0.85">
      <c r="A17" s="6" t="s">
        <v>15</v>
      </c>
      <c r="B17" s="6" t="s">
        <v>24</v>
      </c>
      <c r="C17" s="6" t="s">
        <v>33</v>
      </c>
      <c r="D17" s="10">
        <v>900</v>
      </c>
      <c r="E17" s="10">
        <v>2900</v>
      </c>
      <c r="F17" s="10">
        <v>3010</v>
      </c>
      <c r="G17" s="10">
        <v>3940</v>
      </c>
      <c r="H17" s="10">
        <f t="shared" si="0"/>
        <v>3040</v>
      </c>
      <c r="I17" s="11">
        <f t="shared" si="1"/>
        <v>3.3777777777777782</v>
      </c>
      <c r="J17" s="10">
        <v>560</v>
      </c>
      <c r="K17" s="10">
        <v>1690</v>
      </c>
      <c r="L17" s="10">
        <v>1770</v>
      </c>
      <c r="M17" s="10">
        <v>2280</v>
      </c>
      <c r="N17" s="10">
        <f t="shared" si="2"/>
        <v>1720</v>
      </c>
      <c r="O17" s="11">
        <f t="shared" si="3"/>
        <v>3.0714285714285712</v>
      </c>
    </row>
    <row r="18" spans="1:15" x14ac:dyDescent="0.85">
      <c r="A18" s="6" t="s">
        <v>15</v>
      </c>
      <c r="B18" s="6" t="s">
        <v>24</v>
      </c>
      <c r="C18" s="6" t="s">
        <v>34</v>
      </c>
      <c r="D18" s="10">
        <v>3160</v>
      </c>
      <c r="E18" s="10">
        <v>4940</v>
      </c>
      <c r="F18" s="10">
        <v>4940</v>
      </c>
      <c r="G18" s="10">
        <v>4940</v>
      </c>
      <c r="H18" s="10">
        <f t="shared" si="0"/>
        <v>1780</v>
      </c>
      <c r="I18" s="11">
        <f t="shared" si="1"/>
        <v>0.56329113924050622</v>
      </c>
      <c r="J18" s="10">
        <v>2640</v>
      </c>
      <c r="K18" s="10">
        <v>3060</v>
      </c>
      <c r="L18" s="10">
        <v>3060</v>
      </c>
      <c r="M18" s="10">
        <v>3060</v>
      </c>
      <c r="N18" s="10">
        <f t="shared" si="2"/>
        <v>420</v>
      </c>
      <c r="O18" s="11">
        <f t="shared" si="3"/>
        <v>0.15909090909090917</v>
      </c>
    </row>
    <row r="19" spans="1:15" x14ac:dyDescent="0.85">
      <c r="A19" s="6" t="s">
        <v>15</v>
      </c>
      <c r="B19" s="6" t="s">
        <v>24</v>
      </c>
      <c r="C19" s="6" t="s">
        <v>35</v>
      </c>
      <c r="D19" s="10">
        <v>9720</v>
      </c>
      <c r="E19" s="10">
        <v>12100</v>
      </c>
      <c r="F19" s="10">
        <v>12720</v>
      </c>
      <c r="G19" s="10">
        <v>12650</v>
      </c>
      <c r="H19" s="10">
        <f t="shared" si="0"/>
        <v>2930</v>
      </c>
      <c r="I19" s="11">
        <f t="shared" si="1"/>
        <v>0.30144032921810693</v>
      </c>
      <c r="J19" s="10">
        <v>4080</v>
      </c>
      <c r="K19" s="10">
        <v>5040</v>
      </c>
      <c r="L19" s="10">
        <v>5170</v>
      </c>
      <c r="M19" s="10">
        <v>5150</v>
      </c>
      <c r="N19" s="10">
        <f t="shared" si="2"/>
        <v>1070</v>
      </c>
      <c r="O19" s="11">
        <f t="shared" si="3"/>
        <v>0.26225490196078427</v>
      </c>
    </row>
    <row r="20" spans="1:15" x14ac:dyDescent="0.85">
      <c r="A20" s="6" t="s">
        <v>15</v>
      </c>
      <c r="B20" s="6" t="s">
        <v>24</v>
      </c>
      <c r="C20" s="6" t="s">
        <v>36</v>
      </c>
      <c r="D20" s="10">
        <v>27160</v>
      </c>
      <c r="E20" s="10">
        <v>41860</v>
      </c>
      <c r="F20" s="10">
        <v>42800</v>
      </c>
      <c r="G20" s="10">
        <v>44490</v>
      </c>
      <c r="H20" s="10">
        <f t="shared" si="0"/>
        <v>17330</v>
      </c>
      <c r="I20" s="11">
        <f t="shared" si="1"/>
        <v>0.63807069219440349</v>
      </c>
      <c r="J20" s="10">
        <v>20210</v>
      </c>
      <c r="K20" s="10">
        <v>29580</v>
      </c>
      <c r="L20" s="10">
        <v>30320</v>
      </c>
      <c r="M20" s="10">
        <v>31520</v>
      </c>
      <c r="N20" s="10">
        <f t="shared" si="2"/>
        <v>11310</v>
      </c>
      <c r="O20" s="11">
        <f t="shared" si="3"/>
        <v>0.55962394854032649</v>
      </c>
    </row>
    <row r="21" spans="1:15" x14ac:dyDescent="0.85">
      <c r="A21" s="6" t="s">
        <v>15</v>
      </c>
      <c r="B21" s="6" t="s">
        <v>24</v>
      </c>
      <c r="C21" s="6" t="s">
        <v>37</v>
      </c>
      <c r="D21" s="10">
        <v>35560</v>
      </c>
      <c r="E21" s="10">
        <v>49450</v>
      </c>
      <c r="F21" s="10">
        <v>50680</v>
      </c>
      <c r="G21" s="10">
        <v>53720</v>
      </c>
      <c r="H21" s="10">
        <f t="shared" si="0"/>
        <v>18160</v>
      </c>
      <c r="I21" s="11">
        <f t="shared" si="1"/>
        <v>0.51068616422947133</v>
      </c>
      <c r="J21" s="10">
        <v>25300</v>
      </c>
      <c r="K21" s="10">
        <v>34010</v>
      </c>
      <c r="L21" s="10">
        <v>35660</v>
      </c>
      <c r="M21" s="10">
        <v>37060</v>
      </c>
      <c r="N21" s="10">
        <f t="shared" si="2"/>
        <v>11760</v>
      </c>
      <c r="O21" s="11">
        <f t="shared" si="3"/>
        <v>0.46482213438735176</v>
      </c>
    </row>
    <row r="22" spans="1:15" x14ac:dyDescent="0.85">
      <c r="A22" s="6" t="s">
        <v>15</v>
      </c>
      <c r="B22" s="6" t="s">
        <v>24</v>
      </c>
      <c r="C22" s="6" t="s">
        <v>38</v>
      </c>
      <c r="D22" s="10">
        <v>6470</v>
      </c>
      <c r="E22" s="10">
        <v>8410</v>
      </c>
      <c r="F22" s="10">
        <v>8430</v>
      </c>
      <c r="G22" s="10">
        <v>9090</v>
      </c>
      <c r="H22" s="10">
        <f t="shared" si="0"/>
        <v>2620</v>
      </c>
      <c r="I22" s="11">
        <f t="shared" si="1"/>
        <v>0.40494590417310672</v>
      </c>
      <c r="J22" s="10">
        <v>4260</v>
      </c>
      <c r="K22" s="10">
        <v>4880</v>
      </c>
      <c r="L22" s="10">
        <v>4890</v>
      </c>
      <c r="M22" s="10">
        <v>5370</v>
      </c>
      <c r="N22" s="10">
        <f t="shared" si="2"/>
        <v>1110</v>
      </c>
      <c r="O22" s="11">
        <f t="shared" si="3"/>
        <v>0.26056338028169024</v>
      </c>
    </row>
    <row r="23" spans="1:15" x14ac:dyDescent="0.85">
      <c r="A23" s="6" t="s">
        <v>15</v>
      </c>
      <c r="B23" s="6" t="s">
        <v>24</v>
      </c>
      <c r="C23" s="6" t="s">
        <v>39</v>
      </c>
      <c r="D23" s="10">
        <v>3730</v>
      </c>
      <c r="E23" s="10">
        <v>12860</v>
      </c>
      <c r="F23" s="10">
        <v>13020</v>
      </c>
      <c r="G23" s="10">
        <v>12960</v>
      </c>
      <c r="H23" s="10">
        <f t="shared" si="0"/>
        <v>9230</v>
      </c>
      <c r="I23" s="11">
        <f t="shared" si="1"/>
        <v>2.4745308310991958</v>
      </c>
      <c r="J23" s="10">
        <v>2750</v>
      </c>
      <c r="K23" s="10">
        <v>9180</v>
      </c>
      <c r="L23" s="10">
        <v>9320</v>
      </c>
      <c r="M23" s="10">
        <v>9320</v>
      </c>
      <c r="N23" s="10">
        <f t="shared" si="2"/>
        <v>6570</v>
      </c>
      <c r="O23" s="11">
        <f t="shared" si="3"/>
        <v>2.3890909090909092</v>
      </c>
    </row>
    <row r="24" spans="1:15" x14ac:dyDescent="0.85">
      <c r="A24" s="6" t="s">
        <v>15</v>
      </c>
      <c r="B24" s="6" t="s">
        <v>24</v>
      </c>
      <c r="C24" s="6" t="s">
        <v>40</v>
      </c>
      <c r="D24" s="10">
        <v>22890</v>
      </c>
      <c r="E24" s="10">
        <v>30460</v>
      </c>
      <c r="F24" s="10">
        <v>25170</v>
      </c>
      <c r="G24" s="10">
        <v>34310</v>
      </c>
      <c r="H24" s="10">
        <f t="shared" si="0"/>
        <v>11420</v>
      </c>
      <c r="I24" s="11">
        <f t="shared" si="1"/>
        <v>0.49890782000873735</v>
      </c>
      <c r="J24" s="10">
        <v>8320</v>
      </c>
      <c r="K24" s="10">
        <v>11620</v>
      </c>
      <c r="L24" s="10">
        <v>12120</v>
      </c>
      <c r="M24" s="10">
        <v>14060</v>
      </c>
      <c r="N24" s="10">
        <f t="shared" si="2"/>
        <v>5740</v>
      </c>
      <c r="O24" s="11">
        <f t="shared" si="3"/>
        <v>0.68990384615384626</v>
      </c>
    </row>
    <row r="25" spans="1:15" x14ac:dyDescent="0.85">
      <c r="A25" s="6" t="s">
        <v>15</v>
      </c>
      <c r="B25" s="6" t="s">
        <v>24</v>
      </c>
      <c r="C25" s="6" t="s">
        <v>41</v>
      </c>
      <c r="D25" s="10">
        <v>6870</v>
      </c>
      <c r="E25" s="10">
        <v>11490</v>
      </c>
      <c r="F25" s="10">
        <v>11850</v>
      </c>
      <c r="G25" s="10">
        <v>12190</v>
      </c>
      <c r="H25" s="10">
        <f t="shared" si="0"/>
        <v>5320</v>
      </c>
      <c r="I25" s="11">
        <f t="shared" si="1"/>
        <v>0.77438136826783111</v>
      </c>
      <c r="J25" s="10">
        <v>5440</v>
      </c>
      <c r="K25" s="10">
        <v>7810</v>
      </c>
      <c r="L25" s="10">
        <v>8070</v>
      </c>
      <c r="M25" s="10">
        <v>8330</v>
      </c>
      <c r="N25" s="10">
        <f t="shared" si="2"/>
        <v>2890</v>
      </c>
      <c r="O25" s="11">
        <f t="shared" si="3"/>
        <v>0.53125</v>
      </c>
    </row>
    <row r="26" spans="1:15" x14ac:dyDescent="0.85">
      <c r="A26" s="6" t="s">
        <v>15</v>
      </c>
      <c r="B26" s="6" t="s">
        <v>24</v>
      </c>
      <c r="C26" s="6" t="s">
        <v>42</v>
      </c>
      <c r="D26" s="10">
        <v>10</v>
      </c>
      <c r="E26" s="10">
        <v>500</v>
      </c>
      <c r="F26" s="10">
        <v>590</v>
      </c>
      <c r="G26" s="10">
        <v>620</v>
      </c>
      <c r="H26" s="10">
        <f t="shared" si="0"/>
        <v>610</v>
      </c>
      <c r="I26" s="11">
        <f t="shared" si="1"/>
        <v>61</v>
      </c>
      <c r="J26" s="10">
        <v>0</v>
      </c>
      <c r="K26" s="10">
        <v>520</v>
      </c>
      <c r="L26" s="10">
        <v>560</v>
      </c>
      <c r="M26" s="10">
        <v>570</v>
      </c>
      <c r="N26" s="10">
        <f t="shared" si="2"/>
        <v>570</v>
      </c>
      <c r="O26" s="11" t="e">
        <f t="shared" si="3"/>
        <v>#DIV/0!</v>
      </c>
    </row>
    <row r="27" spans="1:15" x14ac:dyDescent="0.85">
      <c r="A27" s="6" t="s">
        <v>43</v>
      </c>
      <c r="B27" s="6" t="s">
        <v>16</v>
      </c>
      <c r="C27" s="7" t="s">
        <v>17</v>
      </c>
      <c r="D27" s="12">
        <v>243390</v>
      </c>
      <c r="E27" s="12">
        <v>267000</v>
      </c>
      <c r="F27" s="12">
        <v>269240</v>
      </c>
      <c r="G27" s="12">
        <v>271540</v>
      </c>
      <c r="H27" s="8">
        <f t="shared" si="0"/>
        <v>28150</v>
      </c>
      <c r="I27" s="9">
        <f t="shared" si="1"/>
        <v>0.11565799745264793</v>
      </c>
      <c r="J27" s="12">
        <v>104630</v>
      </c>
      <c r="K27" s="12">
        <v>110360</v>
      </c>
      <c r="L27" s="12">
        <v>111270</v>
      </c>
      <c r="M27" s="12">
        <v>112280</v>
      </c>
      <c r="N27" s="8">
        <f t="shared" si="2"/>
        <v>7650</v>
      </c>
      <c r="O27" s="9">
        <f t="shared" si="3"/>
        <v>7.3114785434387874E-2</v>
      </c>
    </row>
    <row r="28" spans="1:15" x14ac:dyDescent="0.85">
      <c r="A28" s="6" t="s">
        <v>43</v>
      </c>
      <c r="B28" s="6" t="s">
        <v>18</v>
      </c>
      <c r="C28" s="6" t="s">
        <v>44</v>
      </c>
      <c r="D28" s="10">
        <v>120</v>
      </c>
      <c r="E28" s="10">
        <v>120</v>
      </c>
      <c r="F28" s="10">
        <v>120</v>
      </c>
      <c r="G28" s="10">
        <v>120</v>
      </c>
      <c r="H28" s="10">
        <f t="shared" si="0"/>
        <v>0</v>
      </c>
      <c r="I28" s="11">
        <f t="shared" si="1"/>
        <v>0</v>
      </c>
      <c r="J28" s="10">
        <v>60</v>
      </c>
      <c r="K28" s="10">
        <v>60</v>
      </c>
      <c r="L28" s="10">
        <v>60</v>
      </c>
      <c r="M28" s="10">
        <v>60</v>
      </c>
      <c r="N28" s="10">
        <f t="shared" si="2"/>
        <v>0</v>
      </c>
      <c r="O28" s="11">
        <f t="shared" si="3"/>
        <v>0</v>
      </c>
    </row>
    <row r="29" spans="1:15" x14ac:dyDescent="0.85">
      <c r="A29" s="6" t="s">
        <v>43</v>
      </c>
      <c r="B29" s="6" t="s">
        <v>24</v>
      </c>
      <c r="C29" s="6" t="s">
        <v>45</v>
      </c>
      <c r="D29" s="10">
        <v>5440</v>
      </c>
      <c r="E29" s="10">
        <v>6210</v>
      </c>
      <c r="F29" s="10">
        <v>6060</v>
      </c>
      <c r="G29" s="10">
        <v>6960</v>
      </c>
      <c r="H29" s="10">
        <f t="shared" si="0"/>
        <v>1520</v>
      </c>
      <c r="I29" s="11">
        <f t="shared" si="1"/>
        <v>0.27941176470588225</v>
      </c>
      <c r="J29" s="10">
        <v>1290</v>
      </c>
      <c r="K29" s="10">
        <v>1460</v>
      </c>
      <c r="L29" s="10">
        <v>1550</v>
      </c>
      <c r="M29" s="10">
        <v>1730</v>
      </c>
      <c r="N29" s="10">
        <f t="shared" si="2"/>
        <v>440</v>
      </c>
      <c r="O29" s="11">
        <f t="shared" si="3"/>
        <v>0.3410852713178294</v>
      </c>
    </row>
    <row r="30" spans="1:15" x14ac:dyDescent="0.85">
      <c r="A30" s="6" t="s">
        <v>43</v>
      </c>
      <c r="B30" s="6" t="s">
        <v>24</v>
      </c>
      <c r="C30" s="6" t="s">
        <v>46</v>
      </c>
      <c r="D30" s="10">
        <v>2190</v>
      </c>
      <c r="E30" s="10">
        <v>2270</v>
      </c>
      <c r="F30" s="10">
        <v>2270</v>
      </c>
      <c r="G30" s="10">
        <v>2270</v>
      </c>
      <c r="H30" s="10">
        <f t="shared" si="0"/>
        <v>80</v>
      </c>
      <c r="I30" s="11">
        <f t="shared" si="1"/>
        <v>3.6529680365296802E-2</v>
      </c>
      <c r="J30" s="10">
        <v>1390</v>
      </c>
      <c r="K30" s="10">
        <v>1370</v>
      </c>
      <c r="L30" s="10">
        <v>1370</v>
      </c>
      <c r="M30" s="10">
        <v>1370</v>
      </c>
      <c r="N30" s="10">
        <f t="shared" si="2"/>
        <v>-20</v>
      </c>
      <c r="O30" s="11">
        <f t="shared" si="3"/>
        <v>-1.4388489208633115E-2</v>
      </c>
    </row>
    <row r="31" spans="1:15" x14ac:dyDescent="0.85">
      <c r="A31" s="6" t="s">
        <v>47</v>
      </c>
      <c r="B31" s="6" t="s">
        <v>16</v>
      </c>
      <c r="C31" s="7" t="s">
        <v>17</v>
      </c>
      <c r="D31" s="12">
        <v>766850</v>
      </c>
      <c r="E31" s="12">
        <v>884520</v>
      </c>
      <c r="F31" s="12">
        <v>892430</v>
      </c>
      <c r="G31" s="12">
        <v>900650</v>
      </c>
      <c r="H31" s="8">
        <f t="shared" si="0"/>
        <v>133800</v>
      </c>
      <c r="I31" s="9">
        <f t="shared" si="1"/>
        <v>0.17448001564843185</v>
      </c>
      <c r="J31" s="12">
        <v>310340</v>
      </c>
      <c r="K31" s="12">
        <v>341110</v>
      </c>
      <c r="L31" s="12">
        <v>345550</v>
      </c>
      <c r="M31" s="12">
        <v>349700</v>
      </c>
      <c r="N31" s="8">
        <f t="shared" si="2"/>
        <v>39360</v>
      </c>
      <c r="O31" s="9">
        <f t="shared" si="3"/>
        <v>0.12682863955661539</v>
      </c>
    </row>
    <row r="32" spans="1:15" x14ac:dyDescent="0.85">
      <c r="A32" s="6" t="s">
        <v>47</v>
      </c>
      <c r="B32" s="6" t="s">
        <v>18</v>
      </c>
      <c r="C32" s="6" t="s">
        <v>48</v>
      </c>
      <c r="D32" s="10">
        <v>550</v>
      </c>
      <c r="E32" s="10">
        <v>750</v>
      </c>
      <c r="F32" s="10">
        <v>750</v>
      </c>
      <c r="G32" s="10">
        <v>750</v>
      </c>
      <c r="H32" s="10">
        <f t="shared" si="0"/>
        <v>200</v>
      </c>
      <c r="I32" s="11">
        <f t="shared" si="1"/>
        <v>0.36363636363636354</v>
      </c>
      <c r="J32" s="10">
        <v>180</v>
      </c>
      <c r="K32" s="10">
        <v>220</v>
      </c>
      <c r="L32" s="10">
        <v>220</v>
      </c>
      <c r="M32" s="10">
        <v>220</v>
      </c>
      <c r="N32" s="10">
        <f t="shared" si="2"/>
        <v>40</v>
      </c>
      <c r="O32" s="11">
        <f t="shared" si="3"/>
        <v>0.22222222222222232</v>
      </c>
    </row>
    <row r="33" spans="1:16" x14ac:dyDescent="0.85">
      <c r="A33" s="6" t="s">
        <v>47</v>
      </c>
      <c r="B33" s="6" t="s">
        <v>18</v>
      </c>
      <c r="C33" s="6" t="s">
        <v>49</v>
      </c>
      <c r="D33" s="29">
        <v>1290</v>
      </c>
      <c r="E33" s="29">
        <v>1060</v>
      </c>
      <c r="F33" s="29">
        <v>1050</v>
      </c>
      <c r="G33" s="29">
        <v>1050</v>
      </c>
      <c r="H33" s="29">
        <f t="shared" si="0"/>
        <v>-240</v>
      </c>
      <c r="I33" s="30">
        <f t="shared" si="1"/>
        <v>-0.18604651162790697</v>
      </c>
      <c r="J33" s="21">
        <v>0</v>
      </c>
      <c r="K33" s="21">
        <v>0</v>
      </c>
      <c r="L33" s="21">
        <v>0</v>
      </c>
      <c r="M33" s="21">
        <v>0</v>
      </c>
      <c r="N33" s="21">
        <f t="shared" si="2"/>
        <v>0</v>
      </c>
      <c r="O33" s="24" t="e">
        <f t="shared" si="3"/>
        <v>#DIV/0!</v>
      </c>
      <c r="P33" s="22" t="s">
        <v>79</v>
      </c>
    </row>
    <row r="34" spans="1:16" x14ac:dyDescent="0.85">
      <c r="A34" s="6" t="s">
        <v>47</v>
      </c>
      <c r="B34" s="6" t="s">
        <v>18</v>
      </c>
      <c r="C34" s="6" t="s">
        <v>23</v>
      </c>
      <c r="D34" s="10">
        <v>200</v>
      </c>
      <c r="E34" s="10">
        <v>130</v>
      </c>
      <c r="F34" s="10">
        <v>110</v>
      </c>
      <c r="G34" s="10">
        <v>110</v>
      </c>
      <c r="H34" s="10">
        <f t="shared" si="0"/>
        <v>-90</v>
      </c>
      <c r="I34" s="11">
        <f t="shared" si="1"/>
        <v>-0.44999999999999996</v>
      </c>
      <c r="J34" s="10">
        <v>80</v>
      </c>
      <c r="K34" s="10">
        <v>50</v>
      </c>
      <c r="L34" s="10">
        <v>50</v>
      </c>
      <c r="M34" s="10">
        <v>50</v>
      </c>
      <c r="N34" s="10">
        <f t="shared" si="2"/>
        <v>-30</v>
      </c>
      <c r="O34" s="11">
        <f t="shared" si="3"/>
        <v>-0.375</v>
      </c>
    </row>
    <row r="35" spans="1:16" x14ac:dyDescent="0.85">
      <c r="A35" s="6" t="s">
        <v>47</v>
      </c>
      <c r="B35" s="6" t="s">
        <v>24</v>
      </c>
      <c r="C35" s="6" t="s">
        <v>50</v>
      </c>
      <c r="D35" s="10">
        <v>400</v>
      </c>
      <c r="E35" s="10">
        <v>550</v>
      </c>
      <c r="F35" s="10">
        <v>560</v>
      </c>
      <c r="G35" s="10">
        <v>700</v>
      </c>
      <c r="H35" s="10">
        <f t="shared" si="0"/>
        <v>300</v>
      </c>
      <c r="I35" s="11">
        <f t="shared" si="1"/>
        <v>0.75</v>
      </c>
      <c r="J35" s="10">
        <v>220</v>
      </c>
      <c r="K35" s="10">
        <v>230</v>
      </c>
      <c r="L35" s="10">
        <v>240</v>
      </c>
      <c r="M35" s="10">
        <v>300</v>
      </c>
      <c r="N35" s="10">
        <f t="shared" si="2"/>
        <v>80</v>
      </c>
      <c r="O35" s="11">
        <f t="shared" si="3"/>
        <v>0.36363636363636354</v>
      </c>
    </row>
    <row r="36" spans="1:16" x14ac:dyDescent="0.85">
      <c r="A36" s="6" t="s">
        <v>47</v>
      </c>
      <c r="B36" s="6" t="s">
        <v>24</v>
      </c>
      <c r="C36" s="6" t="s">
        <v>51</v>
      </c>
      <c r="D36" s="10">
        <v>1270</v>
      </c>
      <c r="E36" s="10">
        <v>1510</v>
      </c>
      <c r="F36" s="10">
        <v>1510</v>
      </c>
      <c r="G36" s="10">
        <v>1510</v>
      </c>
      <c r="H36" s="10">
        <f t="shared" si="0"/>
        <v>240</v>
      </c>
      <c r="I36" s="11">
        <f t="shared" si="1"/>
        <v>0.18897637795275601</v>
      </c>
      <c r="J36" s="10">
        <v>680</v>
      </c>
      <c r="K36" s="10">
        <v>690</v>
      </c>
      <c r="L36" s="10">
        <v>690</v>
      </c>
      <c r="M36" s="10">
        <v>690</v>
      </c>
      <c r="N36" s="10">
        <f t="shared" si="2"/>
        <v>10</v>
      </c>
      <c r="O36" s="11">
        <f t="shared" si="3"/>
        <v>1.4705882352941124E-2</v>
      </c>
    </row>
    <row r="37" spans="1:16" x14ac:dyDescent="0.85">
      <c r="A37" s="6" t="s">
        <v>47</v>
      </c>
      <c r="B37" s="6" t="s">
        <v>24</v>
      </c>
      <c r="C37" s="6" t="s">
        <v>52</v>
      </c>
      <c r="D37" s="10">
        <v>2110</v>
      </c>
      <c r="E37" s="10">
        <v>2730</v>
      </c>
      <c r="F37" s="10">
        <v>2820</v>
      </c>
      <c r="G37" s="10">
        <v>2790</v>
      </c>
      <c r="H37" s="10">
        <f t="shared" si="0"/>
        <v>680</v>
      </c>
      <c r="I37" s="11">
        <f t="shared" si="1"/>
        <v>0.32227488151658767</v>
      </c>
      <c r="J37" s="10">
        <v>1180</v>
      </c>
      <c r="K37" s="10">
        <v>1640</v>
      </c>
      <c r="L37" s="10">
        <v>1670</v>
      </c>
      <c r="M37" s="10">
        <v>1660</v>
      </c>
      <c r="N37" s="10">
        <f t="shared" si="2"/>
        <v>480</v>
      </c>
      <c r="O37" s="11">
        <f t="shared" si="3"/>
        <v>0.40677966101694918</v>
      </c>
    </row>
    <row r="38" spans="1:16" x14ac:dyDescent="0.85">
      <c r="A38" s="6" t="s">
        <v>47</v>
      </c>
      <c r="B38" s="6" t="s">
        <v>24</v>
      </c>
      <c r="C38" s="6" t="s">
        <v>53</v>
      </c>
      <c r="D38" s="10">
        <v>13000</v>
      </c>
      <c r="E38" s="10">
        <v>16340</v>
      </c>
      <c r="F38" s="10">
        <v>16050</v>
      </c>
      <c r="G38" s="10">
        <v>16670</v>
      </c>
      <c r="H38" s="10">
        <f t="shared" si="0"/>
        <v>3670</v>
      </c>
      <c r="I38" s="11">
        <f t="shared" si="1"/>
        <v>0.28230769230769237</v>
      </c>
      <c r="J38" s="10">
        <v>7820</v>
      </c>
      <c r="K38" s="10">
        <v>9250</v>
      </c>
      <c r="L38" s="10">
        <v>9380</v>
      </c>
      <c r="M38" s="10">
        <v>9640</v>
      </c>
      <c r="N38" s="10">
        <f t="shared" si="2"/>
        <v>1820</v>
      </c>
      <c r="O38" s="11">
        <f t="shared" si="3"/>
        <v>0.23273657289002547</v>
      </c>
    </row>
    <row r="39" spans="1:16" x14ac:dyDescent="0.85">
      <c r="A39" s="6" t="s">
        <v>47</v>
      </c>
      <c r="B39" s="6" t="s">
        <v>24</v>
      </c>
      <c r="C39" s="6" t="s">
        <v>54</v>
      </c>
      <c r="D39" s="10">
        <v>4020</v>
      </c>
      <c r="E39" s="10">
        <v>6280</v>
      </c>
      <c r="F39" s="10">
        <v>6300</v>
      </c>
      <c r="G39" s="10">
        <v>6340</v>
      </c>
      <c r="H39" s="10">
        <f t="shared" si="0"/>
        <v>2320</v>
      </c>
      <c r="I39" s="11">
        <f t="shared" si="1"/>
        <v>0.57711442786069655</v>
      </c>
      <c r="J39" s="10">
        <v>2030</v>
      </c>
      <c r="K39" s="10">
        <v>3230</v>
      </c>
      <c r="L39" s="10">
        <v>3240</v>
      </c>
      <c r="M39" s="10">
        <v>3260</v>
      </c>
      <c r="N39" s="10">
        <f t="shared" si="2"/>
        <v>1230</v>
      </c>
      <c r="O39" s="11">
        <f t="shared" si="3"/>
        <v>0.60591133004926112</v>
      </c>
    </row>
    <row r="40" spans="1:16" x14ac:dyDescent="0.85">
      <c r="A40" s="6" t="s">
        <v>47</v>
      </c>
      <c r="B40" s="6" t="s">
        <v>24</v>
      </c>
      <c r="C40" s="6" t="s">
        <v>55</v>
      </c>
      <c r="D40" s="10">
        <v>5530</v>
      </c>
      <c r="E40" s="10">
        <v>6530</v>
      </c>
      <c r="F40" s="10">
        <v>6620</v>
      </c>
      <c r="G40" s="10">
        <v>6830</v>
      </c>
      <c r="H40" s="10">
        <f t="shared" si="0"/>
        <v>1300</v>
      </c>
      <c r="I40" s="11">
        <f t="shared" si="1"/>
        <v>0.2350813743218807</v>
      </c>
      <c r="J40" s="10">
        <v>2830</v>
      </c>
      <c r="K40" s="10">
        <v>3050</v>
      </c>
      <c r="L40" s="10">
        <v>3100</v>
      </c>
      <c r="M40" s="10">
        <v>3220</v>
      </c>
      <c r="N40" s="10">
        <f t="shared" si="2"/>
        <v>390</v>
      </c>
      <c r="O40" s="11">
        <f t="shared" si="3"/>
        <v>0.13780918727915203</v>
      </c>
    </row>
    <row r="41" spans="1:16" x14ac:dyDescent="0.85">
      <c r="A41" s="6" t="s">
        <v>56</v>
      </c>
      <c r="B41" s="6" t="s">
        <v>16</v>
      </c>
      <c r="C41" s="7" t="s">
        <v>17</v>
      </c>
      <c r="D41" s="12">
        <v>702970</v>
      </c>
      <c r="E41" s="26">
        <f>814410-E45+'centers_pop_hu_2010_2020-22'!E45</f>
        <v>813960</v>
      </c>
      <c r="F41" s="26">
        <f>824510-F45+'centers_pop_hu_2010_2020-22'!F45</f>
        <v>824060</v>
      </c>
      <c r="G41" s="26">
        <f>832760-G45+'centers_pop_hu_2010_2020-22'!G45</f>
        <v>832310</v>
      </c>
      <c r="H41" s="27">
        <f t="shared" si="0"/>
        <v>129340</v>
      </c>
      <c r="I41" s="28">
        <f t="shared" si="1"/>
        <v>0.18399078196793606</v>
      </c>
      <c r="J41" s="12">
        <v>281650</v>
      </c>
      <c r="K41" s="12">
        <v>314820</v>
      </c>
      <c r="L41" s="12">
        <v>319970</v>
      </c>
      <c r="M41" s="12">
        <v>323850</v>
      </c>
      <c r="N41" s="8">
        <f t="shared" si="2"/>
        <v>42200</v>
      </c>
      <c r="O41" s="9">
        <f t="shared" si="3"/>
        <v>0.14983135096751288</v>
      </c>
    </row>
    <row r="42" spans="1:16" x14ac:dyDescent="0.85">
      <c r="A42" s="6" t="s">
        <v>56</v>
      </c>
      <c r="B42" s="6" t="s">
        <v>18</v>
      </c>
      <c r="C42" s="6" t="s">
        <v>57</v>
      </c>
      <c r="D42" s="10">
        <v>900</v>
      </c>
      <c r="E42" s="10">
        <v>1200</v>
      </c>
      <c r="F42" s="10">
        <v>1190</v>
      </c>
      <c r="G42" s="10">
        <v>1190</v>
      </c>
      <c r="H42" s="10">
        <f t="shared" si="0"/>
        <v>290</v>
      </c>
      <c r="I42" s="11">
        <f t="shared" si="1"/>
        <v>0.32222222222222219</v>
      </c>
      <c r="J42" s="10">
        <v>400</v>
      </c>
      <c r="K42" s="10">
        <v>410</v>
      </c>
      <c r="L42" s="10">
        <v>410</v>
      </c>
      <c r="M42" s="10">
        <v>410</v>
      </c>
      <c r="N42" s="10">
        <f t="shared" si="2"/>
        <v>10</v>
      </c>
      <c r="O42" s="11">
        <f t="shared" si="3"/>
        <v>2.4999999999999911E-2</v>
      </c>
    </row>
    <row r="43" spans="1:16" x14ac:dyDescent="0.85">
      <c r="A43" s="6" t="s">
        <v>56</v>
      </c>
      <c r="B43" s="6" t="s">
        <v>18</v>
      </c>
      <c r="C43" s="6" t="s">
        <v>58</v>
      </c>
      <c r="D43" s="10">
        <v>460</v>
      </c>
      <c r="E43" s="10">
        <v>1250</v>
      </c>
      <c r="F43" s="10">
        <v>1250</v>
      </c>
      <c r="G43" s="10">
        <v>1690</v>
      </c>
      <c r="H43" s="10">
        <f t="shared" si="0"/>
        <v>1230</v>
      </c>
      <c r="I43" s="11">
        <f t="shared" si="1"/>
        <v>2.6739130434782608</v>
      </c>
      <c r="J43" s="10">
        <v>170</v>
      </c>
      <c r="K43" s="10">
        <v>370</v>
      </c>
      <c r="L43" s="10">
        <v>380</v>
      </c>
      <c r="M43" s="10">
        <v>570</v>
      </c>
      <c r="N43" s="10">
        <f t="shared" si="2"/>
        <v>400</v>
      </c>
      <c r="O43" s="11">
        <f t="shared" si="3"/>
        <v>2.3529411764705883</v>
      </c>
    </row>
    <row r="44" spans="1:16" x14ac:dyDescent="0.85">
      <c r="A44" s="6" t="s">
        <v>56</v>
      </c>
      <c r="B44" s="6" t="s">
        <v>24</v>
      </c>
      <c r="C44" s="6" t="s">
        <v>59</v>
      </c>
      <c r="D44" s="10">
        <v>300</v>
      </c>
      <c r="E44" s="10">
        <v>480</v>
      </c>
      <c r="F44" s="10">
        <v>480</v>
      </c>
      <c r="G44" s="10">
        <v>480</v>
      </c>
      <c r="H44" s="10">
        <f t="shared" si="0"/>
        <v>180</v>
      </c>
      <c r="I44" s="11">
        <f t="shared" si="1"/>
        <v>0.60000000000000009</v>
      </c>
      <c r="J44" s="10">
        <v>150</v>
      </c>
      <c r="K44" s="10">
        <v>180</v>
      </c>
      <c r="L44" s="10">
        <v>180</v>
      </c>
      <c r="M44" s="10">
        <v>180</v>
      </c>
      <c r="N44" s="10">
        <f t="shared" si="2"/>
        <v>30</v>
      </c>
      <c r="O44" s="11">
        <f t="shared" si="3"/>
        <v>0.19999999999999996</v>
      </c>
    </row>
    <row r="45" spans="1:16" x14ac:dyDescent="0.85">
      <c r="A45" s="6" t="s">
        <v>56</v>
      </c>
      <c r="B45" s="6" t="s">
        <v>24</v>
      </c>
      <c r="C45" s="6" t="s">
        <v>60</v>
      </c>
      <c r="D45" s="10">
        <v>6170</v>
      </c>
      <c r="E45" s="21">
        <f>ROUND(6850-384+833,-1)</f>
        <v>7300</v>
      </c>
      <c r="F45" s="21">
        <f>ROUND(6600-31+479,-1)</f>
        <v>7050</v>
      </c>
      <c r="G45" s="21">
        <f>ROUND(6910-13+460,-1)</f>
        <v>7360</v>
      </c>
      <c r="H45" s="21">
        <f t="shared" si="0"/>
        <v>1190</v>
      </c>
      <c r="I45" s="24">
        <f t="shared" si="1"/>
        <v>0.19286871961102103</v>
      </c>
      <c r="J45" s="10">
        <v>3070</v>
      </c>
      <c r="K45" s="10">
        <v>3870</v>
      </c>
      <c r="L45" s="10">
        <v>3910</v>
      </c>
      <c r="M45" s="10">
        <v>4070</v>
      </c>
      <c r="N45" s="10">
        <f t="shared" si="2"/>
        <v>1000</v>
      </c>
      <c r="O45" s="11">
        <f t="shared" si="3"/>
        <v>0.32573289902280123</v>
      </c>
      <c r="P45" s="22" t="s">
        <v>76</v>
      </c>
    </row>
    <row r="46" spans="1:16" x14ac:dyDescent="0.85">
      <c r="A46" s="6" t="s">
        <v>56</v>
      </c>
      <c r="B46" s="6" t="s">
        <v>24</v>
      </c>
      <c r="C46" s="6" t="s">
        <v>61</v>
      </c>
      <c r="D46" s="10">
        <v>2450</v>
      </c>
      <c r="E46" s="10">
        <v>3770</v>
      </c>
      <c r="F46" s="10">
        <v>3770</v>
      </c>
      <c r="G46" s="10">
        <v>4270</v>
      </c>
      <c r="H46" s="10">
        <f t="shared" si="0"/>
        <v>1820</v>
      </c>
      <c r="I46" s="11">
        <f t="shared" si="1"/>
        <v>0.74285714285714288</v>
      </c>
      <c r="J46" s="10">
        <v>1190</v>
      </c>
      <c r="K46" s="10">
        <v>1870</v>
      </c>
      <c r="L46" s="10">
        <v>1870</v>
      </c>
      <c r="M46" s="10">
        <v>2110</v>
      </c>
      <c r="N46" s="10">
        <f t="shared" si="2"/>
        <v>920</v>
      </c>
      <c r="O46" s="11">
        <f t="shared" si="3"/>
        <v>0.77310924369747891</v>
      </c>
    </row>
    <row r="47" spans="1:16" x14ac:dyDescent="0.85">
      <c r="D47" s="13"/>
      <c r="E47" s="13"/>
      <c r="F47" s="13"/>
      <c r="G47" s="13"/>
      <c r="H47" s="13"/>
      <c r="I47" s="11"/>
      <c r="J47" s="13"/>
      <c r="K47" s="13"/>
      <c r="L47" s="13"/>
      <c r="M47" s="13"/>
      <c r="N47" s="13"/>
      <c r="O47" s="11"/>
    </row>
    <row r="48" spans="1:16" x14ac:dyDescent="0.85">
      <c r="A48" s="1"/>
      <c r="B48" s="14" t="s">
        <v>18</v>
      </c>
      <c r="C48" s="14" t="s">
        <v>62</v>
      </c>
      <c r="D48" s="15">
        <f>SUM(D4:D8,D28,D32:D34,D42:D43)</f>
        <v>6140</v>
      </c>
      <c r="E48" s="15">
        <f t="shared" ref="E48:G48" si="4">SUM(E4:E8,E28,E32:E34,E42:E43)</f>
        <v>7750</v>
      </c>
      <c r="F48" s="15">
        <f t="shared" si="4"/>
        <v>7650</v>
      </c>
      <c r="G48" s="15">
        <f t="shared" si="4"/>
        <v>8090</v>
      </c>
      <c r="H48" s="15">
        <f t="shared" si="0"/>
        <v>1950</v>
      </c>
      <c r="I48" s="16">
        <f t="shared" si="1"/>
        <v>0.31758957654723119</v>
      </c>
      <c r="J48" s="15">
        <f t="shared" ref="J48:M48" si="5">SUM(J4:J8,J28,J32:J34,J42:J43)</f>
        <v>1790</v>
      </c>
      <c r="K48" s="15">
        <f t="shared" si="5"/>
        <v>2150</v>
      </c>
      <c r="L48" s="15">
        <f t="shared" si="5"/>
        <v>2160</v>
      </c>
      <c r="M48" s="15">
        <f t="shared" si="5"/>
        <v>2350</v>
      </c>
      <c r="N48" s="15">
        <f t="shared" ref="N48:N49" si="6">M48-J48</f>
        <v>560</v>
      </c>
      <c r="O48" s="16">
        <f t="shared" ref="O48:O49" si="7">M48/J48-1</f>
        <v>0.31284916201117308</v>
      </c>
    </row>
    <row r="49" spans="1:16" x14ac:dyDescent="0.85">
      <c r="A49" s="1"/>
      <c r="B49" s="14" t="s">
        <v>24</v>
      </c>
      <c r="C49" s="14" t="s">
        <v>63</v>
      </c>
      <c r="D49" s="15">
        <f>SUM(D9:D26,D29:D30,D35:D40,D44:D46)</f>
        <v>180640</v>
      </c>
      <c r="E49" s="15">
        <f t="shared" ref="E49:G49" si="8">SUM(E9:E26,E29:E30,E35:E40,E44:E46)</f>
        <v>266490</v>
      </c>
      <c r="F49" s="15">
        <f t="shared" si="8"/>
        <v>265580</v>
      </c>
      <c r="G49" s="15">
        <f t="shared" si="8"/>
        <v>284950</v>
      </c>
      <c r="H49" s="15">
        <f t="shared" si="0"/>
        <v>104310</v>
      </c>
      <c r="I49" s="16">
        <f t="shared" si="1"/>
        <v>0.57744685562444631</v>
      </c>
      <c r="J49" s="15">
        <f t="shared" ref="J49:M49" si="9">SUM(J9:J26,J29:J30,J35:J40,J44:J46)</f>
        <v>110610</v>
      </c>
      <c r="K49" s="15">
        <f t="shared" si="9"/>
        <v>157190</v>
      </c>
      <c r="L49" s="15">
        <f t="shared" si="9"/>
        <v>161850</v>
      </c>
      <c r="M49" s="15">
        <f t="shared" si="9"/>
        <v>169180</v>
      </c>
      <c r="N49" s="15">
        <f t="shared" si="6"/>
        <v>58570</v>
      </c>
      <c r="O49" s="16">
        <f t="shared" si="7"/>
        <v>0.52951812675165</v>
      </c>
    </row>
    <row r="50" spans="1:16" x14ac:dyDescent="0.85">
      <c r="B50" s="17"/>
      <c r="C50" s="17"/>
      <c r="D50" s="13"/>
      <c r="E50" s="13"/>
      <c r="F50" s="13"/>
      <c r="G50" s="13"/>
      <c r="H50" s="13"/>
      <c r="I50" s="16"/>
      <c r="J50" s="13"/>
      <c r="K50" s="13"/>
      <c r="L50" s="13"/>
      <c r="M50" s="13"/>
      <c r="N50" s="13"/>
      <c r="O50" s="16"/>
    </row>
    <row r="51" spans="1:16" s="1" customFormat="1" x14ac:dyDescent="0.85">
      <c r="A51" s="18" t="s">
        <v>15</v>
      </c>
      <c r="C51" s="14" t="s">
        <v>64</v>
      </c>
      <c r="D51" s="19">
        <f>SUM(D3:D26)</f>
        <v>1931330</v>
      </c>
      <c r="E51" s="19">
        <f t="shared" ref="E51:G51" si="10">SUM(E3:E26)</f>
        <v>2269620</v>
      </c>
      <c r="F51" s="19">
        <f t="shared" si="10"/>
        <v>2286990</v>
      </c>
      <c r="G51" s="19">
        <f t="shared" si="10"/>
        <v>2317640</v>
      </c>
      <c r="H51" s="19">
        <f t="shared" si="0"/>
        <v>386310</v>
      </c>
      <c r="I51" s="16">
        <f t="shared" si="1"/>
        <v>0.20002278222779113</v>
      </c>
      <c r="J51" s="19">
        <f t="shared" ref="J51:M51" si="11">SUM(J3:J26)</f>
        <v>851290</v>
      </c>
      <c r="K51" s="19">
        <f t="shared" si="11"/>
        <v>969210</v>
      </c>
      <c r="L51" s="19">
        <f t="shared" si="11"/>
        <v>984430</v>
      </c>
      <c r="M51" s="19">
        <f t="shared" si="11"/>
        <v>1001550</v>
      </c>
      <c r="N51" s="19">
        <f t="shared" ref="N51:N55" si="12">M51-J51</f>
        <v>150260</v>
      </c>
      <c r="O51" s="16">
        <f t="shared" ref="O51:O55" si="13">M51/J51-1</f>
        <v>0.17650859284145248</v>
      </c>
      <c r="P51" s="25"/>
    </row>
    <row r="52" spans="1:16" s="1" customFormat="1" x14ac:dyDescent="0.85">
      <c r="A52" s="18" t="s">
        <v>43</v>
      </c>
      <c r="C52" s="14" t="s">
        <v>65</v>
      </c>
      <c r="D52" s="19">
        <f>SUM(D27:D30)</f>
        <v>251140</v>
      </c>
      <c r="E52" s="19">
        <f t="shared" ref="E52:G52" si="14">SUM(E27:E30)</f>
        <v>275600</v>
      </c>
      <c r="F52" s="19">
        <f t="shared" si="14"/>
        <v>277690</v>
      </c>
      <c r="G52" s="19">
        <f t="shared" si="14"/>
        <v>280890</v>
      </c>
      <c r="H52" s="19">
        <f t="shared" si="0"/>
        <v>29750</v>
      </c>
      <c r="I52" s="16">
        <f t="shared" si="1"/>
        <v>0.11845982320617976</v>
      </c>
      <c r="J52" s="19">
        <f t="shared" ref="J52:M52" si="15">SUM(J27:J30)</f>
        <v>107370</v>
      </c>
      <c r="K52" s="19">
        <f t="shared" si="15"/>
        <v>113250</v>
      </c>
      <c r="L52" s="19">
        <f t="shared" si="15"/>
        <v>114250</v>
      </c>
      <c r="M52" s="19">
        <f t="shared" si="15"/>
        <v>115440</v>
      </c>
      <c r="N52" s="19">
        <f t="shared" si="12"/>
        <v>8070</v>
      </c>
      <c r="O52" s="16">
        <f t="shared" si="13"/>
        <v>7.5160659402067509E-2</v>
      </c>
      <c r="P52" s="25"/>
    </row>
    <row r="53" spans="1:16" s="1" customFormat="1" x14ac:dyDescent="0.85">
      <c r="A53" s="18" t="s">
        <v>47</v>
      </c>
      <c r="C53" s="14" t="s">
        <v>66</v>
      </c>
      <c r="D53" s="19">
        <f>SUM(D31:D40)</f>
        <v>795220</v>
      </c>
      <c r="E53" s="19">
        <f t="shared" ref="E53:G53" si="16">SUM(E31:E40)</f>
        <v>920400</v>
      </c>
      <c r="F53" s="19">
        <f t="shared" si="16"/>
        <v>928200</v>
      </c>
      <c r="G53" s="19">
        <f t="shared" si="16"/>
        <v>937400</v>
      </c>
      <c r="H53" s="19">
        <f t="shared" si="0"/>
        <v>142180</v>
      </c>
      <c r="I53" s="16">
        <f t="shared" si="1"/>
        <v>0.17879328990719556</v>
      </c>
      <c r="J53" s="19">
        <f t="shared" ref="J53:M53" si="17">SUM(J31:J40)</f>
        <v>325360</v>
      </c>
      <c r="K53" s="19">
        <f t="shared" si="17"/>
        <v>359470</v>
      </c>
      <c r="L53" s="19">
        <f t="shared" si="17"/>
        <v>364140</v>
      </c>
      <c r="M53" s="19">
        <f t="shared" si="17"/>
        <v>368740</v>
      </c>
      <c r="N53" s="19">
        <f t="shared" si="12"/>
        <v>43380</v>
      </c>
      <c r="O53" s="16">
        <f t="shared" si="13"/>
        <v>0.13332923530858132</v>
      </c>
      <c r="P53" s="25"/>
    </row>
    <row r="54" spans="1:16" s="1" customFormat="1" x14ac:dyDescent="0.85">
      <c r="A54" s="18" t="s">
        <v>56</v>
      </c>
      <c r="C54" s="14" t="s">
        <v>67</v>
      </c>
      <c r="D54" s="19">
        <f>SUM(D41:D46)</f>
        <v>713250</v>
      </c>
      <c r="E54" s="19">
        <f t="shared" ref="E54:G54" si="18">SUM(E41:E46)</f>
        <v>827960</v>
      </c>
      <c r="F54" s="19">
        <f t="shared" si="18"/>
        <v>837800</v>
      </c>
      <c r="G54" s="19">
        <f t="shared" si="18"/>
        <v>847300</v>
      </c>
      <c r="H54" s="19">
        <f t="shared" si="0"/>
        <v>134050</v>
      </c>
      <c r="I54" s="16">
        <f t="shared" si="1"/>
        <v>0.1879425166491413</v>
      </c>
      <c r="J54" s="19">
        <f t="shared" ref="J54:M54" si="19">SUM(J41:J46)</f>
        <v>286630</v>
      </c>
      <c r="K54" s="19">
        <f t="shared" si="19"/>
        <v>321520</v>
      </c>
      <c r="L54" s="19">
        <f t="shared" si="19"/>
        <v>326720</v>
      </c>
      <c r="M54" s="19">
        <f t="shared" si="19"/>
        <v>331190</v>
      </c>
      <c r="N54" s="19">
        <f t="shared" si="12"/>
        <v>44560</v>
      </c>
      <c r="O54" s="16">
        <f t="shared" si="13"/>
        <v>0.15546174510693223</v>
      </c>
      <c r="P54" s="25"/>
    </row>
    <row r="55" spans="1:16" s="1" customFormat="1" x14ac:dyDescent="0.85">
      <c r="C55" s="14" t="s">
        <v>68</v>
      </c>
      <c r="D55" s="19">
        <f>SUM(D51:D54)</f>
        <v>3690940</v>
      </c>
      <c r="E55" s="19">
        <f t="shared" ref="E55:M55" si="20">SUM(E51:E54)</f>
        <v>4293580</v>
      </c>
      <c r="F55" s="19">
        <f t="shared" si="20"/>
        <v>4330680</v>
      </c>
      <c r="G55" s="19">
        <f t="shared" si="20"/>
        <v>4383230</v>
      </c>
      <c r="H55" s="19">
        <f t="shared" si="0"/>
        <v>692290</v>
      </c>
      <c r="I55" s="16">
        <f t="shared" si="1"/>
        <v>0.1875646854188906</v>
      </c>
      <c r="J55" s="19">
        <f t="shared" si="20"/>
        <v>1570650</v>
      </c>
      <c r="K55" s="19">
        <f t="shared" si="20"/>
        <v>1763450</v>
      </c>
      <c r="L55" s="19">
        <f t="shared" si="20"/>
        <v>1789540</v>
      </c>
      <c r="M55" s="19">
        <f t="shared" si="20"/>
        <v>1816920</v>
      </c>
      <c r="N55" s="19">
        <f t="shared" si="12"/>
        <v>246270</v>
      </c>
      <c r="O55" s="16">
        <f t="shared" si="13"/>
        <v>0.15679495750167138</v>
      </c>
      <c r="P55" s="25"/>
    </row>
    <row r="56" spans="1:16" x14ac:dyDescent="0.85">
      <c r="D56" s="20"/>
      <c r="E56" s="20"/>
      <c r="F56" s="20"/>
      <c r="G56" s="20"/>
      <c r="H56" s="20"/>
      <c r="I56" s="11"/>
    </row>
    <row r="57" spans="1:16" x14ac:dyDescent="0.85">
      <c r="A57" s="2" t="s">
        <v>69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983B1-959A-4B6E-9008-01A96A371D0A}">
  <dimension ref="A1:P57"/>
  <sheetViews>
    <sheetView workbookViewId="0">
      <pane xSplit="3" ySplit="2" topLeftCell="L3" activePane="bottomRight" state="frozen"/>
      <selection pane="topRight" activeCell="D1" sqref="D1"/>
      <selection pane="bottomLeft" activeCell="A3" sqref="A3"/>
      <selection pane="bottomRight" activeCell="D7" sqref="D7:O7"/>
    </sheetView>
  </sheetViews>
  <sheetFormatPr defaultRowHeight="20" x14ac:dyDescent="0.85"/>
  <cols>
    <col min="1" max="1" width="14.08984375" style="2" customWidth="1"/>
    <col min="2" max="2" width="35.26953125" style="2" bestFit="1" customWidth="1"/>
    <col min="3" max="3" width="39.54296875" style="2" bestFit="1" customWidth="1"/>
    <col min="4" max="9" width="20" style="3" customWidth="1"/>
    <col min="10" max="15" width="18.90625" style="3" customWidth="1"/>
    <col min="16" max="16" width="20" style="22" bestFit="1" customWidth="1"/>
    <col min="17" max="16384" width="8.7265625" style="2"/>
  </cols>
  <sheetData>
    <row r="1" spans="1:16" x14ac:dyDescent="0.85">
      <c r="A1" s="1" t="s">
        <v>70</v>
      </c>
    </row>
    <row r="2" spans="1:16" ht="60" x14ac:dyDescent="0.85">
      <c r="A2" s="4" t="s">
        <v>0</v>
      </c>
      <c r="B2" s="4" t="s">
        <v>1</v>
      </c>
      <c r="C2" s="4" t="s">
        <v>2</v>
      </c>
      <c r="D2" s="5" t="s">
        <v>3</v>
      </c>
      <c r="E2" s="5" t="s">
        <v>4</v>
      </c>
      <c r="F2" s="5" t="s">
        <v>5</v>
      </c>
      <c r="G2" s="5" t="s">
        <v>6</v>
      </c>
      <c r="H2" s="5" t="s">
        <v>7</v>
      </c>
      <c r="I2" s="5" t="s">
        <v>8</v>
      </c>
      <c r="J2" s="5" t="s">
        <v>9</v>
      </c>
      <c r="K2" s="5" t="s">
        <v>10</v>
      </c>
      <c r="L2" s="5" t="s">
        <v>11</v>
      </c>
      <c r="M2" s="5" t="s">
        <v>12</v>
      </c>
      <c r="N2" s="5" t="s">
        <v>13</v>
      </c>
      <c r="O2" s="5" t="s">
        <v>14</v>
      </c>
      <c r="P2" s="23" t="s">
        <v>72</v>
      </c>
    </row>
    <row r="3" spans="1:16" x14ac:dyDescent="0.85">
      <c r="A3" s="6" t="s">
        <v>15</v>
      </c>
      <c r="B3" s="6" t="s">
        <v>16</v>
      </c>
      <c r="C3" s="7" t="s">
        <v>17</v>
      </c>
      <c r="D3" s="27">
        <f>1790880-D13+'centers_pop_hu_2010_2020-22'!D13</f>
        <v>1790950</v>
      </c>
      <c r="E3" s="27">
        <f>2053650-E12-E13+'centers_pop_hu_2010_2020-22'!E12+'centers_pop_hu_2010_2020-22'!E13</f>
        <v>2053860</v>
      </c>
      <c r="F3" s="27">
        <f>2071240-F12-F13+'centers_pop_hu_2010_2020-22'!F12+'centers_pop_hu_2010_2020-22'!F13</f>
        <v>2071720</v>
      </c>
      <c r="G3" s="27">
        <f>2085150-G12-G13+'centers_pop_hu_2010_2020-22'!G12+'centers_pop_hu_2010_2020-22'!G13</f>
        <v>2085690</v>
      </c>
      <c r="H3" s="27">
        <f>G3-D3</f>
        <v>294740</v>
      </c>
      <c r="I3" s="28">
        <f>G3/D3-1</f>
        <v>0.16457187526173267</v>
      </c>
      <c r="J3" s="27">
        <f>761600-J13+'centers_pop_hu_2010_2020-22'!J13</f>
        <v>761630</v>
      </c>
      <c r="K3" s="27">
        <f>837820-K12+'centers_pop_hu_2010_2020-22'!K12</f>
        <v>837820</v>
      </c>
      <c r="L3" s="27">
        <f>848690-L12+'centers_pop_hu_2010_2020-22'!L12</f>
        <v>848740</v>
      </c>
      <c r="M3" s="27">
        <f>859510-M12+'centers_pop_hu_2010_2020-22'!M12</f>
        <v>859560</v>
      </c>
      <c r="N3" s="27">
        <f>M3-J3</f>
        <v>97930</v>
      </c>
      <c r="O3" s="28">
        <f>M3/J3-1</f>
        <v>0.12857949398001645</v>
      </c>
    </row>
    <row r="4" spans="1:16" x14ac:dyDescent="0.85">
      <c r="A4" s="6" t="s">
        <v>15</v>
      </c>
      <c r="B4" s="6" t="s">
        <v>18</v>
      </c>
      <c r="C4" s="6" t="s">
        <v>19</v>
      </c>
      <c r="D4" s="10">
        <v>1070</v>
      </c>
      <c r="E4" s="10">
        <v>940</v>
      </c>
      <c r="F4" s="10">
        <v>940</v>
      </c>
      <c r="G4" s="10">
        <v>940</v>
      </c>
      <c r="H4" s="10">
        <f t="shared" ref="H4:H55" si="0">G4-D4</f>
        <v>-130</v>
      </c>
      <c r="I4" s="11">
        <f t="shared" ref="I4:I55" si="1">G4/D4-1</f>
        <v>-0.12149532710280375</v>
      </c>
      <c r="J4" s="10">
        <v>230</v>
      </c>
      <c r="K4" s="10">
        <v>320</v>
      </c>
      <c r="L4" s="10">
        <v>320</v>
      </c>
      <c r="M4" s="10">
        <v>320</v>
      </c>
      <c r="N4" s="10">
        <f t="shared" ref="N4:N46" si="2">M4-J4</f>
        <v>90</v>
      </c>
      <c r="O4" s="11">
        <f t="shared" ref="O4:O46" si="3">M4/J4-1</f>
        <v>0.39130434782608692</v>
      </c>
    </row>
    <row r="5" spans="1:16" x14ac:dyDescent="0.85">
      <c r="A5" s="6" t="s">
        <v>15</v>
      </c>
      <c r="B5" s="6" t="s">
        <v>18</v>
      </c>
      <c r="C5" s="6" t="s">
        <v>20</v>
      </c>
      <c r="D5" s="10">
        <v>930</v>
      </c>
      <c r="E5" s="10">
        <v>1610</v>
      </c>
      <c r="F5" s="10">
        <v>1580</v>
      </c>
      <c r="G5" s="10">
        <v>1580</v>
      </c>
      <c r="H5" s="10">
        <f t="shared" si="0"/>
        <v>650</v>
      </c>
      <c r="I5" s="11">
        <f t="shared" si="1"/>
        <v>0.69892473118279574</v>
      </c>
      <c r="J5" s="10">
        <v>370</v>
      </c>
      <c r="K5" s="10">
        <v>400</v>
      </c>
      <c r="L5" s="10">
        <v>400</v>
      </c>
      <c r="M5" s="10">
        <v>400</v>
      </c>
      <c r="N5" s="10">
        <f t="shared" si="2"/>
        <v>30</v>
      </c>
      <c r="O5" s="11">
        <f t="shared" si="3"/>
        <v>8.1081081081081141E-2</v>
      </c>
    </row>
    <row r="6" spans="1:16" x14ac:dyDescent="0.85">
      <c r="A6" s="6" t="s">
        <v>15</v>
      </c>
      <c r="B6" s="6" t="s">
        <v>18</v>
      </c>
      <c r="C6" s="6" t="s">
        <v>21</v>
      </c>
      <c r="D6" s="10">
        <v>310</v>
      </c>
      <c r="E6" s="10">
        <v>560</v>
      </c>
      <c r="F6" s="10">
        <v>550</v>
      </c>
      <c r="G6" s="10">
        <v>550</v>
      </c>
      <c r="H6" s="10">
        <f t="shared" si="0"/>
        <v>240</v>
      </c>
      <c r="I6" s="11">
        <f t="shared" si="1"/>
        <v>0.77419354838709675</v>
      </c>
      <c r="J6" s="10">
        <v>160</v>
      </c>
      <c r="K6" s="10">
        <v>270</v>
      </c>
      <c r="L6" s="10">
        <v>270</v>
      </c>
      <c r="M6" s="10">
        <v>270</v>
      </c>
      <c r="N6" s="10">
        <f t="shared" si="2"/>
        <v>110</v>
      </c>
      <c r="O6" s="11">
        <f t="shared" si="3"/>
        <v>0.6875</v>
      </c>
    </row>
    <row r="7" spans="1:16" x14ac:dyDescent="0.85">
      <c r="A7" s="6" t="s">
        <v>15</v>
      </c>
      <c r="B7" s="6" t="s">
        <v>18</v>
      </c>
      <c r="C7" s="6" t="s">
        <v>22</v>
      </c>
      <c r="D7" s="10">
        <v>110</v>
      </c>
      <c r="E7" s="10">
        <v>40</v>
      </c>
      <c r="F7" s="10">
        <v>40</v>
      </c>
      <c r="G7" s="10">
        <v>40</v>
      </c>
      <c r="H7" s="10">
        <f t="shared" si="0"/>
        <v>-70</v>
      </c>
      <c r="I7" s="11">
        <f t="shared" si="1"/>
        <v>-0.63636363636363635</v>
      </c>
      <c r="J7" s="10">
        <v>60</v>
      </c>
      <c r="K7" s="10">
        <v>10</v>
      </c>
      <c r="L7" s="10">
        <v>10</v>
      </c>
      <c r="M7" s="10">
        <v>10</v>
      </c>
      <c r="N7" s="10">
        <f t="shared" si="2"/>
        <v>-50</v>
      </c>
      <c r="O7" s="11">
        <f t="shared" si="3"/>
        <v>-0.83333333333333337</v>
      </c>
    </row>
    <row r="8" spans="1:16" x14ac:dyDescent="0.85">
      <c r="A8" s="6" t="s">
        <v>15</v>
      </c>
      <c r="B8" s="6" t="s">
        <v>18</v>
      </c>
      <c r="C8" s="6" t="s">
        <v>23</v>
      </c>
      <c r="D8" s="10">
        <v>200</v>
      </c>
      <c r="E8" s="10">
        <v>130</v>
      </c>
      <c r="F8" s="10">
        <v>110</v>
      </c>
      <c r="G8" s="10">
        <v>110</v>
      </c>
      <c r="H8" s="10">
        <f t="shared" si="0"/>
        <v>-90</v>
      </c>
      <c r="I8" s="11">
        <f t="shared" si="1"/>
        <v>-0.44999999999999996</v>
      </c>
      <c r="J8" s="10">
        <v>80</v>
      </c>
      <c r="K8" s="10">
        <v>50</v>
      </c>
      <c r="L8" s="10">
        <v>50</v>
      </c>
      <c r="M8" s="10">
        <v>50</v>
      </c>
      <c r="N8" s="10">
        <f t="shared" si="2"/>
        <v>-30</v>
      </c>
      <c r="O8" s="11">
        <f t="shared" si="3"/>
        <v>-0.375</v>
      </c>
    </row>
    <row r="9" spans="1:16" x14ac:dyDescent="0.85">
      <c r="A9" s="6" t="s">
        <v>15</v>
      </c>
      <c r="B9" s="6" t="s">
        <v>24</v>
      </c>
      <c r="C9" s="6" t="s">
        <v>25</v>
      </c>
      <c r="D9" s="10">
        <v>1370</v>
      </c>
      <c r="E9" s="10">
        <v>1920</v>
      </c>
      <c r="F9" s="10">
        <v>1920</v>
      </c>
      <c r="G9" s="10">
        <v>2530</v>
      </c>
      <c r="H9" s="10">
        <f t="shared" si="0"/>
        <v>1160</v>
      </c>
      <c r="I9" s="11">
        <f t="shared" si="1"/>
        <v>0.84671532846715336</v>
      </c>
      <c r="J9" s="10">
        <v>730</v>
      </c>
      <c r="K9" s="10">
        <v>820</v>
      </c>
      <c r="L9" s="10">
        <v>820</v>
      </c>
      <c r="M9" s="10">
        <v>1090</v>
      </c>
      <c r="N9" s="10">
        <f t="shared" si="2"/>
        <v>360</v>
      </c>
      <c r="O9" s="11">
        <f t="shared" si="3"/>
        <v>0.49315068493150682</v>
      </c>
    </row>
    <row r="10" spans="1:16" x14ac:dyDescent="0.85">
      <c r="A10" s="6" t="s">
        <v>15</v>
      </c>
      <c r="B10" s="6" t="s">
        <v>24</v>
      </c>
      <c r="C10" s="6" t="s">
        <v>26</v>
      </c>
      <c r="D10" s="10">
        <v>7120</v>
      </c>
      <c r="E10" s="10">
        <v>15280</v>
      </c>
      <c r="F10" s="10">
        <v>15510</v>
      </c>
      <c r="G10" s="10">
        <v>15650</v>
      </c>
      <c r="H10" s="10">
        <f t="shared" si="0"/>
        <v>8530</v>
      </c>
      <c r="I10" s="11">
        <f t="shared" si="1"/>
        <v>1.1980337078651684</v>
      </c>
      <c r="J10" s="10">
        <v>7020</v>
      </c>
      <c r="K10" s="10">
        <v>10450</v>
      </c>
      <c r="L10" s="10">
        <v>10570</v>
      </c>
      <c r="M10" s="10">
        <v>10650</v>
      </c>
      <c r="N10" s="10">
        <f t="shared" si="2"/>
        <v>3630</v>
      </c>
      <c r="O10" s="11">
        <f t="shared" si="3"/>
        <v>0.51709401709401703</v>
      </c>
    </row>
    <row r="11" spans="1:16" x14ac:dyDescent="0.85">
      <c r="A11" s="6" t="s">
        <v>15</v>
      </c>
      <c r="B11" s="6" t="s">
        <v>24</v>
      </c>
      <c r="C11" s="6" t="s">
        <v>27</v>
      </c>
      <c r="D11" s="10">
        <v>2870</v>
      </c>
      <c r="E11" s="10">
        <v>3870</v>
      </c>
      <c r="F11" s="10">
        <v>3890</v>
      </c>
      <c r="G11" s="10">
        <v>3900</v>
      </c>
      <c r="H11" s="10">
        <f t="shared" si="0"/>
        <v>1030</v>
      </c>
      <c r="I11" s="11">
        <f t="shared" si="1"/>
        <v>0.35888501742160273</v>
      </c>
      <c r="J11" s="10">
        <v>1710</v>
      </c>
      <c r="K11" s="10">
        <v>1980</v>
      </c>
      <c r="L11" s="10">
        <v>1990</v>
      </c>
      <c r="M11" s="10">
        <v>2000</v>
      </c>
      <c r="N11" s="10">
        <f t="shared" si="2"/>
        <v>290</v>
      </c>
      <c r="O11" s="11">
        <f t="shared" si="3"/>
        <v>0.16959064327485374</v>
      </c>
    </row>
    <row r="12" spans="1:16" x14ac:dyDescent="0.85">
      <c r="A12" s="6" t="s">
        <v>15</v>
      </c>
      <c r="B12" s="6" t="s">
        <v>24</v>
      </c>
      <c r="C12" s="6" t="s">
        <v>28</v>
      </c>
      <c r="D12" s="10">
        <v>0</v>
      </c>
      <c r="E12" s="21">
        <f>ROUND(82,-1)</f>
        <v>80</v>
      </c>
      <c r="F12" s="21">
        <f>ROUND(82+250,-1)</f>
        <v>330</v>
      </c>
      <c r="G12" s="21">
        <f>ROUND(82+250,-1)</f>
        <v>330</v>
      </c>
      <c r="H12" s="21">
        <f t="shared" si="0"/>
        <v>330</v>
      </c>
      <c r="I12" s="24" t="s">
        <v>75</v>
      </c>
      <c r="J12" s="10">
        <v>0</v>
      </c>
      <c r="K12" s="21">
        <f>ROUND(62,-1)</f>
        <v>60</v>
      </c>
      <c r="L12" s="21">
        <f>ROUND(62+200,-1)</f>
        <v>260</v>
      </c>
      <c r="M12" s="21">
        <f>ROUND(62+200,-1)</f>
        <v>260</v>
      </c>
      <c r="N12" s="21">
        <f t="shared" si="2"/>
        <v>260</v>
      </c>
      <c r="O12" s="24" t="s">
        <v>75</v>
      </c>
      <c r="P12" s="22" t="s">
        <v>73</v>
      </c>
    </row>
    <row r="13" spans="1:16" x14ac:dyDescent="0.85">
      <c r="A13" s="6" t="s">
        <v>15</v>
      </c>
      <c r="B13" s="6" t="s">
        <v>24</v>
      </c>
      <c r="C13" s="6" t="s">
        <v>29</v>
      </c>
      <c r="D13" s="21">
        <v>0</v>
      </c>
      <c r="E13" s="21">
        <v>0</v>
      </c>
      <c r="F13" s="21">
        <v>0</v>
      </c>
      <c r="G13" s="21">
        <v>0</v>
      </c>
      <c r="H13" s="21">
        <f t="shared" si="0"/>
        <v>0</v>
      </c>
      <c r="I13" s="24" t="s">
        <v>75</v>
      </c>
      <c r="J13" s="21">
        <v>0</v>
      </c>
      <c r="K13" s="10">
        <v>0</v>
      </c>
      <c r="L13" s="10">
        <v>0</v>
      </c>
      <c r="M13" s="10">
        <v>0</v>
      </c>
      <c r="N13" s="21">
        <f t="shared" si="2"/>
        <v>0</v>
      </c>
      <c r="O13" s="24" t="s">
        <v>75</v>
      </c>
      <c r="P13" s="22" t="s">
        <v>74</v>
      </c>
    </row>
    <row r="14" spans="1:16" x14ac:dyDescent="0.85">
      <c r="A14" s="6" t="s">
        <v>15</v>
      </c>
      <c r="B14" s="6" t="s">
        <v>24</v>
      </c>
      <c r="C14" s="6" t="s">
        <v>30</v>
      </c>
      <c r="D14" s="10">
        <v>1470</v>
      </c>
      <c r="E14" s="10">
        <v>2320</v>
      </c>
      <c r="F14" s="10">
        <v>2770</v>
      </c>
      <c r="G14" s="10">
        <v>2670</v>
      </c>
      <c r="H14" s="10">
        <f t="shared" si="0"/>
        <v>1200</v>
      </c>
      <c r="I14" s="11">
        <f t="shared" si="1"/>
        <v>0.81632653061224492</v>
      </c>
      <c r="J14" s="10">
        <v>590</v>
      </c>
      <c r="K14" s="10">
        <v>920</v>
      </c>
      <c r="L14" s="10">
        <v>1090</v>
      </c>
      <c r="M14" s="10">
        <v>1090</v>
      </c>
      <c r="N14" s="10">
        <f t="shared" si="2"/>
        <v>500</v>
      </c>
      <c r="O14" s="11">
        <f t="shared" si="3"/>
        <v>0.84745762711864403</v>
      </c>
    </row>
    <row r="15" spans="1:16" x14ac:dyDescent="0.85">
      <c r="A15" s="6" t="s">
        <v>15</v>
      </c>
      <c r="B15" s="6" t="s">
        <v>24</v>
      </c>
      <c r="C15" s="6" t="s">
        <v>31</v>
      </c>
      <c r="D15" s="10">
        <v>5280</v>
      </c>
      <c r="E15" s="10">
        <v>5780</v>
      </c>
      <c r="F15" s="10">
        <v>5870</v>
      </c>
      <c r="G15" s="10">
        <v>6170</v>
      </c>
      <c r="H15" s="10">
        <f t="shared" si="0"/>
        <v>890</v>
      </c>
      <c r="I15" s="11">
        <f t="shared" si="1"/>
        <v>0.16856060606060597</v>
      </c>
      <c r="J15" s="10">
        <v>3090</v>
      </c>
      <c r="K15" s="10">
        <v>3100</v>
      </c>
      <c r="L15" s="10">
        <v>3150</v>
      </c>
      <c r="M15" s="10">
        <v>3320</v>
      </c>
      <c r="N15" s="10">
        <f t="shared" si="2"/>
        <v>230</v>
      </c>
      <c r="O15" s="11">
        <f t="shared" si="3"/>
        <v>7.4433656957928696E-2</v>
      </c>
    </row>
    <row r="16" spans="1:16" x14ac:dyDescent="0.85">
      <c r="A16" s="6" t="s">
        <v>15</v>
      </c>
      <c r="B16" s="6" t="s">
        <v>24</v>
      </c>
      <c r="C16" s="6" t="s">
        <v>32</v>
      </c>
      <c r="D16" s="10">
        <v>3180</v>
      </c>
      <c r="E16" s="10">
        <v>8300</v>
      </c>
      <c r="F16" s="10">
        <v>8590</v>
      </c>
      <c r="G16" s="10">
        <v>8610</v>
      </c>
      <c r="H16" s="10">
        <f t="shared" si="0"/>
        <v>5430</v>
      </c>
      <c r="I16" s="11">
        <f t="shared" si="1"/>
        <v>1.7075471698113209</v>
      </c>
      <c r="J16" s="10">
        <v>2060</v>
      </c>
      <c r="K16" s="10">
        <v>5630</v>
      </c>
      <c r="L16" s="10">
        <v>5830</v>
      </c>
      <c r="M16" s="10">
        <v>5820</v>
      </c>
      <c r="N16" s="10">
        <f t="shared" si="2"/>
        <v>3760</v>
      </c>
      <c r="O16" s="11">
        <f t="shared" si="3"/>
        <v>1.825242718446602</v>
      </c>
    </row>
    <row r="17" spans="1:15" x14ac:dyDescent="0.85">
      <c r="A17" s="6" t="s">
        <v>15</v>
      </c>
      <c r="B17" s="6" t="s">
        <v>24</v>
      </c>
      <c r="C17" s="6" t="s">
        <v>33</v>
      </c>
      <c r="D17" s="10">
        <v>900</v>
      </c>
      <c r="E17" s="10">
        <v>2900</v>
      </c>
      <c r="F17" s="10">
        <v>3010</v>
      </c>
      <c r="G17" s="10">
        <v>3940</v>
      </c>
      <c r="H17" s="10">
        <f t="shared" si="0"/>
        <v>3040</v>
      </c>
      <c r="I17" s="11">
        <f t="shared" si="1"/>
        <v>3.3777777777777782</v>
      </c>
      <c r="J17" s="10">
        <v>560</v>
      </c>
      <c r="K17" s="10">
        <v>1690</v>
      </c>
      <c r="L17" s="10">
        <v>1770</v>
      </c>
      <c r="M17" s="10">
        <v>2280</v>
      </c>
      <c r="N17" s="10">
        <f t="shared" si="2"/>
        <v>1720</v>
      </c>
      <c r="O17" s="11">
        <f t="shared" si="3"/>
        <v>3.0714285714285712</v>
      </c>
    </row>
    <row r="18" spans="1:15" x14ac:dyDescent="0.85">
      <c r="A18" s="6" t="s">
        <v>15</v>
      </c>
      <c r="B18" s="6" t="s">
        <v>24</v>
      </c>
      <c r="C18" s="6" t="s">
        <v>34</v>
      </c>
      <c r="D18" s="10">
        <v>3160</v>
      </c>
      <c r="E18" s="10">
        <v>4940</v>
      </c>
      <c r="F18" s="10">
        <v>4940</v>
      </c>
      <c r="G18" s="10">
        <v>4940</v>
      </c>
      <c r="H18" s="10">
        <f t="shared" si="0"/>
        <v>1780</v>
      </c>
      <c r="I18" s="11">
        <f t="shared" si="1"/>
        <v>0.56329113924050622</v>
      </c>
      <c r="J18" s="10">
        <v>2640</v>
      </c>
      <c r="K18" s="10">
        <v>3060</v>
      </c>
      <c r="L18" s="10">
        <v>3060</v>
      </c>
      <c r="M18" s="10">
        <v>3060</v>
      </c>
      <c r="N18" s="10">
        <f t="shared" si="2"/>
        <v>420</v>
      </c>
      <c r="O18" s="11">
        <f t="shared" si="3"/>
        <v>0.15909090909090917</v>
      </c>
    </row>
    <row r="19" spans="1:15" x14ac:dyDescent="0.85">
      <c r="A19" s="6" t="s">
        <v>15</v>
      </c>
      <c r="B19" s="6" t="s">
        <v>24</v>
      </c>
      <c r="C19" s="6" t="s">
        <v>35</v>
      </c>
      <c r="D19" s="10">
        <v>9720</v>
      </c>
      <c r="E19" s="10">
        <v>12100</v>
      </c>
      <c r="F19" s="10">
        <v>12720</v>
      </c>
      <c r="G19" s="10">
        <v>12650</v>
      </c>
      <c r="H19" s="10">
        <f t="shared" si="0"/>
        <v>2930</v>
      </c>
      <c r="I19" s="11">
        <f t="shared" si="1"/>
        <v>0.30144032921810693</v>
      </c>
      <c r="J19" s="10">
        <v>4080</v>
      </c>
      <c r="K19" s="10">
        <v>5040</v>
      </c>
      <c r="L19" s="10">
        <v>5170</v>
      </c>
      <c r="M19" s="10">
        <v>5150</v>
      </c>
      <c r="N19" s="10">
        <f t="shared" si="2"/>
        <v>1070</v>
      </c>
      <c r="O19" s="11">
        <f t="shared" si="3"/>
        <v>0.26225490196078427</v>
      </c>
    </row>
    <row r="20" spans="1:15" x14ac:dyDescent="0.85">
      <c r="A20" s="6" t="s">
        <v>15</v>
      </c>
      <c r="B20" s="6" t="s">
        <v>24</v>
      </c>
      <c r="C20" s="6" t="s">
        <v>36</v>
      </c>
      <c r="D20" s="10">
        <v>27160</v>
      </c>
      <c r="E20" s="10">
        <v>41860</v>
      </c>
      <c r="F20" s="10">
        <v>42800</v>
      </c>
      <c r="G20" s="10">
        <v>44490</v>
      </c>
      <c r="H20" s="10">
        <f t="shared" si="0"/>
        <v>17330</v>
      </c>
      <c r="I20" s="11">
        <f t="shared" si="1"/>
        <v>0.63807069219440349</v>
      </c>
      <c r="J20" s="10">
        <v>20210</v>
      </c>
      <c r="K20" s="10">
        <v>29580</v>
      </c>
      <c r="L20" s="10">
        <v>30320</v>
      </c>
      <c r="M20" s="10">
        <v>31520</v>
      </c>
      <c r="N20" s="10">
        <f t="shared" si="2"/>
        <v>11310</v>
      </c>
      <c r="O20" s="11">
        <f t="shared" si="3"/>
        <v>0.55962394854032649</v>
      </c>
    </row>
    <row r="21" spans="1:15" x14ac:dyDescent="0.85">
      <c r="A21" s="6" t="s">
        <v>15</v>
      </c>
      <c r="B21" s="6" t="s">
        <v>24</v>
      </c>
      <c r="C21" s="6" t="s">
        <v>37</v>
      </c>
      <c r="D21" s="10">
        <v>35560</v>
      </c>
      <c r="E21" s="10">
        <v>49450</v>
      </c>
      <c r="F21" s="10">
        <v>50680</v>
      </c>
      <c r="G21" s="10">
        <v>53720</v>
      </c>
      <c r="H21" s="10">
        <f t="shared" si="0"/>
        <v>18160</v>
      </c>
      <c r="I21" s="11">
        <f t="shared" si="1"/>
        <v>0.51068616422947133</v>
      </c>
      <c r="J21" s="10">
        <v>25300</v>
      </c>
      <c r="K21" s="10">
        <v>34010</v>
      </c>
      <c r="L21" s="10">
        <v>35660</v>
      </c>
      <c r="M21" s="10">
        <v>37060</v>
      </c>
      <c r="N21" s="10">
        <f t="shared" si="2"/>
        <v>11760</v>
      </c>
      <c r="O21" s="11">
        <f t="shared" si="3"/>
        <v>0.46482213438735176</v>
      </c>
    </row>
    <row r="22" spans="1:15" x14ac:dyDescent="0.85">
      <c r="A22" s="6" t="s">
        <v>15</v>
      </c>
      <c r="B22" s="6" t="s">
        <v>24</v>
      </c>
      <c r="C22" s="6" t="s">
        <v>38</v>
      </c>
      <c r="D22" s="10">
        <v>6470</v>
      </c>
      <c r="E22" s="10">
        <v>8410</v>
      </c>
      <c r="F22" s="10">
        <v>8430</v>
      </c>
      <c r="G22" s="10">
        <v>9090</v>
      </c>
      <c r="H22" s="10">
        <f t="shared" si="0"/>
        <v>2620</v>
      </c>
      <c r="I22" s="11">
        <f t="shared" si="1"/>
        <v>0.40494590417310672</v>
      </c>
      <c r="J22" s="10">
        <v>4260</v>
      </c>
      <c r="K22" s="10">
        <v>4880</v>
      </c>
      <c r="L22" s="10">
        <v>4890</v>
      </c>
      <c r="M22" s="10">
        <v>5370</v>
      </c>
      <c r="N22" s="10">
        <f t="shared" si="2"/>
        <v>1110</v>
      </c>
      <c r="O22" s="11">
        <f t="shared" si="3"/>
        <v>0.26056338028169024</v>
      </c>
    </row>
    <row r="23" spans="1:15" x14ac:dyDescent="0.85">
      <c r="A23" s="6" t="s">
        <v>15</v>
      </c>
      <c r="B23" s="6" t="s">
        <v>24</v>
      </c>
      <c r="C23" s="6" t="s">
        <v>39</v>
      </c>
      <c r="D23" s="10">
        <v>3730</v>
      </c>
      <c r="E23" s="10">
        <v>12860</v>
      </c>
      <c r="F23" s="10">
        <v>13020</v>
      </c>
      <c r="G23" s="10">
        <v>12960</v>
      </c>
      <c r="H23" s="10">
        <f t="shared" si="0"/>
        <v>9230</v>
      </c>
      <c r="I23" s="11">
        <f t="shared" si="1"/>
        <v>2.4745308310991958</v>
      </c>
      <c r="J23" s="10">
        <v>2750</v>
      </c>
      <c r="K23" s="10">
        <v>9180</v>
      </c>
      <c r="L23" s="10">
        <v>9320</v>
      </c>
      <c r="M23" s="10">
        <v>9320</v>
      </c>
      <c r="N23" s="10">
        <f t="shared" si="2"/>
        <v>6570</v>
      </c>
      <c r="O23" s="11">
        <f t="shared" si="3"/>
        <v>2.3890909090909092</v>
      </c>
    </row>
    <row r="24" spans="1:15" x14ac:dyDescent="0.85">
      <c r="A24" s="6" t="s">
        <v>15</v>
      </c>
      <c r="B24" s="6" t="s">
        <v>24</v>
      </c>
      <c r="C24" s="6" t="s">
        <v>40</v>
      </c>
      <c r="D24" s="10">
        <v>22890</v>
      </c>
      <c r="E24" s="10">
        <v>30460</v>
      </c>
      <c r="F24" s="10">
        <v>25170</v>
      </c>
      <c r="G24" s="10">
        <v>34310</v>
      </c>
      <c r="H24" s="10">
        <f t="shared" si="0"/>
        <v>11420</v>
      </c>
      <c r="I24" s="11">
        <f t="shared" si="1"/>
        <v>0.49890782000873735</v>
      </c>
      <c r="J24" s="10">
        <v>8320</v>
      </c>
      <c r="K24" s="10">
        <v>11620</v>
      </c>
      <c r="L24" s="10">
        <v>12120</v>
      </c>
      <c r="M24" s="10">
        <v>14060</v>
      </c>
      <c r="N24" s="10">
        <f t="shared" si="2"/>
        <v>5740</v>
      </c>
      <c r="O24" s="11">
        <f t="shared" si="3"/>
        <v>0.68990384615384626</v>
      </c>
    </row>
    <row r="25" spans="1:15" x14ac:dyDescent="0.85">
      <c r="A25" s="6" t="s">
        <v>15</v>
      </c>
      <c r="B25" s="6" t="s">
        <v>24</v>
      </c>
      <c r="C25" s="6" t="s">
        <v>41</v>
      </c>
      <c r="D25" s="10">
        <v>6870</v>
      </c>
      <c r="E25" s="10">
        <v>11490</v>
      </c>
      <c r="F25" s="10">
        <v>11850</v>
      </c>
      <c r="G25" s="10">
        <v>12190</v>
      </c>
      <c r="H25" s="10">
        <f t="shared" si="0"/>
        <v>5320</v>
      </c>
      <c r="I25" s="11">
        <f t="shared" si="1"/>
        <v>0.77438136826783111</v>
      </c>
      <c r="J25" s="10">
        <v>5440</v>
      </c>
      <c r="K25" s="10">
        <v>7810</v>
      </c>
      <c r="L25" s="10">
        <v>8070</v>
      </c>
      <c r="M25" s="10">
        <v>8330</v>
      </c>
      <c r="N25" s="10">
        <f t="shared" si="2"/>
        <v>2890</v>
      </c>
      <c r="O25" s="11">
        <f t="shared" si="3"/>
        <v>0.53125</v>
      </c>
    </row>
    <row r="26" spans="1:15" x14ac:dyDescent="0.85">
      <c r="A26" s="6" t="s">
        <v>15</v>
      </c>
      <c r="B26" s="6" t="s">
        <v>24</v>
      </c>
      <c r="C26" s="6" t="s">
        <v>42</v>
      </c>
      <c r="D26" s="10">
        <v>10</v>
      </c>
      <c r="E26" s="10">
        <v>500</v>
      </c>
      <c r="F26" s="10">
        <v>590</v>
      </c>
      <c r="G26" s="10">
        <v>620</v>
      </c>
      <c r="H26" s="10">
        <f t="shared" si="0"/>
        <v>610</v>
      </c>
      <c r="I26" s="11">
        <f t="shared" si="1"/>
        <v>61</v>
      </c>
      <c r="J26" s="10">
        <v>0</v>
      </c>
      <c r="K26" s="10">
        <v>520</v>
      </c>
      <c r="L26" s="10">
        <v>560</v>
      </c>
      <c r="M26" s="10">
        <v>570</v>
      </c>
      <c r="N26" s="10">
        <f t="shared" si="2"/>
        <v>570</v>
      </c>
      <c r="O26" s="11" t="e">
        <f t="shared" si="3"/>
        <v>#DIV/0!</v>
      </c>
    </row>
    <row r="27" spans="1:15" x14ac:dyDescent="0.85">
      <c r="A27" s="6" t="s">
        <v>43</v>
      </c>
      <c r="B27" s="6" t="s">
        <v>16</v>
      </c>
      <c r="C27" s="7" t="s">
        <v>17</v>
      </c>
      <c r="D27" s="12">
        <v>243390</v>
      </c>
      <c r="E27" s="12">
        <v>267000</v>
      </c>
      <c r="F27" s="12">
        <v>269240</v>
      </c>
      <c r="G27" s="12">
        <v>271540</v>
      </c>
      <c r="H27" s="8">
        <f t="shared" si="0"/>
        <v>28150</v>
      </c>
      <c r="I27" s="9">
        <f t="shared" si="1"/>
        <v>0.11565799745264793</v>
      </c>
      <c r="J27" s="12">
        <v>104630</v>
      </c>
      <c r="K27" s="12">
        <v>110360</v>
      </c>
      <c r="L27" s="12">
        <v>111270</v>
      </c>
      <c r="M27" s="12">
        <v>112280</v>
      </c>
      <c r="N27" s="8">
        <f t="shared" si="2"/>
        <v>7650</v>
      </c>
      <c r="O27" s="9">
        <f t="shared" si="3"/>
        <v>7.3114785434387874E-2</v>
      </c>
    </row>
    <row r="28" spans="1:15" x14ac:dyDescent="0.85">
      <c r="A28" s="6" t="s">
        <v>43</v>
      </c>
      <c r="B28" s="6" t="s">
        <v>18</v>
      </c>
      <c r="C28" s="6" t="s">
        <v>44</v>
      </c>
      <c r="D28" s="10">
        <v>120</v>
      </c>
      <c r="E28" s="10">
        <v>120</v>
      </c>
      <c r="F28" s="10">
        <v>120</v>
      </c>
      <c r="G28" s="10">
        <v>120</v>
      </c>
      <c r="H28" s="10">
        <f t="shared" si="0"/>
        <v>0</v>
      </c>
      <c r="I28" s="11">
        <f t="shared" si="1"/>
        <v>0</v>
      </c>
      <c r="J28" s="10">
        <v>60</v>
      </c>
      <c r="K28" s="10">
        <v>60</v>
      </c>
      <c r="L28" s="10">
        <v>60</v>
      </c>
      <c r="M28" s="10">
        <v>60</v>
      </c>
      <c r="N28" s="10">
        <f t="shared" si="2"/>
        <v>0</v>
      </c>
      <c r="O28" s="11">
        <f t="shared" si="3"/>
        <v>0</v>
      </c>
    </row>
    <row r="29" spans="1:15" x14ac:dyDescent="0.85">
      <c r="A29" s="6" t="s">
        <v>43</v>
      </c>
      <c r="B29" s="6" t="s">
        <v>24</v>
      </c>
      <c r="C29" s="6" t="s">
        <v>45</v>
      </c>
      <c r="D29" s="10">
        <v>5440</v>
      </c>
      <c r="E29" s="10">
        <v>6210</v>
      </c>
      <c r="F29" s="10">
        <v>6060</v>
      </c>
      <c r="G29" s="10">
        <v>6960</v>
      </c>
      <c r="H29" s="10">
        <f t="shared" si="0"/>
        <v>1520</v>
      </c>
      <c r="I29" s="11">
        <f t="shared" si="1"/>
        <v>0.27941176470588225</v>
      </c>
      <c r="J29" s="10">
        <v>1290</v>
      </c>
      <c r="K29" s="10">
        <v>1460</v>
      </c>
      <c r="L29" s="10">
        <v>1550</v>
      </c>
      <c r="M29" s="10">
        <v>1730</v>
      </c>
      <c r="N29" s="10">
        <f t="shared" si="2"/>
        <v>440</v>
      </c>
      <c r="O29" s="11">
        <f t="shared" si="3"/>
        <v>0.3410852713178294</v>
      </c>
    </row>
    <row r="30" spans="1:15" x14ac:dyDescent="0.85">
      <c r="A30" s="6" t="s">
        <v>43</v>
      </c>
      <c r="B30" s="6" t="s">
        <v>24</v>
      </c>
      <c r="C30" s="6" t="s">
        <v>46</v>
      </c>
      <c r="D30" s="10">
        <v>2190</v>
      </c>
      <c r="E30" s="10">
        <v>2270</v>
      </c>
      <c r="F30" s="10">
        <v>2270</v>
      </c>
      <c r="G30" s="10">
        <v>2270</v>
      </c>
      <c r="H30" s="10">
        <f t="shared" si="0"/>
        <v>80</v>
      </c>
      <c r="I30" s="11">
        <f t="shared" si="1"/>
        <v>3.6529680365296802E-2</v>
      </c>
      <c r="J30" s="10">
        <v>1390</v>
      </c>
      <c r="K30" s="10">
        <v>1370</v>
      </c>
      <c r="L30" s="10">
        <v>1370</v>
      </c>
      <c r="M30" s="10">
        <v>1370</v>
      </c>
      <c r="N30" s="10">
        <f t="shared" si="2"/>
        <v>-20</v>
      </c>
      <c r="O30" s="11">
        <f t="shared" si="3"/>
        <v>-1.4388489208633115E-2</v>
      </c>
    </row>
    <row r="31" spans="1:15" x14ac:dyDescent="0.85">
      <c r="A31" s="6" t="s">
        <v>47</v>
      </c>
      <c r="B31" s="6" t="s">
        <v>16</v>
      </c>
      <c r="C31" s="7" t="s">
        <v>17</v>
      </c>
      <c r="D31" s="12">
        <v>766850</v>
      </c>
      <c r="E31" s="12">
        <v>884520</v>
      </c>
      <c r="F31" s="12">
        <v>892430</v>
      </c>
      <c r="G31" s="12">
        <v>900650</v>
      </c>
      <c r="H31" s="8">
        <f t="shared" si="0"/>
        <v>133800</v>
      </c>
      <c r="I31" s="9">
        <f t="shared" si="1"/>
        <v>0.17448001564843185</v>
      </c>
      <c r="J31" s="12">
        <v>310340</v>
      </c>
      <c r="K31" s="12">
        <v>341110</v>
      </c>
      <c r="L31" s="12">
        <v>345550</v>
      </c>
      <c r="M31" s="12">
        <v>349700</v>
      </c>
      <c r="N31" s="8">
        <f t="shared" si="2"/>
        <v>39360</v>
      </c>
      <c r="O31" s="9">
        <f t="shared" si="3"/>
        <v>0.12682863955661539</v>
      </c>
    </row>
    <row r="32" spans="1:15" x14ac:dyDescent="0.85">
      <c r="A32" s="6" t="s">
        <v>47</v>
      </c>
      <c r="B32" s="6" t="s">
        <v>18</v>
      </c>
      <c r="C32" s="6" t="s">
        <v>48</v>
      </c>
      <c r="D32" s="10">
        <v>550</v>
      </c>
      <c r="E32" s="10">
        <v>750</v>
      </c>
      <c r="F32" s="10">
        <v>750</v>
      </c>
      <c r="G32" s="10">
        <v>750</v>
      </c>
      <c r="H32" s="10">
        <f t="shared" si="0"/>
        <v>200</v>
      </c>
      <c r="I32" s="11">
        <f t="shared" si="1"/>
        <v>0.36363636363636354</v>
      </c>
      <c r="J32" s="10">
        <v>180</v>
      </c>
      <c r="K32" s="10">
        <v>220</v>
      </c>
      <c r="L32" s="10">
        <v>220</v>
      </c>
      <c r="M32" s="10">
        <v>220</v>
      </c>
      <c r="N32" s="10">
        <f t="shared" si="2"/>
        <v>40</v>
      </c>
      <c r="O32" s="11">
        <f t="shared" si="3"/>
        <v>0.22222222222222232</v>
      </c>
    </row>
    <row r="33" spans="1:16" x14ac:dyDescent="0.85">
      <c r="A33" s="6" t="s">
        <v>47</v>
      </c>
      <c r="B33" s="6" t="s">
        <v>18</v>
      </c>
      <c r="C33" s="6" t="s">
        <v>49</v>
      </c>
      <c r="D33" s="10">
        <v>1290</v>
      </c>
      <c r="E33" s="10">
        <v>1060</v>
      </c>
      <c r="F33" s="10">
        <v>1050</v>
      </c>
      <c r="G33" s="10">
        <v>1050</v>
      </c>
      <c r="H33" s="10">
        <f t="shared" si="0"/>
        <v>-240</v>
      </c>
      <c r="I33" s="11">
        <f t="shared" si="1"/>
        <v>-0.18604651162790697</v>
      </c>
      <c r="J33" s="10">
        <v>20</v>
      </c>
      <c r="K33" s="10">
        <v>20</v>
      </c>
      <c r="L33" s="10">
        <v>20</v>
      </c>
      <c r="M33" s="10">
        <v>20</v>
      </c>
      <c r="N33" s="10">
        <f t="shared" si="2"/>
        <v>0</v>
      </c>
      <c r="O33" s="11">
        <f t="shared" si="3"/>
        <v>0</v>
      </c>
    </row>
    <row r="34" spans="1:16" x14ac:dyDescent="0.85">
      <c r="A34" s="6" t="s">
        <v>47</v>
      </c>
      <c r="B34" s="6" t="s">
        <v>18</v>
      </c>
      <c r="C34" s="6" t="s">
        <v>23</v>
      </c>
      <c r="D34" s="10">
        <v>200</v>
      </c>
      <c r="E34" s="10">
        <v>130</v>
      </c>
      <c r="F34" s="10">
        <v>110</v>
      </c>
      <c r="G34" s="10">
        <v>110</v>
      </c>
      <c r="H34" s="10">
        <f t="shared" si="0"/>
        <v>-90</v>
      </c>
      <c r="I34" s="11">
        <f t="shared" si="1"/>
        <v>-0.44999999999999996</v>
      </c>
      <c r="J34" s="10">
        <v>80</v>
      </c>
      <c r="K34" s="10">
        <v>50</v>
      </c>
      <c r="L34" s="10">
        <v>50</v>
      </c>
      <c r="M34" s="10">
        <v>50</v>
      </c>
      <c r="N34" s="10">
        <f t="shared" si="2"/>
        <v>-30</v>
      </c>
      <c r="O34" s="11">
        <f t="shared" si="3"/>
        <v>-0.375</v>
      </c>
    </row>
    <row r="35" spans="1:16" x14ac:dyDescent="0.85">
      <c r="A35" s="6" t="s">
        <v>47</v>
      </c>
      <c r="B35" s="6" t="s">
        <v>24</v>
      </c>
      <c r="C35" s="6" t="s">
        <v>50</v>
      </c>
      <c r="D35" s="10">
        <v>400</v>
      </c>
      <c r="E35" s="10">
        <v>550</v>
      </c>
      <c r="F35" s="10">
        <v>560</v>
      </c>
      <c r="G35" s="10">
        <v>700</v>
      </c>
      <c r="H35" s="10">
        <f t="shared" si="0"/>
        <v>300</v>
      </c>
      <c r="I35" s="11">
        <f t="shared" si="1"/>
        <v>0.75</v>
      </c>
      <c r="J35" s="10">
        <v>220</v>
      </c>
      <c r="K35" s="10">
        <v>230</v>
      </c>
      <c r="L35" s="10">
        <v>240</v>
      </c>
      <c r="M35" s="10">
        <v>300</v>
      </c>
      <c r="N35" s="10">
        <f t="shared" si="2"/>
        <v>80</v>
      </c>
      <c r="O35" s="11">
        <f t="shared" si="3"/>
        <v>0.36363636363636354</v>
      </c>
    </row>
    <row r="36" spans="1:16" x14ac:dyDescent="0.85">
      <c r="A36" s="6" t="s">
        <v>47</v>
      </c>
      <c r="B36" s="6" t="s">
        <v>24</v>
      </c>
      <c r="C36" s="6" t="s">
        <v>51</v>
      </c>
      <c r="D36" s="10">
        <v>1270</v>
      </c>
      <c r="E36" s="10">
        <v>1510</v>
      </c>
      <c r="F36" s="10">
        <v>1510</v>
      </c>
      <c r="G36" s="10">
        <v>1510</v>
      </c>
      <c r="H36" s="10">
        <f t="shared" si="0"/>
        <v>240</v>
      </c>
      <c r="I36" s="11">
        <f t="shared" si="1"/>
        <v>0.18897637795275601</v>
      </c>
      <c r="J36" s="10">
        <v>680</v>
      </c>
      <c r="K36" s="10">
        <v>690</v>
      </c>
      <c r="L36" s="10">
        <v>690</v>
      </c>
      <c r="M36" s="10">
        <v>690</v>
      </c>
      <c r="N36" s="10">
        <f t="shared" si="2"/>
        <v>10</v>
      </c>
      <c r="O36" s="11">
        <f t="shared" si="3"/>
        <v>1.4705882352941124E-2</v>
      </c>
    </row>
    <row r="37" spans="1:16" x14ac:dyDescent="0.85">
      <c r="A37" s="6" t="s">
        <v>47</v>
      </c>
      <c r="B37" s="6" t="s">
        <v>24</v>
      </c>
      <c r="C37" s="6" t="s">
        <v>52</v>
      </c>
      <c r="D37" s="10">
        <v>2110</v>
      </c>
      <c r="E37" s="10">
        <v>2730</v>
      </c>
      <c r="F37" s="10">
        <v>2820</v>
      </c>
      <c r="G37" s="10">
        <v>2790</v>
      </c>
      <c r="H37" s="10">
        <f t="shared" si="0"/>
        <v>680</v>
      </c>
      <c r="I37" s="11">
        <f t="shared" si="1"/>
        <v>0.32227488151658767</v>
      </c>
      <c r="J37" s="10">
        <v>1180</v>
      </c>
      <c r="K37" s="10">
        <v>1640</v>
      </c>
      <c r="L37" s="10">
        <v>1670</v>
      </c>
      <c r="M37" s="10">
        <v>1660</v>
      </c>
      <c r="N37" s="10">
        <f t="shared" si="2"/>
        <v>480</v>
      </c>
      <c r="O37" s="11">
        <f t="shared" si="3"/>
        <v>0.40677966101694918</v>
      </c>
    </row>
    <row r="38" spans="1:16" x14ac:dyDescent="0.85">
      <c r="A38" s="6" t="s">
        <v>47</v>
      </c>
      <c r="B38" s="6" t="s">
        <v>24</v>
      </c>
      <c r="C38" s="6" t="s">
        <v>53</v>
      </c>
      <c r="D38" s="10">
        <v>13000</v>
      </c>
      <c r="E38" s="10">
        <v>16340</v>
      </c>
      <c r="F38" s="10">
        <v>16050</v>
      </c>
      <c r="G38" s="10">
        <v>16670</v>
      </c>
      <c r="H38" s="10">
        <f t="shared" si="0"/>
        <v>3670</v>
      </c>
      <c r="I38" s="11">
        <f t="shared" si="1"/>
        <v>0.28230769230769237</v>
      </c>
      <c r="J38" s="10">
        <v>7820</v>
      </c>
      <c r="K38" s="10">
        <v>9250</v>
      </c>
      <c r="L38" s="10">
        <v>9380</v>
      </c>
      <c r="M38" s="10">
        <v>9640</v>
      </c>
      <c r="N38" s="10">
        <f t="shared" si="2"/>
        <v>1820</v>
      </c>
      <c r="O38" s="11">
        <f t="shared" si="3"/>
        <v>0.23273657289002547</v>
      </c>
    </row>
    <row r="39" spans="1:16" x14ac:dyDescent="0.85">
      <c r="A39" s="6" t="s">
        <v>47</v>
      </c>
      <c r="B39" s="6" t="s">
        <v>24</v>
      </c>
      <c r="C39" s="6" t="s">
        <v>54</v>
      </c>
      <c r="D39" s="10">
        <v>4020</v>
      </c>
      <c r="E39" s="10">
        <v>6280</v>
      </c>
      <c r="F39" s="10">
        <v>6300</v>
      </c>
      <c r="G39" s="10">
        <v>6340</v>
      </c>
      <c r="H39" s="10">
        <f t="shared" si="0"/>
        <v>2320</v>
      </c>
      <c r="I39" s="11">
        <f t="shared" si="1"/>
        <v>0.57711442786069655</v>
      </c>
      <c r="J39" s="10">
        <v>2030</v>
      </c>
      <c r="K39" s="10">
        <v>3230</v>
      </c>
      <c r="L39" s="10">
        <v>3240</v>
      </c>
      <c r="M39" s="10">
        <v>3260</v>
      </c>
      <c r="N39" s="10">
        <f t="shared" si="2"/>
        <v>1230</v>
      </c>
      <c r="O39" s="11">
        <f t="shared" si="3"/>
        <v>0.60591133004926112</v>
      </c>
    </row>
    <row r="40" spans="1:16" x14ac:dyDescent="0.85">
      <c r="A40" s="6" t="s">
        <v>47</v>
      </c>
      <c r="B40" s="6" t="s">
        <v>24</v>
      </c>
      <c r="C40" s="6" t="s">
        <v>55</v>
      </c>
      <c r="D40" s="10">
        <v>5530</v>
      </c>
      <c r="E40" s="10">
        <v>6530</v>
      </c>
      <c r="F40" s="10">
        <v>6620</v>
      </c>
      <c r="G40" s="10">
        <v>6830</v>
      </c>
      <c r="H40" s="10">
        <f t="shared" si="0"/>
        <v>1300</v>
      </c>
      <c r="I40" s="11">
        <f t="shared" si="1"/>
        <v>0.2350813743218807</v>
      </c>
      <c r="J40" s="10">
        <v>2830</v>
      </c>
      <c r="K40" s="10">
        <v>3050</v>
      </c>
      <c r="L40" s="10">
        <v>3100</v>
      </c>
      <c r="M40" s="10">
        <v>3220</v>
      </c>
      <c r="N40" s="10">
        <f t="shared" si="2"/>
        <v>390</v>
      </c>
      <c r="O40" s="11">
        <f t="shared" si="3"/>
        <v>0.13780918727915203</v>
      </c>
    </row>
    <row r="41" spans="1:16" x14ac:dyDescent="0.85">
      <c r="A41" s="6" t="s">
        <v>56</v>
      </c>
      <c r="B41" s="6" t="s">
        <v>16</v>
      </c>
      <c r="C41" s="7" t="s">
        <v>17</v>
      </c>
      <c r="D41" s="12">
        <v>702970</v>
      </c>
      <c r="E41" s="26">
        <f>814410-E45+'centers_pop_hu_2010_2020-22'!E45</f>
        <v>813960</v>
      </c>
      <c r="F41" s="26">
        <f>824510-F45+'centers_pop_hu_2010_2020-22'!F45</f>
        <v>824060</v>
      </c>
      <c r="G41" s="26">
        <f>832760-G45+'centers_pop_hu_2010_2020-22'!G45</f>
        <v>832310</v>
      </c>
      <c r="H41" s="27">
        <f t="shared" si="0"/>
        <v>129340</v>
      </c>
      <c r="I41" s="28">
        <f t="shared" si="1"/>
        <v>0.18399078196793606</v>
      </c>
      <c r="J41" s="12">
        <v>281650</v>
      </c>
      <c r="K41" s="12">
        <v>314820</v>
      </c>
      <c r="L41" s="12">
        <v>319970</v>
      </c>
      <c r="M41" s="12">
        <v>323850</v>
      </c>
      <c r="N41" s="8">
        <f t="shared" si="2"/>
        <v>42200</v>
      </c>
      <c r="O41" s="9">
        <f t="shared" si="3"/>
        <v>0.14983135096751288</v>
      </c>
    </row>
    <row r="42" spans="1:16" x14ac:dyDescent="0.85">
      <c r="A42" s="6" t="s">
        <v>56</v>
      </c>
      <c r="B42" s="6" t="s">
        <v>18</v>
      </c>
      <c r="C42" s="6" t="s">
        <v>57</v>
      </c>
      <c r="D42" s="10">
        <v>900</v>
      </c>
      <c r="E42" s="10">
        <v>1200</v>
      </c>
      <c r="F42" s="10">
        <v>1190</v>
      </c>
      <c r="G42" s="10">
        <v>1190</v>
      </c>
      <c r="H42" s="10">
        <f t="shared" si="0"/>
        <v>290</v>
      </c>
      <c r="I42" s="11">
        <f t="shared" si="1"/>
        <v>0.32222222222222219</v>
      </c>
      <c r="J42" s="10">
        <v>400</v>
      </c>
      <c r="K42" s="10">
        <v>410</v>
      </c>
      <c r="L42" s="10">
        <v>410</v>
      </c>
      <c r="M42" s="10">
        <v>410</v>
      </c>
      <c r="N42" s="10">
        <f t="shared" si="2"/>
        <v>10</v>
      </c>
      <c r="O42" s="11">
        <f t="shared" si="3"/>
        <v>2.4999999999999911E-2</v>
      </c>
    </row>
    <row r="43" spans="1:16" x14ac:dyDescent="0.85">
      <c r="A43" s="6" t="s">
        <v>56</v>
      </c>
      <c r="B43" s="6" t="s">
        <v>18</v>
      </c>
      <c r="C43" s="6" t="s">
        <v>58</v>
      </c>
      <c r="D43" s="10">
        <v>460</v>
      </c>
      <c r="E43" s="10">
        <v>1250</v>
      </c>
      <c r="F43" s="10">
        <v>1250</v>
      </c>
      <c r="G43" s="10">
        <v>1690</v>
      </c>
      <c r="H43" s="10">
        <f t="shared" si="0"/>
        <v>1230</v>
      </c>
      <c r="I43" s="11">
        <f t="shared" si="1"/>
        <v>2.6739130434782608</v>
      </c>
      <c r="J43" s="10">
        <v>170</v>
      </c>
      <c r="K43" s="10">
        <v>370</v>
      </c>
      <c r="L43" s="10">
        <v>380</v>
      </c>
      <c r="M43" s="10">
        <v>570</v>
      </c>
      <c r="N43" s="10">
        <f t="shared" si="2"/>
        <v>400</v>
      </c>
      <c r="O43" s="11">
        <f t="shared" si="3"/>
        <v>2.3529411764705883</v>
      </c>
    </row>
    <row r="44" spans="1:16" x14ac:dyDescent="0.85">
      <c r="A44" s="6" t="s">
        <v>56</v>
      </c>
      <c r="B44" s="6" t="s">
        <v>24</v>
      </c>
      <c r="C44" s="6" t="s">
        <v>59</v>
      </c>
      <c r="D44" s="10">
        <v>300</v>
      </c>
      <c r="E44" s="10">
        <v>480</v>
      </c>
      <c r="F44" s="10">
        <v>480</v>
      </c>
      <c r="G44" s="10">
        <v>480</v>
      </c>
      <c r="H44" s="10">
        <f t="shared" si="0"/>
        <v>180</v>
      </c>
      <c r="I44" s="11">
        <f t="shared" si="1"/>
        <v>0.60000000000000009</v>
      </c>
      <c r="J44" s="10">
        <v>150</v>
      </c>
      <c r="K44" s="10">
        <v>180</v>
      </c>
      <c r="L44" s="10">
        <v>180</v>
      </c>
      <c r="M44" s="10">
        <v>180</v>
      </c>
      <c r="N44" s="10">
        <f t="shared" si="2"/>
        <v>30</v>
      </c>
      <c r="O44" s="11">
        <f t="shared" si="3"/>
        <v>0.19999999999999996</v>
      </c>
    </row>
    <row r="45" spans="1:16" x14ac:dyDescent="0.85">
      <c r="A45" s="6" t="s">
        <v>56</v>
      </c>
      <c r="B45" s="6" t="s">
        <v>24</v>
      </c>
      <c r="C45" s="6" t="s">
        <v>60</v>
      </c>
      <c r="D45" s="10">
        <v>6170</v>
      </c>
      <c r="E45" s="21">
        <f>ROUND(6850-384+833,-1)</f>
        <v>7300</v>
      </c>
      <c r="F45" s="21">
        <f>ROUND(6600-31+479,-1)</f>
        <v>7050</v>
      </c>
      <c r="G45" s="21">
        <f>ROUND(6910-13+460,-1)</f>
        <v>7360</v>
      </c>
      <c r="H45" s="21">
        <f t="shared" si="0"/>
        <v>1190</v>
      </c>
      <c r="I45" s="24">
        <f t="shared" si="1"/>
        <v>0.19286871961102103</v>
      </c>
      <c r="J45" s="10">
        <v>3070</v>
      </c>
      <c r="K45" s="10">
        <v>3870</v>
      </c>
      <c r="L45" s="10">
        <v>3910</v>
      </c>
      <c r="M45" s="10">
        <v>4070</v>
      </c>
      <c r="N45" s="10">
        <f t="shared" si="2"/>
        <v>1000</v>
      </c>
      <c r="O45" s="11">
        <f t="shared" si="3"/>
        <v>0.32573289902280123</v>
      </c>
      <c r="P45" s="22" t="s">
        <v>76</v>
      </c>
    </row>
    <row r="46" spans="1:16" x14ac:dyDescent="0.85">
      <c r="A46" s="6" t="s">
        <v>56</v>
      </c>
      <c r="B46" s="6" t="s">
        <v>24</v>
      </c>
      <c r="C46" s="6" t="s">
        <v>61</v>
      </c>
      <c r="D46" s="10">
        <v>2450</v>
      </c>
      <c r="E46" s="10">
        <v>3770</v>
      </c>
      <c r="F46" s="10">
        <v>3770</v>
      </c>
      <c r="G46" s="10">
        <v>4270</v>
      </c>
      <c r="H46" s="10">
        <f t="shared" si="0"/>
        <v>1820</v>
      </c>
      <c r="I46" s="11">
        <f t="shared" si="1"/>
        <v>0.74285714285714288</v>
      </c>
      <c r="J46" s="10">
        <v>1190</v>
      </c>
      <c r="K46" s="10">
        <v>1870</v>
      </c>
      <c r="L46" s="10">
        <v>1870</v>
      </c>
      <c r="M46" s="10">
        <v>2110</v>
      </c>
      <c r="N46" s="10">
        <f t="shared" si="2"/>
        <v>920</v>
      </c>
      <c r="O46" s="11">
        <f t="shared" si="3"/>
        <v>0.77310924369747891</v>
      </c>
    </row>
    <row r="47" spans="1:16" x14ac:dyDescent="0.85">
      <c r="D47" s="13"/>
      <c r="E47" s="13"/>
      <c r="F47" s="13"/>
      <c r="G47" s="13"/>
      <c r="H47" s="13"/>
      <c r="I47" s="11"/>
      <c r="J47" s="13"/>
      <c r="K47" s="13"/>
      <c r="L47" s="13"/>
      <c r="M47" s="13"/>
      <c r="N47" s="13"/>
      <c r="O47" s="11"/>
    </row>
    <row r="48" spans="1:16" x14ac:dyDescent="0.85">
      <c r="A48" s="1"/>
      <c r="B48" s="14" t="s">
        <v>18</v>
      </c>
      <c r="C48" s="14" t="s">
        <v>62</v>
      </c>
      <c r="D48" s="15">
        <f>SUM(D4:D8,D28,D32:D34,D42:D43)</f>
        <v>6140</v>
      </c>
      <c r="E48" s="15">
        <f t="shared" ref="E48:G48" si="4">SUM(E4:E8,E28,E32:E34,E42:E43)</f>
        <v>7790</v>
      </c>
      <c r="F48" s="15">
        <f t="shared" si="4"/>
        <v>7690</v>
      </c>
      <c r="G48" s="15">
        <f t="shared" si="4"/>
        <v>8130</v>
      </c>
      <c r="H48" s="15">
        <f t="shared" si="0"/>
        <v>1990</v>
      </c>
      <c r="I48" s="16">
        <f t="shared" si="1"/>
        <v>0.32410423452768722</v>
      </c>
      <c r="J48" s="15">
        <f t="shared" ref="J48:M48" si="5">SUM(J4:J8,J28,J32:J34,J42:J43)</f>
        <v>1810</v>
      </c>
      <c r="K48" s="15">
        <f t="shared" si="5"/>
        <v>2180</v>
      </c>
      <c r="L48" s="15">
        <f t="shared" si="5"/>
        <v>2190</v>
      </c>
      <c r="M48" s="15">
        <f t="shared" si="5"/>
        <v>2380</v>
      </c>
      <c r="N48" s="15">
        <f t="shared" ref="N48:N49" si="6">M48-J48</f>
        <v>570</v>
      </c>
      <c r="O48" s="16">
        <f t="shared" ref="O48:O49" si="7">M48/J48-1</f>
        <v>0.31491712707182318</v>
      </c>
    </row>
    <row r="49" spans="1:16" x14ac:dyDescent="0.85">
      <c r="A49" s="1"/>
      <c r="B49" s="14" t="s">
        <v>24</v>
      </c>
      <c r="C49" s="14" t="s">
        <v>63</v>
      </c>
      <c r="D49" s="15">
        <f>SUM(D9:D26,D29:D30,D35:D40,D44:D46)</f>
        <v>180640</v>
      </c>
      <c r="E49" s="15">
        <f t="shared" ref="E49:G49" si="8">SUM(E9:E26,E29:E30,E35:E40,E44:E46)</f>
        <v>266490</v>
      </c>
      <c r="F49" s="15">
        <f t="shared" si="8"/>
        <v>265580</v>
      </c>
      <c r="G49" s="15">
        <f t="shared" si="8"/>
        <v>284950</v>
      </c>
      <c r="H49" s="15">
        <f t="shared" si="0"/>
        <v>104310</v>
      </c>
      <c r="I49" s="16">
        <f t="shared" si="1"/>
        <v>0.57744685562444631</v>
      </c>
      <c r="J49" s="15">
        <f t="shared" ref="J49:M49" si="9">SUM(J9:J26,J29:J30,J35:J40,J44:J46)</f>
        <v>110610</v>
      </c>
      <c r="K49" s="15">
        <f t="shared" si="9"/>
        <v>157190</v>
      </c>
      <c r="L49" s="15">
        <f t="shared" si="9"/>
        <v>161850</v>
      </c>
      <c r="M49" s="15">
        <f t="shared" si="9"/>
        <v>169180</v>
      </c>
      <c r="N49" s="15">
        <f t="shared" si="6"/>
        <v>58570</v>
      </c>
      <c r="O49" s="16">
        <f t="shared" si="7"/>
        <v>0.52951812675165</v>
      </c>
    </row>
    <row r="50" spans="1:16" x14ac:dyDescent="0.85">
      <c r="B50" s="17"/>
      <c r="C50" s="17"/>
      <c r="D50" s="13"/>
      <c r="E50" s="13"/>
      <c r="F50" s="13"/>
      <c r="G50" s="13"/>
      <c r="H50" s="13"/>
      <c r="I50" s="16"/>
      <c r="J50" s="13"/>
      <c r="K50" s="13"/>
      <c r="L50" s="13"/>
      <c r="M50" s="13"/>
      <c r="N50" s="13"/>
      <c r="O50" s="16"/>
    </row>
    <row r="51" spans="1:16" s="1" customFormat="1" x14ac:dyDescent="0.85">
      <c r="A51" s="18" t="s">
        <v>15</v>
      </c>
      <c r="C51" s="14" t="s">
        <v>64</v>
      </c>
      <c r="D51" s="19">
        <f>SUM(D3:D26)</f>
        <v>1931330</v>
      </c>
      <c r="E51" s="19">
        <f t="shared" ref="E51:G51" si="10">SUM(E3:E26)</f>
        <v>2269660</v>
      </c>
      <c r="F51" s="19">
        <f t="shared" si="10"/>
        <v>2287030</v>
      </c>
      <c r="G51" s="19">
        <f t="shared" si="10"/>
        <v>2317680</v>
      </c>
      <c r="H51" s="19">
        <f t="shared" si="0"/>
        <v>386350</v>
      </c>
      <c r="I51" s="16">
        <f t="shared" si="1"/>
        <v>0.20004349334396498</v>
      </c>
      <c r="J51" s="19">
        <f t="shared" ref="J51:M51" si="11">SUM(J3:J26)</f>
        <v>851290</v>
      </c>
      <c r="K51" s="19">
        <f t="shared" si="11"/>
        <v>969220</v>
      </c>
      <c r="L51" s="19">
        <f t="shared" si="11"/>
        <v>984440</v>
      </c>
      <c r="M51" s="19">
        <f t="shared" si="11"/>
        <v>1001560</v>
      </c>
      <c r="N51" s="19">
        <f t="shared" ref="N51:N55" si="12">M51-J51</f>
        <v>150270</v>
      </c>
      <c r="O51" s="16">
        <f t="shared" ref="O51:O55" si="13">M51/J51-1</f>
        <v>0.17652033971971948</v>
      </c>
      <c r="P51" s="25"/>
    </row>
    <row r="52" spans="1:16" s="1" customFormat="1" x14ac:dyDescent="0.85">
      <c r="A52" s="18" t="s">
        <v>43</v>
      </c>
      <c r="C52" s="14" t="s">
        <v>65</v>
      </c>
      <c r="D52" s="19">
        <f>SUM(D27:D30)</f>
        <v>251140</v>
      </c>
      <c r="E52" s="19">
        <f t="shared" ref="E52:G52" si="14">SUM(E27:E30)</f>
        <v>275600</v>
      </c>
      <c r="F52" s="19">
        <f t="shared" si="14"/>
        <v>277690</v>
      </c>
      <c r="G52" s="19">
        <f t="shared" si="14"/>
        <v>280890</v>
      </c>
      <c r="H52" s="19">
        <f t="shared" si="0"/>
        <v>29750</v>
      </c>
      <c r="I52" s="16">
        <f t="shared" si="1"/>
        <v>0.11845982320617976</v>
      </c>
      <c r="J52" s="19">
        <f t="shared" ref="J52:M52" si="15">SUM(J27:J30)</f>
        <v>107370</v>
      </c>
      <c r="K52" s="19">
        <f t="shared" si="15"/>
        <v>113250</v>
      </c>
      <c r="L52" s="19">
        <f t="shared" si="15"/>
        <v>114250</v>
      </c>
      <c r="M52" s="19">
        <f t="shared" si="15"/>
        <v>115440</v>
      </c>
      <c r="N52" s="19">
        <f t="shared" si="12"/>
        <v>8070</v>
      </c>
      <c r="O52" s="16">
        <f t="shared" si="13"/>
        <v>7.5160659402067509E-2</v>
      </c>
      <c r="P52" s="25"/>
    </row>
    <row r="53" spans="1:16" s="1" customFormat="1" x14ac:dyDescent="0.85">
      <c r="A53" s="18" t="s">
        <v>47</v>
      </c>
      <c r="C53" s="14" t="s">
        <v>66</v>
      </c>
      <c r="D53" s="19">
        <f>SUM(D31:D40)</f>
        <v>795220</v>
      </c>
      <c r="E53" s="19">
        <f t="shared" ref="E53:G53" si="16">SUM(E31:E40)</f>
        <v>920400</v>
      </c>
      <c r="F53" s="19">
        <f t="shared" si="16"/>
        <v>928200</v>
      </c>
      <c r="G53" s="19">
        <f t="shared" si="16"/>
        <v>937400</v>
      </c>
      <c r="H53" s="19">
        <f t="shared" si="0"/>
        <v>142180</v>
      </c>
      <c r="I53" s="16">
        <f t="shared" si="1"/>
        <v>0.17879328990719556</v>
      </c>
      <c r="J53" s="19">
        <f t="shared" ref="J53:M53" si="17">SUM(J31:J40)</f>
        <v>325380</v>
      </c>
      <c r="K53" s="19">
        <f t="shared" si="17"/>
        <v>359490</v>
      </c>
      <c r="L53" s="19">
        <f t="shared" si="17"/>
        <v>364160</v>
      </c>
      <c r="M53" s="19">
        <f t="shared" si="17"/>
        <v>368760</v>
      </c>
      <c r="N53" s="19">
        <f t="shared" si="12"/>
        <v>43380</v>
      </c>
      <c r="O53" s="16">
        <f t="shared" si="13"/>
        <v>0.13332104001475198</v>
      </c>
      <c r="P53" s="25"/>
    </row>
    <row r="54" spans="1:16" s="1" customFormat="1" x14ac:dyDescent="0.85">
      <c r="A54" s="18" t="s">
        <v>56</v>
      </c>
      <c r="C54" s="14" t="s">
        <v>67</v>
      </c>
      <c r="D54" s="19">
        <f>SUM(D41:D46)</f>
        <v>713250</v>
      </c>
      <c r="E54" s="19">
        <f t="shared" ref="E54:G54" si="18">SUM(E41:E46)</f>
        <v>827960</v>
      </c>
      <c r="F54" s="19">
        <f t="shared" si="18"/>
        <v>837800</v>
      </c>
      <c r="G54" s="19">
        <f t="shared" si="18"/>
        <v>847300</v>
      </c>
      <c r="H54" s="19">
        <f t="shared" si="0"/>
        <v>134050</v>
      </c>
      <c r="I54" s="16">
        <f t="shared" si="1"/>
        <v>0.1879425166491413</v>
      </c>
      <c r="J54" s="19">
        <f t="shared" ref="J54:M54" si="19">SUM(J41:J46)</f>
        <v>286630</v>
      </c>
      <c r="K54" s="19">
        <f t="shared" si="19"/>
        <v>321520</v>
      </c>
      <c r="L54" s="19">
        <f t="shared" si="19"/>
        <v>326720</v>
      </c>
      <c r="M54" s="19">
        <f t="shared" si="19"/>
        <v>331190</v>
      </c>
      <c r="N54" s="19">
        <f t="shared" si="12"/>
        <v>44560</v>
      </c>
      <c r="O54" s="16">
        <f t="shared" si="13"/>
        <v>0.15546174510693223</v>
      </c>
      <c r="P54" s="25"/>
    </row>
    <row r="55" spans="1:16" s="1" customFormat="1" x14ac:dyDescent="0.85">
      <c r="C55" s="14" t="s">
        <v>68</v>
      </c>
      <c r="D55" s="19">
        <f>SUM(D51:D54)</f>
        <v>3690940</v>
      </c>
      <c r="E55" s="19">
        <f t="shared" ref="E55:J55" si="20">SUM(E51:E54)</f>
        <v>4293620</v>
      </c>
      <c r="F55" s="19">
        <f t="shared" si="20"/>
        <v>4330720</v>
      </c>
      <c r="G55" s="19">
        <f t="shared" si="20"/>
        <v>4383270</v>
      </c>
      <c r="H55" s="19">
        <f t="shared" si="0"/>
        <v>692330</v>
      </c>
      <c r="I55" s="16">
        <f t="shared" si="1"/>
        <v>0.18757552276655809</v>
      </c>
      <c r="J55" s="19">
        <f t="shared" si="20"/>
        <v>1570670</v>
      </c>
      <c r="K55" s="19">
        <f t="shared" ref="K55" si="21">SUM(K51:K54)</f>
        <v>1763480</v>
      </c>
      <c r="L55" s="19">
        <f t="shared" ref="L55" si="22">SUM(L51:L54)</f>
        <v>1789570</v>
      </c>
      <c r="M55" s="19">
        <f t="shared" ref="M55" si="23">SUM(M51:M54)</f>
        <v>1816950</v>
      </c>
      <c r="N55" s="19">
        <f t="shared" si="12"/>
        <v>246280</v>
      </c>
      <c r="O55" s="16">
        <f t="shared" si="13"/>
        <v>0.15679932767545068</v>
      </c>
      <c r="P55" s="25"/>
    </row>
    <row r="56" spans="1:16" x14ac:dyDescent="0.85">
      <c r="D56" s="20"/>
      <c r="E56" s="20"/>
      <c r="F56" s="20"/>
      <c r="G56" s="20"/>
      <c r="H56" s="20"/>
      <c r="I56" s="11"/>
    </row>
    <row r="57" spans="1:16" x14ac:dyDescent="0.85">
      <c r="A57" s="2" t="s">
        <v>69</v>
      </c>
    </row>
  </sheetData>
  <phoneticPr fontId="8"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A887E-6349-4B5A-906E-05A1BE609CC6}">
  <dimension ref="A1:O57"/>
  <sheetViews>
    <sheetView workbookViewId="0">
      <pane xSplit="3" ySplit="2" topLeftCell="D3" activePane="bottomRight" state="frozen"/>
      <selection pane="topRight" activeCell="D1" sqref="D1"/>
      <selection pane="bottomLeft" activeCell="A3" sqref="A3"/>
      <selection pane="bottomRight" activeCell="J3" sqref="J3:O3"/>
    </sheetView>
  </sheetViews>
  <sheetFormatPr defaultRowHeight="20" x14ac:dyDescent="0.85"/>
  <cols>
    <col min="1" max="1" width="14.08984375" style="2" customWidth="1"/>
    <col min="2" max="2" width="35.26953125" style="2" bestFit="1" customWidth="1"/>
    <col min="3" max="3" width="39.54296875" style="2" bestFit="1" customWidth="1"/>
    <col min="4" max="9" width="20" style="3" customWidth="1"/>
    <col min="10" max="15" width="18.90625" style="3" customWidth="1"/>
    <col min="16" max="16384" width="8.7265625" style="2"/>
  </cols>
  <sheetData>
    <row r="1" spans="1:15" x14ac:dyDescent="0.85">
      <c r="A1" s="1" t="s">
        <v>71</v>
      </c>
    </row>
    <row r="2" spans="1:15" ht="60" x14ac:dyDescent="0.85">
      <c r="A2" s="4" t="s">
        <v>0</v>
      </c>
      <c r="B2" s="4" t="s">
        <v>1</v>
      </c>
      <c r="C2" s="4" t="s">
        <v>2</v>
      </c>
      <c r="D2" s="5" t="s">
        <v>3</v>
      </c>
      <c r="E2" s="5" t="s">
        <v>4</v>
      </c>
      <c r="F2" s="5" t="s">
        <v>5</v>
      </c>
      <c r="G2" s="5" t="s">
        <v>6</v>
      </c>
      <c r="H2" s="5" t="s">
        <v>7</v>
      </c>
      <c r="I2" s="5" t="s">
        <v>8</v>
      </c>
      <c r="J2" s="5" t="s">
        <v>9</v>
      </c>
      <c r="K2" s="5" t="s">
        <v>10</v>
      </c>
      <c r="L2" s="5" t="s">
        <v>11</v>
      </c>
      <c r="M2" s="5" t="s">
        <v>12</v>
      </c>
      <c r="N2" s="5" t="s">
        <v>13</v>
      </c>
      <c r="O2" s="5" t="s">
        <v>14</v>
      </c>
    </row>
    <row r="3" spans="1:15" x14ac:dyDescent="0.85">
      <c r="A3" s="6" t="s">
        <v>15</v>
      </c>
      <c r="B3" s="6" t="s">
        <v>16</v>
      </c>
      <c r="C3" s="7" t="s">
        <v>17</v>
      </c>
      <c r="D3" s="8">
        <v>1790880</v>
      </c>
      <c r="E3" s="8">
        <v>2053650</v>
      </c>
      <c r="F3" s="8">
        <v>2071240</v>
      </c>
      <c r="G3" s="8">
        <v>2085150</v>
      </c>
      <c r="H3" s="8">
        <f>G3-D3</f>
        <v>294270</v>
      </c>
      <c r="I3" s="9">
        <f>G3/D3-1</f>
        <v>0.16431586705976953</v>
      </c>
      <c r="J3" s="8">
        <v>761600</v>
      </c>
      <c r="K3" s="8">
        <v>837820</v>
      </c>
      <c r="L3" s="8">
        <v>848690</v>
      </c>
      <c r="M3" s="8">
        <v>859510</v>
      </c>
      <c r="N3" s="8">
        <f>M3-J3</f>
        <v>97910</v>
      </c>
      <c r="O3" s="9">
        <f>M3/J3-1</f>
        <v>0.12855829831932764</v>
      </c>
    </row>
    <row r="4" spans="1:15" x14ac:dyDescent="0.85">
      <c r="A4" s="6" t="s">
        <v>15</v>
      </c>
      <c r="B4" s="6" t="s">
        <v>18</v>
      </c>
      <c r="C4" s="6" t="s">
        <v>19</v>
      </c>
      <c r="D4" s="10">
        <v>1070</v>
      </c>
      <c r="E4" s="10">
        <v>940</v>
      </c>
      <c r="F4" s="10">
        <v>940</v>
      </c>
      <c r="G4" s="10">
        <v>940</v>
      </c>
      <c r="H4" s="10">
        <f t="shared" ref="H4:H55" si="0">G4-D4</f>
        <v>-130</v>
      </c>
      <c r="I4" s="11">
        <f t="shared" ref="I4:I55" si="1">G4/D4-1</f>
        <v>-0.12149532710280375</v>
      </c>
      <c r="J4" s="10">
        <v>230</v>
      </c>
      <c r="K4" s="10">
        <v>320</v>
      </c>
      <c r="L4" s="10">
        <v>320</v>
      </c>
      <c r="M4" s="10">
        <v>320</v>
      </c>
      <c r="N4" s="10">
        <f t="shared" ref="N4:N46" si="2">M4-J4</f>
        <v>90</v>
      </c>
      <c r="O4" s="11">
        <f t="shared" ref="O4:O46" si="3">M4/J4-1</f>
        <v>0.39130434782608692</v>
      </c>
    </row>
    <row r="5" spans="1:15" x14ac:dyDescent="0.85">
      <c r="A5" s="6" t="s">
        <v>15</v>
      </c>
      <c r="B5" s="6" t="s">
        <v>18</v>
      </c>
      <c r="C5" s="6" t="s">
        <v>20</v>
      </c>
      <c r="D5" s="10">
        <v>930</v>
      </c>
      <c r="E5" s="10">
        <v>1610</v>
      </c>
      <c r="F5" s="10">
        <v>1580</v>
      </c>
      <c r="G5" s="10">
        <v>1580</v>
      </c>
      <c r="H5" s="10">
        <f t="shared" si="0"/>
        <v>650</v>
      </c>
      <c r="I5" s="11">
        <f t="shared" si="1"/>
        <v>0.69892473118279574</v>
      </c>
      <c r="J5" s="10">
        <v>370</v>
      </c>
      <c r="K5" s="10">
        <v>400</v>
      </c>
      <c r="L5" s="10">
        <v>400</v>
      </c>
      <c r="M5" s="10">
        <v>400</v>
      </c>
      <c r="N5" s="10">
        <f t="shared" si="2"/>
        <v>30</v>
      </c>
      <c r="O5" s="11">
        <f t="shared" si="3"/>
        <v>8.1081081081081141E-2</v>
      </c>
    </row>
    <row r="6" spans="1:15" x14ac:dyDescent="0.85">
      <c r="A6" s="6" t="s">
        <v>15</v>
      </c>
      <c r="B6" s="6" t="s">
        <v>18</v>
      </c>
      <c r="C6" s="6" t="s">
        <v>21</v>
      </c>
      <c r="D6" s="10">
        <v>310</v>
      </c>
      <c r="E6" s="10">
        <v>560</v>
      </c>
      <c r="F6" s="10">
        <v>550</v>
      </c>
      <c r="G6" s="10">
        <v>550</v>
      </c>
      <c r="H6" s="10">
        <f t="shared" si="0"/>
        <v>240</v>
      </c>
      <c r="I6" s="11">
        <f t="shared" si="1"/>
        <v>0.77419354838709675</v>
      </c>
      <c r="J6" s="10">
        <v>160</v>
      </c>
      <c r="K6" s="10">
        <v>270</v>
      </c>
      <c r="L6" s="10">
        <v>270</v>
      </c>
      <c r="M6" s="10">
        <v>270</v>
      </c>
      <c r="N6" s="10">
        <f t="shared" si="2"/>
        <v>110</v>
      </c>
      <c r="O6" s="11">
        <f t="shared" si="3"/>
        <v>0.6875</v>
      </c>
    </row>
    <row r="7" spans="1:15" x14ac:dyDescent="0.85">
      <c r="A7" s="6" t="s">
        <v>15</v>
      </c>
      <c r="B7" s="6" t="s">
        <v>18</v>
      </c>
      <c r="C7" s="6" t="s">
        <v>22</v>
      </c>
      <c r="D7" s="10">
        <v>110</v>
      </c>
      <c r="E7" s="10">
        <v>40</v>
      </c>
      <c r="F7" s="10">
        <v>40</v>
      </c>
      <c r="G7" s="10">
        <v>40</v>
      </c>
      <c r="H7" s="10">
        <f t="shared" si="0"/>
        <v>-70</v>
      </c>
      <c r="I7" s="11">
        <f t="shared" si="1"/>
        <v>-0.63636363636363635</v>
      </c>
      <c r="J7" s="10">
        <v>60</v>
      </c>
      <c r="K7" s="10">
        <v>10</v>
      </c>
      <c r="L7" s="10">
        <v>10</v>
      </c>
      <c r="M7" s="10">
        <v>10</v>
      </c>
      <c r="N7" s="10">
        <f t="shared" si="2"/>
        <v>-50</v>
      </c>
      <c r="O7" s="11">
        <f t="shared" si="3"/>
        <v>-0.83333333333333337</v>
      </c>
    </row>
    <row r="8" spans="1:15" x14ac:dyDescent="0.85">
      <c r="A8" s="6" t="s">
        <v>15</v>
      </c>
      <c r="B8" s="6" t="s">
        <v>18</v>
      </c>
      <c r="C8" s="6" t="s">
        <v>23</v>
      </c>
      <c r="D8" s="10">
        <v>200</v>
      </c>
      <c r="E8" s="10">
        <v>130</v>
      </c>
      <c r="F8" s="10">
        <v>110</v>
      </c>
      <c r="G8" s="10">
        <v>110</v>
      </c>
      <c r="H8" s="10">
        <f t="shared" si="0"/>
        <v>-90</v>
      </c>
      <c r="I8" s="11">
        <f t="shared" si="1"/>
        <v>-0.44999999999999996</v>
      </c>
      <c r="J8" s="10">
        <v>80</v>
      </c>
      <c r="K8" s="10">
        <v>50</v>
      </c>
      <c r="L8" s="10">
        <v>50</v>
      </c>
      <c r="M8" s="10">
        <v>50</v>
      </c>
      <c r="N8" s="10">
        <f t="shared" si="2"/>
        <v>-30</v>
      </c>
      <c r="O8" s="11">
        <f t="shared" si="3"/>
        <v>-0.375</v>
      </c>
    </row>
    <row r="9" spans="1:15" x14ac:dyDescent="0.85">
      <c r="A9" s="6" t="s">
        <v>15</v>
      </c>
      <c r="B9" s="6" t="s">
        <v>24</v>
      </c>
      <c r="C9" s="6" t="s">
        <v>25</v>
      </c>
      <c r="D9" s="10">
        <v>1370</v>
      </c>
      <c r="E9" s="10">
        <v>1920</v>
      </c>
      <c r="F9" s="10">
        <v>1920</v>
      </c>
      <c r="G9" s="10">
        <v>2530</v>
      </c>
      <c r="H9" s="10">
        <f t="shared" si="0"/>
        <v>1160</v>
      </c>
      <c r="I9" s="11">
        <f t="shared" si="1"/>
        <v>0.84671532846715336</v>
      </c>
      <c r="J9" s="10">
        <v>730</v>
      </c>
      <c r="K9" s="10">
        <v>820</v>
      </c>
      <c r="L9" s="10">
        <v>820</v>
      </c>
      <c r="M9" s="10">
        <v>1090</v>
      </c>
      <c r="N9" s="10">
        <f t="shared" si="2"/>
        <v>360</v>
      </c>
      <c r="O9" s="11">
        <f t="shared" si="3"/>
        <v>0.49315068493150682</v>
      </c>
    </row>
    <row r="10" spans="1:15" x14ac:dyDescent="0.85">
      <c r="A10" s="6" t="s">
        <v>15</v>
      </c>
      <c r="B10" s="6" t="s">
        <v>24</v>
      </c>
      <c r="C10" s="6" t="s">
        <v>26</v>
      </c>
      <c r="D10" s="10">
        <v>7120</v>
      </c>
      <c r="E10" s="10">
        <v>15280</v>
      </c>
      <c r="F10" s="10">
        <v>15510</v>
      </c>
      <c r="G10" s="10">
        <v>15650</v>
      </c>
      <c r="H10" s="10">
        <f t="shared" si="0"/>
        <v>8530</v>
      </c>
      <c r="I10" s="11">
        <f t="shared" si="1"/>
        <v>1.1980337078651684</v>
      </c>
      <c r="J10" s="10">
        <v>7020</v>
      </c>
      <c r="K10" s="10">
        <v>10450</v>
      </c>
      <c r="L10" s="10">
        <v>10570</v>
      </c>
      <c r="M10" s="10">
        <v>10650</v>
      </c>
      <c r="N10" s="10">
        <f t="shared" si="2"/>
        <v>3630</v>
      </c>
      <c r="O10" s="11">
        <f t="shared" si="3"/>
        <v>0.51709401709401703</v>
      </c>
    </row>
    <row r="11" spans="1:15" x14ac:dyDescent="0.85">
      <c r="A11" s="6" t="s">
        <v>15</v>
      </c>
      <c r="B11" s="6" t="s">
        <v>24</v>
      </c>
      <c r="C11" s="6" t="s">
        <v>27</v>
      </c>
      <c r="D11" s="10">
        <v>2870</v>
      </c>
      <c r="E11" s="10">
        <v>3870</v>
      </c>
      <c r="F11" s="10">
        <v>3890</v>
      </c>
      <c r="G11" s="10">
        <v>3900</v>
      </c>
      <c r="H11" s="10">
        <f t="shared" si="0"/>
        <v>1030</v>
      </c>
      <c r="I11" s="11">
        <f t="shared" si="1"/>
        <v>0.35888501742160273</v>
      </c>
      <c r="J11" s="10">
        <v>1710</v>
      </c>
      <c r="K11" s="10">
        <v>1980</v>
      </c>
      <c r="L11" s="10">
        <v>1990</v>
      </c>
      <c r="M11" s="10">
        <v>2000</v>
      </c>
      <c r="N11" s="10">
        <f t="shared" si="2"/>
        <v>290</v>
      </c>
      <c r="O11" s="11">
        <f t="shared" si="3"/>
        <v>0.16959064327485374</v>
      </c>
    </row>
    <row r="12" spans="1:15" x14ac:dyDescent="0.85">
      <c r="A12" s="6" t="s">
        <v>15</v>
      </c>
      <c r="B12" s="6" t="s">
        <v>24</v>
      </c>
      <c r="C12" s="6" t="s">
        <v>28</v>
      </c>
      <c r="D12" s="10">
        <v>0</v>
      </c>
      <c r="E12" s="10">
        <v>250</v>
      </c>
      <c r="F12" s="10">
        <v>770</v>
      </c>
      <c r="G12" s="10">
        <v>830</v>
      </c>
      <c r="H12" s="10">
        <f t="shared" si="0"/>
        <v>830</v>
      </c>
      <c r="I12" s="11" t="e">
        <f t="shared" si="1"/>
        <v>#DIV/0!</v>
      </c>
      <c r="J12" s="10">
        <v>0</v>
      </c>
      <c r="K12" s="10">
        <v>60</v>
      </c>
      <c r="L12" s="10">
        <v>310</v>
      </c>
      <c r="M12" s="10">
        <v>310</v>
      </c>
      <c r="N12" s="10">
        <f t="shared" si="2"/>
        <v>310</v>
      </c>
      <c r="O12" s="11" t="e">
        <f t="shared" si="3"/>
        <v>#DIV/0!</v>
      </c>
    </row>
    <row r="13" spans="1:15" x14ac:dyDescent="0.85">
      <c r="A13" s="6" t="s">
        <v>15</v>
      </c>
      <c r="B13" s="6" t="s">
        <v>24</v>
      </c>
      <c r="C13" s="6" t="s">
        <v>29</v>
      </c>
      <c r="D13" s="10">
        <v>70</v>
      </c>
      <c r="E13" s="10">
        <v>40</v>
      </c>
      <c r="F13" s="10">
        <v>40</v>
      </c>
      <c r="G13" s="10">
        <v>40</v>
      </c>
      <c r="H13" s="10">
        <f t="shared" si="0"/>
        <v>-30</v>
      </c>
      <c r="I13" s="11">
        <f t="shared" si="1"/>
        <v>-0.4285714285714286</v>
      </c>
      <c r="J13" s="10">
        <v>30</v>
      </c>
      <c r="K13" s="10">
        <v>0</v>
      </c>
      <c r="L13" s="10">
        <v>0</v>
      </c>
      <c r="M13" s="10">
        <v>0</v>
      </c>
      <c r="N13" s="10">
        <f t="shared" si="2"/>
        <v>-30</v>
      </c>
      <c r="O13" s="11">
        <f t="shared" si="3"/>
        <v>-1</v>
      </c>
    </row>
    <row r="14" spans="1:15" x14ac:dyDescent="0.85">
      <c r="A14" s="6" t="s">
        <v>15</v>
      </c>
      <c r="B14" s="6" t="s">
        <v>24</v>
      </c>
      <c r="C14" s="6" t="s">
        <v>30</v>
      </c>
      <c r="D14" s="10">
        <v>1470</v>
      </c>
      <c r="E14" s="10">
        <v>2320</v>
      </c>
      <c r="F14" s="10">
        <v>2770</v>
      </c>
      <c r="G14" s="10">
        <v>2670</v>
      </c>
      <c r="H14" s="10">
        <f t="shared" si="0"/>
        <v>1200</v>
      </c>
      <c r="I14" s="11">
        <f t="shared" si="1"/>
        <v>0.81632653061224492</v>
      </c>
      <c r="J14" s="10">
        <v>590</v>
      </c>
      <c r="K14" s="10">
        <v>920</v>
      </c>
      <c r="L14" s="10">
        <v>1090</v>
      </c>
      <c r="M14" s="10">
        <v>1090</v>
      </c>
      <c r="N14" s="10">
        <f t="shared" si="2"/>
        <v>500</v>
      </c>
      <c r="O14" s="11">
        <f t="shared" si="3"/>
        <v>0.84745762711864403</v>
      </c>
    </row>
    <row r="15" spans="1:15" x14ac:dyDescent="0.85">
      <c r="A15" s="6" t="s">
        <v>15</v>
      </c>
      <c r="B15" s="6" t="s">
        <v>24</v>
      </c>
      <c r="C15" s="6" t="s">
        <v>31</v>
      </c>
      <c r="D15" s="10">
        <v>5280</v>
      </c>
      <c r="E15" s="10">
        <v>5780</v>
      </c>
      <c r="F15" s="10">
        <v>5870</v>
      </c>
      <c r="G15" s="10">
        <v>6170</v>
      </c>
      <c r="H15" s="10">
        <f t="shared" si="0"/>
        <v>890</v>
      </c>
      <c r="I15" s="11">
        <f t="shared" si="1"/>
        <v>0.16856060606060597</v>
      </c>
      <c r="J15" s="10">
        <v>3090</v>
      </c>
      <c r="K15" s="10">
        <v>3100</v>
      </c>
      <c r="L15" s="10">
        <v>3150</v>
      </c>
      <c r="M15" s="10">
        <v>3320</v>
      </c>
      <c r="N15" s="10">
        <f t="shared" si="2"/>
        <v>230</v>
      </c>
      <c r="O15" s="11">
        <f t="shared" si="3"/>
        <v>7.4433656957928696E-2</v>
      </c>
    </row>
    <row r="16" spans="1:15" x14ac:dyDescent="0.85">
      <c r="A16" s="6" t="s">
        <v>15</v>
      </c>
      <c r="B16" s="6" t="s">
        <v>24</v>
      </c>
      <c r="C16" s="6" t="s">
        <v>32</v>
      </c>
      <c r="D16" s="10">
        <v>3180</v>
      </c>
      <c r="E16" s="10">
        <v>8300</v>
      </c>
      <c r="F16" s="10">
        <v>8590</v>
      </c>
      <c r="G16" s="10">
        <v>8610</v>
      </c>
      <c r="H16" s="10">
        <f t="shared" si="0"/>
        <v>5430</v>
      </c>
      <c r="I16" s="11">
        <f t="shared" si="1"/>
        <v>1.7075471698113209</v>
      </c>
      <c r="J16" s="10">
        <v>2060</v>
      </c>
      <c r="K16" s="10">
        <v>5630</v>
      </c>
      <c r="L16" s="10">
        <v>5830</v>
      </c>
      <c r="M16" s="10">
        <v>5820</v>
      </c>
      <c r="N16" s="10">
        <f t="shared" si="2"/>
        <v>3760</v>
      </c>
      <c r="O16" s="11">
        <f t="shared" si="3"/>
        <v>1.825242718446602</v>
      </c>
    </row>
    <row r="17" spans="1:15" x14ac:dyDescent="0.85">
      <c r="A17" s="6" t="s">
        <v>15</v>
      </c>
      <c r="B17" s="6" t="s">
        <v>24</v>
      </c>
      <c r="C17" s="6" t="s">
        <v>33</v>
      </c>
      <c r="D17" s="10">
        <v>900</v>
      </c>
      <c r="E17" s="10">
        <v>2900</v>
      </c>
      <c r="F17" s="10">
        <v>3010</v>
      </c>
      <c r="G17" s="10">
        <v>3940</v>
      </c>
      <c r="H17" s="10">
        <f t="shared" si="0"/>
        <v>3040</v>
      </c>
      <c r="I17" s="11">
        <f t="shared" si="1"/>
        <v>3.3777777777777782</v>
      </c>
      <c r="J17" s="10">
        <v>560</v>
      </c>
      <c r="K17" s="10">
        <v>1690</v>
      </c>
      <c r="L17" s="10">
        <v>1770</v>
      </c>
      <c r="M17" s="10">
        <v>2280</v>
      </c>
      <c r="N17" s="10">
        <f t="shared" si="2"/>
        <v>1720</v>
      </c>
      <c r="O17" s="11">
        <f t="shared" si="3"/>
        <v>3.0714285714285712</v>
      </c>
    </row>
    <row r="18" spans="1:15" x14ac:dyDescent="0.85">
      <c r="A18" s="6" t="s">
        <v>15</v>
      </c>
      <c r="B18" s="6" t="s">
        <v>24</v>
      </c>
      <c r="C18" s="6" t="s">
        <v>34</v>
      </c>
      <c r="D18" s="10">
        <v>3160</v>
      </c>
      <c r="E18" s="10">
        <v>4940</v>
      </c>
      <c r="F18" s="10">
        <v>4940</v>
      </c>
      <c r="G18" s="10">
        <v>4940</v>
      </c>
      <c r="H18" s="10">
        <f t="shared" si="0"/>
        <v>1780</v>
      </c>
      <c r="I18" s="11">
        <f t="shared" si="1"/>
        <v>0.56329113924050622</v>
      </c>
      <c r="J18" s="10">
        <v>2640</v>
      </c>
      <c r="K18" s="10">
        <v>3060</v>
      </c>
      <c r="L18" s="10">
        <v>3060</v>
      </c>
      <c r="M18" s="10">
        <v>3060</v>
      </c>
      <c r="N18" s="10">
        <f t="shared" si="2"/>
        <v>420</v>
      </c>
      <c r="O18" s="11">
        <f t="shared" si="3"/>
        <v>0.15909090909090917</v>
      </c>
    </row>
    <row r="19" spans="1:15" x14ac:dyDescent="0.85">
      <c r="A19" s="6" t="s">
        <v>15</v>
      </c>
      <c r="B19" s="6" t="s">
        <v>24</v>
      </c>
      <c r="C19" s="6" t="s">
        <v>35</v>
      </c>
      <c r="D19" s="10">
        <v>9720</v>
      </c>
      <c r="E19" s="10">
        <v>12100</v>
      </c>
      <c r="F19" s="10">
        <v>12720</v>
      </c>
      <c r="G19" s="10">
        <v>12650</v>
      </c>
      <c r="H19" s="10">
        <f t="shared" si="0"/>
        <v>2930</v>
      </c>
      <c r="I19" s="11">
        <f t="shared" si="1"/>
        <v>0.30144032921810693</v>
      </c>
      <c r="J19" s="10">
        <v>4080</v>
      </c>
      <c r="K19" s="10">
        <v>5040</v>
      </c>
      <c r="L19" s="10">
        <v>5170</v>
      </c>
      <c r="M19" s="10">
        <v>5150</v>
      </c>
      <c r="N19" s="10">
        <f t="shared" si="2"/>
        <v>1070</v>
      </c>
      <c r="O19" s="11">
        <f t="shared" si="3"/>
        <v>0.26225490196078427</v>
      </c>
    </row>
    <row r="20" spans="1:15" x14ac:dyDescent="0.85">
      <c r="A20" s="6" t="s">
        <v>15</v>
      </c>
      <c r="B20" s="6" t="s">
        <v>24</v>
      </c>
      <c r="C20" s="6" t="s">
        <v>36</v>
      </c>
      <c r="D20" s="10">
        <v>27160</v>
      </c>
      <c r="E20" s="10">
        <v>41860</v>
      </c>
      <c r="F20" s="10">
        <v>42800</v>
      </c>
      <c r="G20" s="10">
        <v>44490</v>
      </c>
      <c r="H20" s="10">
        <f t="shared" si="0"/>
        <v>17330</v>
      </c>
      <c r="I20" s="11">
        <f t="shared" si="1"/>
        <v>0.63807069219440349</v>
      </c>
      <c r="J20" s="10">
        <v>20210</v>
      </c>
      <c r="K20" s="10">
        <v>29580</v>
      </c>
      <c r="L20" s="10">
        <v>30320</v>
      </c>
      <c r="M20" s="10">
        <v>31520</v>
      </c>
      <c r="N20" s="10">
        <f t="shared" si="2"/>
        <v>11310</v>
      </c>
      <c r="O20" s="11">
        <f t="shared" si="3"/>
        <v>0.55962394854032649</v>
      </c>
    </row>
    <row r="21" spans="1:15" x14ac:dyDescent="0.85">
      <c r="A21" s="6" t="s">
        <v>15</v>
      </c>
      <c r="B21" s="6" t="s">
        <v>24</v>
      </c>
      <c r="C21" s="6" t="s">
        <v>37</v>
      </c>
      <c r="D21" s="10">
        <v>35560</v>
      </c>
      <c r="E21" s="10">
        <v>49450</v>
      </c>
      <c r="F21" s="10">
        <v>50680</v>
      </c>
      <c r="G21" s="10">
        <v>53720</v>
      </c>
      <c r="H21" s="10">
        <f t="shared" si="0"/>
        <v>18160</v>
      </c>
      <c r="I21" s="11">
        <f t="shared" si="1"/>
        <v>0.51068616422947133</v>
      </c>
      <c r="J21" s="10">
        <v>25300</v>
      </c>
      <c r="K21" s="10">
        <v>34010</v>
      </c>
      <c r="L21" s="10">
        <v>35660</v>
      </c>
      <c r="M21" s="10">
        <v>37060</v>
      </c>
      <c r="N21" s="10">
        <f t="shared" si="2"/>
        <v>11760</v>
      </c>
      <c r="O21" s="11">
        <f t="shared" si="3"/>
        <v>0.46482213438735176</v>
      </c>
    </row>
    <row r="22" spans="1:15" x14ac:dyDescent="0.85">
      <c r="A22" s="6" t="s">
        <v>15</v>
      </c>
      <c r="B22" s="6" t="s">
        <v>24</v>
      </c>
      <c r="C22" s="6" t="s">
        <v>38</v>
      </c>
      <c r="D22" s="10">
        <v>6470</v>
      </c>
      <c r="E22" s="10">
        <v>8410</v>
      </c>
      <c r="F22" s="10">
        <v>8430</v>
      </c>
      <c r="G22" s="10">
        <v>9090</v>
      </c>
      <c r="H22" s="10">
        <f t="shared" si="0"/>
        <v>2620</v>
      </c>
      <c r="I22" s="11">
        <f t="shared" si="1"/>
        <v>0.40494590417310672</v>
      </c>
      <c r="J22" s="10">
        <v>4260</v>
      </c>
      <c r="K22" s="10">
        <v>4880</v>
      </c>
      <c r="L22" s="10">
        <v>4890</v>
      </c>
      <c r="M22" s="10">
        <v>5370</v>
      </c>
      <c r="N22" s="10">
        <f t="shared" si="2"/>
        <v>1110</v>
      </c>
      <c r="O22" s="11">
        <f t="shared" si="3"/>
        <v>0.26056338028169024</v>
      </c>
    </row>
    <row r="23" spans="1:15" x14ac:dyDescent="0.85">
      <c r="A23" s="6" t="s">
        <v>15</v>
      </c>
      <c r="B23" s="6" t="s">
        <v>24</v>
      </c>
      <c r="C23" s="6" t="s">
        <v>39</v>
      </c>
      <c r="D23" s="10">
        <v>3730</v>
      </c>
      <c r="E23" s="10">
        <v>12860</v>
      </c>
      <c r="F23" s="10">
        <v>13020</v>
      </c>
      <c r="G23" s="10">
        <v>12960</v>
      </c>
      <c r="H23" s="10">
        <f t="shared" si="0"/>
        <v>9230</v>
      </c>
      <c r="I23" s="11">
        <f t="shared" si="1"/>
        <v>2.4745308310991958</v>
      </c>
      <c r="J23" s="10">
        <v>2750</v>
      </c>
      <c r="K23" s="10">
        <v>9180</v>
      </c>
      <c r="L23" s="10">
        <v>9320</v>
      </c>
      <c r="M23" s="10">
        <v>9320</v>
      </c>
      <c r="N23" s="10">
        <f t="shared" si="2"/>
        <v>6570</v>
      </c>
      <c r="O23" s="11">
        <f t="shared" si="3"/>
        <v>2.3890909090909092</v>
      </c>
    </row>
    <row r="24" spans="1:15" x14ac:dyDescent="0.85">
      <c r="A24" s="6" t="s">
        <v>15</v>
      </c>
      <c r="B24" s="6" t="s">
        <v>24</v>
      </c>
      <c r="C24" s="6" t="s">
        <v>40</v>
      </c>
      <c r="D24" s="10">
        <v>22890</v>
      </c>
      <c r="E24" s="10">
        <v>30460</v>
      </c>
      <c r="F24" s="10">
        <v>25170</v>
      </c>
      <c r="G24" s="10">
        <v>34310</v>
      </c>
      <c r="H24" s="10">
        <f t="shared" si="0"/>
        <v>11420</v>
      </c>
      <c r="I24" s="11">
        <f t="shared" si="1"/>
        <v>0.49890782000873735</v>
      </c>
      <c r="J24" s="10">
        <v>8320</v>
      </c>
      <c r="K24" s="10">
        <v>11620</v>
      </c>
      <c r="L24" s="10">
        <v>12120</v>
      </c>
      <c r="M24" s="10">
        <v>14060</v>
      </c>
      <c r="N24" s="10">
        <f t="shared" si="2"/>
        <v>5740</v>
      </c>
      <c r="O24" s="11">
        <f t="shared" si="3"/>
        <v>0.68990384615384626</v>
      </c>
    </row>
    <row r="25" spans="1:15" x14ac:dyDescent="0.85">
      <c r="A25" s="6" t="s">
        <v>15</v>
      </c>
      <c r="B25" s="6" t="s">
        <v>24</v>
      </c>
      <c r="C25" s="6" t="s">
        <v>41</v>
      </c>
      <c r="D25" s="10">
        <v>6870</v>
      </c>
      <c r="E25" s="10">
        <v>11490</v>
      </c>
      <c r="F25" s="10">
        <v>11850</v>
      </c>
      <c r="G25" s="10">
        <v>12190</v>
      </c>
      <c r="H25" s="10">
        <f t="shared" si="0"/>
        <v>5320</v>
      </c>
      <c r="I25" s="11">
        <f t="shared" si="1"/>
        <v>0.77438136826783111</v>
      </c>
      <c r="J25" s="10">
        <v>5440</v>
      </c>
      <c r="K25" s="10">
        <v>7810</v>
      </c>
      <c r="L25" s="10">
        <v>8070</v>
      </c>
      <c r="M25" s="10">
        <v>8330</v>
      </c>
      <c r="N25" s="10">
        <f t="shared" si="2"/>
        <v>2890</v>
      </c>
      <c r="O25" s="11">
        <f t="shared" si="3"/>
        <v>0.53125</v>
      </c>
    </row>
    <row r="26" spans="1:15" x14ac:dyDescent="0.85">
      <c r="A26" s="6" t="s">
        <v>15</v>
      </c>
      <c r="B26" s="6" t="s">
        <v>24</v>
      </c>
      <c r="C26" s="6" t="s">
        <v>42</v>
      </c>
      <c r="D26" s="10">
        <v>10</v>
      </c>
      <c r="E26" s="10">
        <v>500</v>
      </c>
      <c r="F26" s="10">
        <v>590</v>
      </c>
      <c r="G26" s="10">
        <v>620</v>
      </c>
      <c r="H26" s="10">
        <f t="shared" si="0"/>
        <v>610</v>
      </c>
      <c r="I26" s="11">
        <f t="shared" si="1"/>
        <v>61</v>
      </c>
      <c r="J26" s="10">
        <v>0</v>
      </c>
      <c r="K26" s="10">
        <v>520</v>
      </c>
      <c r="L26" s="10">
        <v>560</v>
      </c>
      <c r="M26" s="10">
        <v>570</v>
      </c>
      <c r="N26" s="10">
        <f t="shared" si="2"/>
        <v>570</v>
      </c>
      <c r="O26" s="11" t="e">
        <f t="shared" si="3"/>
        <v>#DIV/0!</v>
      </c>
    </row>
    <row r="27" spans="1:15" x14ac:dyDescent="0.85">
      <c r="A27" s="6" t="s">
        <v>43</v>
      </c>
      <c r="B27" s="6" t="s">
        <v>16</v>
      </c>
      <c r="C27" s="7" t="s">
        <v>17</v>
      </c>
      <c r="D27" s="12">
        <v>243390</v>
      </c>
      <c r="E27" s="12">
        <v>267000</v>
      </c>
      <c r="F27" s="12">
        <v>269240</v>
      </c>
      <c r="G27" s="12">
        <v>271540</v>
      </c>
      <c r="H27" s="8">
        <f t="shared" si="0"/>
        <v>28150</v>
      </c>
      <c r="I27" s="9">
        <f t="shared" si="1"/>
        <v>0.11565799745264793</v>
      </c>
      <c r="J27" s="12">
        <v>104630</v>
      </c>
      <c r="K27" s="12">
        <v>110360</v>
      </c>
      <c r="L27" s="12">
        <v>111270</v>
      </c>
      <c r="M27" s="12">
        <v>112280</v>
      </c>
      <c r="N27" s="8">
        <f t="shared" si="2"/>
        <v>7650</v>
      </c>
      <c r="O27" s="9">
        <f t="shared" si="3"/>
        <v>7.3114785434387874E-2</v>
      </c>
    </row>
    <row r="28" spans="1:15" x14ac:dyDescent="0.85">
      <c r="A28" s="6" t="s">
        <v>43</v>
      </c>
      <c r="B28" s="6" t="s">
        <v>18</v>
      </c>
      <c r="C28" s="6" t="s">
        <v>44</v>
      </c>
      <c r="D28" s="10">
        <v>120</v>
      </c>
      <c r="E28" s="10">
        <v>120</v>
      </c>
      <c r="F28" s="10">
        <v>120</v>
      </c>
      <c r="G28" s="10">
        <v>120</v>
      </c>
      <c r="H28" s="10">
        <f t="shared" si="0"/>
        <v>0</v>
      </c>
      <c r="I28" s="11">
        <f t="shared" si="1"/>
        <v>0</v>
      </c>
      <c r="J28" s="10">
        <v>60</v>
      </c>
      <c r="K28" s="10">
        <v>60</v>
      </c>
      <c r="L28" s="10">
        <v>60</v>
      </c>
      <c r="M28" s="10">
        <v>60</v>
      </c>
      <c r="N28" s="10">
        <f t="shared" si="2"/>
        <v>0</v>
      </c>
      <c r="O28" s="11">
        <f t="shared" si="3"/>
        <v>0</v>
      </c>
    </row>
    <row r="29" spans="1:15" x14ac:dyDescent="0.85">
      <c r="A29" s="6" t="s">
        <v>43</v>
      </c>
      <c r="B29" s="6" t="s">
        <v>24</v>
      </c>
      <c r="C29" s="6" t="s">
        <v>45</v>
      </c>
      <c r="D29" s="10">
        <v>5440</v>
      </c>
      <c r="E29" s="10">
        <v>6210</v>
      </c>
      <c r="F29" s="10">
        <v>6060</v>
      </c>
      <c r="G29" s="10">
        <v>6960</v>
      </c>
      <c r="H29" s="10">
        <f t="shared" si="0"/>
        <v>1520</v>
      </c>
      <c r="I29" s="11">
        <f t="shared" si="1"/>
        <v>0.27941176470588225</v>
      </c>
      <c r="J29" s="10">
        <v>1290</v>
      </c>
      <c r="K29" s="10">
        <v>1460</v>
      </c>
      <c r="L29" s="10">
        <v>1550</v>
      </c>
      <c r="M29" s="10">
        <v>1730</v>
      </c>
      <c r="N29" s="10">
        <f t="shared" si="2"/>
        <v>440</v>
      </c>
      <c r="O29" s="11">
        <f t="shared" si="3"/>
        <v>0.3410852713178294</v>
      </c>
    </row>
    <row r="30" spans="1:15" x14ac:dyDescent="0.85">
      <c r="A30" s="6" t="s">
        <v>43</v>
      </c>
      <c r="B30" s="6" t="s">
        <v>24</v>
      </c>
      <c r="C30" s="6" t="s">
        <v>46</v>
      </c>
      <c r="D30" s="10">
        <v>2190</v>
      </c>
      <c r="E30" s="10">
        <v>2270</v>
      </c>
      <c r="F30" s="10">
        <v>2270</v>
      </c>
      <c r="G30" s="10">
        <v>2270</v>
      </c>
      <c r="H30" s="10">
        <f t="shared" si="0"/>
        <v>80</v>
      </c>
      <c r="I30" s="11">
        <f t="shared" si="1"/>
        <v>3.6529680365296802E-2</v>
      </c>
      <c r="J30" s="10">
        <v>1390</v>
      </c>
      <c r="K30" s="10">
        <v>1370</v>
      </c>
      <c r="L30" s="10">
        <v>1370</v>
      </c>
      <c r="M30" s="10">
        <v>1370</v>
      </c>
      <c r="N30" s="10">
        <f t="shared" si="2"/>
        <v>-20</v>
      </c>
      <c r="O30" s="11">
        <f t="shared" si="3"/>
        <v>-1.4388489208633115E-2</v>
      </c>
    </row>
    <row r="31" spans="1:15" x14ac:dyDescent="0.85">
      <c r="A31" s="6" t="s">
        <v>47</v>
      </c>
      <c r="B31" s="6" t="s">
        <v>16</v>
      </c>
      <c r="C31" s="7" t="s">
        <v>17</v>
      </c>
      <c r="D31" s="12">
        <v>766850</v>
      </c>
      <c r="E31" s="12">
        <v>884520</v>
      </c>
      <c r="F31" s="12">
        <v>892430</v>
      </c>
      <c r="G31" s="12">
        <v>900650</v>
      </c>
      <c r="H31" s="8">
        <f t="shared" si="0"/>
        <v>133800</v>
      </c>
      <c r="I31" s="9">
        <f t="shared" si="1"/>
        <v>0.17448001564843185</v>
      </c>
      <c r="J31" s="12">
        <v>310340</v>
      </c>
      <c r="K31" s="12">
        <v>341110</v>
      </c>
      <c r="L31" s="12">
        <v>345550</v>
      </c>
      <c r="M31" s="12">
        <v>349700</v>
      </c>
      <c r="N31" s="8">
        <f t="shared" si="2"/>
        <v>39360</v>
      </c>
      <c r="O31" s="9">
        <f t="shared" si="3"/>
        <v>0.12682863955661539</v>
      </c>
    </row>
    <row r="32" spans="1:15" x14ac:dyDescent="0.85">
      <c r="A32" s="6" t="s">
        <v>47</v>
      </c>
      <c r="B32" s="6" t="s">
        <v>18</v>
      </c>
      <c r="C32" s="6" t="s">
        <v>48</v>
      </c>
      <c r="D32" s="10">
        <v>550</v>
      </c>
      <c r="E32" s="10">
        <v>750</v>
      </c>
      <c r="F32" s="10">
        <v>750</v>
      </c>
      <c r="G32" s="10">
        <v>750</v>
      </c>
      <c r="H32" s="10">
        <f t="shared" si="0"/>
        <v>200</v>
      </c>
      <c r="I32" s="11">
        <f t="shared" si="1"/>
        <v>0.36363636363636354</v>
      </c>
      <c r="J32" s="10">
        <v>180</v>
      </c>
      <c r="K32" s="10">
        <v>220</v>
      </c>
      <c r="L32" s="10">
        <v>220</v>
      </c>
      <c r="M32" s="10">
        <v>220</v>
      </c>
      <c r="N32" s="10">
        <f t="shared" si="2"/>
        <v>40</v>
      </c>
      <c r="O32" s="11">
        <f t="shared" si="3"/>
        <v>0.22222222222222232</v>
      </c>
    </row>
    <row r="33" spans="1:15" x14ac:dyDescent="0.85">
      <c r="A33" s="6" t="s">
        <v>47</v>
      </c>
      <c r="B33" s="6" t="s">
        <v>18</v>
      </c>
      <c r="C33" s="6" t="s">
        <v>49</v>
      </c>
      <c r="D33" s="10">
        <v>1290</v>
      </c>
      <c r="E33" s="10">
        <v>1060</v>
      </c>
      <c r="F33" s="10">
        <v>1050</v>
      </c>
      <c r="G33" s="10">
        <v>1050</v>
      </c>
      <c r="H33" s="10">
        <f t="shared" si="0"/>
        <v>-240</v>
      </c>
      <c r="I33" s="11">
        <f t="shared" si="1"/>
        <v>-0.18604651162790697</v>
      </c>
      <c r="J33" s="10">
        <v>20</v>
      </c>
      <c r="K33" s="10">
        <v>20</v>
      </c>
      <c r="L33" s="10">
        <v>20</v>
      </c>
      <c r="M33" s="10">
        <v>20</v>
      </c>
      <c r="N33" s="10">
        <f t="shared" si="2"/>
        <v>0</v>
      </c>
      <c r="O33" s="11">
        <f t="shared" si="3"/>
        <v>0</v>
      </c>
    </row>
    <row r="34" spans="1:15" x14ac:dyDescent="0.85">
      <c r="A34" s="6" t="s">
        <v>47</v>
      </c>
      <c r="B34" s="6" t="s">
        <v>18</v>
      </c>
      <c r="C34" s="6" t="s">
        <v>23</v>
      </c>
      <c r="D34" s="10">
        <v>200</v>
      </c>
      <c r="E34" s="10">
        <v>130</v>
      </c>
      <c r="F34" s="10">
        <v>110</v>
      </c>
      <c r="G34" s="10">
        <v>110</v>
      </c>
      <c r="H34" s="10">
        <f t="shared" si="0"/>
        <v>-90</v>
      </c>
      <c r="I34" s="11">
        <f t="shared" si="1"/>
        <v>-0.44999999999999996</v>
      </c>
      <c r="J34" s="10">
        <v>80</v>
      </c>
      <c r="K34" s="10">
        <v>50</v>
      </c>
      <c r="L34" s="10">
        <v>50</v>
      </c>
      <c r="M34" s="10">
        <v>50</v>
      </c>
      <c r="N34" s="10">
        <f t="shared" si="2"/>
        <v>-30</v>
      </c>
      <c r="O34" s="11">
        <f t="shared" si="3"/>
        <v>-0.375</v>
      </c>
    </row>
    <row r="35" spans="1:15" x14ac:dyDescent="0.85">
      <c r="A35" s="6" t="s">
        <v>47</v>
      </c>
      <c r="B35" s="6" t="s">
        <v>24</v>
      </c>
      <c r="C35" s="6" t="s">
        <v>50</v>
      </c>
      <c r="D35" s="10">
        <v>400</v>
      </c>
      <c r="E35" s="10">
        <v>550</v>
      </c>
      <c r="F35" s="10">
        <v>560</v>
      </c>
      <c r="G35" s="10">
        <v>700</v>
      </c>
      <c r="H35" s="10">
        <f t="shared" si="0"/>
        <v>300</v>
      </c>
      <c r="I35" s="11">
        <f t="shared" si="1"/>
        <v>0.75</v>
      </c>
      <c r="J35" s="10">
        <v>220</v>
      </c>
      <c r="K35" s="10">
        <v>230</v>
      </c>
      <c r="L35" s="10">
        <v>240</v>
      </c>
      <c r="M35" s="10">
        <v>300</v>
      </c>
      <c r="N35" s="10">
        <f t="shared" si="2"/>
        <v>80</v>
      </c>
      <c r="O35" s="11">
        <f t="shared" si="3"/>
        <v>0.36363636363636354</v>
      </c>
    </row>
    <row r="36" spans="1:15" x14ac:dyDescent="0.85">
      <c r="A36" s="6" t="s">
        <v>47</v>
      </c>
      <c r="B36" s="6" t="s">
        <v>24</v>
      </c>
      <c r="C36" s="6" t="s">
        <v>51</v>
      </c>
      <c r="D36" s="10">
        <v>1270</v>
      </c>
      <c r="E36" s="10">
        <v>1510</v>
      </c>
      <c r="F36" s="10">
        <v>1510</v>
      </c>
      <c r="G36" s="10">
        <v>1510</v>
      </c>
      <c r="H36" s="10">
        <f t="shared" si="0"/>
        <v>240</v>
      </c>
      <c r="I36" s="11">
        <f t="shared" si="1"/>
        <v>0.18897637795275601</v>
      </c>
      <c r="J36" s="10">
        <v>680</v>
      </c>
      <c r="K36" s="10">
        <v>690</v>
      </c>
      <c r="L36" s="10">
        <v>690</v>
      </c>
      <c r="M36" s="10">
        <v>690</v>
      </c>
      <c r="N36" s="10">
        <f t="shared" si="2"/>
        <v>10</v>
      </c>
      <c r="O36" s="11">
        <f t="shared" si="3"/>
        <v>1.4705882352941124E-2</v>
      </c>
    </row>
    <row r="37" spans="1:15" x14ac:dyDescent="0.85">
      <c r="A37" s="6" t="s">
        <v>47</v>
      </c>
      <c r="B37" s="6" t="s">
        <v>24</v>
      </c>
      <c r="C37" s="6" t="s">
        <v>52</v>
      </c>
      <c r="D37" s="10">
        <v>2110</v>
      </c>
      <c r="E37" s="10">
        <v>2730</v>
      </c>
      <c r="F37" s="10">
        <v>2820</v>
      </c>
      <c r="G37" s="10">
        <v>2790</v>
      </c>
      <c r="H37" s="10">
        <f t="shared" si="0"/>
        <v>680</v>
      </c>
      <c r="I37" s="11">
        <f t="shared" si="1"/>
        <v>0.32227488151658767</v>
      </c>
      <c r="J37" s="10">
        <v>1180</v>
      </c>
      <c r="K37" s="10">
        <v>1640</v>
      </c>
      <c r="L37" s="10">
        <v>1670</v>
      </c>
      <c r="M37" s="10">
        <v>1660</v>
      </c>
      <c r="N37" s="10">
        <f t="shared" si="2"/>
        <v>480</v>
      </c>
      <c r="O37" s="11">
        <f t="shared" si="3"/>
        <v>0.40677966101694918</v>
      </c>
    </row>
    <row r="38" spans="1:15" x14ac:dyDescent="0.85">
      <c r="A38" s="6" t="s">
        <v>47</v>
      </c>
      <c r="B38" s="6" t="s">
        <v>24</v>
      </c>
      <c r="C38" s="6" t="s">
        <v>53</v>
      </c>
      <c r="D38" s="10">
        <v>13000</v>
      </c>
      <c r="E38" s="10">
        <v>16340</v>
      </c>
      <c r="F38" s="10">
        <v>16050</v>
      </c>
      <c r="G38" s="10">
        <v>16670</v>
      </c>
      <c r="H38" s="10">
        <f t="shared" si="0"/>
        <v>3670</v>
      </c>
      <c r="I38" s="11">
        <f t="shared" si="1"/>
        <v>0.28230769230769237</v>
      </c>
      <c r="J38" s="10">
        <v>7820</v>
      </c>
      <c r="K38" s="10">
        <v>9250</v>
      </c>
      <c r="L38" s="10">
        <v>9380</v>
      </c>
      <c r="M38" s="10">
        <v>9640</v>
      </c>
      <c r="N38" s="10">
        <f t="shared" si="2"/>
        <v>1820</v>
      </c>
      <c r="O38" s="11">
        <f t="shared" si="3"/>
        <v>0.23273657289002547</v>
      </c>
    </row>
    <row r="39" spans="1:15" x14ac:dyDescent="0.85">
      <c r="A39" s="6" t="s">
        <v>47</v>
      </c>
      <c r="B39" s="6" t="s">
        <v>24</v>
      </c>
      <c r="C39" s="6" t="s">
        <v>54</v>
      </c>
      <c r="D39" s="10">
        <v>4020</v>
      </c>
      <c r="E39" s="10">
        <v>6280</v>
      </c>
      <c r="F39" s="10">
        <v>6300</v>
      </c>
      <c r="G39" s="10">
        <v>6340</v>
      </c>
      <c r="H39" s="10">
        <f t="shared" si="0"/>
        <v>2320</v>
      </c>
      <c r="I39" s="11">
        <f t="shared" si="1"/>
        <v>0.57711442786069655</v>
      </c>
      <c r="J39" s="10">
        <v>2030</v>
      </c>
      <c r="K39" s="10">
        <v>3230</v>
      </c>
      <c r="L39" s="10">
        <v>3240</v>
      </c>
      <c r="M39" s="10">
        <v>3260</v>
      </c>
      <c r="N39" s="10">
        <f t="shared" si="2"/>
        <v>1230</v>
      </c>
      <c r="O39" s="11">
        <f t="shared" si="3"/>
        <v>0.60591133004926112</v>
      </c>
    </row>
    <row r="40" spans="1:15" x14ac:dyDescent="0.85">
      <c r="A40" s="6" t="s">
        <v>47</v>
      </c>
      <c r="B40" s="6" t="s">
        <v>24</v>
      </c>
      <c r="C40" s="6" t="s">
        <v>55</v>
      </c>
      <c r="D40" s="10">
        <v>5530</v>
      </c>
      <c r="E40" s="10">
        <v>6530</v>
      </c>
      <c r="F40" s="10">
        <v>6620</v>
      </c>
      <c r="G40" s="10">
        <v>6830</v>
      </c>
      <c r="H40" s="10">
        <f t="shared" si="0"/>
        <v>1300</v>
      </c>
      <c r="I40" s="11">
        <f t="shared" si="1"/>
        <v>0.2350813743218807</v>
      </c>
      <c r="J40" s="10">
        <v>2830</v>
      </c>
      <c r="K40" s="10">
        <v>3050</v>
      </c>
      <c r="L40" s="10">
        <v>3100</v>
      </c>
      <c r="M40" s="10">
        <v>3220</v>
      </c>
      <c r="N40" s="10">
        <f t="shared" si="2"/>
        <v>390</v>
      </c>
      <c r="O40" s="11">
        <f t="shared" si="3"/>
        <v>0.13780918727915203</v>
      </c>
    </row>
    <row r="41" spans="1:15" x14ac:dyDescent="0.85">
      <c r="A41" s="6" t="s">
        <v>56</v>
      </c>
      <c r="B41" s="6" t="s">
        <v>16</v>
      </c>
      <c r="C41" s="7" t="s">
        <v>17</v>
      </c>
      <c r="D41" s="12">
        <v>702970</v>
      </c>
      <c r="E41" s="12">
        <v>814410</v>
      </c>
      <c r="F41" s="12">
        <v>824510</v>
      </c>
      <c r="G41" s="12">
        <v>832760</v>
      </c>
      <c r="H41" s="8">
        <f t="shared" si="0"/>
        <v>129790</v>
      </c>
      <c r="I41" s="9">
        <f t="shared" si="1"/>
        <v>0.18463092308348861</v>
      </c>
      <c r="J41" s="12">
        <v>281650</v>
      </c>
      <c r="K41" s="12">
        <v>314820</v>
      </c>
      <c r="L41" s="12">
        <v>319970</v>
      </c>
      <c r="M41" s="12">
        <v>323850</v>
      </c>
      <c r="N41" s="8">
        <f t="shared" si="2"/>
        <v>42200</v>
      </c>
      <c r="O41" s="9">
        <f t="shared" si="3"/>
        <v>0.14983135096751288</v>
      </c>
    </row>
    <row r="42" spans="1:15" x14ac:dyDescent="0.85">
      <c r="A42" s="6" t="s">
        <v>56</v>
      </c>
      <c r="B42" s="6" t="s">
        <v>18</v>
      </c>
      <c r="C42" s="6" t="s">
        <v>57</v>
      </c>
      <c r="D42" s="10">
        <v>900</v>
      </c>
      <c r="E42" s="10">
        <v>1200</v>
      </c>
      <c r="F42" s="10">
        <v>1190</v>
      </c>
      <c r="G42" s="10">
        <v>1190</v>
      </c>
      <c r="H42" s="10">
        <f t="shared" si="0"/>
        <v>290</v>
      </c>
      <c r="I42" s="11">
        <f t="shared" si="1"/>
        <v>0.32222222222222219</v>
      </c>
      <c r="J42" s="10">
        <v>400</v>
      </c>
      <c r="K42" s="10">
        <v>410</v>
      </c>
      <c r="L42" s="10">
        <v>410</v>
      </c>
      <c r="M42" s="10">
        <v>410</v>
      </c>
      <c r="N42" s="10">
        <f t="shared" si="2"/>
        <v>10</v>
      </c>
      <c r="O42" s="11">
        <f t="shared" si="3"/>
        <v>2.4999999999999911E-2</v>
      </c>
    </row>
    <row r="43" spans="1:15" x14ac:dyDescent="0.85">
      <c r="A43" s="6" t="s">
        <v>56</v>
      </c>
      <c r="B43" s="6" t="s">
        <v>18</v>
      </c>
      <c r="C43" s="6" t="s">
        <v>58</v>
      </c>
      <c r="D43" s="10">
        <v>460</v>
      </c>
      <c r="E43" s="10">
        <v>1250</v>
      </c>
      <c r="F43" s="10">
        <v>1250</v>
      </c>
      <c r="G43" s="10">
        <v>1690</v>
      </c>
      <c r="H43" s="10">
        <f t="shared" si="0"/>
        <v>1230</v>
      </c>
      <c r="I43" s="11">
        <f t="shared" si="1"/>
        <v>2.6739130434782608</v>
      </c>
      <c r="J43" s="10">
        <v>170</v>
      </c>
      <c r="K43" s="10">
        <v>370</v>
      </c>
      <c r="L43" s="10">
        <v>380</v>
      </c>
      <c r="M43" s="10">
        <v>570</v>
      </c>
      <c r="N43" s="10">
        <f t="shared" si="2"/>
        <v>400</v>
      </c>
      <c r="O43" s="11">
        <f t="shared" si="3"/>
        <v>2.3529411764705883</v>
      </c>
    </row>
    <row r="44" spans="1:15" x14ac:dyDescent="0.85">
      <c r="A44" s="6" t="s">
        <v>56</v>
      </c>
      <c r="B44" s="6" t="s">
        <v>24</v>
      </c>
      <c r="C44" s="6" t="s">
        <v>59</v>
      </c>
      <c r="D44" s="10">
        <v>300</v>
      </c>
      <c r="E44" s="10">
        <v>480</v>
      </c>
      <c r="F44" s="10">
        <v>480</v>
      </c>
      <c r="G44" s="10">
        <v>480</v>
      </c>
      <c r="H44" s="10">
        <f t="shared" si="0"/>
        <v>180</v>
      </c>
      <c r="I44" s="11">
        <f t="shared" si="1"/>
        <v>0.60000000000000009</v>
      </c>
      <c r="J44" s="10">
        <v>150</v>
      </c>
      <c r="K44" s="10">
        <v>180</v>
      </c>
      <c r="L44" s="10">
        <v>180</v>
      </c>
      <c r="M44" s="10">
        <v>180</v>
      </c>
      <c r="N44" s="10">
        <f t="shared" si="2"/>
        <v>30</v>
      </c>
      <c r="O44" s="11">
        <f t="shared" si="3"/>
        <v>0.19999999999999996</v>
      </c>
    </row>
    <row r="45" spans="1:15" x14ac:dyDescent="0.85">
      <c r="A45" s="6" t="s">
        <v>56</v>
      </c>
      <c r="B45" s="6" t="s">
        <v>24</v>
      </c>
      <c r="C45" s="6" t="s">
        <v>60</v>
      </c>
      <c r="D45" s="10">
        <v>6170</v>
      </c>
      <c r="E45" s="10">
        <v>6850</v>
      </c>
      <c r="F45" s="10">
        <v>6600</v>
      </c>
      <c r="G45" s="10">
        <v>6910</v>
      </c>
      <c r="H45" s="10">
        <f t="shared" si="0"/>
        <v>740</v>
      </c>
      <c r="I45" s="11">
        <f t="shared" si="1"/>
        <v>0.11993517017828204</v>
      </c>
      <c r="J45" s="10">
        <v>3070</v>
      </c>
      <c r="K45" s="10">
        <v>3870</v>
      </c>
      <c r="L45" s="10">
        <v>3910</v>
      </c>
      <c r="M45" s="10">
        <v>4070</v>
      </c>
      <c r="N45" s="10">
        <f t="shared" si="2"/>
        <v>1000</v>
      </c>
      <c r="O45" s="11">
        <f t="shared" si="3"/>
        <v>0.32573289902280123</v>
      </c>
    </row>
    <row r="46" spans="1:15" x14ac:dyDescent="0.85">
      <c r="A46" s="6" t="s">
        <v>56</v>
      </c>
      <c r="B46" s="6" t="s">
        <v>24</v>
      </c>
      <c r="C46" s="6" t="s">
        <v>61</v>
      </c>
      <c r="D46" s="10">
        <v>2450</v>
      </c>
      <c r="E46" s="10">
        <v>3770</v>
      </c>
      <c r="F46" s="10">
        <v>3770</v>
      </c>
      <c r="G46" s="10">
        <v>4270</v>
      </c>
      <c r="H46" s="10">
        <f t="shared" si="0"/>
        <v>1820</v>
      </c>
      <c r="I46" s="11">
        <f t="shared" si="1"/>
        <v>0.74285714285714288</v>
      </c>
      <c r="J46" s="10">
        <v>1190</v>
      </c>
      <c r="K46" s="10">
        <v>1870</v>
      </c>
      <c r="L46" s="10">
        <v>1870</v>
      </c>
      <c r="M46" s="10">
        <v>2110</v>
      </c>
      <c r="N46" s="10">
        <f t="shared" si="2"/>
        <v>920</v>
      </c>
      <c r="O46" s="11">
        <f t="shared" si="3"/>
        <v>0.77310924369747891</v>
      </c>
    </row>
    <row r="47" spans="1:15" x14ac:dyDescent="0.85">
      <c r="D47" s="13"/>
      <c r="E47" s="13"/>
      <c r="F47" s="13"/>
      <c r="G47" s="13"/>
      <c r="H47" s="13"/>
      <c r="I47" s="11"/>
      <c r="J47" s="13"/>
      <c r="K47" s="13"/>
      <c r="L47" s="13"/>
      <c r="M47" s="13"/>
      <c r="N47" s="13"/>
      <c r="O47" s="11"/>
    </row>
    <row r="48" spans="1:15" x14ac:dyDescent="0.85">
      <c r="A48" s="1"/>
      <c r="B48" s="14" t="s">
        <v>18</v>
      </c>
      <c r="C48" s="14" t="s">
        <v>62</v>
      </c>
      <c r="D48" s="15">
        <f>SUM(D4:D8,D28,D32:D34,D42:D43)</f>
        <v>6140</v>
      </c>
      <c r="E48" s="15">
        <f t="shared" ref="E48:G48" si="4">SUM(E4:E8,E28,E32:E34,E42:E43)</f>
        <v>7790</v>
      </c>
      <c r="F48" s="15">
        <f t="shared" si="4"/>
        <v>7690</v>
      </c>
      <c r="G48" s="15">
        <f t="shared" si="4"/>
        <v>8130</v>
      </c>
      <c r="H48" s="15">
        <f t="shared" si="0"/>
        <v>1990</v>
      </c>
      <c r="I48" s="16">
        <f t="shared" si="1"/>
        <v>0.32410423452768722</v>
      </c>
      <c r="J48" s="15">
        <f t="shared" ref="J48:M48" si="5">SUM(J4:J8,J28,J32:J34,J42:J43)</f>
        <v>1810</v>
      </c>
      <c r="K48" s="15">
        <f t="shared" si="5"/>
        <v>2180</v>
      </c>
      <c r="L48" s="15">
        <f t="shared" si="5"/>
        <v>2190</v>
      </c>
      <c r="M48" s="15">
        <f t="shared" si="5"/>
        <v>2380</v>
      </c>
      <c r="N48" s="15">
        <f t="shared" ref="N48:N49" si="6">M48-J48</f>
        <v>570</v>
      </c>
      <c r="O48" s="16">
        <f t="shared" ref="O48:O49" si="7">M48/J48-1</f>
        <v>0.31491712707182318</v>
      </c>
    </row>
    <row r="49" spans="1:15" x14ac:dyDescent="0.85">
      <c r="A49" s="1"/>
      <c r="B49" s="14" t="s">
        <v>24</v>
      </c>
      <c r="C49" s="14" t="s">
        <v>63</v>
      </c>
      <c r="D49" s="15">
        <f>SUM(D9:D26,D29:D30,D35:D40,D44:D46)</f>
        <v>180710</v>
      </c>
      <c r="E49" s="15">
        <f t="shared" ref="E49:G49" si="8">SUM(E9:E26,E29:E30,E35:E40,E44:E46)</f>
        <v>266250</v>
      </c>
      <c r="F49" s="15">
        <f t="shared" si="8"/>
        <v>265610</v>
      </c>
      <c r="G49" s="15">
        <f t="shared" si="8"/>
        <v>285040</v>
      </c>
      <c r="H49" s="15">
        <f t="shared" si="0"/>
        <v>104330</v>
      </c>
      <c r="I49" s="16">
        <f t="shared" si="1"/>
        <v>0.5773338498146201</v>
      </c>
      <c r="J49" s="15">
        <f t="shared" ref="J49:M49" si="9">SUM(J9:J26,J29:J30,J35:J40,J44:J46)</f>
        <v>110640</v>
      </c>
      <c r="K49" s="15">
        <f t="shared" si="9"/>
        <v>157190</v>
      </c>
      <c r="L49" s="15">
        <f t="shared" si="9"/>
        <v>161900</v>
      </c>
      <c r="M49" s="15">
        <f t="shared" si="9"/>
        <v>169230</v>
      </c>
      <c r="N49" s="15">
        <f t="shared" si="6"/>
        <v>58590</v>
      </c>
      <c r="O49" s="16">
        <f t="shared" si="7"/>
        <v>0.52955531453362248</v>
      </c>
    </row>
    <row r="50" spans="1:15" x14ac:dyDescent="0.85">
      <c r="B50" s="17"/>
      <c r="C50" s="17"/>
      <c r="D50" s="13"/>
      <c r="E50" s="13"/>
      <c r="F50" s="13"/>
      <c r="G50" s="13"/>
      <c r="H50" s="13"/>
      <c r="I50" s="16"/>
      <c r="J50" s="13"/>
      <c r="K50" s="13"/>
      <c r="L50" s="13"/>
      <c r="M50" s="13"/>
      <c r="N50" s="13"/>
      <c r="O50" s="16"/>
    </row>
    <row r="51" spans="1:15" s="1" customFormat="1" x14ac:dyDescent="0.85">
      <c r="A51" s="18" t="s">
        <v>15</v>
      </c>
      <c r="C51" s="14" t="s">
        <v>64</v>
      </c>
      <c r="D51" s="19">
        <f>SUM(D3:D26)</f>
        <v>1931330</v>
      </c>
      <c r="E51" s="19">
        <f t="shared" ref="E51:G51" si="10">SUM(E3:E26)</f>
        <v>2269660</v>
      </c>
      <c r="F51" s="19">
        <f t="shared" si="10"/>
        <v>2287030</v>
      </c>
      <c r="G51" s="19">
        <f t="shared" si="10"/>
        <v>2317680</v>
      </c>
      <c r="H51" s="19">
        <f t="shared" si="0"/>
        <v>386350</v>
      </c>
      <c r="I51" s="16">
        <f t="shared" si="1"/>
        <v>0.20004349334396498</v>
      </c>
      <c r="J51" s="19">
        <f t="shared" ref="J51:M51" si="11">SUM(J3:J26)</f>
        <v>851290</v>
      </c>
      <c r="K51" s="19">
        <f t="shared" si="11"/>
        <v>969220</v>
      </c>
      <c r="L51" s="19">
        <f t="shared" si="11"/>
        <v>984440</v>
      </c>
      <c r="M51" s="19">
        <f t="shared" si="11"/>
        <v>1001560</v>
      </c>
      <c r="N51" s="19">
        <f t="shared" ref="N51:N55" si="12">M51-J51</f>
        <v>150270</v>
      </c>
      <c r="O51" s="16">
        <f t="shared" ref="O51:O55" si="13">M51/J51-1</f>
        <v>0.17652033971971948</v>
      </c>
    </row>
    <row r="52" spans="1:15" s="1" customFormat="1" x14ac:dyDescent="0.85">
      <c r="A52" s="18" t="s">
        <v>43</v>
      </c>
      <c r="C52" s="14" t="s">
        <v>65</v>
      </c>
      <c r="D52" s="19">
        <f>SUM(D27:D30)</f>
        <v>251140</v>
      </c>
      <c r="E52" s="19">
        <f t="shared" ref="E52:G52" si="14">SUM(E27:E30)</f>
        <v>275600</v>
      </c>
      <c r="F52" s="19">
        <f t="shared" si="14"/>
        <v>277690</v>
      </c>
      <c r="G52" s="19">
        <f t="shared" si="14"/>
        <v>280890</v>
      </c>
      <c r="H52" s="19">
        <f t="shared" si="0"/>
        <v>29750</v>
      </c>
      <c r="I52" s="16">
        <f t="shared" si="1"/>
        <v>0.11845982320617976</v>
      </c>
      <c r="J52" s="19">
        <f t="shared" ref="J52:M52" si="15">SUM(J27:J30)</f>
        <v>107370</v>
      </c>
      <c r="K52" s="19">
        <f t="shared" si="15"/>
        <v>113250</v>
      </c>
      <c r="L52" s="19">
        <f t="shared" si="15"/>
        <v>114250</v>
      </c>
      <c r="M52" s="19">
        <f t="shared" si="15"/>
        <v>115440</v>
      </c>
      <c r="N52" s="19">
        <f t="shared" si="12"/>
        <v>8070</v>
      </c>
      <c r="O52" s="16">
        <f t="shared" si="13"/>
        <v>7.5160659402067509E-2</v>
      </c>
    </row>
    <row r="53" spans="1:15" s="1" customFormat="1" x14ac:dyDescent="0.85">
      <c r="A53" s="18" t="s">
        <v>47</v>
      </c>
      <c r="C53" s="14" t="s">
        <v>66</v>
      </c>
      <c r="D53" s="19">
        <f>SUM(D31:D40)</f>
        <v>795220</v>
      </c>
      <c r="E53" s="19">
        <f t="shared" ref="E53:G53" si="16">SUM(E31:E40)</f>
        <v>920400</v>
      </c>
      <c r="F53" s="19">
        <f t="shared" si="16"/>
        <v>928200</v>
      </c>
      <c r="G53" s="19">
        <f t="shared" si="16"/>
        <v>937400</v>
      </c>
      <c r="H53" s="19">
        <f t="shared" si="0"/>
        <v>142180</v>
      </c>
      <c r="I53" s="16">
        <f t="shared" si="1"/>
        <v>0.17879328990719556</v>
      </c>
      <c r="J53" s="19">
        <f t="shared" ref="J53:M53" si="17">SUM(J31:J40)</f>
        <v>325380</v>
      </c>
      <c r="K53" s="19">
        <f t="shared" si="17"/>
        <v>359490</v>
      </c>
      <c r="L53" s="19">
        <f t="shared" si="17"/>
        <v>364160</v>
      </c>
      <c r="M53" s="19">
        <f t="shared" si="17"/>
        <v>368760</v>
      </c>
      <c r="N53" s="19">
        <f t="shared" si="12"/>
        <v>43380</v>
      </c>
      <c r="O53" s="16">
        <f t="shared" si="13"/>
        <v>0.13332104001475198</v>
      </c>
    </row>
    <row r="54" spans="1:15" s="1" customFormat="1" x14ac:dyDescent="0.85">
      <c r="A54" s="18" t="s">
        <v>56</v>
      </c>
      <c r="C54" s="14" t="s">
        <v>67</v>
      </c>
      <c r="D54" s="19">
        <f>SUM(D41:D46)</f>
        <v>713250</v>
      </c>
      <c r="E54" s="19">
        <f t="shared" ref="E54:G54" si="18">SUM(E41:E46)</f>
        <v>827960</v>
      </c>
      <c r="F54" s="19">
        <f t="shared" si="18"/>
        <v>837800</v>
      </c>
      <c r="G54" s="19">
        <f t="shared" si="18"/>
        <v>847300</v>
      </c>
      <c r="H54" s="19">
        <f t="shared" si="0"/>
        <v>134050</v>
      </c>
      <c r="I54" s="16">
        <f t="shared" si="1"/>
        <v>0.1879425166491413</v>
      </c>
      <c r="J54" s="19">
        <f t="shared" ref="J54:M54" si="19">SUM(J41:J46)</f>
        <v>286630</v>
      </c>
      <c r="K54" s="19">
        <f t="shared" si="19"/>
        <v>321520</v>
      </c>
      <c r="L54" s="19">
        <f t="shared" si="19"/>
        <v>326720</v>
      </c>
      <c r="M54" s="19">
        <f t="shared" si="19"/>
        <v>331190</v>
      </c>
      <c r="N54" s="19">
        <f t="shared" si="12"/>
        <v>44560</v>
      </c>
      <c r="O54" s="16">
        <f t="shared" si="13"/>
        <v>0.15546174510693223</v>
      </c>
    </row>
    <row r="55" spans="1:15" s="1" customFormat="1" x14ac:dyDescent="0.85">
      <c r="C55" s="14" t="s">
        <v>68</v>
      </c>
      <c r="D55" s="19">
        <f>SUM(D51:D54)</f>
        <v>3690940</v>
      </c>
      <c r="E55" s="19">
        <f t="shared" ref="E55:M55" si="20">SUM(E51:E54)</f>
        <v>4293620</v>
      </c>
      <c r="F55" s="19">
        <f t="shared" si="20"/>
        <v>4330720</v>
      </c>
      <c r="G55" s="19">
        <f t="shared" si="20"/>
        <v>4383270</v>
      </c>
      <c r="H55" s="19">
        <f t="shared" si="0"/>
        <v>692330</v>
      </c>
      <c r="I55" s="16">
        <f t="shared" si="1"/>
        <v>0.18757552276655809</v>
      </c>
      <c r="J55" s="19">
        <f t="shared" si="20"/>
        <v>1570670</v>
      </c>
      <c r="K55" s="19">
        <f t="shared" si="20"/>
        <v>1763480</v>
      </c>
      <c r="L55" s="19">
        <f t="shared" si="20"/>
        <v>1789570</v>
      </c>
      <c r="M55" s="19">
        <f t="shared" si="20"/>
        <v>1816950</v>
      </c>
      <c r="N55" s="19">
        <f t="shared" si="12"/>
        <v>246280</v>
      </c>
      <c r="O55" s="16">
        <f t="shared" si="13"/>
        <v>0.15679932767545068</v>
      </c>
    </row>
    <row r="56" spans="1:15" x14ac:dyDescent="0.85">
      <c r="D56" s="20"/>
      <c r="E56" s="20"/>
      <c r="F56" s="20"/>
      <c r="G56" s="20"/>
      <c r="H56" s="20"/>
      <c r="I56" s="11"/>
    </row>
    <row r="57" spans="1:15" x14ac:dyDescent="0.85">
      <c r="A57" s="2" t="s">
        <v>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centers_pop_hu_2010_2020-22_rv2</vt:lpstr>
      <vt:lpstr>centers_pop_hu_2010_2020-22_rev</vt:lpstr>
      <vt:lpstr>centers_pop_hu_2010_2020-22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Carol Naito</dc:creator>
  <cp:lastModifiedBy>Carol Naito</cp:lastModifiedBy>
  <dcterms:created xsi:type="dcterms:W3CDTF">2023-11-17T21:37:26Z</dcterms:created>
  <dcterms:modified xsi:type="dcterms:W3CDTF">2024-01-17T18:33:24Z</dcterms:modified>
</cp:coreProperties>
</file>