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ichols\travel-modeling\air_quality\port_inventory\analysis\"/>
    </mc:Choice>
  </mc:AlternateContent>
  <xr:revisionPtr revIDLastSave="0" documentId="13_ncr:1_{35A1F490-1C6B-4B4B-AA26-A9E59BB5CB14}" xr6:coauthVersionLast="47" xr6:coauthVersionMax="47" xr10:uidLastSave="{00000000-0000-0000-0000-000000000000}"/>
  <bookViews>
    <workbookView xWindow="14400" yWindow="0" windowWidth="14400" windowHeight="15600" xr2:uid="{DD9A0F50-AEFC-4263-ABF9-7F8996EF41AB}"/>
  </bookViews>
  <sheets>
    <sheet name="Results" sheetId="3" r:id="rId1"/>
    <sheet name="MOVES3 v MOVES2014a" sheetId="1" r:id="rId2"/>
    <sheet name="Model Comparison" sheetId="4" r:id="rId3"/>
    <sheet name="old" sheetId="2" r:id="rId4"/>
  </sheets>
  <definedNames>
    <definedName name="_xlchart.v1.0" hidden="1">'MOVES3 v MOVES2014a'!$A$10</definedName>
    <definedName name="_xlchart.v1.1" hidden="1">'MOVES3 v MOVES2014a'!$A$12</definedName>
    <definedName name="_xlchart.v1.2" hidden="1">'MOVES3 v MOVES2014a'!$B$10:$C$10</definedName>
    <definedName name="_xlchart.v1.3" hidden="1">'MOVES3 v MOVES2014a'!$B$12:$C$12</definedName>
    <definedName name="_xlchart.v1.4" hidden="1">'MOVES3 v MOVES2014a'!$B$1:$C$1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/>
  <c r="H4" i="3"/>
  <c r="L6" i="2" l="1"/>
  <c r="B66" i="3" l="1"/>
  <c r="C66" i="3"/>
  <c r="D66" i="3"/>
  <c r="B67" i="3"/>
  <c r="C67" i="3"/>
  <c r="D67" i="3"/>
  <c r="G67" i="3" s="1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F72" i="3" s="1"/>
  <c r="D72" i="3"/>
  <c r="G72" i="3" s="1"/>
  <c r="B73" i="3"/>
  <c r="C73" i="3"/>
  <c r="D73" i="3"/>
  <c r="H73" i="3" s="1"/>
  <c r="B74" i="3"/>
  <c r="C74" i="3"/>
  <c r="D74" i="3"/>
  <c r="B75" i="3"/>
  <c r="C75" i="3"/>
  <c r="D75" i="3"/>
  <c r="G75" i="3" s="1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G80" i="3" s="1"/>
  <c r="B81" i="3"/>
  <c r="C81" i="3"/>
  <c r="D81" i="3"/>
  <c r="H81" i="3" s="1"/>
  <c r="C65" i="3"/>
  <c r="D65" i="3"/>
  <c r="B65" i="3"/>
  <c r="H77" i="3" l="1"/>
  <c r="H69" i="3"/>
  <c r="F74" i="3"/>
  <c r="F81" i="3"/>
  <c r="H70" i="3"/>
  <c r="H78" i="3"/>
  <c r="G78" i="3"/>
  <c r="G70" i="3"/>
  <c r="F80" i="3"/>
  <c r="G65" i="3"/>
  <c r="F66" i="3"/>
  <c r="G79" i="3"/>
  <c r="G71" i="3"/>
  <c r="F75" i="3"/>
  <c r="F67" i="3"/>
  <c r="F65" i="3"/>
  <c r="F79" i="3"/>
  <c r="G76" i="3"/>
  <c r="F71" i="3"/>
  <c r="G68" i="3"/>
  <c r="F76" i="3"/>
  <c r="F68" i="3"/>
  <c r="H65" i="3"/>
  <c r="G73" i="3"/>
  <c r="H68" i="3"/>
  <c r="H76" i="3"/>
  <c r="F77" i="3"/>
  <c r="G74" i="3"/>
  <c r="F69" i="3"/>
  <c r="G66" i="3"/>
  <c r="H79" i="3"/>
  <c r="H71" i="3"/>
  <c r="G81" i="3"/>
  <c r="H75" i="3"/>
  <c r="F73" i="3"/>
  <c r="H67" i="3"/>
  <c r="H80" i="3"/>
  <c r="F78" i="3"/>
  <c r="H72" i="3"/>
  <c r="F70" i="3"/>
  <c r="G77" i="3"/>
  <c r="H74" i="3"/>
  <c r="G69" i="3"/>
  <c r="H66" i="3"/>
  <c r="H62" i="3" l="1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F25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R7" i="4" l="1"/>
  <c r="Q7" i="4"/>
  <c r="P7" i="4"/>
  <c r="P13" i="4"/>
  <c r="O8" i="4"/>
  <c r="O7" i="4"/>
  <c r="O15" i="4"/>
  <c r="O14" i="4"/>
  <c r="O13" i="4"/>
  <c r="O12" i="4"/>
  <c r="O11" i="4"/>
  <c r="O10" i="4"/>
  <c r="O9" i="4"/>
  <c r="H8" i="4"/>
  <c r="H9" i="4"/>
  <c r="H10" i="4"/>
  <c r="H11" i="4"/>
  <c r="H12" i="4"/>
  <c r="H13" i="4"/>
  <c r="H14" i="4"/>
  <c r="H15" i="4"/>
  <c r="H7" i="4"/>
  <c r="R8" i="4"/>
  <c r="R9" i="4"/>
  <c r="R10" i="4"/>
  <c r="R11" i="4"/>
  <c r="R12" i="4"/>
  <c r="R13" i="4"/>
  <c r="R14" i="4"/>
  <c r="R15" i="4"/>
  <c r="Q8" i="4"/>
  <c r="Q9" i="4"/>
  <c r="Q10" i="4"/>
  <c r="Q11" i="4"/>
  <c r="Q12" i="4"/>
  <c r="Q13" i="4"/>
  <c r="Q14" i="4"/>
  <c r="Q15" i="4"/>
  <c r="P8" i="4"/>
  <c r="P9" i="4"/>
  <c r="P10" i="4"/>
  <c r="P11" i="4"/>
  <c r="P12" i="4"/>
  <c r="P14" i="4"/>
  <c r="P15" i="4"/>
  <c r="N17" i="4"/>
  <c r="M17" i="4"/>
  <c r="L17" i="4"/>
  <c r="K17" i="4"/>
  <c r="G17" i="4"/>
  <c r="F17" i="4"/>
  <c r="E17" i="4"/>
  <c r="D17" i="4"/>
  <c r="J27" i="2" l="1"/>
  <c r="K27" i="2"/>
  <c r="L27" i="2"/>
  <c r="M27" i="2"/>
  <c r="N27" i="2"/>
  <c r="N48" i="2"/>
  <c r="J48" i="2"/>
  <c r="K48" i="2"/>
  <c r="L48" i="2"/>
  <c r="M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6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L49" i="2" l="1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J49" i="2" l="1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K6" i="2"/>
  <c r="J6" i="2"/>
  <c r="D10" i="1" l="1"/>
  <c r="D11" i="1"/>
  <c r="D12" i="1"/>
  <c r="D13" i="1"/>
  <c r="D14" i="1"/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<sst xmlns="http://schemas.openxmlformats.org/spreadsheetml/2006/main" count="234" uniqueCount="85">
  <si>
    <t>pollutantID</t>
  </si>
  <si>
    <t>CO</t>
  </si>
  <si>
    <t>CH4</t>
  </si>
  <si>
    <t>N20</t>
  </si>
  <si>
    <t>SO2</t>
  </si>
  <si>
    <t>CO2e</t>
  </si>
  <si>
    <t>MOVES3</t>
  </si>
  <si>
    <t>MOVES2014a</t>
  </si>
  <si>
    <t>% Difference</t>
  </si>
  <si>
    <t>Total Gaseous Hydrocarbons</t>
  </si>
  <si>
    <t>NOx</t>
  </si>
  <si>
    <t>Non-methane Hydrocarbons</t>
  </si>
  <si>
    <t>VOCs</t>
  </si>
  <si>
    <t>CO2</t>
  </si>
  <si>
    <t>Total Energy</t>
  </si>
  <si>
    <t>PM10 Total</t>
  </si>
  <si>
    <t>PM2.5 Total</t>
  </si>
  <si>
    <t>Port of Everett</t>
  </si>
  <si>
    <t>Port of Seattle</t>
  </si>
  <si>
    <t>Port of Tacoma</t>
  </si>
  <si>
    <t>Port Truck Rates</t>
  </si>
  <si>
    <t>Port Truck Rates (moves2014a)</t>
  </si>
  <si>
    <t>County Rates</t>
  </si>
  <si>
    <t>NOX g/day</t>
  </si>
  <si>
    <t>SO2 g/day</t>
  </si>
  <si>
    <t>VOC g/day</t>
  </si>
  <si>
    <t>CO g/day</t>
  </si>
  <si>
    <t>CO2 g/day</t>
  </si>
  <si>
    <t>CH4 g/day</t>
  </si>
  <si>
    <t>N2O g/day</t>
  </si>
  <si>
    <t>CO2e g/day</t>
  </si>
  <si>
    <t>PM10 Exhaust g/day</t>
  </si>
  <si>
    <t>PM10 brakewear g/mi</t>
  </si>
  <si>
    <t>PM10 tirewear g/day</t>
  </si>
  <si>
    <t>Total PM10 g/day</t>
  </si>
  <si>
    <t>PM2.5 Exhaust g/day</t>
  </si>
  <si>
    <t>PM2.5 brakewear g/day</t>
  </si>
  <si>
    <t>PM2.5 tirewear g/day</t>
  </si>
  <si>
    <t>Total PM2.5 g/day</t>
  </si>
  <si>
    <t>DPM g/day3</t>
  </si>
  <si>
    <t>Percent Difference (From 2016)</t>
  </si>
  <si>
    <t>See EPA analysis of MOVES2014 and MOVES3 comparisons: https://www.epa.gov/sites/default/files/2021-02/documents/02-moves3-introduction-overview-2020-12-10.pdf</t>
  </si>
  <si>
    <t>Updated Method</t>
  </si>
  <si>
    <t>2014-2021 Comparison w/2021 rates</t>
  </si>
  <si>
    <t>2014-2021 Comparison w/2016 rates</t>
  </si>
  <si>
    <t>Using 2021 MOVES Rates, Port Trip Controls</t>
  </si>
  <si>
    <t>only update vmt (2016 MOVES rates)</t>
  </si>
  <si>
    <t>only update moves rates (2016 VMT)</t>
  </si>
  <si>
    <t>compares the relative impact of using new MOVES rates</t>
  </si>
  <si>
    <t>compares the relative impact of just scaling VMT</t>
  </si>
  <si>
    <t>new process that uses Port controls for trips, uses PSRC trip distances, and includes new 2021 emissions rates with given model year distributions</t>
  </si>
  <si>
    <t>Update both VMT and MOVES rates</t>
  </si>
  <si>
    <t>Only update vmt</t>
  </si>
  <si>
    <t>Only update moves rates</t>
  </si>
  <si>
    <t>Location</t>
  </si>
  <si>
    <t>Trips</t>
  </si>
  <si>
    <t>Average Distance</t>
  </si>
  <si>
    <t>Average Speed</t>
  </si>
  <si>
    <t>2016 VMT</t>
  </si>
  <si>
    <t>Distribution Centers</t>
  </si>
  <si>
    <t>I-5 South</t>
  </si>
  <si>
    <t>I-90</t>
  </si>
  <si>
    <t>I-5 North</t>
  </si>
  <si>
    <t>other externals</t>
  </si>
  <si>
    <t>Rest of King County</t>
  </si>
  <si>
    <t>Snohomish County</t>
  </si>
  <si>
    <t>Rest of Pierce County</t>
  </si>
  <si>
    <t>Kitsap County</t>
  </si>
  <si>
    <t>Rail yards</t>
  </si>
  <si>
    <t>2014 model</t>
  </si>
  <si>
    <t>2018 model</t>
  </si>
  <si>
    <t>% of Trips</t>
  </si>
  <si>
    <t>%increase in trips</t>
  </si>
  <si>
    <t>% increase in VMT</t>
  </si>
  <si>
    <t>2016 revised vs 2016 previous</t>
  </si>
  <si>
    <t>2021 vs 2016 previous</t>
  </si>
  <si>
    <t>2021 v 2016 revised</t>
  </si>
  <si>
    <t>Comparing a representative hour, facility type, month between MOVES3 and MOVES2014a run for 2021</t>
  </si>
  <si>
    <t>Region</t>
  </si>
  <si>
    <t>Seattle</t>
  </si>
  <si>
    <t>Noticeable shift between trips within King County (from Port of Seattle) in 2014 to further locations like I-5 South, I-90, I-5 North, and Pierce Coutny.</t>
  </si>
  <si>
    <t>These trips are much longer than the average to the "Rest of King County," which accounts for the increase in VMT using the 2018 model</t>
  </si>
  <si>
    <t>Initial Estimate</t>
  </si>
  <si>
    <t>Revised Estimate (2023)</t>
  </si>
  <si>
    <t>Estimate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</si>
</sst>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9" fontId="0" fillId="0" borderId="0" xfId="2" applyFont="1"/>
    <xf numFmtId="165" fontId="0" fillId="0" borderId="0" xfId="1" applyNumberFormat="1" applyFont="1" applyFill="1"/>
    <xf numFmtId="9" fontId="0" fillId="0" borderId="0" xfId="2" applyFont="1" applyFill="1"/>
    <xf numFmtId="0" fontId="0" fillId="2" borderId="0" xfId="0" applyFill="1"/>
    <xf numFmtId="9" fontId="0" fillId="2" borderId="0" xfId="2" applyFont="1" applyFill="1"/>
    <xf numFmtId="0" fontId="0" fillId="0" borderId="0" xfId="2" applyNumberFormat="1" applyFont="1"/>
    <xf numFmtId="0" fontId="0" fillId="0" borderId="0" xfId="0" applyNumberFormat="1"/>
    <xf numFmtId="165" fontId="0" fillId="0" borderId="0" xfId="1" applyNumberFormat="1" applyFont="1"/>
    <xf numFmtId="9" fontId="0" fillId="0" borderId="1" xfId="2" applyFont="1" applyBorder="1"/>
    <xf numFmtId="0" fontId="0" fillId="0" borderId="1" xfId="2" applyNumberFormat="1" applyFont="1" applyBorder="1"/>
    <xf numFmtId="0" fontId="0" fillId="0" borderId="2" xfId="0" applyBorder="1"/>
    <xf numFmtId="0" fontId="0" fillId="0" borderId="3" xfId="0" applyBorder="1"/>
    <xf numFmtId="165" fontId="0" fillId="0" borderId="3" xfId="1" applyNumberFormat="1" applyFont="1" applyBorder="1"/>
    <xf numFmtId="0" fontId="0" fillId="2" borderId="3" xfId="2" applyNumberFormat="1" applyFont="1" applyFill="1" applyBorder="1"/>
    <xf numFmtId="9" fontId="0" fillId="0" borderId="3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'MOVES3 v MOVES2014a'!$B$1</c:f>
              <c:strCache>
                <c:ptCount val="1"/>
                <c:pt idx="0">
                  <c:v>MOVES2014a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'MOVES3 v MOVES2014a'!$A$2:$A$9</c:f>
              <c:strCache>
                <c:ptCount val="8"/>
                <c:pt idx="0">
                  <c:v>Total Gaseous Hydrocarbons</c:v>
                </c:pt>
                <c:pt idx="1">
                  <c:v>CO</c:v>
                </c:pt>
                <c:pt idx="2">
                  <c:v>NOx</c:v>
                </c:pt>
                <c:pt idx="3">
                  <c:v>CH4</c:v>
                </c:pt>
                <c:pt idx="4">
                  <c:v>N20</c:v>
                </c:pt>
                <c:pt idx="5">
                  <c:v>SO2</c:v>
                </c:pt>
                <c:pt idx="6">
                  <c:v>Non-methane Hydrocarbons</c:v>
                </c:pt>
                <c:pt idx="7">
                  <c:v>VOCs</c:v>
                </c:pt>
              </c:strCache>
            </c:strRef>
          </c:cat>
          <c:val>
            <c:numRef>
              <c:f>'MOVES3 v MOVES2014a'!$B$2:$B$9</c:f>
              <c:numCache>
                <c:formatCode>_(* #,##0.0_);_(* \(#,##0.0\);_(* "-"??_);_(@_)</c:formatCode>
                <c:ptCount val="8"/>
                <c:pt idx="0">
                  <c:v>0.420267</c:v>
                </c:pt>
                <c:pt idx="1">
                  <c:v>2.0377000000000001</c:v>
                </c:pt>
                <c:pt idx="2">
                  <c:v>7.1338699999999999</c:v>
                </c:pt>
                <c:pt idx="3">
                  <c:v>7.2626200000000002E-2</c:v>
                </c:pt>
                <c:pt idx="4">
                  <c:v>4.13716E-3</c:v>
                </c:pt>
                <c:pt idx="5">
                  <c:v>1.857E-2</c:v>
                </c:pt>
                <c:pt idx="6">
                  <c:v>0.34764099999999998</c:v>
                </c:pt>
                <c:pt idx="7">
                  <c:v>0.40011200000000002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B-4440-BAE7-D6CDD4E0FA27}"/>
            </c:ext>
          </c:extLst>
        </c:ser>
        <c:ser>
          <c:idx val="1"/>
          <c:order val="1"/>
          <c:tx>
            <c:strRef>
              <c:f>'MOVES3 v MOVES2014a'!$C$1</c:f>
              <c:strCache>
                <c:ptCount val="1"/>
                <c:pt idx="0">
                  <c:v>MOVES3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'MOVES3 v MOVES2014a'!$A$2:$A$9</c:f>
              <c:strCache>
                <c:ptCount val="8"/>
                <c:pt idx="0">
                  <c:v>Total Gaseous Hydrocarbons</c:v>
                </c:pt>
                <c:pt idx="1">
                  <c:v>CO</c:v>
                </c:pt>
                <c:pt idx="2">
                  <c:v>NOx</c:v>
                </c:pt>
                <c:pt idx="3">
                  <c:v>CH4</c:v>
                </c:pt>
                <c:pt idx="4">
                  <c:v>N20</c:v>
                </c:pt>
                <c:pt idx="5">
                  <c:v>SO2</c:v>
                </c:pt>
                <c:pt idx="6">
                  <c:v>Non-methane Hydrocarbons</c:v>
                </c:pt>
                <c:pt idx="7">
                  <c:v>VOCs</c:v>
                </c:pt>
              </c:strCache>
            </c:strRef>
          </c:cat>
          <c:val>
            <c:numRef>
              <c:f>'MOVES3 v MOVES2014a'!$C$2:$C$9</c:f>
              <c:numCache>
                <c:formatCode>_(* #,##0.0_);_(* \(#,##0.0\);_(* "-"??_);_(@_)</c:formatCode>
                <c:ptCount val="8"/>
                <c:pt idx="0">
                  <c:v>0.55303999999999998</c:v>
                </c:pt>
                <c:pt idx="1">
                  <c:v>4.3777799999999996</c:v>
                </c:pt>
                <c:pt idx="2">
                  <c:v>10.1404</c:v>
                </c:pt>
                <c:pt idx="3">
                  <c:v>0.20128199999999999</c:v>
                </c:pt>
                <c:pt idx="4">
                  <c:v>4.5960599999999999E-3</c:v>
                </c:pt>
                <c:pt idx="5">
                  <c:v>1.8870700000000001E-2</c:v>
                </c:pt>
                <c:pt idx="6">
                  <c:v>0.35175800000000002</c:v>
                </c:pt>
                <c:pt idx="7">
                  <c:v>0.39282699999999998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B-4440-BAE7-D6CDD4E0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9797168"/>
        <c:axId val="657323808"/>
      </c:barChart>
      <c:catAx>
        <c:axId val="71979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3808"/>
        <c:crosses val="autoZero"/>
        <c:auto val="1"/>
        <c:lblAlgn val="ctr"/>
        <c:lblOffset val="100"/>
        <c:noMultiLvlLbl val="0"/>
      </c:catAx>
      <c:valAx>
        <c:axId val="65732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and CO2e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'MOVES3 v MOVES2014a'!$B$1</c:f>
              <c:strCache>
                <c:ptCount val="1"/>
                <c:pt idx="0">
                  <c:v>MOVES2014a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('MOVES3 v MOVES2014a'!$A$10,'MOVES3 v MOVES2014a'!$A$12)</c:f>
              <c:strCache>
                <c:ptCount val="2"/>
                <c:pt idx="0">
                  <c:v>CO2</c:v>
                </c:pt>
                <c:pt idx="1">
                  <c:v>CO2e</c:v>
                </c:pt>
              </c:strCache>
            </c:strRef>
          </c:cat>
          <c:val>
            <c:numRef>
              <c:f>('MOVES3 v MOVES2014a'!$B$10,'MOVES3 v MOVES2014a'!$B$12)</c:f>
              <c:numCache>
                <c:formatCode>_(* #,##0.0_);_(* \(#,##0.0\);_(* "-"??_);_(@_)</c:formatCode>
                <c:ptCount val="2"/>
                <c:pt idx="0">
                  <c:v>2185.21</c:v>
                </c:pt>
                <c:pt idx="1">
                  <c:v>2188.2600000000002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3-46D8-A8EC-AFCC2BBFFB84}"/>
            </c:ext>
          </c:extLst>
        </c:ser>
        <c:ser>
          <c:idx val="1"/>
          <c:order val="1"/>
          <c:tx>
            <c:strRef>
              <c:f>'MOVES3 v MOVES2014a'!$C$1</c:f>
              <c:strCache>
                <c:ptCount val="1"/>
                <c:pt idx="0">
                  <c:v>MOVES3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('MOVES3 v MOVES2014a'!$A$10,'MOVES3 v MOVES2014a'!$A$12)</c:f>
              <c:strCache>
                <c:ptCount val="2"/>
                <c:pt idx="0">
                  <c:v>CO2</c:v>
                </c:pt>
                <c:pt idx="1">
                  <c:v>CO2e</c:v>
                </c:pt>
              </c:strCache>
            </c:strRef>
          </c:cat>
          <c:val>
            <c:numRef>
              <c:f>('MOVES3 v MOVES2014a'!$C$10,'MOVES3 v MOVES2014a'!$C$12)</c:f>
              <c:numCache>
                <c:formatCode>_(* #,##0.0_);_(* \(#,##0.0\);_(* "-"??_);_(@_)</c:formatCode>
                <c:ptCount val="2"/>
                <c:pt idx="0">
                  <c:v>2230.14</c:v>
                </c:pt>
                <c:pt idx="1">
                  <c:v>2236.54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3-46D8-A8EC-AFCC2BBF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5653760"/>
        <c:axId val="742623328"/>
      </c:barChart>
      <c:catAx>
        <c:axId val="81565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23328"/>
        <c:crosses val="autoZero"/>
        <c:auto val="1"/>
        <c:lblAlgn val="ctr"/>
        <c:lblOffset val="100"/>
        <c:noMultiLvlLbl val="0"/>
      </c:catAx>
      <c:valAx>
        <c:axId val="742623328"/>
        <c:scaling>
          <c:orientation val="minMax"/>
          <c:max val="2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53760"/>
        <c:crosses val="autoZero"/>
        <c:crossBetween val="between"/>
        <c:majorUnit val="50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263524</xdr:colOff>
      <xdr:row>0</xdr:row>
      <xdr:rowOff>149225</xdr:rowOff>
    </xdr:from>
    <xdr:to>
      <xdr:col>17</xdr:col>
      <xdr:colOff>584199</xdr:colOff>
      <xdr:row>20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6C205-9CC8-0F77-ED95-FD38E38D1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22</xdr:row>
      <xdr:rowOff>114300</xdr:rowOff>
    </xdr:from>
    <xdr:to>
      <xdr:col>16</xdr:col>
      <xdr:colOff>581025</xdr:colOff>
      <xdr:row>37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E15FC-DCC6-88B0-4901-392BDF8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B49E-D193-4C4A-A28C-DFBF64F7C7C1}">
  <dimension ref="A1:K81"/>
  <sheetViews>
    <sheetView tabSelected="1" workbookViewId="0">
      <selection activeCell="B3" sqref="B3"/>
    </sheetView>
  </sheetViews>
  <sheetFormatPr defaultRowHeight="14.5" x14ac:dyDescent="0.35"/>
  <cols>
    <col min="1" max="1" width="20.81640625" bestFit="1" customWidth="1"/>
    <col min="2" max="3" width="22.453125" customWidth="1"/>
    <col min="4" max="4" width="25.453125" style="13" customWidth="1"/>
    <col min="6" max="6" width="33.81640625" style="10" customWidth="1"/>
    <col min="7" max="7" width="26.6328125" customWidth="1"/>
    <col min="8" max="8" width="23.54296875" style="13" customWidth="1"/>
  </cols>
  <sheetData>
    <row r="1" spans="1:11" x14ac:dyDescent="0.35">
      <c r="B1" t="s">
        <v>17</v>
      </c>
      <c r="C1" t="s">
        <v>17</v>
      </c>
      <c r="D1" s="12" t="s">
        <v>17</v>
      </c>
      <c r="H1" s="12"/>
    </row>
    <row r="2" spans="1:11" x14ac:dyDescent="0.35">
      <c r="B2">
        <v>2016</v>
      </c>
      <c r="C2">
        <v>2016</v>
      </c>
      <c r="D2" s="13">
        <v>2021</v>
      </c>
      <c r="F2" s="10" t="s">
        <v>8</v>
      </c>
    </row>
    <row r="3" spans="1:11" x14ac:dyDescent="0.35">
      <c r="B3" t="s">
        <v>82</v>
      </c>
      <c r="C3" t="s">
        <v>83</v>
      </c>
      <c r="D3" s="13" t="s">
        <v>84</v>
      </c>
      <c r="F3" s="11" t="s">
        <v>74</v>
      </c>
      <c r="G3" s="7" t="s">
        <v>75</v>
      </c>
      <c r="H3" s="15" t="s">
        <v>76</v>
      </c>
      <c r="I3" s="8"/>
      <c r="J3" s="8"/>
      <c r="K3" s="8"/>
    </row>
    <row r="4" spans="1:11" x14ac:dyDescent="0.35">
      <c r="A4" t="s">
        <v>23</v>
      </c>
      <c r="B4" s="9">
        <v>24886.016758873211</v>
      </c>
      <c r="C4" s="9">
        <v>8424.8262273912969</v>
      </c>
      <c r="D4" s="14">
        <v>6718.237167341571</v>
      </c>
      <c r="F4" s="10">
        <f>(C4-B4)/B4</f>
        <v>-0.66146345118137928</v>
      </c>
      <c r="G4" s="2">
        <f>(D4-B4)/B4</f>
        <v>-0.730039675194458</v>
      </c>
      <c r="H4" s="16">
        <f>(D4-C4)/C4</f>
        <v>-0.20256667781480903</v>
      </c>
    </row>
    <row r="5" spans="1:11" x14ac:dyDescent="0.35">
      <c r="A5" t="s">
        <v>24</v>
      </c>
      <c r="B5" s="9">
        <v>40.930235980593551</v>
      </c>
      <c r="C5" s="9">
        <v>13.917717577017875</v>
      </c>
      <c r="D5" s="14">
        <v>18.821139779198454</v>
      </c>
      <c r="F5" s="10">
        <f t="shared" ref="F5:F20" si="0">(C5-B5)/B5</f>
        <v>-0.65996488308504375</v>
      </c>
      <c r="G5" s="2">
        <f t="shared" ref="G5:G20" si="1">(D5-B5)/B5</f>
        <v>-0.54016537338992598</v>
      </c>
      <c r="H5" s="16">
        <f t="shared" ref="H5:H20" si="2">(D5-C5)/C5</f>
        <v>0.35231511022163065</v>
      </c>
    </row>
    <row r="6" spans="1:11" x14ac:dyDescent="0.35">
      <c r="A6" t="s">
        <v>25</v>
      </c>
      <c r="B6" s="9">
        <v>1047.2502874537156</v>
      </c>
      <c r="C6" s="9">
        <v>347.92206740868863</v>
      </c>
      <c r="D6" s="14">
        <v>126.01781504501204</v>
      </c>
      <c r="F6" s="10">
        <f t="shared" si="0"/>
        <v>-0.66777562959220915</v>
      </c>
      <c r="G6" s="2">
        <f t="shared" si="1"/>
        <v>-0.87966791076141715</v>
      </c>
      <c r="H6" s="16">
        <f t="shared" si="2"/>
        <v>-0.63779872894068401</v>
      </c>
    </row>
    <row r="7" spans="1:11" x14ac:dyDescent="0.35">
      <c r="A7" t="s">
        <v>26</v>
      </c>
      <c r="B7" s="9">
        <v>5937.5625405343826</v>
      </c>
      <c r="C7" s="9">
        <v>1986.2146326960155</v>
      </c>
      <c r="D7" s="14">
        <v>3549.1503323760116</v>
      </c>
      <c r="F7" s="10">
        <f t="shared" si="0"/>
        <v>-0.66548316432263543</v>
      </c>
      <c r="G7" s="2">
        <f t="shared" si="1"/>
        <v>-0.40225466121042541</v>
      </c>
      <c r="H7" s="16">
        <f t="shared" si="2"/>
        <v>0.78689164501749942</v>
      </c>
    </row>
    <row r="8" spans="1:11" x14ac:dyDescent="0.35">
      <c r="A8" t="s">
        <v>27</v>
      </c>
      <c r="B8" s="9">
        <v>4775514.6032190779</v>
      </c>
      <c r="C8" s="9">
        <v>1623817.761248433</v>
      </c>
      <c r="D8" s="14">
        <v>2259623.0903485608</v>
      </c>
      <c r="F8" s="10">
        <f t="shared" si="0"/>
        <v>-0.6599700982688127</v>
      </c>
      <c r="G8" s="2">
        <f t="shared" si="1"/>
        <v>-0.52683149815406394</v>
      </c>
      <c r="H8" s="16">
        <f t="shared" si="2"/>
        <v>0.39154968265115186</v>
      </c>
    </row>
    <row r="9" spans="1:11" x14ac:dyDescent="0.35">
      <c r="A9" t="s">
        <v>28</v>
      </c>
      <c r="B9" s="9">
        <v>118.89286168698945</v>
      </c>
      <c r="C9" s="9">
        <v>39.025760237848296</v>
      </c>
      <c r="D9" s="14">
        <v>198.5468665450116</v>
      </c>
      <c r="F9" s="10">
        <f t="shared" si="0"/>
        <v>-0.67175691051501607</v>
      </c>
      <c r="G9" s="2">
        <f t="shared" si="1"/>
        <v>0.66996456917428837</v>
      </c>
      <c r="H9" s="16">
        <f t="shared" si="2"/>
        <v>4.0875848499795575</v>
      </c>
    </row>
    <row r="10" spans="1:11" x14ac:dyDescent="0.35">
      <c r="A10" t="s">
        <v>29</v>
      </c>
      <c r="B10" s="9">
        <v>6.4149203184138006</v>
      </c>
      <c r="C10" s="9">
        <v>2.1082550307341568</v>
      </c>
      <c r="D10" s="14">
        <v>3.2706439609346001</v>
      </c>
      <c r="F10" s="10">
        <f t="shared" si="0"/>
        <v>-0.6713513300106807</v>
      </c>
      <c r="G10" s="2">
        <f t="shared" si="1"/>
        <v>-0.49015049313296488</v>
      </c>
      <c r="H10" s="16">
        <f t="shared" si="2"/>
        <v>0.5513511948294344</v>
      </c>
    </row>
    <row r="11" spans="1:11" x14ac:dyDescent="0.35">
      <c r="A11" t="s">
        <v>30</v>
      </c>
      <c r="B11" s="9">
        <v>4780392.2024920546</v>
      </c>
      <c r="C11" s="9">
        <v>1625419.8177218123</v>
      </c>
      <c r="D11" s="14">
        <v>2265560.3347297255</v>
      </c>
      <c r="F11" s="10">
        <f t="shared" si="0"/>
        <v>-0.6599819117614516</v>
      </c>
      <c r="G11" s="2">
        <f t="shared" si="1"/>
        <v>-0.526072288891135</v>
      </c>
      <c r="H11" s="16">
        <f t="shared" si="2"/>
        <v>0.39383087989239229</v>
      </c>
    </row>
    <row r="12" spans="1:11" x14ac:dyDescent="0.35">
      <c r="A12" t="s">
        <v>31</v>
      </c>
      <c r="B12" s="9">
        <v>1131.0978151840204</v>
      </c>
      <c r="C12" s="9">
        <v>381.22494296314449</v>
      </c>
      <c r="D12" s="14">
        <v>65.633946034945382</v>
      </c>
      <c r="F12" s="10">
        <f t="shared" si="0"/>
        <v>-0.66296023399079562</v>
      </c>
      <c r="G12" s="2">
        <f t="shared" si="1"/>
        <v>-0.94197323595372051</v>
      </c>
      <c r="H12" s="16">
        <f t="shared" si="2"/>
        <v>-0.82783407212342175</v>
      </c>
    </row>
    <row r="13" spans="1:11" x14ac:dyDescent="0.35">
      <c r="A13" t="s">
        <v>32</v>
      </c>
      <c r="B13" s="9">
        <v>532.76788181334234</v>
      </c>
      <c r="C13" s="9">
        <v>169.17805803546656</v>
      </c>
      <c r="D13" s="14">
        <v>231.11733585728268</v>
      </c>
      <c r="F13" s="10">
        <f t="shared" si="0"/>
        <v>-0.68245447255632641</v>
      </c>
      <c r="G13" s="2">
        <f t="shared" si="1"/>
        <v>-0.56619506590628954</v>
      </c>
      <c r="H13" s="16">
        <f t="shared" si="2"/>
        <v>0.36611886045429803</v>
      </c>
    </row>
    <row r="14" spans="1:11" x14ac:dyDescent="0.35">
      <c r="A14" t="s">
        <v>33</v>
      </c>
      <c r="B14" s="9">
        <v>99.642952394277742</v>
      </c>
      <c r="C14" s="9">
        <v>32.991553915305111</v>
      </c>
      <c r="D14" s="14">
        <v>45.857759187650672</v>
      </c>
      <c r="F14" s="10">
        <f t="shared" si="0"/>
        <v>-0.66890228438072907</v>
      </c>
      <c r="G14" s="2">
        <f t="shared" si="1"/>
        <v>-0.53977920077883834</v>
      </c>
      <c r="H14" s="16">
        <f t="shared" si="2"/>
        <v>0.38998482173271626</v>
      </c>
    </row>
    <row r="15" spans="1:11" x14ac:dyDescent="0.35">
      <c r="A15" t="s">
        <v>34</v>
      </c>
      <c r="B15" s="9">
        <v>1763.5086493916406</v>
      </c>
      <c r="C15" s="9">
        <v>583.39455491391607</v>
      </c>
      <c r="D15" s="14">
        <v>342.60904107987875</v>
      </c>
      <c r="F15" s="10">
        <f t="shared" si="0"/>
        <v>-0.66918531694462036</v>
      </c>
      <c r="G15" s="2">
        <f t="shared" si="1"/>
        <v>-0.80572307303507185</v>
      </c>
      <c r="H15" s="16">
        <f t="shared" si="2"/>
        <v>-0.41273184983628602</v>
      </c>
    </row>
    <row r="16" spans="1:11" x14ac:dyDescent="0.35">
      <c r="A16" t="s">
        <v>35</v>
      </c>
      <c r="B16" s="9">
        <v>1040.6064480509417</v>
      </c>
      <c r="C16" s="9">
        <v>350.72586872349422</v>
      </c>
      <c r="D16" s="14">
        <v>60.380233827971075</v>
      </c>
      <c r="F16" s="10">
        <f t="shared" si="0"/>
        <v>-0.66296012351220335</v>
      </c>
      <c r="G16" s="2">
        <f t="shared" si="1"/>
        <v>-0.94197591804176939</v>
      </c>
      <c r="H16" s="16">
        <f t="shared" si="2"/>
        <v>-0.82784208633445922</v>
      </c>
    </row>
    <row r="17" spans="1:10" x14ac:dyDescent="0.35">
      <c r="A17" t="s">
        <v>36</v>
      </c>
      <c r="B17" s="9">
        <v>66.596046251120555</v>
      </c>
      <c r="C17" s="9">
        <v>21.14728188344532</v>
      </c>
      <c r="D17" s="14">
        <v>28.889596367622634</v>
      </c>
      <c r="F17" s="10">
        <f t="shared" si="0"/>
        <v>-0.68245439370825278</v>
      </c>
      <c r="G17" s="2">
        <f t="shared" si="1"/>
        <v>-0.56619652375929852</v>
      </c>
      <c r="H17" s="16">
        <f t="shared" si="2"/>
        <v>0.36611393023697353</v>
      </c>
    </row>
    <row r="18" spans="1:10" x14ac:dyDescent="0.35">
      <c r="A18" t="s">
        <v>37</v>
      </c>
      <c r="B18" s="9">
        <v>14.946374190457545</v>
      </c>
      <c r="C18" s="9">
        <v>4.9487090182770137</v>
      </c>
      <c r="D18" s="14">
        <v>6.8786296996159191</v>
      </c>
      <c r="F18" s="10">
        <f t="shared" si="0"/>
        <v>-0.66890237356451998</v>
      </c>
      <c r="G18" s="2">
        <f t="shared" si="1"/>
        <v>-0.53977937311327628</v>
      </c>
      <c r="H18" s="16">
        <f t="shared" si="2"/>
        <v>0.38998467564189976</v>
      </c>
    </row>
    <row r="19" spans="1:10" x14ac:dyDescent="0.35">
      <c r="A19" t="s">
        <v>38</v>
      </c>
      <c r="B19" s="9">
        <v>1122.1488684925196</v>
      </c>
      <c r="C19" s="9">
        <v>376.82185962521658</v>
      </c>
      <c r="D19" s="14">
        <v>96.148459895209641</v>
      </c>
      <c r="F19" s="10">
        <f t="shared" si="0"/>
        <v>-0.66419619517022355</v>
      </c>
      <c r="G19" s="2">
        <f t="shared" si="1"/>
        <v>-0.91431755394061542</v>
      </c>
      <c r="H19" s="16">
        <f t="shared" si="2"/>
        <v>-0.74484373069323007</v>
      </c>
    </row>
    <row r="20" spans="1:10" x14ac:dyDescent="0.35">
      <c r="A20" t="s">
        <v>39</v>
      </c>
      <c r="B20" s="9">
        <v>1131.0978151840204</v>
      </c>
      <c r="C20" s="9">
        <v>381.22494296314449</v>
      </c>
      <c r="D20" s="14">
        <v>65.633946034945382</v>
      </c>
      <c r="F20" s="10">
        <f t="shared" si="0"/>
        <v>-0.66296023399079562</v>
      </c>
      <c r="G20" s="2">
        <f t="shared" si="1"/>
        <v>-0.94197323595372051</v>
      </c>
      <c r="H20" s="16">
        <f t="shared" si="2"/>
        <v>-0.82783407212342175</v>
      </c>
    </row>
    <row r="22" spans="1:10" x14ac:dyDescent="0.35">
      <c r="B22" t="s">
        <v>18</v>
      </c>
      <c r="D22" s="13" t="s">
        <v>18</v>
      </c>
    </row>
    <row r="23" spans="1:10" x14ac:dyDescent="0.35">
      <c r="B23">
        <v>2016</v>
      </c>
      <c r="D23" s="13">
        <v>2021</v>
      </c>
    </row>
    <row r="24" spans="1:10" x14ac:dyDescent="0.35">
      <c r="D24" s="13" t="s">
        <v>42</v>
      </c>
    </row>
    <row r="25" spans="1:10" x14ac:dyDescent="0.35">
      <c r="A25" t="s">
        <v>23</v>
      </c>
      <c r="B25" s="9">
        <v>1374222.6822043261</v>
      </c>
      <c r="C25" s="9">
        <v>1070655.3393540669</v>
      </c>
      <c r="D25" s="14">
        <v>663205.09995028027</v>
      </c>
      <c r="F25" s="10">
        <f>(C25-B25)/B25</f>
        <v>-0.22090112962138067</v>
      </c>
      <c r="G25" s="2">
        <f>(D25-B25)/B25</f>
        <v>-0.51739619165180417</v>
      </c>
      <c r="H25" s="16">
        <f>(D25-C25)/C25</f>
        <v>-0.38056153500304207</v>
      </c>
      <c r="J25" s="2"/>
    </row>
    <row r="26" spans="1:10" x14ac:dyDescent="0.35">
      <c r="A26" t="s">
        <v>24</v>
      </c>
      <c r="B26" s="9">
        <v>2292.8334639163472</v>
      </c>
      <c r="C26" s="9">
        <v>1788.5993434849511</v>
      </c>
      <c r="D26" s="14">
        <v>1781.1055810603666</v>
      </c>
      <c r="F26" s="10">
        <f t="shared" ref="F26:F41" si="3">(C26-B26)/B26</f>
        <v>-0.21991746385719746</v>
      </c>
      <c r="G26" s="2">
        <f t="shared" ref="G26:G41" si="4">(D26-B26)/B26</f>
        <v>-0.22318580520972836</v>
      </c>
      <c r="H26" s="16">
        <f t="shared" ref="H26:H41" si="5">(D26-C26)/C26</f>
        <v>-4.1897378817010202E-3</v>
      </c>
      <c r="J26" s="2"/>
    </row>
    <row r="27" spans="1:10" x14ac:dyDescent="0.35">
      <c r="A27" t="s">
        <v>25</v>
      </c>
      <c r="B27" s="9">
        <v>56592.428581995104</v>
      </c>
      <c r="C27" s="9">
        <v>43896.098331948037</v>
      </c>
      <c r="D27" s="14">
        <v>12124.514279978946</v>
      </c>
      <c r="F27" s="10">
        <f t="shared" si="3"/>
        <v>-0.22434679988422351</v>
      </c>
      <c r="G27" s="2">
        <f t="shared" si="4"/>
        <v>-0.78575730740354965</v>
      </c>
      <c r="H27" s="16">
        <f t="shared" si="5"/>
        <v>-0.72379061600664862</v>
      </c>
      <c r="J27" s="2"/>
    </row>
    <row r="28" spans="1:10" x14ac:dyDescent="0.35">
      <c r="A28" t="s">
        <v>26</v>
      </c>
      <c r="B28" s="9">
        <v>327051.86111766438</v>
      </c>
      <c r="C28" s="9">
        <v>254215.04797394297</v>
      </c>
      <c r="D28" s="14">
        <v>346764.55859220971</v>
      </c>
      <c r="F28" s="10">
        <f t="shared" si="3"/>
        <v>-0.22270722721102845</v>
      </c>
      <c r="G28" s="2">
        <f t="shared" si="4"/>
        <v>6.0273919271333055E-2</v>
      </c>
      <c r="H28" s="16">
        <f t="shared" si="5"/>
        <v>0.36405992232117218</v>
      </c>
      <c r="J28" s="2"/>
    </row>
    <row r="29" spans="1:10" x14ac:dyDescent="0.35">
      <c r="A29" t="s">
        <v>27</v>
      </c>
      <c r="B29" s="9">
        <v>267523847.87899739</v>
      </c>
      <c r="C29" s="9">
        <v>208690415.99201062</v>
      </c>
      <c r="D29" s="14">
        <v>213911844.8046917</v>
      </c>
      <c r="F29" s="10">
        <f t="shared" si="3"/>
        <v>-0.21991845718964639</v>
      </c>
      <c r="G29" s="2">
        <f t="shared" si="4"/>
        <v>-0.20040083715659887</v>
      </c>
      <c r="H29" s="16">
        <f t="shared" si="5"/>
        <v>2.5019974146205989E-2</v>
      </c>
      <c r="J29" s="2"/>
    </row>
    <row r="30" spans="1:10" x14ac:dyDescent="0.35">
      <c r="A30" t="s">
        <v>28</v>
      </c>
      <c r="B30" s="9">
        <v>6475.4441013260875</v>
      </c>
      <c r="C30" s="9">
        <v>5013.9302893705262</v>
      </c>
      <c r="D30" s="14">
        <v>21595.757746177962</v>
      </c>
      <c r="F30" s="10">
        <f t="shared" si="3"/>
        <v>-0.22570093866708882</v>
      </c>
      <c r="G30" s="2">
        <f t="shared" si="4"/>
        <v>2.335023422062346</v>
      </c>
      <c r="H30" s="16">
        <f t="shared" si="5"/>
        <v>3.307151575673223</v>
      </c>
      <c r="J30" s="2"/>
    </row>
    <row r="31" spans="1:10" x14ac:dyDescent="0.35">
      <c r="A31" t="s">
        <v>29</v>
      </c>
      <c r="B31" s="9">
        <v>356.03521391412352</v>
      </c>
      <c r="C31" s="9">
        <v>275.9538993384524</v>
      </c>
      <c r="D31" s="14">
        <v>326.35851542349616</v>
      </c>
      <c r="F31" s="10">
        <f t="shared" si="3"/>
        <v>-0.22492526426048101</v>
      </c>
      <c r="G31" s="2">
        <f t="shared" si="4"/>
        <v>-8.3353267684879745E-2</v>
      </c>
      <c r="H31" s="16">
        <f t="shared" si="5"/>
        <v>0.18265592987045789</v>
      </c>
      <c r="J31" s="2"/>
    </row>
    <row r="32" spans="1:10" x14ac:dyDescent="0.35">
      <c r="A32" t="s">
        <v>30</v>
      </c>
      <c r="B32" s="9">
        <v>267792080.66079384</v>
      </c>
      <c r="C32" s="9">
        <v>208898244.51649141</v>
      </c>
      <c r="D32" s="14">
        <v>214549662.91472042</v>
      </c>
      <c r="F32" s="10">
        <f t="shared" si="3"/>
        <v>-0.21992374083273178</v>
      </c>
      <c r="G32" s="2">
        <f t="shared" si="4"/>
        <v>-0.19881998606790163</v>
      </c>
      <c r="H32" s="16">
        <f t="shared" si="5"/>
        <v>2.7053450886145927E-2</v>
      </c>
      <c r="J32" s="2"/>
    </row>
    <row r="33" spans="1:10" x14ac:dyDescent="0.35">
      <c r="A33" t="s">
        <v>31</v>
      </c>
      <c r="B33" s="9">
        <v>65467.672648820022</v>
      </c>
      <c r="C33" s="9">
        <v>51056.707081409397</v>
      </c>
      <c r="D33" s="14">
        <v>6566.0010958778985</v>
      </c>
      <c r="F33" s="10">
        <f t="shared" si="3"/>
        <v>-0.22012338279861499</v>
      </c>
      <c r="G33" s="2">
        <f t="shared" si="4"/>
        <v>-0.89970620872534945</v>
      </c>
      <c r="H33" s="16">
        <f t="shared" si="5"/>
        <v>-0.87139787363473176</v>
      </c>
      <c r="J33" s="2"/>
    </row>
    <row r="34" spans="1:10" x14ac:dyDescent="0.35">
      <c r="A34" t="s">
        <v>32</v>
      </c>
      <c r="B34" s="9">
        <v>30872.742556455632</v>
      </c>
      <c r="C34" s="9">
        <v>23839.090903923974</v>
      </c>
      <c r="D34" s="14">
        <v>24528.848618796805</v>
      </c>
      <c r="F34" s="10">
        <f t="shared" si="3"/>
        <v>-0.2278272375597836</v>
      </c>
      <c r="G34" s="2">
        <f t="shared" si="4"/>
        <v>-0.2054852731680066</v>
      </c>
      <c r="H34" s="16">
        <f t="shared" si="5"/>
        <v>2.8933893396047863E-2</v>
      </c>
      <c r="J34" s="2"/>
    </row>
    <row r="35" spans="1:10" x14ac:dyDescent="0.35">
      <c r="A35" t="s">
        <v>33</v>
      </c>
      <c r="B35" s="9">
        <v>5366.7437105602276</v>
      </c>
      <c r="C35" s="9">
        <v>4159.0322259004879</v>
      </c>
      <c r="D35" s="14">
        <v>4319.6530440159568</v>
      </c>
      <c r="F35" s="10">
        <f t="shared" si="3"/>
        <v>-0.22503617645897761</v>
      </c>
      <c r="G35" s="2">
        <f t="shared" si="4"/>
        <v>-0.19510726112817606</v>
      </c>
      <c r="H35" s="16">
        <f t="shared" si="5"/>
        <v>3.8619758008894063E-2</v>
      </c>
      <c r="J35" s="2"/>
    </row>
    <row r="36" spans="1:10" x14ac:dyDescent="0.35">
      <c r="A36" t="s">
        <v>34</v>
      </c>
      <c r="B36" s="9">
        <v>101707.15891583588</v>
      </c>
      <c r="C36" s="9">
        <v>79054.830211233857</v>
      </c>
      <c r="D36" s="14">
        <v>35414.502758690665</v>
      </c>
      <c r="F36" s="10">
        <f t="shared" si="3"/>
        <v>-0.22272108419965944</v>
      </c>
      <c r="G36" s="2">
        <f t="shared" si="4"/>
        <v>-0.65179931151162462</v>
      </c>
      <c r="H36" s="16">
        <f t="shared" si="5"/>
        <v>-0.55202607273883952</v>
      </c>
      <c r="J36" s="2"/>
    </row>
    <row r="37" spans="1:10" x14ac:dyDescent="0.35">
      <c r="A37" t="s">
        <v>35</v>
      </c>
      <c r="B37" s="9">
        <v>60230.031558127652</v>
      </c>
      <c r="C37" s="9">
        <v>46971.997865609534</v>
      </c>
      <c r="D37" s="14">
        <v>6040.3751267591315</v>
      </c>
      <c r="F37" s="10">
        <f t="shared" si="3"/>
        <v>-0.22012330642269159</v>
      </c>
      <c r="G37" s="2">
        <f t="shared" si="4"/>
        <v>-0.8997115729396622</v>
      </c>
      <c r="H37" s="16">
        <f t="shared" si="5"/>
        <v>-0.87140476451435811</v>
      </c>
      <c r="J37" s="2"/>
    </row>
    <row r="38" spans="1:10" x14ac:dyDescent="0.35">
      <c r="A38" t="s">
        <v>36</v>
      </c>
      <c r="B38" s="9">
        <v>3859.0898461864963</v>
      </c>
      <c r="C38" s="9">
        <v>2979.8835927729519</v>
      </c>
      <c r="D38" s="14">
        <v>3066.1032354384488</v>
      </c>
      <c r="F38" s="10">
        <f t="shared" si="3"/>
        <v>-0.22782736045452914</v>
      </c>
      <c r="G38" s="2">
        <f t="shared" si="4"/>
        <v>-0.20548539742645971</v>
      </c>
      <c r="H38" s="16">
        <f t="shared" si="5"/>
        <v>2.8933896234941362E-2</v>
      </c>
      <c r="J38" s="2"/>
    </row>
    <row r="39" spans="1:10" x14ac:dyDescent="0.35">
      <c r="A39" t="s">
        <v>37</v>
      </c>
      <c r="B39" s="9">
        <v>805.00652090413666</v>
      </c>
      <c r="C39" s="9">
        <v>623.85105273686656</v>
      </c>
      <c r="D39" s="14">
        <v>647.94570251686957</v>
      </c>
      <c r="F39" s="10">
        <f t="shared" si="3"/>
        <v>-0.22503602575020981</v>
      </c>
      <c r="G39" s="2">
        <f t="shared" si="4"/>
        <v>-0.19510502624359549</v>
      </c>
      <c r="H39" s="16">
        <f t="shared" si="5"/>
        <v>3.8622439882562587E-2</v>
      </c>
      <c r="J39" s="2"/>
    </row>
    <row r="40" spans="1:10" x14ac:dyDescent="0.35">
      <c r="A40" t="s">
        <v>38</v>
      </c>
      <c r="B40" s="9">
        <v>64894.127925218287</v>
      </c>
      <c r="C40" s="9">
        <v>50575.73251111935</v>
      </c>
      <c r="D40" s="14">
        <v>9754.4240647144507</v>
      </c>
      <c r="F40" s="10">
        <f t="shared" si="3"/>
        <v>-0.22064238894771732</v>
      </c>
      <c r="G40" s="2">
        <f t="shared" si="4"/>
        <v>-0.84968710765394517</v>
      </c>
      <c r="H40" s="16">
        <f t="shared" si="5"/>
        <v>-0.80713232255074341</v>
      </c>
      <c r="J40" s="2"/>
    </row>
    <row r="41" spans="1:10" x14ac:dyDescent="0.35">
      <c r="A41" t="s">
        <v>39</v>
      </c>
      <c r="B41" s="9">
        <v>65467.672648820022</v>
      </c>
      <c r="C41" s="9">
        <v>51056.707081409397</v>
      </c>
      <c r="D41" s="14">
        <v>6566.0010958778985</v>
      </c>
      <c r="F41" s="10">
        <f t="shared" si="3"/>
        <v>-0.22012338279861499</v>
      </c>
      <c r="G41" s="2">
        <f t="shared" si="4"/>
        <v>-0.89970620872534945</v>
      </c>
      <c r="H41" s="16">
        <f t="shared" si="5"/>
        <v>-0.87139787363473176</v>
      </c>
      <c r="J41" s="2"/>
    </row>
    <row r="43" spans="1:10" x14ac:dyDescent="0.35">
      <c r="B43" t="s">
        <v>19</v>
      </c>
      <c r="D43" s="13" t="s">
        <v>19</v>
      </c>
    </row>
    <row r="44" spans="1:10" x14ac:dyDescent="0.35">
      <c r="B44">
        <v>2016</v>
      </c>
      <c r="D44" s="13">
        <v>2021</v>
      </c>
    </row>
    <row r="45" spans="1:10" x14ac:dyDescent="0.35">
      <c r="D45" s="13" t="s">
        <v>42</v>
      </c>
    </row>
    <row r="46" spans="1:10" x14ac:dyDescent="0.35">
      <c r="A46" t="s">
        <v>23</v>
      </c>
      <c r="B46" s="9">
        <v>1313006.6665057633</v>
      </c>
      <c r="C46" s="9">
        <v>1302815.7631871095</v>
      </c>
      <c r="D46" s="14">
        <v>714446.16724006948</v>
      </c>
      <c r="F46" s="10">
        <f t="shared" ref="F46:F62" si="6">(C46-B46)/B46</f>
        <v>-7.7615015815375391E-3</v>
      </c>
      <c r="G46" s="2">
        <f t="shared" ref="G46:G62" si="7">(D46-B46)/B46</f>
        <v>-0.45587011439828551</v>
      </c>
      <c r="H46" s="16">
        <f t="shared" ref="H46:H62" si="8">(D46-C46)/C46</f>
        <v>-0.45161381414951363</v>
      </c>
    </row>
    <row r="47" spans="1:10" x14ac:dyDescent="0.35">
      <c r="A47" t="s">
        <v>24</v>
      </c>
      <c r="B47" s="9">
        <v>2169.2862158249286</v>
      </c>
      <c r="C47" s="9">
        <v>2156.8130566832087</v>
      </c>
      <c r="D47" s="14">
        <v>1988.8843853195744</v>
      </c>
      <c r="F47" s="10">
        <f t="shared" si="6"/>
        <v>-5.7498909322007616E-3</v>
      </c>
      <c r="G47" s="2">
        <f t="shared" si="7"/>
        <v>-8.3161838760290818E-2</v>
      </c>
      <c r="H47" s="16">
        <f t="shared" si="8"/>
        <v>-7.7859632221384284E-2</v>
      </c>
    </row>
    <row r="48" spans="1:10" x14ac:dyDescent="0.35">
      <c r="A48" t="s">
        <v>25</v>
      </c>
      <c r="B48" s="9">
        <v>55041.869181279799</v>
      </c>
      <c r="C48" s="9">
        <v>54594.400941924592</v>
      </c>
      <c r="D48" s="14">
        <v>13377.58144363441</v>
      </c>
      <c r="F48" s="10">
        <f t="shared" si="6"/>
        <v>-8.1295974502877955E-3</v>
      </c>
      <c r="G48" s="2">
        <f t="shared" si="7"/>
        <v>-0.75695626542813277</v>
      </c>
      <c r="H48" s="16">
        <f t="shared" si="8"/>
        <v>-0.7549642232018452</v>
      </c>
    </row>
    <row r="49" spans="1:8" x14ac:dyDescent="0.35">
      <c r="A49" t="s">
        <v>26</v>
      </c>
      <c r="B49" s="9">
        <v>312585.62117167463</v>
      </c>
      <c r="C49" s="9">
        <v>310510.66195949988</v>
      </c>
      <c r="D49" s="14">
        <v>384320.75256755773</v>
      </c>
      <c r="F49" s="10">
        <f t="shared" si="6"/>
        <v>-6.6380507343783753E-3</v>
      </c>
      <c r="G49" s="2">
        <f t="shared" si="7"/>
        <v>0.22948954314339867</v>
      </c>
      <c r="H49" s="16">
        <f t="shared" si="8"/>
        <v>0.23770549501351732</v>
      </c>
    </row>
    <row r="50" spans="1:8" x14ac:dyDescent="0.35">
      <c r="A50" t="s">
        <v>27</v>
      </c>
      <c r="B50" s="9">
        <v>253098020.96610498</v>
      </c>
      <c r="C50" s="9">
        <v>251644073.02080843</v>
      </c>
      <c r="D50" s="14">
        <v>238868511.47696957</v>
      </c>
      <c r="F50" s="10">
        <f t="shared" si="6"/>
        <v>-5.7446041646104741E-3</v>
      </c>
      <c r="G50" s="2">
        <f t="shared" si="7"/>
        <v>-5.6221338415921619E-2</v>
      </c>
      <c r="H50" s="16">
        <f t="shared" si="8"/>
        <v>-5.0768378489814255E-2</v>
      </c>
    </row>
    <row r="51" spans="1:8" x14ac:dyDescent="0.35">
      <c r="A51" t="s">
        <v>28</v>
      </c>
      <c r="B51" s="9">
        <v>6211.506220319141</v>
      </c>
      <c r="C51" s="9">
        <v>6172.9336348094985</v>
      </c>
      <c r="D51" s="14">
        <v>23881.79950002964</v>
      </c>
      <c r="F51" s="10">
        <f t="shared" si="6"/>
        <v>-6.209860240252758E-3</v>
      </c>
      <c r="G51" s="2">
        <f t="shared" si="7"/>
        <v>2.8447678635348153</v>
      </c>
      <c r="H51" s="16">
        <f t="shared" si="8"/>
        <v>2.8687925244099355</v>
      </c>
    </row>
    <row r="52" spans="1:8" x14ac:dyDescent="0.35">
      <c r="A52" t="s">
        <v>29</v>
      </c>
      <c r="B52" s="9">
        <v>335.94548878966361</v>
      </c>
      <c r="C52" s="9">
        <v>335.35819292294127</v>
      </c>
      <c r="D52" s="14">
        <v>362.09448078977317</v>
      </c>
      <c r="F52" s="10">
        <f t="shared" si="6"/>
        <v>-1.7481879838251093E-3</v>
      </c>
      <c r="G52" s="2">
        <f t="shared" si="7"/>
        <v>7.7837008897837928E-2</v>
      </c>
      <c r="H52" s="16">
        <f t="shared" si="8"/>
        <v>7.9724570417682855E-2</v>
      </c>
    </row>
    <row r="53" spans="1:8" x14ac:dyDescent="0.35">
      <c r="A53" t="s">
        <v>30</v>
      </c>
      <c r="B53" s="9">
        <v>253353148.11859909</v>
      </c>
      <c r="C53" s="9">
        <v>251898071.36201477</v>
      </c>
      <c r="D53" s="14">
        <v>239574088.9168058</v>
      </c>
      <c r="F53" s="10">
        <f t="shared" si="6"/>
        <v>-5.7432748216855369E-3</v>
      </c>
      <c r="G53" s="2">
        <f t="shared" si="7"/>
        <v>-5.4386769235419415E-2</v>
      </c>
      <c r="H53" s="16">
        <f t="shared" si="8"/>
        <v>-4.8924481154512617E-2</v>
      </c>
    </row>
    <row r="54" spans="1:8" x14ac:dyDescent="0.35">
      <c r="A54" t="s">
        <v>31</v>
      </c>
      <c r="B54" s="9">
        <v>59731.786027258539</v>
      </c>
      <c r="C54" s="9">
        <v>59791.537859985059</v>
      </c>
      <c r="D54" s="14">
        <v>7010.6458364713253</v>
      </c>
      <c r="F54" s="10">
        <f t="shared" si="6"/>
        <v>1.0003356119177983E-3</v>
      </c>
      <c r="G54" s="2">
        <f t="shared" si="7"/>
        <v>-0.88263123702224433</v>
      </c>
      <c r="H54" s="16">
        <f t="shared" si="8"/>
        <v>-0.88274852784539037</v>
      </c>
    </row>
    <row r="55" spans="1:8" x14ac:dyDescent="0.35">
      <c r="A55" t="s">
        <v>32</v>
      </c>
      <c r="B55" s="9">
        <v>27549.449524845153</v>
      </c>
      <c r="C55" s="9">
        <v>27846.161700910689</v>
      </c>
      <c r="D55" s="14">
        <v>26041.090183344706</v>
      </c>
      <c r="F55" s="10">
        <f t="shared" si="6"/>
        <v>1.0770167142466822E-2</v>
      </c>
      <c r="G55" s="2">
        <f t="shared" si="7"/>
        <v>-5.4750979330463592E-2</v>
      </c>
      <c r="H55" s="16">
        <f t="shared" si="8"/>
        <v>-6.4822992014262018E-2</v>
      </c>
    </row>
    <row r="56" spans="1:8" x14ac:dyDescent="0.35">
      <c r="A56" t="s">
        <v>33</v>
      </c>
      <c r="B56" s="9">
        <v>5201.8163692100861</v>
      </c>
      <c r="C56" s="9">
        <v>5136.2687098653296</v>
      </c>
      <c r="D56" s="14">
        <v>4869.9467648610225</v>
      </c>
      <c r="F56" s="10">
        <f t="shared" si="6"/>
        <v>-1.2600917581931131E-2</v>
      </c>
      <c r="G56" s="2">
        <f t="shared" si="7"/>
        <v>-6.3798792728136836E-2</v>
      </c>
      <c r="H56" s="16">
        <f t="shared" si="8"/>
        <v>-5.1851248454501106E-2</v>
      </c>
    </row>
    <row r="57" spans="1:8" x14ac:dyDescent="0.35">
      <c r="A57" t="s">
        <v>34</v>
      </c>
      <c r="B57" s="9">
        <v>92483.051921313774</v>
      </c>
      <c r="C57" s="9">
        <v>92773.968270761077</v>
      </c>
      <c r="D57" s="14">
        <v>37921.682784677061</v>
      </c>
      <c r="F57" s="10">
        <f t="shared" si="6"/>
        <v>3.1456179635466616E-3</v>
      </c>
      <c r="G57" s="2">
        <f t="shared" si="7"/>
        <v>-0.58996073337911137</v>
      </c>
      <c r="H57" s="16">
        <f t="shared" si="8"/>
        <v>-0.59124651568204423</v>
      </c>
    </row>
    <row r="58" spans="1:8" x14ac:dyDescent="0.35">
      <c r="A58" t="s">
        <v>35</v>
      </c>
      <c r="B58" s="9">
        <v>54953.063474895775</v>
      </c>
      <c r="C58" s="9">
        <v>55008.04022534268</v>
      </c>
      <c r="D58" s="14">
        <v>6449.4244038534725</v>
      </c>
      <c r="F58" s="10">
        <f t="shared" si="6"/>
        <v>1.0004310400642275E-3</v>
      </c>
      <c r="G58" s="2">
        <f t="shared" si="7"/>
        <v>-0.88263758203762799</v>
      </c>
      <c r="H58" s="16">
        <f t="shared" si="8"/>
        <v>-0.88275487769727579</v>
      </c>
    </row>
    <row r="59" spans="1:8" x14ac:dyDescent="0.35">
      <c r="A59" t="s">
        <v>36</v>
      </c>
      <c r="B59" s="9">
        <v>3443.6787091333131</v>
      </c>
      <c r="C59" s="9">
        <v>3480.7672581693287</v>
      </c>
      <c r="D59" s="14">
        <v>3255.1343200967576</v>
      </c>
      <c r="F59" s="10">
        <f t="shared" si="6"/>
        <v>1.077003755828018E-2</v>
      </c>
      <c r="G59" s="2">
        <f t="shared" si="7"/>
        <v>-5.4750865269892535E-2</v>
      </c>
      <c r="H59" s="16">
        <f t="shared" si="8"/>
        <v>-6.4822759276137357E-2</v>
      </c>
    </row>
    <row r="60" spans="1:8" x14ac:dyDescent="0.35">
      <c r="A60" t="s">
        <v>37</v>
      </c>
      <c r="B60" s="9">
        <v>780.26892672976874</v>
      </c>
      <c r="C60" s="9">
        <v>770.43674294940081</v>
      </c>
      <c r="D60" s="14">
        <v>730.48819766738279</v>
      </c>
      <c r="F60" s="10">
        <f t="shared" si="6"/>
        <v>-1.2601019268543954E-2</v>
      </c>
      <c r="G60" s="2">
        <f t="shared" si="7"/>
        <v>-6.3799450877820935E-2</v>
      </c>
      <c r="H60" s="16">
        <f t="shared" si="8"/>
        <v>-5.1851817358925828E-2</v>
      </c>
    </row>
    <row r="61" spans="1:8" x14ac:dyDescent="0.35">
      <c r="A61" t="s">
        <v>38</v>
      </c>
      <c r="B61" s="9">
        <v>59177.011110758867</v>
      </c>
      <c r="C61" s="9">
        <v>59259.244226461415</v>
      </c>
      <c r="D61" s="14">
        <v>10435.046921617613</v>
      </c>
      <c r="F61" s="10">
        <f t="shared" si="6"/>
        <v>1.3896125228196378E-3</v>
      </c>
      <c r="G61" s="2">
        <f t="shared" si="7"/>
        <v>-0.82366383962706702</v>
      </c>
      <c r="H61" s="16">
        <f t="shared" si="8"/>
        <v>-0.82390853852709134</v>
      </c>
    </row>
    <row r="62" spans="1:8" x14ac:dyDescent="0.35">
      <c r="A62" t="s">
        <v>39</v>
      </c>
      <c r="B62" s="9">
        <v>59731.786027258539</v>
      </c>
      <c r="C62" s="9">
        <v>59791.537859985059</v>
      </c>
      <c r="D62" s="14">
        <v>7010.6458364713253</v>
      </c>
      <c r="F62" s="10">
        <f t="shared" si="6"/>
        <v>1.0003356119177983E-3</v>
      </c>
      <c r="G62" s="2">
        <f t="shared" si="7"/>
        <v>-0.88263123702224433</v>
      </c>
      <c r="H62" s="16">
        <f t="shared" si="8"/>
        <v>-0.88274852784539037</v>
      </c>
    </row>
    <row r="64" spans="1:8" x14ac:dyDescent="0.35">
      <c r="B64" t="s">
        <v>78</v>
      </c>
    </row>
    <row r="65" spans="1:8" x14ac:dyDescent="0.35">
      <c r="A65" t="s">
        <v>23</v>
      </c>
      <c r="B65" s="9">
        <f>B46+B25+B4</f>
        <v>2712115.3654689626</v>
      </c>
      <c r="C65" s="9">
        <f t="shared" ref="C65:D65" si="9">C46+C25+C4</f>
        <v>2381895.9287685677</v>
      </c>
      <c r="D65" s="14">
        <f t="shared" si="9"/>
        <v>1384369.5043576914</v>
      </c>
      <c r="F65" s="10">
        <f t="shared" ref="F65" si="10">(C65-B65)/B65</f>
        <v>-0.12175714975284442</v>
      </c>
      <c r="G65" s="2">
        <f t="shared" ref="G65" si="11">(D65-B65)/B65</f>
        <v>-0.48956098181379737</v>
      </c>
      <c r="H65" s="16">
        <f t="shared" ref="H65" si="12">(D65-C65)/C65</f>
        <v>-0.41879513389428152</v>
      </c>
    </row>
    <row r="66" spans="1:8" x14ac:dyDescent="0.35">
      <c r="A66" t="s">
        <v>24</v>
      </c>
      <c r="B66" s="9">
        <f t="shared" ref="B66:D66" si="13">B47+B26+B5</f>
        <v>4503.0499157218692</v>
      </c>
      <c r="C66" s="9">
        <f t="shared" si="13"/>
        <v>3959.3301177451776</v>
      </c>
      <c r="D66" s="14">
        <f t="shared" si="13"/>
        <v>3788.8111061591394</v>
      </c>
      <c r="F66" s="10">
        <f t="shared" ref="F66:F81" si="14">(C66-B66)/B66</f>
        <v>-0.12074478590129721</v>
      </c>
      <c r="G66" s="2">
        <f t="shared" ref="G66:G81" si="15">(D66-B66)/B66</f>
        <v>-0.15861223458106671</v>
      </c>
      <c r="H66" s="16">
        <f t="shared" ref="H66:H81" si="16">(D66-C66)/C66</f>
        <v>-4.306764187754774E-2</v>
      </c>
    </row>
    <row r="67" spans="1:8" x14ac:dyDescent="0.35">
      <c r="A67" t="s">
        <v>25</v>
      </c>
      <c r="B67" s="9">
        <f t="shared" ref="B67:D67" si="17">B48+B27+B6</f>
        <v>112681.54805072861</v>
      </c>
      <c r="C67" s="9">
        <f t="shared" si="17"/>
        <v>98838.421341281311</v>
      </c>
      <c r="D67" s="14">
        <f t="shared" si="17"/>
        <v>25628.113538658366</v>
      </c>
      <c r="F67" s="10">
        <f t="shared" si="14"/>
        <v>-0.1228517618804385</v>
      </c>
      <c r="G67" s="2">
        <f t="shared" si="15"/>
        <v>-0.77256157745436083</v>
      </c>
      <c r="H67" s="16">
        <f t="shared" si="16"/>
        <v>-0.74070697213822856</v>
      </c>
    </row>
    <row r="68" spans="1:8" x14ac:dyDescent="0.35">
      <c r="A68" t="s">
        <v>26</v>
      </c>
      <c r="B68" s="9">
        <f t="shared" ref="B68:D68" si="18">B49+B28+B7</f>
        <v>645575.04482987337</v>
      </c>
      <c r="C68" s="9">
        <f t="shared" si="18"/>
        <v>566711.92456613888</v>
      </c>
      <c r="D68" s="14">
        <f t="shared" si="18"/>
        <v>734634.46149214345</v>
      </c>
      <c r="F68" s="10">
        <f t="shared" si="14"/>
        <v>-0.12215949314539731</v>
      </c>
      <c r="G68" s="2">
        <f t="shared" si="15"/>
        <v>0.13795362347957499</v>
      </c>
      <c r="H68" s="16">
        <f t="shared" si="16"/>
        <v>0.29631022331947937</v>
      </c>
    </row>
    <row r="69" spans="1:8" x14ac:dyDescent="0.35">
      <c r="A69" t="s">
        <v>27</v>
      </c>
      <c r="B69" s="9">
        <f t="shared" ref="B69:D69" si="19">B50+B29+B8</f>
        <v>525397383.44832146</v>
      </c>
      <c r="C69" s="9">
        <f t="shared" si="19"/>
        <v>461958306.77406746</v>
      </c>
      <c r="D69" s="14">
        <f t="shared" si="19"/>
        <v>455039979.37200981</v>
      </c>
      <c r="F69" s="10">
        <f t="shared" si="14"/>
        <v>-0.12074494215766098</v>
      </c>
      <c r="G69" s="2">
        <f t="shared" si="15"/>
        <v>-0.13391274165573011</v>
      </c>
      <c r="H69" s="16">
        <f t="shared" si="16"/>
        <v>-1.4976086154548212E-2</v>
      </c>
    </row>
    <row r="70" spans="1:8" x14ac:dyDescent="0.35">
      <c r="A70" t="s">
        <v>28</v>
      </c>
      <c r="B70" s="9">
        <f t="shared" ref="B70:D70" si="20">B51+B30+B9</f>
        <v>12805.843183332217</v>
      </c>
      <c r="C70" s="9">
        <f t="shared" si="20"/>
        <v>11225.889684417873</v>
      </c>
      <c r="D70" s="14">
        <f t="shared" si="20"/>
        <v>45676.104112752611</v>
      </c>
      <c r="F70" s="10">
        <f t="shared" si="14"/>
        <v>-0.12337754541386037</v>
      </c>
      <c r="G70" s="2">
        <f t="shared" si="15"/>
        <v>2.5668173863165489</v>
      </c>
      <c r="H70" s="16">
        <f t="shared" si="16"/>
        <v>3.0688181869587989</v>
      </c>
    </row>
    <row r="71" spans="1:8" x14ac:dyDescent="0.35">
      <c r="A71" t="s">
        <v>29</v>
      </c>
      <c r="B71" s="9">
        <f t="shared" ref="B71:D71" si="21">B52+B31+B10</f>
        <v>698.39562302220088</v>
      </c>
      <c r="C71" s="9">
        <f t="shared" si="21"/>
        <v>613.42034729212787</v>
      </c>
      <c r="D71" s="14">
        <f t="shared" si="21"/>
        <v>691.72364017420398</v>
      </c>
      <c r="F71" s="10">
        <f t="shared" si="14"/>
        <v>-0.12167211953928837</v>
      </c>
      <c r="G71" s="2">
        <f t="shared" si="15"/>
        <v>-9.5532999177814285E-3</v>
      </c>
      <c r="H71" s="16">
        <f t="shared" si="16"/>
        <v>0.12765030248464498</v>
      </c>
    </row>
    <row r="72" spans="1:8" x14ac:dyDescent="0.35">
      <c r="A72" t="s">
        <v>30</v>
      </c>
      <c r="B72" s="9">
        <f t="shared" ref="B72:D72" si="22">B53+B32+B11</f>
        <v>525925620.98188502</v>
      </c>
      <c r="C72" s="9">
        <f t="shared" si="22"/>
        <v>462421735.69622797</v>
      </c>
      <c r="D72" s="14">
        <f t="shared" si="22"/>
        <v>456389312.16625595</v>
      </c>
      <c r="F72" s="10">
        <f t="shared" si="14"/>
        <v>-0.12074689414654773</v>
      </c>
      <c r="G72" s="2">
        <f t="shared" si="15"/>
        <v>-0.13221700187529783</v>
      </c>
      <c r="H72" s="16">
        <f t="shared" si="16"/>
        <v>-1.3045285427358911E-2</v>
      </c>
    </row>
    <row r="73" spans="1:8" x14ac:dyDescent="0.35">
      <c r="A73" t="s">
        <v>31</v>
      </c>
      <c r="B73" s="9">
        <f t="shared" ref="B73:D73" si="23">B54+B33+B12</f>
        <v>126330.55649126259</v>
      </c>
      <c r="C73" s="9">
        <f t="shared" si="23"/>
        <v>111229.4698843576</v>
      </c>
      <c r="D73" s="14">
        <f t="shared" si="23"/>
        <v>13642.280878384168</v>
      </c>
      <c r="F73" s="10">
        <f t="shared" si="14"/>
        <v>-0.11953629451437918</v>
      </c>
      <c r="G73" s="2">
        <f t="shared" si="15"/>
        <v>-0.89201123419948114</v>
      </c>
      <c r="H73" s="16">
        <f t="shared" si="16"/>
        <v>-0.8773501222961172</v>
      </c>
    </row>
    <row r="74" spans="1:8" x14ac:dyDescent="0.35">
      <c r="A74" t="s">
        <v>32</v>
      </c>
      <c r="B74" s="9">
        <f t="shared" ref="B74:D74" si="24">B55+B34+B13</f>
        <v>58954.959963114132</v>
      </c>
      <c r="C74" s="9">
        <f t="shared" si="24"/>
        <v>51854.430662870131</v>
      </c>
      <c r="D74" s="14">
        <f t="shared" si="24"/>
        <v>50801.056137998792</v>
      </c>
      <c r="F74" s="10">
        <f t="shared" si="14"/>
        <v>-0.12043989690920885</v>
      </c>
      <c r="G74" s="2">
        <f t="shared" si="15"/>
        <v>-0.1383073422527456</v>
      </c>
      <c r="H74" s="16">
        <f t="shared" si="16"/>
        <v>-2.0314069818253684E-2</v>
      </c>
    </row>
    <row r="75" spans="1:8" x14ac:dyDescent="0.35">
      <c r="A75" t="s">
        <v>33</v>
      </c>
      <c r="B75" s="9">
        <f t="shared" ref="B75:D75" si="25">B56+B35+B14</f>
        <v>10668.203032164591</v>
      </c>
      <c r="C75" s="9">
        <f t="shared" si="25"/>
        <v>9328.2924896811219</v>
      </c>
      <c r="D75" s="14">
        <f t="shared" si="25"/>
        <v>9235.4575680646303</v>
      </c>
      <c r="F75" s="10">
        <f t="shared" si="14"/>
        <v>-0.12559852286684495</v>
      </c>
      <c r="G75" s="2">
        <f t="shared" si="15"/>
        <v>-0.13430054337925876</v>
      </c>
      <c r="H75" s="16">
        <f t="shared" si="16"/>
        <v>-9.9519737099994197E-3</v>
      </c>
    </row>
    <row r="76" spans="1:8" x14ac:dyDescent="0.35">
      <c r="A76" t="s">
        <v>34</v>
      </c>
      <c r="B76" s="9">
        <f t="shared" ref="B76:D76" si="26">B57+B36+B15</f>
        <v>195953.71948654129</v>
      </c>
      <c r="C76" s="9">
        <f t="shared" si="26"/>
        <v>172412.19303690887</v>
      </c>
      <c r="D76" s="14">
        <f t="shared" si="26"/>
        <v>73678.794584447605</v>
      </c>
      <c r="F76" s="10">
        <f t="shared" si="14"/>
        <v>-0.12013819646454493</v>
      </c>
      <c r="G76" s="2">
        <f t="shared" si="15"/>
        <v>-0.62399899947034132</v>
      </c>
      <c r="H76" s="16">
        <f t="shared" si="16"/>
        <v>-0.57265902552103765</v>
      </c>
    </row>
    <row r="77" spans="1:8" x14ac:dyDescent="0.35">
      <c r="A77" t="s">
        <v>35</v>
      </c>
      <c r="B77" s="9">
        <f t="shared" ref="B77:D77" si="27">B58+B37+B16</f>
        <v>116223.70148107436</v>
      </c>
      <c r="C77" s="9">
        <f t="shared" si="27"/>
        <v>102330.76395967571</v>
      </c>
      <c r="D77" s="14">
        <f t="shared" si="27"/>
        <v>12550.179764440574</v>
      </c>
      <c r="F77" s="10">
        <f t="shared" si="14"/>
        <v>-0.11953618190056482</v>
      </c>
      <c r="G77" s="2">
        <f t="shared" si="15"/>
        <v>-0.8920170360734534</v>
      </c>
      <c r="H77" s="16">
        <f t="shared" si="16"/>
        <v>-0.87735672754885252</v>
      </c>
    </row>
    <row r="78" spans="1:8" x14ac:dyDescent="0.35">
      <c r="A78" t="s">
        <v>36</v>
      </c>
      <c r="B78" s="9">
        <f t="shared" ref="B78:D78" si="28">B59+B38+B17</f>
        <v>7369.3646015709301</v>
      </c>
      <c r="C78" s="9">
        <f t="shared" si="28"/>
        <v>6481.7981328257256</v>
      </c>
      <c r="D78" s="14">
        <f t="shared" si="28"/>
        <v>6350.1271519028287</v>
      </c>
      <c r="F78" s="10">
        <f t="shared" si="14"/>
        <v>-0.12044002661450644</v>
      </c>
      <c r="G78" s="2">
        <f t="shared" si="15"/>
        <v>-0.13830737177135058</v>
      </c>
      <c r="H78" s="16">
        <f t="shared" si="16"/>
        <v>-2.0313958908420249E-2</v>
      </c>
    </row>
    <row r="79" spans="1:8" x14ac:dyDescent="0.35">
      <c r="A79" t="s">
        <v>37</v>
      </c>
      <c r="B79" s="9">
        <f t="shared" ref="B79:D79" si="29">B60+B39+B18</f>
        <v>1600.2218218243631</v>
      </c>
      <c r="C79" s="9">
        <f t="shared" si="29"/>
        <v>1399.2365047045444</v>
      </c>
      <c r="D79" s="14">
        <f t="shared" si="29"/>
        <v>1385.3125298838681</v>
      </c>
      <c r="F79" s="10">
        <f t="shared" si="14"/>
        <v>-0.12559841040705325</v>
      </c>
      <c r="G79" s="2">
        <f t="shared" si="15"/>
        <v>-0.13429968833663547</v>
      </c>
      <c r="H79" s="16">
        <f t="shared" si="16"/>
        <v>-9.9511231831507542E-3</v>
      </c>
    </row>
    <row r="80" spans="1:8" x14ac:dyDescent="0.35">
      <c r="A80" t="s">
        <v>38</v>
      </c>
      <c r="B80" s="9">
        <f t="shared" ref="B80:D80" si="30">B61+B40+B19</f>
        <v>125193.28790446967</v>
      </c>
      <c r="C80" s="9">
        <f t="shared" si="30"/>
        <v>110211.79859720597</v>
      </c>
      <c r="D80" s="14">
        <f t="shared" si="30"/>
        <v>20285.619446227272</v>
      </c>
      <c r="F80" s="10">
        <f t="shared" si="14"/>
        <v>-0.11966687318489089</v>
      </c>
      <c r="G80" s="2">
        <f t="shared" si="15"/>
        <v>-0.83796559874914012</v>
      </c>
      <c r="H80" s="16">
        <f t="shared" si="16"/>
        <v>-0.81593967520332678</v>
      </c>
    </row>
    <row r="81" spans="1:8" x14ac:dyDescent="0.35">
      <c r="A81" t="s">
        <v>39</v>
      </c>
      <c r="B81" s="9">
        <f t="shared" ref="B81:D81" si="31">B62+B41+B20</f>
        <v>126330.55649126259</v>
      </c>
      <c r="C81" s="9">
        <f t="shared" si="31"/>
        <v>111229.4698843576</v>
      </c>
      <c r="D81" s="14">
        <f t="shared" si="31"/>
        <v>13642.280878384168</v>
      </c>
      <c r="F81" s="10">
        <f t="shared" si="14"/>
        <v>-0.11953629451437918</v>
      </c>
      <c r="G81" s="2">
        <f t="shared" si="15"/>
        <v>-0.89201123419948114</v>
      </c>
      <c r="H81" s="16">
        <f t="shared" si="16"/>
        <v>-0.8773501222961172</v>
      </c>
    </row>
  </sheetData>
  <conditionalFormatting sqref="F1:F24 G3:H20 F42:F45 F25:H41 F63:F64 F46:H62 F82:F1048576 F65:H8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{2BE127ED-7D81-4EA8-AA72-0744F654D6EA}</x14:id>
        </ext>
      </extLst>
    </cfRule>
  </conditionalFormatting>
  <conditionalFormatting sqref="J25:J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{B5226E6C-202B-4603-9482-26888F7C012E}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E127ED-7D81-4EA8-AA72-0744F654D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F1:F24 G3:H20 F42:F45 F25:H41 F63:F64 F46:H62 F82:F1048576 F65:H81</xm:sqref>
        </x14:conditionalFormatting>
        <x14:conditionalFormatting xmlns:xm="http://schemas.microsoft.com/office/excel/2006/main">
          <x14:cfRule type="dataBar" id="{B5226E6C-202B-4603-9482-26888F7C01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J25:J41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7363-8D88-4AB4-B18D-9B857E232F3F}">
  <dimension ref="A1:D16"/>
  <sheetViews>
    <sheetView workbookViewId="0">
      <selection activeCell="H26" sqref="H26"/>
    </sheetView>
  </sheetViews>
  <sheetFormatPr defaultRowHeight="14.5" x14ac:dyDescent="0.35"/>
  <cols>
    <col min="2" max="3" width="13.54296875" bestFit="1" customWidth="1"/>
  </cols>
  <sheetData>
    <row r="1" spans="1:4" x14ac:dyDescent="0.35">
      <c r="A1" t="s">
        <v>0</v>
      </c>
      <c r="B1" t="s">
        <v>7</v>
      </c>
      <c r="C1" t="s">
        <v>6</v>
      </c>
      <c r="D1" t="s">
        <v>8</v>
      </c>
    </row>
    <row r="2" spans="1:4" x14ac:dyDescent="0.35">
      <c r="A2" t="s">
        <v>9</v>
      </c>
      <c r="B2" s="1">
        <v>0.420267</v>
      </c>
      <c r="C2" s="1">
        <v>0.55303999999999998</v>
      </c>
      <c r="D2" s="2">
        <f>(C2-B2)/B2</f>
        <v>0.31592535221656703</v>
      </c>
    </row>
    <row r="3" spans="1:4" x14ac:dyDescent="0.35">
      <c r="A3" t="s">
        <v>1</v>
      </c>
      <c r="B3" s="1">
        <v>2.0377000000000001</v>
      </c>
      <c r="C3" s="1">
        <v>4.3777799999999996</v>
      </c>
      <c r="D3" s="2">
        <f t="shared" ref="D3:D14" si="0">(C3-B3)/B3</f>
        <v>1.1483927957991851</v>
      </c>
    </row>
    <row r="4" spans="1:4" x14ac:dyDescent="0.35">
      <c r="A4" t="s">
        <v>10</v>
      </c>
      <c r="B4" s="1">
        <v>7.1338699999999999</v>
      </c>
      <c r="C4" s="1">
        <v>10.1404</v>
      </c>
      <c r="D4" s="2">
        <f t="shared" si="0"/>
        <v>0.42144446142136033</v>
      </c>
    </row>
    <row r="5" spans="1:4" x14ac:dyDescent="0.35">
      <c r="A5" t="s">
        <v>2</v>
      </c>
      <c r="B5" s="1">
        <v>7.2626200000000002E-2</v>
      </c>
      <c r="C5" s="1">
        <v>0.20128199999999999</v>
      </c>
      <c r="D5" s="2">
        <f t="shared" si="0"/>
        <v>1.771479163167011</v>
      </c>
    </row>
    <row r="6" spans="1:4" x14ac:dyDescent="0.35">
      <c r="A6" t="s">
        <v>3</v>
      </c>
      <c r="B6" s="1">
        <v>4.13716E-3</v>
      </c>
      <c r="C6" s="1">
        <v>4.5960599999999999E-3</v>
      </c>
      <c r="D6" s="2">
        <f t="shared" si="0"/>
        <v>0.11092150170648463</v>
      </c>
    </row>
    <row r="7" spans="1:4" x14ac:dyDescent="0.35">
      <c r="A7" t="s">
        <v>4</v>
      </c>
      <c r="B7" s="1">
        <v>1.857E-2</v>
      </c>
      <c r="C7" s="1">
        <v>1.8870700000000001E-2</v>
      </c>
      <c r="D7" s="2">
        <f t="shared" si="0"/>
        <v>1.6192784060312385E-2</v>
      </c>
    </row>
    <row r="8" spans="1:4" x14ac:dyDescent="0.35">
      <c r="A8" t="s">
        <v>11</v>
      </c>
      <c r="B8" s="1">
        <v>0.34764099999999998</v>
      </c>
      <c r="C8" s="1">
        <v>0.35175800000000002</v>
      </c>
      <c r="D8" s="2">
        <f t="shared" si="0"/>
        <v>1.1842676784383999E-2</v>
      </c>
    </row>
    <row r="9" spans="1:4" x14ac:dyDescent="0.35">
      <c r="A9" t="s">
        <v>12</v>
      </c>
      <c r="B9" s="1">
        <v>0.40011200000000002</v>
      </c>
      <c r="C9" s="1">
        <v>0.39282699999999998</v>
      </c>
      <c r="D9" s="2">
        <f t="shared" si="0"/>
        <v>-1.8207401927460412E-2</v>
      </c>
    </row>
    <row r="10" spans="1:4" x14ac:dyDescent="0.35">
      <c r="A10" t="s">
        <v>13</v>
      </c>
      <c r="B10" s="1">
        <v>2185.21</v>
      </c>
      <c r="C10" s="1">
        <v>2230.14</v>
      </c>
      <c r="D10" s="2">
        <f t="shared" si="0"/>
        <v>2.0560952951890133E-2</v>
      </c>
    </row>
    <row r="11" spans="1:4" x14ac:dyDescent="0.35">
      <c r="A11" t="s">
        <v>14</v>
      </c>
      <c r="B11" s="9">
        <v>29665800</v>
      </c>
      <c r="C11" s="9">
        <v>30314200</v>
      </c>
      <c r="D11" s="2">
        <f t="shared" si="0"/>
        <v>2.1856818289073612E-2</v>
      </c>
    </row>
    <row r="12" spans="1:4" x14ac:dyDescent="0.35">
      <c r="A12" t="s">
        <v>5</v>
      </c>
      <c r="B12" s="1">
        <v>2188.2600000000002</v>
      </c>
      <c r="C12" s="1">
        <v>2236.54</v>
      </c>
      <c r="D12" s="2">
        <f t="shared" si="0"/>
        <v>2.2063191759662811E-2</v>
      </c>
    </row>
    <row r="13" spans="1:4" x14ac:dyDescent="0.35">
      <c r="A13" t="s">
        <v>15</v>
      </c>
      <c r="B13" s="1">
        <v>0.319054</v>
      </c>
      <c r="C13" s="1">
        <v>0.31365799999999999</v>
      </c>
      <c r="D13" s="2">
        <f t="shared" si="0"/>
        <v>-1.6912497570944141E-2</v>
      </c>
    </row>
    <row r="14" spans="1:4" x14ac:dyDescent="0.35">
      <c r="A14" t="s">
        <v>16</v>
      </c>
      <c r="B14" s="1">
        <v>0.29352899999999998</v>
      </c>
      <c r="C14" s="1">
        <v>0.28856199999999999</v>
      </c>
      <c r="D14" s="2">
        <f t="shared" si="0"/>
        <v>-1.6921667024382598E-2</v>
      </c>
    </row>
    <row r="16" spans="1:4" x14ac:dyDescent="0.35">
      <c r="A16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286A-9DAE-443C-9791-B74E219809B1}">
  <dimension ref="C4:R20"/>
  <sheetViews>
    <sheetView workbookViewId="0">
      <selection activeCell="F33" sqref="F33"/>
    </sheetView>
  </sheetViews>
  <sheetFormatPr defaultRowHeight="14.5" x14ac:dyDescent="0.35"/>
  <cols>
    <col min="3" max="3" width="19.08984375" customWidth="1"/>
    <col min="15" max="15" width="12.1796875" customWidth="1"/>
    <col min="16" max="16" width="17" customWidth="1"/>
  </cols>
  <sheetData>
    <row r="4" spans="3:18" x14ac:dyDescent="0.35">
      <c r="C4" t="s">
        <v>79</v>
      </c>
      <c r="E4" t="s">
        <v>69</v>
      </c>
      <c r="L4" t="s">
        <v>70</v>
      </c>
    </row>
    <row r="6" spans="3:18" x14ac:dyDescent="0.35"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71</v>
      </c>
      <c r="J6" t="s">
        <v>54</v>
      </c>
      <c r="K6" t="s">
        <v>55</v>
      </c>
      <c r="L6" t="s">
        <v>56</v>
      </c>
      <c r="M6" t="s">
        <v>57</v>
      </c>
      <c r="N6" t="s">
        <v>58</v>
      </c>
      <c r="O6" t="s">
        <v>71</v>
      </c>
      <c r="P6" t="s">
        <v>72</v>
      </c>
      <c r="R6" t="s">
        <v>73</v>
      </c>
    </row>
    <row r="7" spans="3:18" x14ac:dyDescent="0.35">
      <c r="C7" t="s">
        <v>59</v>
      </c>
      <c r="D7">
        <v>197</v>
      </c>
      <c r="E7">
        <v>21.943874269999998</v>
      </c>
      <c r="F7">
        <v>36.010596929999998</v>
      </c>
      <c r="G7">
        <v>4322.94323119</v>
      </c>
      <c r="H7" s="2">
        <f>D7/$D$17</f>
        <v>5.8648407264066685E-2</v>
      </c>
      <c r="J7" t="s">
        <v>59</v>
      </c>
      <c r="K7">
        <v>173</v>
      </c>
      <c r="L7">
        <v>23.372299569999999</v>
      </c>
      <c r="M7">
        <v>34.190425980000001</v>
      </c>
      <c r="N7">
        <v>4043.4078256099901</v>
      </c>
      <c r="O7" s="2">
        <f>K7/$D$17</f>
        <v>5.1503423637987496E-2</v>
      </c>
      <c r="P7" s="2">
        <f>(K7-D7)/D7</f>
        <v>-0.12182741116751269</v>
      </c>
      <c r="Q7">
        <f>K7-D7</f>
        <v>-24</v>
      </c>
      <c r="R7" s="2">
        <f>(N7-G7)/G7</f>
        <v>-6.4663214534755903E-2</v>
      </c>
    </row>
    <row r="8" spans="3:18" x14ac:dyDescent="0.35">
      <c r="C8" t="s">
        <v>60</v>
      </c>
      <c r="D8">
        <v>69</v>
      </c>
      <c r="E8">
        <v>50.745889699999999</v>
      </c>
      <c r="F8">
        <v>29.969684220000001</v>
      </c>
      <c r="G8">
        <v>3501.4663893000002</v>
      </c>
      <c r="H8" s="2">
        <f t="shared" ref="H8:H15" si="0">D8/$D$17</f>
        <v>2.0541827924977673E-2</v>
      </c>
      <c r="J8" t="s">
        <v>60</v>
      </c>
      <c r="K8">
        <v>362</v>
      </c>
      <c r="L8">
        <v>51.054677519999998</v>
      </c>
      <c r="M8">
        <v>30.2915846</v>
      </c>
      <c r="N8">
        <v>18481.79326224</v>
      </c>
      <c r="O8" s="2">
        <f>K8/$D$17</f>
        <v>0.10777016969336112</v>
      </c>
      <c r="P8" s="2">
        <f t="shared" ref="P8:P15" si="1">(K8-D8)/D8</f>
        <v>4.2463768115942031</v>
      </c>
      <c r="Q8">
        <f t="shared" ref="Q8:Q15" si="2">K8-D8</f>
        <v>293</v>
      </c>
      <c r="R8" s="2">
        <f t="shared" ref="R8:R15" si="3">(N8-G8)/G8</f>
        <v>4.2783009194998476</v>
      </c>
    </row>
    <row r="9" spans="3:18" x14ac:dyDescent="0.35">
      <c r="C9" t="s">
        <v>61</v>
      </c>
      <c r="D9">
        <v>30</v>
      </c>
      <c r="E9">
        <v>54.586015430000003</v>
      </c>
      <c r="F9">
        <v>36.309514739999997</v>
      </c>
      <c r="G9">
        <v>1637.5804628999999</v>
      </c>
      <c r="H9" s="2">
        <f t="shared" si="0"/>
        <v>8.9312295325989881E-3</v>
      </c>
      <c r="J9" t="s">
        <v>61</v>
      </c>
      <c r="K9">
        <v>160</v>
      </c>
      <c r="L9">
        <v>55.059118159999997</v>
      </c>
      <c r="M9">
        <v>35.924864890000002</v>
      </c>
      <c r="N9">
        <v>8809.4589056000004</v>
      </c>
      <c r="O9" s="2">
        <f t="shared" ref="O8:O15" si="4">K9/$D$17</f>
        <v>4.7633224173861267E-2</v>
      </c>
      <c r="P9" s="2">
        <f t="shared" si="1"/>
        <v>4.333333333333333</v>
      </c>
      <c r="Q9">
        <f t="shared" si="2"/>
        <v>130</v>
      </c>
      <c r="R9" s="2">
        <f t="shared" si="3"/>
        <v>4.3795578936007109</v>
      </c>
    </row>
    <row r="10" spans="3:18" x14ac:dyDescent="0.35">
      <c r="C10" t="s">
        <v>62</v>
      </c>
      <c r="D10">
        <v>22</v>
      </c>
      <c r="E10">
        <v>57.184148440000001</v>
      </c>
      <c r="F10">
        <v>31.736744130000002</v>
      </c>
      <c r="G10">
        <v>1258.0512656799999</v>
      </c>
      <c r="H10" s="2">
        <f t="shared" si="0"/>
        <v>6.5495683239059242E-3</v>
      </c>
      <c r="J10" t="s">
        <v>62</v>
      </c>
      <c r="K10">
        <v>210</v>
      </c>
      <c r="L10">
        <v>57.685395849999999</v>
      </c>
      <c r="M10">
        <v>31.751394489999999</v>
      </c>
      <c r="N10">
        <v>12113.933128499901</v>
      </c>
      <c r="O10" s="2">
        <f t="shared" si="4"/>
        <v>6.2518606728192913E-2</v>
      </c>
      <c r="P10" s="2">
        <f t="shared" si="1"/>
        <v>8.545454545454545</v>
      </c>
      <c r="Q10">
        <f t="shared" si="2"/>
        <v>188</v>
      </c>
      <c r="R10" s="2">
        <f t="shared" si="3"/>
        <v>8.6291251866847389</v>
      </c>
    </row>
    <row r="11" spans="3:18" x14ac:dyDescent="0.35">
      <c r="C11" t="s">
        <v>63</v>
      </c>
      <c r="D11">
        <v>13</v>
      </c>
      <c r="E11">
        <v>65.690523990000003</v>
      </c>
      <c r="F11">
        <v>31.402677050000001</v>
      </c>
      <c r="G11">
        <v>853.97681187000001</v>
      </c>
      <c r="H11" s="2">
        <f t="shared" si="0"/>
        <v>3.8701994641262279E-3</v>
      </c>
      <c r="J11" t="s">
        <v>63</v>
      </c>
      <c r="K11">
        <v>62</v>
      </c>
      <c r="L11">
        <v>71.879462200000006</v>
      </c>
      <c r="M11">
        <v>33.500324800000001</v>
      </c>
      <c r="N11">
        <v>4456.5266564000003</v>
      </c>
      <c r="O11" s="2">
        <f t="shared" si="4"/>
        <v>1.845787436737124E-2</v>
      </c>
      <c r="P11" s="2">
        <f t="shared" si="1"/>
        <v>3.7692307692307692</v>
      </c>
      <c r="Q11">
        <f t="shared" si="2"/>
        <v>49</v>
      </c>
      <c r="R11" s="2">
        <f t="shared" si="3"/>
        <v>4.2185569847514932</v>
      </c>
    </row>
    <row r="12" spans="3:18" s="5" customFormat="1" x14ac:dyDescent="0.35">
      <c r="C12" s="5" t="s">
        <v>64</v>
      </c>
      <c r="D12" s="5">
        <v>1669</v>
      </c>
      <c r="E12" s="5">
        <v>13.15963258</v>
      </c>
      <c r="F12" s="5">
        <v>29.228751389999999</v>
      </c>
      <c r="G12" s="5">
        <v>21963.426776019998</v>
      </c>
      <c r="H12" s="6">
        <f t="shared" si="0"/>
        <v>0.49687406966359038</v>
      </c>
      <c r="J12" s="5" t="s">
        <v>64</v>
      </c>
      <c r="K12" s="5">
        <v>1218</v>
      </c>
      <c r="L12" s="5">
        <v>15.75035083</v>
      </c>
      <c r="M12" s="5">
        <v>28.606503709999998</v>
      </c>
      <c r="N12" s="5">
        <v>19183.927310939998</v>
      </c>
      <c r="O12" s="6">
        <f t="shared" si="4"/>
        <v>0.36260791902351891</v>
      </c>
      <c r="P12" s="6">
        <f t="shared" si="1"/>
        <v>-0.27022168963451171</v>
      </c>
      <c r="Q12" s="5">
        <f t="shared" si="2"/>
        <v>-451</v>
      </c>
      <c r="R12" s="6">
        <f t="shared" si="3"/>
        <v>-0.12655126603990136</v>
      </c>
    </row>
    <row r="13" spans="3:18" x14ac:dyDescent="0.35">
      <c r="C13" t="s">
        <v>65</v>
      </c>
      <c r="D13">
        <v>668</v>
      </c>
      <c r="E13">
        <v>32.723706589999999</v>
      </c>
      <c r="F13">
        <v>33.055256030000002</v>
      </c>
      <c r="G13">
        <v>21859.436002120001</v>
      </c>
      <c r="H13" s="2">
        <f t="shared" si="0"/>
        <v>0.1988687109258708</v>
      </c>
      <c r="J13" t="s">
        <v>65</v>
      </c>
      <c r="K13">
        <v>320</v>
      </c>
      <c r="L13">
        <v>38.531682609999997</v>
      </c>
      <c r="M13">
        <v>34.715321240000002</v>
      </c>
      <c r="N13">
        <v>12330.1384351999</v>
      </c>
      <c r="O13" s="2">
        <f t="shared" si="4"/>
        <v>9.5266448347722535E-2</v>
      </c>
      <c r="P13" s="2">
        <f>(K13-D13)/D13</f>
        <v>-0.52095808383233533</v>
      </c>
      <c r="Q13">
        <f t="shared" si="2"/>
        <v>-348</v>
      </c>
      <c r="R13" s="2">
        <f t="shared" si="3"/>
        <v>-0.43593519823640087</v>
      </c>
    </row>
    <row r="14" spans="3:18" x14ac:dyDescent="0.35">
      <c r="C14" t="s">
        <v>66</v>
      </c>
      <c r="D14">
        <v>601</v>
      </c>
      <c r="E14">
        <v>34.162624569999998</v>
      </c>
      <c r="F14">
        <v>37.166601139999997</v>
      </c>
      <c r="G14">
        <v>20531.73736657</v>
      </c>
      <c r="H14" s="2">
        <f t="shared" si="0"/>
        <v>0.17892229830306638</v>
      </c>
      <c r="J14" t="s">
        <v>66</v>
      </c>
      <c r="K14">
        <v>800</v>
      </c>
      <c r="L14">
        <v>32.685323459999999</v>
      </c>
      <c r="M14">
        <v>35.694229350000001</v>
      </c>
      <c r="N14">
        <v>26148.258768</v>
      </c>
      <c r="O14" s="2">
        <f t="shared" si="4"/>
        <v>0.23816612086930633</v>
      </c>
      <c r="P14" s="2">
        <f t="shared" si="1"/>
        <v>0.33111480865224624</v>
      </c>
      <c r="Q14">
        <f t="shared" si="2"/>
        <v>199</v>
      </c>
      <c r="R14" s="2">
        <f t="shared" si="3"/>
        <v>0.27355314853066853</v>
      </c>
    </row>
    <row r="15" spans="3:18" x14ac:dyDescent="0.35">
      <c r="C15" t="s">
        <v>67</v>
      </c>
      <c r="D15">
        <v>90</v>
      </c>
      <c r="E15">
        <v>69.454213289999998</v>
      </c>
      <c r="F15">
        <v>41.563160889999999</v>
      </c>
      <c r="G15">
        <v>6250.8791960999997</v>
      </c>
      <c r="H15" s="2">
        <f t="shared" si="0"/>
        <v>2.6793688597796964E-2</v>
      </c>
      <c r="J15" t="s">
        <v>67</v>
      </c>
      <c r="K15">
        <v>54</v>
      </c>
      <c r="L15">
        <v>69.440706149999997</v>
      </c>
      <c r="M15">
        <v>42.723159989999999</v>
      </c>
      <c r="N15">
        <v>3749.7981320999902</v>
      </c>
      <c r="O15" s="2">
        <f t="shared" si="4"/>
        <v>1.6076213158678177E-2</v>
      </c>
      <c r="P15" s="2">
        <f t="shared" si="1"/>
        <v>-0.4</v>
      </c>
      <c r="Q15">
        <f t="shared" si="2"/>
        <v>-36</v>
      </c>
      <c r="R15" s="2">
        <f t="shared" si="3"/>
        <v>-0.40011668527532329</v>
      </c>
    </row>
    <row r="16" spans="3:18" x14ac:dyDescent="0.35">
      <c r="C16" t="s">
        <v>68</v>
      </c>
    </row>
    <row r="17" spans="4:14" x14ac:dyDescent="0.35">
      <c r="D17">
        <f>SUM(D7:D16)</f>
        <v>3359</v>
      </c>
      <c r="E17">
        <f t="shared" ref="E17:G17" si="5">SUM(E7:E16)</f>
        <v>399.65062885999998</v>
      </c>
      <c r="F17">
        <f t="shared" si="5"/>
        <v>306.44298652000003</v>
      </c>
      <c r="G17">
        <f t="shared" si="5"/>
        <v>82179.497501749996</v>
      </c>
      <c r="K17">
        <f t="shared" ref="K17:N17" si="6">SUM(K7:K16)</f>
        <v>3359</v>
      </c>
      <c r="L17">
        <f t="shared" si="6"/>
        <v>415.45901635000001</v>
      </c>
      <c r="M17">
        <f t="shared" si="6"/>
        <v>307.39780905000003</v>
      </c>
      <c r="N17">
        <f t="shared" si="6"/>
        <v>109317.24242458979</v>
      </c>
    </row>
    <row r="19" spans="4:14" x14ac:dyDescent="0.35">
      <c r="E19" s="5" t="s">
        <v>80</v>
      </c>
    </row>
    <row r="20" spans="4:14" x14ac:dyDescent="0.35">
      <c r="E20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800A-CD97-41A6-9B64-BB258E7F5562}">
  <dimension ref="A1:O68"/>
  <sheetViews>
    <sheetView zoomScaleNormal="100" workbookViewId="0">
      <selection activeCell="L6" sqref="L6"/>
    </sheetView>
  </sheetViews>
  <sheetFormatPr defaultColWidth="9.1796875" defaultRowHeight="14.5" x14ac:dyDescent="0.35"/>
  <cols>
    <col min="1" max="1" width="20.81640625" bestFit="1" customWidth="1"/>
    <col min="2" max="2" width="13.453125" customWidth="1"/>
    <col min="3" max="3" width="14.7265625" hidden="1" customWidth="1"/>
    <col min="4" max="4" width="15.54296875" hidden="1" customWidth="1"/>
    <col min="5" max="5" width="15.54296875" customWidth="1"/>
    <col min="6" max="6" width="29.7265625" hidden="1" customWidth="1"/>
    <col min="7" max="8" width="19.81640625" customWidth="1"/>
    <col min="9" max="9" width="20" customWidth="1"/>
    <col min="10" max="10" width="17.453125" hidden="1" customWidth="1"/>
    <col min="11" max="11" width="11.81640625" hidden="1" customWidth="1"/>
    <col min="12" max="12" width="33.54296875" customWidth="1"/>
    <col min="13" max="13" width="18.54296875" customWidth="1"/>
    <col min="14" max="14" width="20.90625" customWidth="1"/>
  </cols>
  <sheetData>
    <row r="1" spans="1:14" x14ac:dyDescent="0.35">
      <c r="L1" t="s">
        <v>50</v>
      </c>
      <c r="M1" t="s">
        <v>49</v>
      </c>
      <c r="N1" t="s">
        <v>48</v>
      </c>
    </row>
    <row r="3" spans="1:14" x14ac:dyDescent="0.35">
      <c r="B3" t="s">
        <v>17</v>
      </c>
      <c r="C3" t="s">
        <v>17</v>
      </c>
      <c r="D3" t="s">
        <v>17</v>
      </c>
      <c r="E3" t="s">
        <v>17</v>
      </c>
      <c r="L3" t="s">
        <v>40</v>
      </c>
    </row>
    <row r="4" spans="1:14" x14ac:dyDescent="0.35">
      <c r="B4">
        <v>2016</v>
      </c>
      <c r="C4">
        <v>2021</v>
      </c>
      <c r="D4">
        <v>2021</v>
      </c>
      <c r="E4">
        <v>2021</v>
      </c>
      <c r="G4" t="s">
        <v>44</v>
      </c>
      <c r="H4" t="s">
        <v>43</v>
      </c>
      <c r="J4">
        <v>2021</v>
      </c>
      <c r="K4">
        <v>2021</v>
      </c>
    </row>
    <row r="5" spans="1:14" x14ac:dyDescent="0.35">
      <c r="C5" t="s">
        <v>22</v>
      </c>
      <c r="D5" t="s">
        <v>20</v>
      </c>
      <c r="E5" t="s">
        <v>45</v>
      </c>
      <c r="G5" t="s">
        <v>46</v>
      </c>
      <c r="H5" t="s">
        <v>47</v>
      </c>
      <c r="J5" t="s">
        <v>22</v>
      </c>
      <c r="K5" t="s">
        <v>20</v>
      </c>
      <c r="L5" t="s">
        <v>51</v>
      </c>
      <c r="M5" t="s">
        <v>52</v>
      </c>
      <c r="N5" t="s">
        <v>53</v>
      </c>
    </row>
    <row r="6" spans="1:14" x14ac:dyDescent="0.35">
      <c r="A6" t="s">
        <v>23</v>
      </c>
      <c r="B6" s="3">
        <v>24886.016758873211</v>
      </c>
      <c r="C6" s="3">
        <v>29064.050856751215</v>
      </c>
      <c r="D6" s="3">
        <v>20137.887965820184</v>
      </c>
      <c r="E6" s="3">
        <v>6718.2371674089327</v>
      </c>
      <c r="G6" s="3">
        <v>23106.508378677372</v>
      </c>
      <c r="H6" s="3">
        <v>13573.464609328179</v>
      </c>
      <c r="J6" s="4">
        <f>(C6-$B6)/$B6</f>
        <v>0.16788681524890114</v>
      </c>
      <c r="K6" s="4">
        <f>(D6-$B6)/$B6</f>
        <v>-0.19079504924628254</v>
      </c>
      <c r="L6" s="4">
        <f>(E6-$B6)/$B6</f>
        <v>-0.73003967519175128</v>
      </c>
      <c r="M6" s="4">
        <f>(G6-$B6)/$B6</f>
        <v>-7.1506356257730483E-2</v>
      </c>
      <c r="N6" s="4">
        <f>(H6-$B6)/$B6</f>
        <v>-0.45457464162124278</v>
      </c>
    </row>
    <row r="7" spans="1:14" x14ac:dyDescent="0.35">
      <c r="A7" t="s">
        <v>24</v>
      </c>
      <c r="B7" s="3">
        <v>40.930235980593551</v>
      </c>
      <c r="C7" s="3">
        <v>57.24040684831521</v>
      </c>
      <c r="D7" s="3">
        <v>57.004542348232313</v>
      </c>
      <c r="E7" s="3">
        <v>18.821139779387053</v>
      </c>
      <c r="G7" s="3">
        <v>38.003463944852243</v>
      </c>
      <c r="H7" s="3">
        <v>37.199971320896964</v>
      </c>
      <c r="J7" s="4">
        <f t="shared" ref="J7:J22" si="0">(C7-$B7)/$B7</f>
        <v>0.39848709583435771</v>
      </c>
      <c r="K7" s="4">
        <f t="shared" ref="K7:K22" si="1">(D7-$B7)/$B7</f>
        <v>0.3927244977346368</v>
      </c>
      <c r="L7" s="4">
        <f t="shared" ref="L7:L22" si="2">(E7-$B7)/$B7</f>
        <v>-0.54016537338531811</v>
      </c>
      <c r="M7" s="4">
        <f t="shared" ref="M7:M22" si="3">(G7-$B7)/$B7</f>
        <v>-7.1506356257730663E-2</v>
      </c>
      <c r="N7" s="4">
        <f t="shared" ref="N7:N22" si="4">(H7-$B7)/$B7</f>
        <v>-9.1137140315175197E-2</v>
      </c>
    </row>
    <row r="8" spans="1:14" x14ac:dyDescent="0.35">
      <c r="A8" t="s">
        <v>25</v>
      </c>
      <c r="B8" s="3">
        <v>1047.2502874537156</v>
      </c>
      <c r="C8" s="3">
        <v>995.71486985174647</v>
      </c>
      <c r="D8" s="3">
        <v>379.27863359765928</v>
      </c>
      <c r="E8" s="3">
        <v>126.01781504631712</v>
      </c>
      <c r="G8" s="3">
        <v>972.36523530803959</v>
      </c>
      <c r="H8" s="3">
        <v>253.72861420565772</v>
      </c>
      <c r="J8" s="4">
        <f t="shared" si="0"/>
        <v>-4.9210220535983187E-2</v>
      </c>
      <c r="K8" s="4">
        <f t="shared" si="1"/>
        <v>-0.63783382239995612</v>
      </c>
      <c r="L8" s="4">
        <f t="shared" si="2"/>
        <v>-0.87966791076017103</v>
      </c>
      <c r="M8" s="4">
        <f t="shared" si="3"/>
        <v>-7.1506356257730455E-2</v>
      </c>
      <c r="N8" s="4">
        <f t="shared" si="4"/>
        <v>-0.75771922219035759</v>
      </c>
    </row>
    <row r="9" spans="1:14" x14ac:dyDescent="0.35">
      <c r="A9" t="s">
        <v>26</v>
      </c>
      <c r="B9" s="3">
        <v>5937.5625405343826</v>
      </c>
      <c r="C9" s="3">
        <v>11003.56372377023</v>
      </c>
      <c r="D9" s="3">
        <v>10687.871117942073</v>
      </c>
      <c r="E9" s="3">
        <v>3549.150332412763</v>
      </c>
      <c r="G9" s="3">
        <v>5512.9890782083758</v>
      </c>
      <c r="H9" s="3">
        <v>7129.726821410296</v>
      </c>
      <c r="J9" s="4">
        <f t="shared" si="0"/>
        <v>0.85321226490692359</v>
      </c>
      <c r="K9" s="4">
        <f t="shared" si="1"/>
        <v>0.80004354395906063</v>
      </c>
      <c r="L9" s="4">
        <f t="shared" si="2"/>
        <v>-0.40225466120423581</v>
      </c>
      <c r="M9" s="4">
        <f t="shared" si="3"/>
        <v>-7.1506356257730483E-2</v>
      </c>
      <c r="N9" s="4">
        <f t="shared" si="4"/>
        <v>0.20078344821419231</v>
      </c>
    </row>
    <row r="10" spans="1:14" x14ac:dyDescent="0.35">
      <c r="A10" t="s">
        <v>27</v>
      </c>
      <c r="B10" s="3">
        <v>4775514.6032190779</v>
      </c>
      <c r="C10" s="3">
        <v>6764836.2426546952</v>
      </c>
      <c r="D10" s="3">
        <v>6843833.4968347689</v>
      </c>
      <c r="E10" s="3">
        <v>2259623.0903712045</v>
      </c>
      <c r="G10" s="3">
        <v>4434034.9546872992</v>
      </c>
      <c r="H10" s="3">
        <v>4466168.0585972555</v>
      </c>
      <c r="J10" s="4">
        <f t="shared" si="0"/>
        <v>0.41656696811159488</v>
      </c>
      <c r="K10" s="4">
        <f t="shared" si="1"/>
        <v>0.43310911293653653</v>
      </c>
      <c r="L10" s="4">
        <f t="shared" si="2"/>
        <v>-0.52683149814932229</v>
      </c>
      <c r="M10" s="4">
        <f t="shared" si="3"/>
        <v>-7.1506356257730677E-2</v>
      </c>
      <c r="N10" s="4">
        <f t="shared" si="4"/>
        <v>-6.4777635569012434E-2</v>
      </c>
    </row>
    <row r="11" spans="1:14" x14ac:dyDescent="0.35">
      <c r="A11" t="s">
        <v>28</v>
      </c>
      <c r="B11" s="3">
        <v>118.89286168698945</v>
      </c>
      <c r="C11" s="3">
        <v>445.51883789855469</v>
      </c>
      <c r="D11" s="3">
        <v>595.16350577955996</v>
      </c>
      <c r="E11" s="3">
        <v>198.54686654720072</v>
      </c>
      <c r="G11" s="3">
        <v>110.39126636269849</v>
      </c>
      <c r="H11" s="3">
        <v>407.62064293854149</v>
      </c>
      <c r="J11" s="4">
        <f t="shared" si="0"/>
        <v>2.7472294936551953</v>
      </c>
      <c r="K11" s="4">
        <f t="shared" si="1"/>
        <v>4.005880902643705</v>
      </c>
      <c r="L11" s="4">
        <f t="shared" si="2"/>
        <v>0.66996456919270098</v>
      </c>
      <c r="M11" s="4">
        <f t="shared" si="3"/>
        <v>-7.1506356257730636E-2</v>
      </c>
      <c r="N11" s="4">
        <f t="shared" si="4"/>
        <v>2.4284702811821361</v>
      </c>
    </row>
    <row r="12" spans="1:14" x14ac:dyDescent="0.35">
      <c r="A12" t="s">
        <v>29</v>
      </c>
      <c r="B12" s="3">
        <v>6.4149203184138006</v>
      </c>
      <c r="C12" s="3">
        <v>9.7671304569317243</v>
      </c>
      <c r="D12" s="3">
        <v>9.8153290409830092</v>
      </c>
      <c r="E12" s="3">
        <v>3.2706439609697293</v>
      </c>
      <c r="G12" s="3">
        <v>5.9562127407603489</v>
      </c>
      <c r="H12" s="3">
        <v>6.6525281248416066</v>
      </c>
      <c r="J12" s="4">
        <f t="shared" si="0"/>
        <v>0.52256457946882418</v>
      </c>
      <c r="K12" s="4">
        <f t="shared" si="1"/>
        <v>0.53007809197698941</v>
      </c>
      <c r="L12" s="4">
        <f t="shared" si="2"/>
        <v>-0.49015049312748871</v>
      </c>
      <c r="M12" s="4">
        <f t="shared" si="3"/>
        <v>-7.150635625773058E-2</v>
      </c>
      <c r="N12" s="4">
        <f t="shared" si="4"/>
        <v>3.7039868717583482E-2</v>
      </c>
    </row>
    <row r="13" spans="1:14" x14ac:dyDescent="0.35">
      <c r="A13" t="s">
        <v>30</v>
      </c>
      <c r="B13" s="3">
        <v>4780392.2024920546</v>
      </c>
      <c r="C13" s="3">
        <v>6778883.5263241995</v>
      </c>
      <c r="D13" s="3">
        <v>6861634.2810021285</v>
      </c>
      <c r="E13" s="3">
        <v>2265560.3347524344</v>
      </c>
      <c r="G13" s="3">
        <v>4438563.7746089799</v>
      </c>
      <c r="H13" s="3">
        <v>4478338.2442943193</v>
      </c>
      <c r="J13" s="4">
        <f t="shared" si="0"/>
        <v>0.41806011707372387</v>
      </c>
      <c r="K13" s="4">
        <f t="shared" si="1"/>
        <v>0.4353705701019901</v>
      </c>
      <c r="L13" s="4">
        <f t="shared" si="2"/>
        <v>-0.52607228888638458</v>
      </c>
      <c r="M13" s="4">
        <f t="shared" si="3"/>
        <v>-7.1506356257730663E-2</v>
      </c>
      <c r="N13" s="4">
        <f t="shared" si="4"/>
        <v>-6.3186020184760619E-2</v>
      </c>
    </row>
    <row r="14" spans="1:14" x14ac:dyDescent="0.35">
      <c r="A14" t="s">
        <v>31</v>
      </c>
      <c r="B14" s="3">
        <v>1131.0978151840204</v>
      </c>
      <c r="C14" s="3">
        <v>827.92173908162044</v>
      </c>
      <c r="D14" s="3">
        <v>196.96272817024183</v>
      </c>
      <c r="E14" s="3">
        <v>65.633946035558651</v>
      </c>
      <c r="G14" s="3">
        <v>1050.2171318491312</v>
      </c>
      <c r="H14" s="3">
        <v>130.68271102027012</v>
      </c>
      <c r="J14" s="4">
        <f t="shared" si="0"/>
        <v>-0.26803700973737243</v>
      </c>
      <c r="K14" s="4">
        <f t="shared" si="1"/>
        <v>-0.82586587514697163</v>
      </c>
      <c r="L14" s="4">
        <f t="shared" si="2"/>
        <v>-0.94197323595317828</v>
      </c>
      <c r="M14" s="4">
        <f t="shared" si="3"/>
        <v>-7.1506356257730552E-2</v>
      </c>
      <c r="N14" s="4">
        <f t="shared" si="4"/>
        <v>-0.88446382862209927</v>
      </c>
    </row>
    <row r="15" spans="1:14" x14ac:dyDescent="0.35">
      <c r="A15" t="s">
        <v>32</v>
      </c>
      <c r="B15" s="3">
        <v>532.76788181334234</v>
      </c>
      <c r="C15" s="3">
        <v>684.10779360259141</v>
      </c>
      <c r="D15" s="3">
        <v>681.48700529688631</v>
      </c>
      <c r="E15" s="3">
        <v>231.11733585981926</v>
      </c>
      <c r="G15" s="3">
        <v>494.67159185372111</v>
      </c>
      <c r="H15" s="3">
        <v>487.83809393043896</v>
      </c>
      <c r="J15" s="4">
        <f t="shared" si="0"/>
        <v>0.28406350486847048</v>
      </c>
      <c r="K15" s="4">
        <f t="shared" si="1"/>
        <v>0.27914431136006129</v>
      </c>
      <c r="L15" s="4">
        <f t="shared" si="2"/>
        <v>-0.56619506590152846</v>
      </c>
      <c r="M15" s="4">
        <f t="shared" si="3"/>
        <v>-7.1506356257730344E-2</v>
      </c>
      <c r="N15" s="4">
        <f t="shared" si="4"/>
        <v>-8.4332763698102844E-2</v>
      </c>
    </row>
    <row r="16" spans="1:14" x14ac:dyDescent="0.35">
      <c r="A16" t="s">
        <v>33</v>
      </c>
      <c r="B16" s="3">
        <v>99.642952394277742</v>
      </c>
      <c r="C16" s="3">
        <v>138.71962182707409</v>
      </c>
      <c r="D16" s="3">
        <v>138.71592358002673</v>
      </c>
      <c r="E16" s="3">
        <v>45.857759188152933</v>
      </c>
      <c r="G16" s="3">
        <v>92.517847941800412</v>
      </c>
      <c r="H16" s="3">
        <v>92.57798176372178</v>
      </c>
      <c r="J16" s="4">
        <f t="shared" si="0"/>
        <v>0.39216691691524419</v>
      </c>
      <c r="K16" s="4">
        <f t="shared" si="1"/>
        <v>0.39212980192659214</v>
      </c>
      <c r="L16" s="4">
        <f t="shared" si="2"/>
        <v>-0.53977920077379771</v>
      </c>
      <c r="M16" s="4">
        <f t="shared" si="3"/>
        <v>-7.150635625773076E-2</v>
      </c>
      <c r="N16" s="4">
        <f t="shared" si="4"/>
        <v>-7.0902863281293999E-2</v>
      </c>
    </row>
    <row r="17" spans="1:14" x14ac:dyDescent="0.35">
      <c r="A17" t="s">
        <v>34</v>
      </c>
      <c r="B17" s="3">
        <v>1763.5086493916406</v>
      </c>
      <c r="C17" s="3">
        <v>1650.749154511286</v>
      </c>
      <c r="D17" s="3">
        <v>1017.1656570471552</v>
      </c>
      <c r="E17" s="3">
        <v>342.60904108353077</v>
      </c>
      <c r="G17" s="3">
        <v>1637.4065716446526</v>
      </c>
      <c r="H17" s="3">
        <v>711.09878671443084</v>
      </c>
      <c r="J17" s="4">
        <f t="shared" si="0"/>
        <v>-6.3940426330913305E-2</v>
      </c>
      <c r="K17" s="4">
        <f t="shared" si="1"/>
        <v>-0.42321481814220313</v>
      </c>
      <c r="L17" s="4">
        <f t="shared" si="2"/>
        <v>-0.80572307303300095</v>
      </c>
      <c r="M17" s="4">
        <f t="shared" si="3"/>
        <v>-7.1506356257730622E-2</v>
      </c>
      <c r="N17" s="4">
        <f t="shared" si="4"/>
        <v>-0.59677045703192932</v>
      </c>
    </row>
    <row r="18" spans="1:14" x14ac:dyDescent="0.35">
      <c r="A18" t="s">
        <v>35</v>
      </c>
      <c r="B18" s="3">
        <v>1040.6064480509417</v>
      </c>
      <c r="C18" s="3">
        <v>761.67891062689091</v>
      </c>
      <c r="D18" s="3">
        <v>181.19674189963675</v>
      </c>
      <c r="E18" s="3">
        <v>60.380233828535253</v>
      </c>
      <c r="G18" s="3">
        <v>966.19647265251956</v>
      </c>
      <c r="H18" s="3">
        <v>120.22187689174928</v>
      </c>
      <c r="J18" s="4">
        <f t="shared" si="0"/>
        <v>-0.26804325299586862</v>
      </c>
      <c r="K18" s="4">
        <f t="shared" si="1"/>
        <v>-0.82587390051347587</v>
      </c>
      <c r="L18" s="4">
        <f t="shared" si="2"/>
        <v>-0.94197591804122727</v>
      </c>
      <c r="M18" s="4">
        <f t="shared" si="3"/>
        <v>-7.1506356257730483E-2</v>
      </c>
      <c r="N18" s="4">
        <f t="shared" si="4"/>
        <v>-0.88446941000901436</v>
      </c>
    </row>
    <row r="19" spans="1:14" x14ac:dyDescent="0.35">
      <c r="A19" t="s">
        <v>36</v>
      </c>
      <c r="B19" s="3">
        <v>66.596046251120555</v>
      </c>
      <c r="C19" s="3">
        <v>85.513589761608344</v>
      </c>
      <c r="D19" s="3">
        <v>85.185671101361493</v>
      </c>
      <c r="E19" s="3">
        <v>28.889596367939703</v>
      </c>
      <c r="G19" s="3">
        <v>61.834005642531636</v>
      </c>
      <c r="H19" s="3">
        <v>60.979521172100348</v>
      </c>
      <c r="J19" s="4">
        <f t="shared" si="0"/>
        <v>0.28406406349039798</v>
      </c>
      <c r="K19" s="4">
        <f t="shared" si="1"/>
        <v>0.27914006756712145</v>
      </c>
      <c r="L19" s="4">
        <f t="shared" si="2"/>
        <v>-0.56619652375453744</v>
      </c>
      <c r="M19" s="4">
        <f t="shared" si="3"/>
        <v>-7.1506356257730413E-2</v>
      </c>
      <c r="N19" s="4">
        <f t="shared" si="4"/>
        <v>-8.4337215122972889E-2</v>
      </c>
    </row>
    <row r="20" spans="1:14" x14ac:dyDescent="0.35">
      <c r="A20" t="s">
        <v>37</v>
      </c>
      <c r="B20" s="3">
        <v>14.946374190457545</v>
      </c>
      <c r="C20" s="3">
        <v>20.807845232662252</v>
      </c>
      <c r="D20" s="3">
        <v>20.807283850697551</v>
      </c>
      <c r="E20" s="3">
        <v>6.8786296996912561</v>
      </c>
      <c r="G20" s="3">
        <v>13.877613432833337</v>
      </c>
      <c r="H20" s="3">
        <v>13.886634404394918</v>
      </c>
      <c r="J20" s="4">
        <f t="shared" si="0"/>
        <v>0.39216675345562674</v>
      </c>
      <c r="K20" s="4">
        <f t="shared" si="1"/>
        <v>0.39212919371320715</v>
      </c>
      <c r="L20" s="4">
        <f t="shared" si="2"/>
        <v>-0.53977937310823576</v>
      </c>
      <c r="M20" s="4">
        <f t="shared" si="3"/>
        <v>-7.1506356257730663E-2</v>
      </c>
      <c r="N20" s="4">
        <f t="shared" si="4"/>
        <v>-7.0902800408892061E-2</v>
      </c>
    </row>
    <row r="21" spans="1:14" x14ac:dyDescent="0.35">
      <c r="A21" t="s">
        <v>38</v>
      </c>
      <c r="B21" s="3">
        <v>1122.1488684925196</v>
      </c>
      <c r="C21" s="3">
        <v>868.00034562116161</v>
      </c>
      <c r="D21" s="3">
        <v>287.18969685169583</v>
      </c>
      <c r="E21" s="3">
        <v>96.148459896166216</v>
      </c>
      <c r="G21" s="3">
        <v>1041.9080917278843</v>
      </c>
      <c r="H21" s="3">
        <v>195.08803246824451</v>
      </c>
      <c r="J21" s="4">
        <f t="shared" si="0"/>
        <v>-0.22648378482328982</v>
      </c>
      <c r="K21" s="4">
        <f t="shared" si="1"/>
        <v>-0.74407166026241889</v>
      </c>
      <c r="L21" s="4">
        <f t="shared" si="2"/>
        <v>-0.91431755393976299</v>
      </c>
      <c r="M21" s="4">
        <f t="shared" si="3"/>
        <v>-7.1506356257730483E-2</v>
      </c>
      <c r="N21" s="4">
        <f t="shared" si="4"/>
        <v>-0.82614781519111347</v>
      </c>
    </row>
    <row r="22" spans="1:14" x14ac:dyDescent="0.35">
      <c r="A22" t="s">
        <v>39</v>
      </c>
      <c r="B22" s="3">
        <v>1131.0978151840204</v>
      </c>
      <c r="C22" s="3">
        <v>827.92173908162044</v>
      </c>
      <c r="D22" s="3">
        <v>196.96272817024183</v>
      </c>
      <c r="E22" s="3">
        <v>65.633946035558651</v>
      </c>
      <c r="G22" s="3">
        <v>1050.2171318491312</v>
      </c>
      <c r="H22" s="3">
        <v>130.68271102027012</v>
      </c>
      <c r="J22" s="4">
        <f t="shared" si="0"/>
        <v>-0.26803700973737243</v>
      </c>
      <c r="K22" s="4">
        <f t="shared" si="1"/>
        <v>-0.82586587514697163</v>
      </c>
      <c r="L22" s="4">
        <f t="shared" si="2"/>
        <v>-0.94197323595317828</v>
      </c>
      <c r="M22" s="4">
        <f t="shared" si="3"/>
        <v>-7.1506356257730552E-2</v>
      </c>
      <c r="N22" s="4">
        <f t="shared" si="4"/>
        <v>-0.88446382862209927</v>
      </c>
    </row>
    <row r="24" spans="1:14" x14ac:dyDescent="0.35">
      <c r="B24" t="s">
        <v>18</v>
      </c>
      <c r="C24" t="s">
        <v>18</v>
      </c>
      <c r="D24" t="s">
        <v>18</v>
      </c>
      <c r="E24" t="s">
        <v>18</v>
      </c>
    </row>
    <row r="25" spans="1:14" x14ac:dyDescent="0.35">
      <c r="B25">
        <v>2016</v>
      </c>
      <c r="C25">
        <v>2021</v>
      </c>
      <c r="D25">
        <v>2021</v>
      </c>
      <c r="E25">
        <v>2021</v>
      </c>
      <c r="F25">
        <v>2021</v>
      </c>
      <c r="J25">
        <v>2021</v>
      </c>
      <c r="K25">
        <v>2021</v>
      </c>
      <c r="L25">
        <v>2021</v>
      </c>
    </row>
    <row r="26" spans="1:14" x14ac:dyDescent="0.35">
      <c r="C26" t="s">
        <v>20</v>
      </c>
      <c r="D26" t="s">
        <v>20</v>
      </c>
      <c r="E26" t="s">
        <v>42</v>
      </c>
      <c r="F26" t="s">
        <v>21</v>
      </c>
      <c r="J26" t="s">
        <v>20</v>
      </c>
      <c r="K26" t="s">
        <v>20</v>
      </c>
      <c r="L26" t="s">
        <v>42</v>
      </c>
    </row>
    <row r="27" spans="1:14" x14ac:dyDescent="0.35">
      <c r="A27" t="s">
        <v>23</v>
      </c>
      <c r="B27" s="3">
        <v>1374222.6822043261</v>
      </c>
      <c r="C27" s="3">
        <v>1591566.3394083311</v>
      </c>
      <c r="D27" s="3">
        <v>1125793.273913363</v>
      </c>
      <c r="E27" s="3">
        <v>663205.09995028027</v>
      </c>
      <c r="F27" s="3">
        <v>1228105.9727259108</v>
      </c>
      <c r="G27" s="3">
        <v>1231214.6722757001</v>
      </c>
      <c r="H27" s="3">
        <v>735087.51499691489</v>
      </c>
      <c r="J27" s="4">
        <f>(C27-$B27)/$B27</f>
        <v>0.1581575242633706</v>
      </c>
      <c r="K27" s="4">
        <f>(D27-$B27)/$B27</f>
        <v>-0.18077813116318905</v>
      </c>
      <c r="L27" s="4">
        <f>(E27-$B27)/$B27</f>
        <v>-0.51739619165180417</v>
      </c>
      <c r="M27" s="4">
        <f>(G27-$B27)/$B27</f>
        <v>-0.10406465544523946</v>
      </c>
      <c r="N27" s="4">
        <f>(H27-$B27)/$B27</f>
        <v>-0.46508850092781506</v>
      </c>
    </row>
    <row r="28" spans="1:14" x14ac:dyDescent="0.35">
      <c r="A28" t="s">
        <v>24</v>
      </c>
      <c r="B28" s="3">
        <v>2292.8334639163472</v>
      </c>
      <c r="C28" s="3">
        <v>3054.9642698878288</v>
      </c>
      <c r="D28" s="3">
        <v>3023.1220987334555</v>
      </c>
      <c r="E28" s="3">
        <v>1781.1055810603666</v>
      </c>
      <c r="F28" s="3">
        <v>3054.5874522722106</v>
      </c>
      <c r="G28" s="3">
        <v>2054.2305395005778</v>
      </c>
      <c r="H28" s="3">
        <v>1969.8581956251317</v>
      </c>
      <c r="J28" s="4">
        <f t="shared" ref="J28:J43" si="5">(C28-$B28)/$B28</f>
        <v>0.33239693068230947</v>
      </c>
      <c r="K28" s="4">
        <f t="shared" ref="K28:K43" si="6">(D28-$B28)/$B28</f>
        <v>0.31850923597814013</v>
      </c>
      <c r="L28" s="4">
        <f t="shared" ref="L28:L43" si="7">(E28-$B28)/$B28</f>
        <v>-0.22318580520972836</v>
      </c>
      <c r="M28" s="4">
        <f t="shared" ref="M28:M43" si="8">(G28-$B28)/$B28</f>
        <v>-0.10406465544523939</v>
      </c>
      <c r="N28" s="4">
        <f t="shared" ref="N28:N43" si="9">(H28-$B28)/$B28</f>
        <v>-0.14086294245703626</v>
      </c>
    </row>
    <row r="29" spans="1:14" x14ac:dyDescent="0.35">
      <c r="A29" t="s">
        <v>25</v>
      </c>
      <c r="B29" s="3">
        <v>56592.428581995104</v>
      </c>
      <c r="C29" s="3">
        <v>53399.790759781223</v>
      </c>
      <c r="D29" s="3">
        <v>20580.492548747228</v>
      </c>
      <c r="E29" s="3">
        <v>12124.514279978946</v>
      </c>
      <c r="F29" s="3">
        <v>53530.828343589739</v>
      </c>
      <c r="G29" s="3">
        <v>50703.157000800464</v>
      </c>
      <c r="H29" s="3">
        <v>13447.343001639738</v>
      </c>
      <c r="J29" s="4">
        <f t="shared" si="5"/>
        <v>-5.6414575274644066E-2</v>
      </c>
      <c r="K29" s="4">
        <f t="shared" si="6"/>
        <v>-0.63633841020042536</v>
      </c>
      <c r="L29" s="4">
        <f t="shared" si="7"/>
        <v>-0.78575730740354965</v>
      </c>
      <c r="M29" s="4">
        <f t="shared" si="8"/>
        <v>-0.10406465544523942</v>
      </c>
      <c r="N29" s="4">
        <f t="shared" si="9"/>
        <v>-0.76238264837572256</v>
      </c>
    </row>
    <row r="30" spans="1:14" x14ac:dyDescent="0.35">
      <c r="A30" t="s">
        <v>26</v>
      </c>
      <c r="B30" s="3">
        <v>327051.86111766438</v>
      </c>
      <c r="C30" s="3">
        <v>602876.65140629152</v>
      </c>
      <c r="D30" s="3">
        <v>588604.33276570309</v>
      </c>
      <c r="E30" s="3">
        <v>346764.55859220971</v>
      </c>
      <c r="F30" s="3">
        <v>303360.74863510893</v>
      </c>
      <c r="G30" s="3">
        <v>293017.32187773031</v>
      </c>
      <c r="H30" s="3">
        <v>384546.66742923047</v>
      </c>
      <c r="J30" s="4">
        <f t="shared" si="5"/>
        <v>0.8433671324970472</v>
      </c>
      <c r="K30" s="4">
        <f t="shared" si="6"/>
        <v>0.79972781917281077</v>
      </c>
      <c r="L30" s="4">
        <f t="shared" si="7"/>
        <v>6.0273919271333055E-2</v>
      </c>
      <c r="M30" s="4">
        <f t="shared" si="8"/>
        <v>-0.10406465544523949</v>
      </c>
      <c r="N30" s="4">
        <f t="shared" si="9"/>
        <v>0.1757972148976123</v>
      </c>
    </row>
    <row r="31" spans="1:14" x14ac:dyDescent="0.35">
      <c r="A31" t="s">
        <v>27</v>
      </c>
      <c r="B31" s="3">
        <v>267523847.87899739</v>
      </c>
      <c r="C31" s="3">
        <v>361009671.2691595</v>
      </c>
      <c r="D31" s="3">
        <v>363078770.67644453</v>
      </c>
      <c r="E31" s="3">
        <v>213911844.8046917</v>
      </c>
      <c r="F31" s="3">
        <v>359420610.45644736</v>
      </c>
      <c r="G31" s="3">
        <v>239684070.82608485</v>
      </c>
      <c r="H31" s="3">
        <v>236581498.46743906</v>
      </c>
      <c r="J31" s="4">
        <f t="shared" si="5"/>
        <v>0.34944855993715485</v>
      </c>
      <c r="K31" s="4">
        <f t="shared" si="6"/>
        <v>0.35718282147566599</v>
      </c>
      <c r="L31" s="4">
        <f t="shared" si="7"/>
        <v>-0.20040083715659887</v>
      </c>
      <c r="M31" s="4">
        <f t="shared" si="8"/>
        <v>-0.10406465544523952</v>
      </c>
      <c r="N31" s="4">
        <f t="shared" si="9"/>
        <v>-0.11566202286965362</v>
      </c>
    </row>
    <row r="32" spans="1:14" x14ac:dyDescent="0.35">
      <c r="A32" t="s">
        <v>28</v>
      </c>
      <c r="B32" s="3">
        <v>6475.4441013260875</v>
      </c>
      <c r="C32" s="3">
        <v>24795.555045955862</v>
      </c>
      <c r="D32" s="3">
        <v>36658.433504860084</v>
      </c>
      <c r="E32" s="3">
        <v>21595.757746177962</v>
      </c>
      <c r="F32" s="3">
        <v>9313.7431925200981</v>
      </c>
      <c r="G32" s="3">
        <v>5801.5792420666803</v>
      </c>
      <c r="H32" s="3">
        <v>24048.544909017302</v>
      </c>
      <c r="J32" s="4">
        <f t="shared" si="5"/>
        <v>2.8291667193726608</v>
      </c>
      <c r="K32" s="4">
        <f t="shared" si="6"/>
        <v>4.6611458505761654</v>
      </c>
      <c r="L32" s="4">
        <f t="shared" si="7"/>
        <v>2.335023422062346</v>
      </c>
      <c r="M32" s="4">
        <f t="shared" si="8"/>
        <v>-0.10406465544523941</v>
      </c>
      <c r="N32" s="4">
        <f t="shared" si="9"/>
        <v>2.71380627069153</v>
      </c>
    </row>
    <row r="33" spans="1:15" x14ac:dyDescent="0.35">
      <c r="A33" t="s">
        <v>29</v>
      </c>
      <c r="B33" s="3">
        <v>356.03521391412352</v>
      </c>
      <c r="C33" s="3">
        <v>541.36090166770282</v>
      </c>
      <c r="D33" s="3">
        <v>553.98172399818372</v>
      </c>
      <c r="E33" s="3">
        <v>326.35851542349616</v>
      </c>
      <c r="F33" s="3">
        <v>487.30815616376606</v>
      </c>
      <c r="G33" s="3">
        <v>318.9845320517781</v>
      </c>
      <c r="H33" s="3">
        <v>362.7938661592604</v>
      </c>
      <c r="J33" s="4">
        <f t="shared" si="5"/>
        <v>0.52052628647648391</v>
      </c>
      <c r="K33" s="4">
        <f t="shared" si="6"/>
        <v>0.55597452821564253</v>
      </c>
      <c r="L33" s="4">
        <f t="shared" si="7"/>
        <v>-8.3353267684879745E-2</v>
      </c>
      <c r="M33" s="4">
        <f t="shared" si="8"/>
        <v>-0.10406465544523953</v>
      </c>
      <c r="N33" s="4">
        <f t="shared" si="9"/>
        <v>1.8983100494006439E-2</v>
      </c>
    </row>
    <row r="34" spans="1:15" x14ac:dyDescent="0.35">
      <c r="A34" t="s">
        <v>30</v>
      </c>
      <c r="B34" s="3">
        <v>267792080.66079384</v>
      </c>
      <c r="C34" s="3">
        <v>361791296.79593968</v>
      </c>
      <c r="D34" s="3">
        <v>364161454.2280764</v>
      </c>
      <c r="E34" s="3">
        <v>214549662.91472042</v>
      </c>
      <c r="F34" s="3">
        <v>359798889.60970265</v>
      </c>
      <c r="G34" s="3">
        <v>239924390.05586457</v>
      </c>
      <c r="H34" s="3">
        <v>237291585.17365193</v>
      </c>
      <c r="J34" s="4">
        <f t="shared" si="5"/>
        <v>0.35101566821243124</v>
      </c>
      <c r="K34" s="4">
        <f t="shared" si="6"/>
        <v>0.35986640579319989</v>
      </c>
      <c r="L34" s="4">
        <f t="shared" si="7"/>
        <v>-0.19881998606790163</v>
      </c>
      <c r="M34" s="4">
        <f t="shared" si="8"/>
        <v>-0.10406465544523941</v>
      </c>
      <c r="N34" s="4">
        <f t="shared" si="9"/>
        <v>-0.11389618173875797</v>
      </c>
    </row>
    <row r="35" spans="1:15" x14ac:dyDescent="0.35">
      <c r="A35" t="s">
        <v>31</v>
      </c>
      <c r="B35" s="3">
        <v>65467.672648820022</v>
      </c>
      <c r="C35" s="3">
        <v>47235.892323428758</v>
      </c>
      <c r="D35" s="3">
        <v>11145.742258069433</v>
      </c>
      <c r="E35" s="3">
        <v>6566.0010958778985</v>
      </c>
      <c r="F35" s="3">
        <v>49471.304286012208</v>
      </c>
      <c r="G35" s="3">
        <v>58654.801851818847</v>
      </c>
      <c r="H35" s="3">
        <v>7253.2388225472723</v>
      </c>
      <c r="J35" s="4">
        <f t="shared" si="5"/>
        <v>-0.27848523687698057</v>
      </c>
      <c r="K35" s="4">
        <f t="shared" si="6"/>
        <v>-0.82975197059689088</v>
      </c>
      <c r="L35" s="4">
        <f t="shared" si="7"/>
        <v>-0.89970620872534945</v>
      </c>
      <c r="M35" s="4">
        <f t="shared" si="8"/>
        <v>-0.10406465544523934</v>
      </c>
      <c r="N35" s="4">
        <f t="shared" si="9"/>
        <v>-0.88920884874806971</v>
      </c>
    </row>
    <row r="36" spans="1:15" x14ac:dyDescent="0.35">
      <c r="A36" t="s">
        <v>32</v>
      </c>
      <c r="B36" s="3">
        <v>30872.742556455632</v>
      </c>
      <c r="C36" s="3">
        <v>41752.280426556972</v>
      </c>
      <c r="D36" s="3">
        <v>41643.019016577789</v>
      </c>
      <c r="E36" s="3">
        <v>24528.848618796805</v>
      </c>
      <c r="F36" s="3">
        <v>0</v>
      </c>
      <c r="G36" s="3">
        <v>27659.981239668505</v>
      </c>
      <c r="H36" s="3">
        <v>27373.051953102949</v>
      </c>
      <c r="J36" s="4">
        <f t="shared" si="5"/>
        <v>0.35239946208881201</v>
      </c>
      <c r="K36" s="4">
        <f t="shared" si="6"/>
        <v>0.34886037223376004</v>
      </c>
      <c r="L36" s="4">
        <f t="shared" si="7"/>
        <v>-0.2054852731680066</v>
      </c>
      <c r="M36" s="4">
        <f t="shared" si="8"/>
        <v>-0.10406465544523917</v>
      </c>
      <c r="N36" s="4">
        <f t="shared" si="9"/>
        <v>-0.11335859122178575</v>
      </c>
    </row>
    <row r="37" spans="1:15" x14ac:dyDescent="0.35">
      <c r="A37" t="s">
        <v>33</v>
      </c>
      <c r="B37" s="3">
        <v>5366.7437105602276</v>
      </c>
      <c r="C37" s="3">
        <v>7345.6352462503701</v>
      </c>
      <c r="D37" s="3">
        <v>7331.9577527092215</v>
      </c>
      <c r="E37" s="3">
        <v>4319.6530440159568</v>
      </c>
      <c r="F37" s="3">
        <v>7221.6111864121822</v>
      </c>
      <c r="G37" s="3">
        <v>4808.255375457873</v>
      </c>
      <c r="H37" s="3">
        <v>4802.5001283942902</v>
      </c>
      <c r="J37" s="4">
        <f t="shared" si="5"/>
        <v>0.36873225971201978</v>
      </c>
      <c r="K37" s="4">
        <f t="shared" si="6"/>
        <v>0.36618369501826792</v>
      </c>
      <c r="L37" s="4">
        <f t="shared" si="7"/>
        <v>-0.19510726112817606</v>
      </c>
      <c r="M37" s="4">
        <f t="shared" si="8"/>
        <v>-0.10406465544523918</v>
      </c>
      <c r="N37" s="4">
        <f t="shared" si="9"/>
        <v>-0.10513704633512985</v>
      </c>
    </row>
    <row r="38" spans="1:15" x14ac:dyDescent="0.35">
      <c r="A38" t="s">
        <v>34</v>
      </c>
      <c r="B38" s="3">
        <v>101707.15891583588</v>
      </c>
      <c r="C38" s="3">
        <v>96333.807996236108</v>
      </c>
      <c r="D38" s="3">
        <v>60120.719027356448</v>
      </c>
      <c r="E38" s="3">
        <v>35414.502758690665</v>
      </c>
      <c r="F38" s="3">
        <v>56692.915472424378</v>
      </c>
      <c r="G38" s="3">
        <v>91123.038466945218</v>
      </c>
      <c r="H38" s="3">
        <v>39428.790904044516</v>
      </c>
      <c r="J38" s="4">
        <f t="shared" si="5"/>
        <v>-5.2831589996986346E-2</v>
      </c>
      <c r="K38" s="4">
        <f t="shared" si="6"/>
        <v>-0.40888409755789956</v>
      </c>
      <c r="L38" s="4">
        <f t="shared" si="7"/>
        <v>-0.65179931151162462</v>
      </c>
      <c r="M38" s="4">
        <f t="shared" si="8"/>
        <v>-0.10406465544523937</v>
      </c>
      <c r="N38" s="4">
        <f t="shared" si="9"/>
        <v>-0.61233023000207487</v>
      </c>
    </row>
    <row r="39" spans="1:15" x14ac:dyDescent="0.35">
      <c r="A39" t="s">
        <v>35</v>
      </c>
      <c r="B39" s="3">
        <v>60230.031558127652</v>
      </c>
      <c r="C39" s="3">
        <v>43456.537297203802</v>
      </c>
      <c r="D39" s="3">
        <v>10253.495734363034</v>
      </c>
      <c r="E39" s="3">
        <v>6040.3751267591315</v>
      </c>
      <c r="F39" s="3">
        <v>45513.492550235373</v>
      </c>
      <c r="G39" s="3">
        <v>53962.214076575205</v>
      </c>
      <c r="H39" s="3">
        <v>6672.5954563414334</v>
      </c>
      <c r="J39" s="4">
        <f t="shared" si="5"/>
        <v>-0.2784905441189392</v>
      </c>
      <c r="K39" s="4">
        <f t="shared" si="6"/>
        <v>-0.82976107650769781</v>
      </c>
      <c r="L39" s="4">
        <f t="shared" si="7"/>
        <v>-0.8997115729396622</v>
      </c>
      <c r="M39" s="4">
        <f t="shared" si="8"/>
        <v>-0.10406465544523937</v>
      </c>
      <c r="N39" s="4">
        <f t="shared" si="9"/>
        <v>-0.8892148105567278</v>
      </c>
      <c r="O39" s="3"/>
    </row>
    <row r="40" spans="1:15" x14ac:dyDescent="0.35">
      <c r="A40" t="s">
        <v>36</v>
      </c>
      <c r="B40" s="3">
        <v>3859.0898461864963</v>
      </c>
      <c r="C40" s="3">
        <v>5219.0252225633749</v>
      </c>
      <c r="D40" s="3">
        <v>5205.3725537809996</v>
      </c>
      <c r="E40" s="3">
        <v>3066.1032354384488</v>
      </c>
      <c r="F40" s="3">
        <v>5198.8793891390924</v>
      </c>
      <c r="G40" s="3">
        <v>3457.4949910108771</v>
      </c>
      <c r="H40" s="3">
        <v>3421.6283413671554</v>
      </c>
      <c r="J40" s="4">
        <f t="shared" si="5"/>
        <v>0.35239795666347323</v>
      </c>
      <c r="K40" s="4">
        <f t="shared" si="6"/>
        <v>0.34886016165829437</v>
      </c>
      <c r="L40" s="4">
        <f t="shared" si="7"/>
        <v>-0.20548539742645971</v>
      </c>
      <c r="M40" s="4">
        <f t="shared" si="8"/>
        <v>-0.10406465544523927</v>
      </c>
      <c r="N40" s="4">
        <f t="shared" si="9"/>
        <v>-0.11335872505058021</v>
      </c>
      <c r="O40" s="3"/>
    </row>
    <row r="41" spans="1:15" x14ac:dyDescent="0.35">
      <c r="A41" t="s">
        <v>37</v>
      </c>
      <c r="B41" s="3">
        <v>805.00652090413666</v>
      </c>
      <c r="C41" s="3">
        <v>1101.8399384238478</v>
      </c>
      <c r="D41" s="3">
        <v>1099.789836908044</v>
      </c>
      <c r="E41" s="3">
        <v>647.94570251686957</v>
      </c>
      <c r="F41" s="3">
        <v>0</v>
      </c>
      <c r="G41" s="3">
        <v>721.23379467507687</v>
      </c>
      <c r="H41" s="3">
        <v>720.37249704257306</v>
      </c>
      <c r="J41" s="4">
        <f t="shared" si="5"/>
        <v>0.36873417768880312</v>
      </c>
      <c r="K41" s="4">
        <f t="shared" si="6"/>
        <v>0.36618748836074494</v>
      </c>
      <c r="L41" s="4">
        <f t="shared" si="7"/>
        <v>-0.19510502624359549</v>
      </c>
      <c r="M41" s="4">
        <f t="shared" si="8"/>
        <v>-0.10406465544523928</v>
      </c>
      <c r="N41" s="4">
        <f t="shared" si="9"/>
        <v>-0.10513458172550898</v>
      </c>
      <c r="O41" s="3"/>
    </row>
    <row r="42" spans="1:15" x14ac:dyDescent="0.35">
      <c r="A42" t="s">
        <v>38</v>
      </c>
      <c r="B42" s="3">
        <v>64894.127925218287</v>
      </c>
      <c r="C42" s="3">
        <v>49777.402458191013</v>
      </c>
      <c r="D42" s="3">
        <v>16558.658125052076</v>
      </c>
      <c r="E42" s="3">
        <v>9754.4240647144507</v>
      </c>
      <c r="F42" s="3">
        <v>50712.371939374469</v>
      </c>
      <c r="G42" s="3">
        <v>58140.942862261152</v>
      </c>
      <c r="H42" s="3">
        <v>10814.596294751162</v>
      </c>
      <c r="J42" s="4">
        <f t="shared" si="5"/>
        <v>-0.23294442733628007</v>
      </c>
      <c r="K42" s="4">
        <f t="shared" si="6"/>
        <v>-0.74483580172101715</v>
      </c>
      <c r="L42" s="4">
        <f t="shared" si="7"/>
        <v>-0.84968710765394517</v>
      </c>
      <c r="M42" s="4">
        <f t="shared" si="8"/>
        <v>-0.10406465544523948</v>
      </c>
      <c r="N42" s="4">
        <f t="shared" si="9"/>
        <v>-0.83335015600774354</v>
      </c>
      <c r="O42" s="3"/>
    </row>
    <row r="43" spans="1:15" x14ac:dyDescent="0.35">
      <c r="A43" t="s">
        <v>39</v>
      </c>
      <c r="B43" s="3">
        <v>65467.672648820022</v>
      </c>
      <c r="C43" s="3">
        <v>47235.892323428758</v>
      </c>
      <c r="D43" s="3">
        <v>11145.742258069433</v>
      </c>
      <c r="E43" s="3">
        <v>6566.0010958778985</v>
      </c>
      <c r="F43" s="3">
        <v>49471.304286012208</v>
      </c>
      <c r="G43" s="3">
        <v>58654.801851818847</v>
      </c>
      <c r="H43" s="3">
        <v>7253.2388225472723</v>
      </c>
      <c r="J43" s="4">
        <f t="shared" si="5"/>
        <v>-0.27848523687698057</v>
      </c>
      <c r="K43" s="4">
        <f t="shared" si="6"/>
        <v>-0.82975197059689088</v>
      </c>
      <c r="L43" s="4">
        <f t="shared" si="7"/>
        <v>-0.89970620872534945</v>
      </c>
      <c r="M43" s="4">
        <f t="shared" si="8"/>
        <v>-0.10406465544523934</v>
      </c>
      <c r="N43" s="4">
        <f t="shared" si="9"/>
        <v>-0.88920884874806971</v>
      </c>
      <c r="O43" s="3"/>
    </row>
    <row r="44" spans="1:15" x14ac:dyDescent="0.35">
      <c r="M44" s="3"/>
      <c r="N44" s="3"/>
      <c r="O44" s="3"/>
    </row>
    <row r="45" spans="1:15" x14ac:dyDescent="0.35">
      <c r="B45" t="s">
        <v>19</v>
      </c>
      <c r="C45" t="s">
        <v>19</v>
      </c>
      <c r="D45" t="s">
        <v>19</v>
      </c>
      <c r="E45" t="s">
        <v>19</v>
      </c>
      <c r="M45" s="3"/>
      <c r="N45" s="3"/>
      <c r="O45" s="3"/>
    </row>
    <row r="46" spans="1:15" x14ac:dyDescent="0.35">
      <c r="B46">
        <v>2016</v>
      </c>
      <c r="C46">
        <v>2021</v>
      </c>
      <c r="D46">
        <v>2021</v>
      </c>
      <c r="E46">
        <v>2021</v>
      </c>
      <c r="J46">
        <v>2021</v>
      </c>
      <c r="K46">
        <v>2021</v>
      </c>
      <c r="L46">
        <v>2021</v>
      </c>
      <c r="M46" s="3"/>
      <c r="N46" s="3"/>
      <c r="O46" s="3"/>
    </row>
    <row r="47" spans="1:15" x14ac:dyDescent="0.35">
      <c r="C47" t="s">
        <v>20</v>
      </c>
      <c r="D47" t="s">
        <v>20</v>
      </c>
      <c r="E47" t="s">
        <v>42</v>
      </c>
      <c r="J47" t="s">
        <v>20</v>
      </c>
      <c r="K47" t="s">
        <v>20</v>
      </c>
      <c r="L47" t="s">
        <v>42</v>
      </c>
      <c r="M47" s="3"/>
      <c r="N47" s="3"/>
      <c r="O47" s="3"/>
    </row>
    <row r="48" spans="1:15" x14ac:dyDescent="0.35">
      <c r="A48" t="s">
        <v>23</v>
      </c>
      <c r="B48" s="3">
        <v>1313006.6665057633</v>
      </c>
      <c r="C48" s="3">
        <v>1995841.6332749445</v>
      </c>
      <c r="D48" s="3">
        <v>1384533.3230146305</v>
      </c>
      <c r="E48" s="3">
        <v>714892.3713916369</v>
      </c>
      <c r="G48" s="3">
        <v>1234237.0282397156</v>
      </c>
      <c r="H48" s="3">
        <v>700630.92466025311</v>
      </c>
      <c r="J48" s="4">
        <f>(C48-$B48)/$B48</f>
        <v>0.52005445531085881</v>
      </c>
      <c r="K48" s="4">
        <f>(D48-$B48)/$B48</f>
        <v>5.4475470942746511E-2</v>
      </c>
      <c r="L48" s="4">
        <f>(E48-$B48)/$B48</f>
        <v>-0.45553028051704947</v>
      </c>
      <c r="M48" s="4">
        <f>(G48-$B48)/$B48</f>
        <v>-5.9991803755020723E-2</v>
      </c>
      <c r="N48" s="4">
        <f>(H48-$B48)/$B48</f>
        <v>-0.46639195174476461</v>
      </c>
      <c r="O48" s="3"/>
    </row>
    <row r="49" spans="1:15" x14ac:dyDescent="0.35">
      <c r="A49" t="s">
        <v>24</v>
      </c>
      <c r="B49" s="3">
        <v>2169.2862158249286</v>
      </c>
      <c r="C49" s="3">
        <v>3884.548751908339</v>
      </c>
      <c r="D49" s="3">
        <v>3854.2998919919069</v>
      </c>
      <c r="E49" s="3">
        <v>1990.2212189882955</v>
      </c>
      <c r="G49" s="3">
        <v>2039.146822876688</v>
      </c>
      <c r="H49" s="3">
        <v>1982.962217271516</v>
      </c>
      <c r="J49" s="4">
        <f t="shared" ref="J49:J64" si="10">(C49-$B49)/$B49</f>
        <v>0.79070365338173521</v>
      </c>
      <c r="K49" s="4">
        <f t="shared" ref="K49:K64" si="11">(D49-$B49)/$B49</f>
        <v>0.77675949991053028</v>
      </c>
      <c r="L49" s="4">
        <f t="shared" ref="L49:L64" si="12">(E49-$B49)/$B49</f>
        <v>-8.2545583671880238E-2</v>
      </c>
      <c r="M49" s="4">
        <f t="shared" ref="M49:M64" si="13">(G49-$B49)/$B49</f>
        <v>-5.9991803755020695E-2</v>
      </c>
      <c r="N49" s="4">
        <f t="shared" ref="N49:N64" si="14">(H49-$B49)/$B49</f>
        <v>-8.5891846448928805E-2</v>
      </c>
      <c r="O49" s="3"/>
    </row>
    <row r="50" spans="1:15" x14ac:dyDescent="0.35">
      <c r="A50" t="s">
        <v>25</v>
      </c>
      <c r="B50" s="3">
        <v>55041.869181279799</v>
      </c>
      <c r="C50" s="3">
        <v>68625.61362908328</v>
      </c>
      <c r="D50" s="3">
        <v>25924.906933766826</v>
      </c>
      <c r="E50" s="3">
        <v>13386.148521648409</v>
      </c>
      <c r="G50" s="3">
        <v>51739.808167046933</v>
      </c>
      <c r="H50" s="3">
        <v>13199.547361614328</v>
      </c>
      <c r="J50" s="4">
        <f t="shared" si="10"/>
        <v>0.24678930148730172</v>
      </c>
      <c r="K50" s="4">
        <f t="shared" si="11"/>
        <v>-0.52899661077309301</v>
      </c>
      <c r="L50" s="4">
        <f t="shared" si="12"/>
        <v>-0.75680061886050287</v>
      </c>
      <c r="M50" s="4">
        <f t="shared" si="13"/>
        <v>-5.999180375502082E-2</v>
      </c>
      <c r="N50" s="4">
        <f t="shared" si="14"/>
        <v>-0.76019078643311033</v>
      </c>
      <c r="O50" s="3"/>
    </row>
    <row r="51" spans="1:15" x14ac:dyDescent="0.35">
      <c r="A51" t="s">
        <v>26</v>
      </c>
      <c r="B51" s="3">
        <v>312585.62117167463</v>
      </c>
      <c r="C51" s="3">
        <v>761937.51749436231</v>
      </c>
      <c r="D51" s="3">
        <v>744790.85619828745</v>
      </c>
      <c r="E51" s="3">
        <v>384567.37077084277</v>
      </c>
      <c r="G51" s="3">
        <v>293833.04592970223</v>
      </c>
      <c r="H51" s="3">
        <v>379255.89232647285</v>
      </c>
      <c r="J51" s="4">
        <f t="shared" si="10"/>
        <v>1.4375322020199384</v>
      </c>
      <c r="K51" s="4">
        <f t="shared" si="11"/>
        <v>1.3826779152750666</v>
      </c>
      <c r="L51" s="4">
        <f t="shared" si="12"/>
        <v>0.23027850522796492</v>
      </c>
      <c r="M51" s="4">
        <f t="shared" si="13"/>
        <v>-5.9991803755020869E-2</v>
      </c>
      <c r="N51" s="4">
        <f t="shared" si="14"/>
        <v>0.21328642982647736</v>
      </c>
      <c r="O51" s="3"/>
    </row>
    <row r="52" spans="1:15" x14ac:dyDescent="0.35">
      <c r="A52" t="s">
        <v>27</v>
      </c>
      <c r="B52" s="3">
        <v>253098020.96610498</v>
      </c>
      <c r="C52" s="3">
        <v>459080300.14355671</v>
      </c>
      <c r="D52" s="3">
        <v>462908199.11792886</v>
      </c>
      <c r="E52" s="3">
        <v>239029066.02653363</v>
      </c>
      <c r="G52" s="3">
        <v>237914214.16152227</v>
      </c>
      <c r="H52" s="3">
        <v>238156798.81444556</v>
      </c>
      <c r="J52" s="4">
        <f t="shared" si="10"/>
        <v>0.81384389491151721</v>
      </c>
      <c r="K52" s="4">
        <f t="shared" si="11"/>
        <v>0.82896807075359058</v>
      </c>
      <c r="L52" s="4">
        <f t="shared" si="12"/>
        <v>-5.5586981225173124E-2</v>
      </c>
      <c r="M52" s="4">
        <f t="shared" si="13"/>
        <v>-5.999180375502082E-2</v>
      </c>
      <c r="N52" s="4">
        <f t="shared" si="14"/>
        <v>-5.9033342475879595E-2</v>
      </c>
      <c r="O52" s="3"/>
    </row>
    <row r="53" spans="1:15" x14ac:dyDescent="0.35">
      <c r="A53" t="s">
        <v>28</v>
      </c>
      <c r="B53" s="3">
        <v>6211.506220319141</v>
      </c>
      <c r="C53" s="3">
        <v>31253.525799594514</v>
      </c>
      <c r="D53" s="3">
        <v>46282.30256363321</v>
      </c>
      <c r="E53" s="3">
        <v>23896.531335486379</v>
      </c>
      <c r="G53" s="3">
        <v>5838.8667581266654</v>
      </c>
      <c r="H53" s="3">
        <v>23410.186713493778</v>
      </c>
      <c r="J53" s="4">
        <f t="shared" si="10"/>
        <v>4.0315534897731675</v>
      </c>
      <c r="K53" s="4">
        <f t="shared" si="11"/>
        <v>6.4510595211567336</v>
      </c>
      <c r="L53" s="4">
        <f t="shared" si="12"/>
        <v>2.8471395645255586</v>
      </c>
      <c r="M53" s="4">
        <f t="shared" si="13"/>
        <v>-5.9991803755020584E-2</v>
      </c>
      <c r="N53" s="4">
        <f t="shared" si="14"/>
        <v>2.7688421911120593</v>
      </c>
      <c r="O53" s="3"/>
    </row>
    <row r="54" spans="1:15" x14ac:dyDescent="0.35">
      <c r="A54" t="s">
        <v>29</v>
      </c>
      <c r="B54" s="3">
        <v>335.94548878966361</v>
      </c>
      <c r="C54" s="3">
        <v>685.73892950040818</v>
      </c>
      <c r="D54" s="3">
        <v>701.72635343726552</v>
      </c>
      <c r="E54" s="3">
        <v>362.31993493249018</v>
      </c>
      <c r="G54" s="3">
        <v>315.79151295380962</v>
      </c>
      <c r="H54" s="3">
        <v>355.14237340299121</v>
      </c>
      <c r="J54" s="4">
        <f t="shared" si="10"/>
        <v>1.04122083011435</v>
      </c>
      <c r="K54" s="4">
        <f t="shared" si="11"/>
        <v>1.0888101696660029</v>
      </c>
      <c r="L54" s="4">
        <f t="shared" si="12"/>
        <v>7.8508112247161865E-2</v>
      </c>
      <c r="M54" s="4">
        <f t="shared" si="13"/>
        <v>-5.9991803755020674E-2</v>
      </c>
      <c r="N54" s="4">
        <f t="shared" si="14"/>
        <v>5.7142855772493555E-2</v>
      </c>
      <c r="O54" s="3"/>
    </row>
    <row r="55" spans="1:15" x14ac:dyDescent="0.35">
      <c r="A55" t="s">
        <v>30</v>
      </c>
      <c r="B55" s="3">
        <v>253353148.11859909</v>
      </c>
      <c r="C55" s="3">
        <v>460065973.19370788</v>
      </c>
      <c r="D55" s="3">
        <v>464275588.65554714</v>
      </c>
      <c r="E55" s="3">
        <v>239735079.44526747</v>
      </c>
      <c r="G55" s="3">
        <v>238154035.77595136</v>
      </c>
      <c r="H55" s="3">
        <v>238848561.51779652</v>
      </c>
      <c r="J55" s="4">
        <f t="shared" si="10"/>
        <v>0.8159078606686303</v>
      </c>
      <c r="K55" s="4">
        <f t="shared" si="11"/>
        <v>0.83252346419714329</v>
      </c>
      <c r="L55" s="4">
        <f t="shared" si="12"/>
        <v>-5.3751330008959507E-2</v>
      </c>
      <c r="M55" s="4">
        <f t="shared" si="13"/>
        <v>-5.9991803755020869E-2</v>
      </c>
      <c r="N55" s="4">
        <f t="shared" si="14"/>
        <v>-5.7250469190983637E-2</v>
      </c>
      <c r="O55" s="3"/>
    </row>
    <row r="56" spans="1:15" x14ac:dyDescent="0.35">
      <c r="A56" t="s">
        <v>31</v>
      </c>
      <c r="B56" s="3">
        <v>59731.786027258539</v>
      </c>
      <c r="C56" s="3">
        <v>57431.696325982797</v>
      </c>
      <c r="D56" s="3">
        <v>13585.750346778868</v>
      </c>
      <c r="E56" s="3">
        <v>7015.0980554701027</v>
      </c>
      <c r="G56" s="3">
        <v>56148.368441974344</v>
      </c>
      <c r="H56" s="3">
        <v>6887.5625898978042</v>
      </c>
      <c r="J56" s="4">
        <f t="shared" si="10"/>
        <v>-3.8506963448675345E-2</v>
      </c>
      <c r="K56" s="4">
        <f t="shared" si="11"/>
        <v>-0.77255409137474929</v>
      </c>
      <c r="L56" s="4">
        <f t="shared" si="12"/>
        <v>-0.88255670017520038</v>
      </c>
      <c r="M56" s="4">
        <f t="shared" si="13"/>
        <v>-5.999180375502091E-2</v>
      </c>
      <c r="N56" s="4">
        <f t="shared" si="14"/>
        <v>-0.8846918358216399</v>
      </c>
    </row>
    <row r="57" spans="1:15" x14ac:dyDescent="0.35">
      <c r="A57" t="s">
        <v>32</v>
      </c>
      <c r="B57" s="3">
        <v>27549.449524845153</v>
      </c>
      <c r="C57" s="3">
        <v>50663.842433366422</v>
      </c>
      <c r="D57" s="3">
        <v>50466.83673514946</v>
      </c>
      <c r="E57" s="3">
        <v>26055.29643065199</v>
      </c>
      <c r="G57" s="3">
        <v>25896.708355391791</v>
      </c>
      <c r="H57" s="3">
        <v>24846.787189156497</v>
      </c>
      <c r="J57" s="4">
        <f t="shared" si="10"/>
        <v>0.83901469202409362</v>
      </c>
      <c r="K57" s="4">
        <f t="shared" si="11"/>
        <v>0.83186370710008295</v>
      </c>
      <c r="L57" s="4">
        <f t="shared" si="12"/>
        <v>-5.4235315767223534E-2</v>
      </c>
      <c r="M57" s="4">
        <f t="shared" si="13"/>
        <v>-5.999180375502082E-2</v>
      </c>
      <c r="N57" s="4">
        <f t="shared" si="14"/>
        <v>-9.8102226443809379E-2</v>
      </c>
    </row>
    <row r="58" spans="1:15" x14ac:dyDescent="0.35">
      <c r="A58" t="s">
        <v>33</v>
      </c>
      <c r="B58" s="3">
        <v>5201.8163692100861</v>
      </c>
      <c r="C58" s="3">
        <v>9455.3990297649998</v>
      </c>
      <c r="D58" s="3">
        <v>9437.7906286988473</v>
      </c>
      <c r="E58" s="3">
        <v>4873.1643502954466</v>
      </c>
      <c r="G58" s="3">
        <v>4889.7500224187797</v>
      </c>
      <c r="H58" s="3">
        <v>4849.0187370566846</v>
      </c>
      <c r="J58" s="4">
        <f t="shared" si="10"/>
        <v>0.81771103757759811</v>
      </c>
      <c r="K58" s="4">
        <f t="shared" si="11"/>
        <v>0.81432598900679931</v>
      </c>
      <c r="L58" s="4">
        <f t="shared" si="12"/>
        <v>-6.3180242359179323E-2</v>
      </c>
      <c r="M58" s="4">
        <f t="shared" si="13"/>
        <v>-5.9991803755020813E-2</v>
      </c>
      <c r="N58" s="4">
        <f t="shared" si="14"/>
        <v>-6.7822008143469906E-2</v>
      </c>
    </row>
    <row r="59" spans="1:15" x14ac:dyDescent="0.35">
      <c r="A59" t="s">
        <v>34</v>
      </c>
      <c r="B59" s="3">
        <v>92483.051921313774</v>
      </c>
      <c r="C59" s="3">
        <v>117550.93778911422</v>
      </c>
      <c r="D59" s="3">
        <v>73490.377710627174</v>
      </c>
      <c r="E59" s="3">
        <v>37943.558836417542</v>
      </c>
      <c r="G59" s="3">
        <v>86934.82681978491</v>
      </c>
      <c r="H59" s="3">
        <v>36583.36851611099</v>
      </c>
      <c r="J59" s="4">
        <f t="shared" si="10"/>
        <v>0.27105383469750383</v>
      </c>
      <c r="K59" s="4">
        <f t="shared" si="11"/>
        <v>-0.20536383495265603</v>
      </c>
      <c r="L59" s="4">
        <f t="shared" si="12"/>
        <v>-0.58972419218279482</v>
      </c>
      <c r="M59" s="4">
        <f t="shared" si="13"/>
        <v>-5.9991803755020896E-2</v>
      </c>
      <c r="N59" s="4">
        <f t="shared" si="14"/>
        <v>-0.60443164713858311</v>
      </c>
    </row>
    <row r="60" spans="1:15" x14ac:dyDescent="0.35">
      <c r="A60" t="s">
        <v>35</v>
      </c>
      <c r="B60" s="3">
        <v>54953.063474895775</v>
      </c>
      <c r="C60" s="3">
        <v>52836.465862364443</v>
      </c>
      <c r="D60" s="3">
        <v>12498.173733010801</v>
      </c>
      <c r="E60" s="3">
        <v>6453.5202172099416</v>
      </c>
      <c r="G60" s="3">
        <v>51656.33007517262</v>
      </c>
      <c r="H60" s="3">
        <v>6336.1953123163066</v>
      </c>
      <c r="J60" s="4">
        <f t="shared" si="10"/>
        <v>-3.8516462571704629E-2</v>
      </c>
      <c r="K60" s="4">
        <f t="shared" si="11"/>
        <v>-0.77256638770065389</v>
      </c>
      <c r="L60" s="4">
        <f t="shared" si="12"/>
        <v>-0.88256304909810701</v>
      </c>
      <c r="M60" s="4">
        <f t="shared" si="13"/>
        <v>-5.9991803755020903E-2</v>
      </c>
      <c r="N60" s="4">
        <f t="shared" si="14"/>
        <v>-0.88469805117942391</v>
      </c>
    </row>
    <row r="61" spans="1:15" x14ac:dyDescent="0.35">
      <c r="A61" t="s">
        <v>36</v>
      </c>
      <c r="B61" s="3">
        <v>3443.6787091333131</v>
      </c>
      <c r="C61" s="3">
        <v>6332.9672060572402</v>
      </c>
      <c r="D61" s="3">
        <v>6308.3508093183736</v>
      </c>
      <c r="E61" s="3">
        <v>3256.9100987154852</v>
      </c>
      <c r="G61" s="3">
        <v>3237.0862118196437</v>
      </c>
      <c r="H61" s="3">
        <v>3105.8459312122068</v>
      </c>
      <c r="J61" s="4">
        <f t="shared" si="10"/>
        <v>0.83901221367166623</v>
      </c>
      <c r="K61" s="4">
        <f t="shared" si="11"/>
        <v>0.83186392870722425</v>
      </c>
      <c r="L61" s="4">
        <f t="shared" si="12"/>
        <v>-5.423520200141807E-2</v>
      </c>
      <c r="M61" s="4">
        <f t="shared" si="13"/>
        <v>-5.9991803755020882E-2</v>
      </c>
      <c r="N61" s="4">
        <f t="shared" si="14"/>
        <v>-9.8102293058033363E-2</v>
      </c>
    </row>
    <row r="62" spans="1:15" x14ac:dyDescent="0.35">
      <c r="A62" t="s">
        <v>37</v>
      </c>
      <c r="B62" s="3">
        <v>780.26892672976874</v>
      </c>
      <c r="C62" s="3">
        <v>1418.3023098337781</v>
      </c>
      <c r="D62" s="3">
        <v>1415.6611966759031</v>
      </c>
      <c r="E62" s="3">
        <v>730.97083304488876</v>
      </c>
      <c r="G62" s="3">
        <v>733.45918640125569</v>
      </c>
      <c r="H62" s="3">
        <v>727.34905196964007</v>
      </c>
      <c r="J62" s="4">
        <f t="shared" si="10"/>
        <v>0.81770958863902066</v>
      </c>
      <c r="K62" s="4">
        <f t="shared" si="11"/>
        <v>0.81432471315904431</v>
      </c>
      <c r="L62" s="4">
        <f t="shared" si="12"/>
        <v>-6.3180900835685117E-2</v>
      </c>
      <c r="M62" s="4">
        <f t="shared" si="13"/>
        <v>-5.9991803755020869E-2</v>
      </c>
      <c r="N62" s="4">
        <f t="shared" si="14"/>
        <v>-6.7822609548126286E-2</v>
      </c>
    </row>
    <row r="63" spans="1:15" x14ac:dyDescent="0.35">
      <c r="A63" t="s">
        <v>38</v>
      </c>
      <c r="B63" s="3">
        <v>59177.011110758867</v>
      </c>
      <c r="C63" s="3">
        <v>60587.735378255464</v>
      </c>
      <c r="D63" s="3">
        <v>20222.185739005075</v>
      </c>
      <c r="E63" s="3">
        <v>10441.401148970315</v>
      </c>
      <c r="G63" s="3">
        <v>55626.875473393535</v>
      </c>
      <c r="H63" s="3">
        <v>10169.390295498153</v>
      </c>
      <c r="J63" s="4">
        <f t="shared" si="10"/>
        <v>2.3839059138289518E-2</v>
      </c>
      <c r="K63" s="4">
        <f t="shared" si="11"/>
        <v>-0.65827632454846108</v>
      </c>
      <c r="L63" s="4">
        <f t="shared" si="12"/>
        <v>-0.82355646300845387</v>
      </c>
      <c r="M63" s="4">
        <f t="shared" si="13"/>
        <v>-5.999180375502082E-2</v>
      </c>
      <c r="N63" s="4">
        <f t="shared" si="14"/>
        <v>-0.82815302590283624</v>
      </c>
    </row>
    <row r="64" spans="1:15" x14ac:dyDescent="0.35">
      <c r="A64" t="s">
        <v>39</v>
      </c>
      <c r="B64" s="3">
        <v>59731.786027258539</v>
      </c>
      <c r="C64" s="3">
        <v>57431.696325982797</v>
      </c>
      <c r="D64" s="3">
        <v>13585.750346778868</v>
      </c>
      <c r="E64" s="3">
        <v>7015.0980554701027</v>
      </c>
      <c r="G64" s="3">
        <v>56148.368441974344</v>
      </c>
      <c r="H64" s="3">
        <v>6887.5625898978042</v>
      </c>
      <c r="J64" s="4">
        <f t="shared" si="10"/>
        <v>-3.8506963448675345E-2</v>
      </c>
      <c r="K64" s="4">
        <f t="shared" si="11"/>
        <v>-0.77255409137474929</v>
      </c>
      <c r="L64" s="4">
        <f t="shared" si="12"/>
        <v>-0.88255670017520038</v>
      </c>
      <c r="M64" s="4">
        <f t="shared" si="13"/>
        <v>-5.999180375502091E-2</v>
      </c>
      <c r="N64" s="4">
        <f t="shared" si="14"/>
        <v>-0.8846918358216399</v>
      </c>
    </row>
    <row r="68" spans="2:2" x14ac:dyDescent="0.35">
      <c r="B68" t="s">
        <v>41</v>
      </c>
    </row>
  </sheetData>
  <conditionalFormatting sqref="K27:K4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{6DB34CF0-E93F-4EFC-9C62-3338E67E42BF}</x14:id>
        </ext>
      </extLst>
    </cfRule>
  </conditionalFormatting>
  <conditionalFormatting sqref="K6:L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{EF31F097-C7F1-4525-933E-3DFE2D194CE7}</x14:id>
        </ext>
      </extLst>
    </cfRule>
  </conditionalFormatting>
  <conditionalFormatting sqref="K48:L6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{4D52F91B-DB73-4317-8CE8-6557BF1F4568}</x14:id>
        </ext>
      </extLst>
    </cfRule>
  </conditionalFormatting>
  <conditionalFormatting sqref="L27:L4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{5E143AD4-80AE-4BFE-9A06-E532557D9FAC}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B34CF0-E93F-4EFC-9C62-3338E67E42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K27:K43</xm:sqref>
        </x14:conditionalFormatting>
        <x14:conditionalFormatting xmlns:xm="http://schemas.microsoft.com/office/excel/2006/main">
          <x14:cfRule type="dataBar" id="{EF31F097-C7F1-4525-933E-3DFE2D194C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K6:L22</xm:sqref>
        </x14:conditionalFormatting>
        <x14:conditionalFormatting xmlns:xm="http://schemas.microsoft.com/office/excel/2006/main">
          <x14:cfRule type="dataBar" id="{4D52F91B-DB73-4317-8CE8-6557BF1F4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K48:L64</xm:sqref>
        </x14:conditionalFormatting>
        <x14:conditionalFormatting xmlns:xm="http://schemas.microsoft.com/office/excel/2006/main">
          <x14:cfRule type="dataBar" id="{5E143AD4-80AE-4BFE-9A06-E532557D9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L27:L43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MOVES3 v MOVES2014a</vt:lpstr>
      <vt:lpstr>Model Comparison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Brice Nichols</cp:lastModifiedBy>
  <dcterms:created xsi:type="dcterms:W3CDTF">2023-10-06T17:39:12Z</dcterms:created>
  <dcterms:modified xsi:type="dcterms:W3CDTF">2023-11-09T19:21:01Z</dcterms:modified>
</cp:coreProperties>
</file>