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ce\travel-modeling\4k\"/>
    </mc:Choice>
  </mc:AlternateContent>
  <bookViews>
    <workbookView xWindow="0" yWindow="0" windowWidth="15225" windowHeight="7500" activeTab="1" xr2:uid="{52C098E0-0864-4039-A244-DEBC6F1FA04B}"/>
  </bookViews>
  <sheets>
    <sheet name="Summary" sheetId="19" r:id="rId1"/>
    <sheet name="Summary 2" sheetId="21" r:id="rId2"/>
    <sheet name="HBW" sheetId="1" r:id="rId3"/>
    <sheet name="HBO" sheetId="12" r:id="rId4"/>
    <sheet name="HBShop" sheetId="6" r:id="rId5"/>
    <sheet name="HBSchool" sheetId="7" r:id="rId6"/>
    <sheet name="NHB WtO" sheetId="14" r:id="rId7"/>
    <sheet name="NHB OtO" sheetId="16" r:id="rId8"/>
    <sheet name="College" sheetId="11" r:id="rId9"/>
    <sheet name="College2006" sheetId="18" r:id="rId10"/>
    <sheet name="HBSchool2006" sheetId="8" r:id="rId11"/>
    <sheet name="HBW2006" sheetId="2" r:id="rId12"/>
    <sheet name="NHBWtO2006" sheetId="15" r:id="rId13"/>
    <sheet name="NHBOtO206" sheetId="17" r:id="rId14"/>
    <sheet name="HBO2006" sheetId="13" r:id="rId15"/>
    <sheet name="HBShop2006" sheetId="4" r:id="rId16"/>
    <sheet name="PUMS Comparison inc-size-worker" sheetId="5" r:id="rId17"/>
    <sheet name="PUMS school-inc" sheetId="9" r:id="rId18"/>
    <sheet name="Sheet3" sheetId="10" r:id="rId19"/>
  </sheets>
  <definedNames>
    <definedName name="_xlchart.v1.0" hidden="1">Summary!$A$6:$A$11</definedName>
    <definedName name="_xlchart.v1.1" hidden="1">Summary!$B$6:$B$11</definedName>
    <definedName name="_xlchart.v1.2" hidden="1">Summary!$C$6:$C$11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1" l="1"/>
  <c r="L7" i="21"/>
  <c r="M7" i="21"/>
  <c r="N7" i="21"/>
  <c r="K8" i="21"/>
  <c r="D8" i="21" s="1"/>
  <c r="L8" i="21"/>
  <c r="M8" i="21"/>
  <c r="N8" i="21"/>
  <c r="G8" i="21" s="1"/>
  <c r="K9" i="21"/>
  <c r="L9" i="21"/>
  <c r="M9" i="21"/>
  <c r="N9" i="21"/>
  <c r="K10" i="21"/>
  <c r="D10" i="21" s="1"/>
  <c r="L10" i="21"/>
  <c r="M10" i="21"/>
  <c r="N10" i="21"/>
  <c r="K11" i="21"/>
  <c r="L11" i="21"/>
  <c r="M11" i="21"/>
  <c r="N11" i="21"/>
  <c r="K12" i="21"/>
  <c r="D12" i="21" s="1"/>
  <c r="L12" i="21"/>
  <c r="M12" i="21"/>
  <c r="N12" i="21"/>
  <c r="K13" i="21"/>
  <c r="L13" i="21"/>
  <c r="M13" i="21"/>
  <c r="N13" i="21"/>
  <c r="K14" i="21"/>
  <c r="D14" i="21" s="1"/>
  <c r="L14" i="21"/>
  <c r="M14" i="21"/>
  <c r="N14" i="21"/>
  <c r="G14" i="21" s="1"/>
  <c r="K15" i="21"/>
  <c r="L15" i="21"/>
  <c r="M15" i="21"/>
  <c r="N15" i="21"/>
  <c r="K16" i="21"/>
  <c r="D16" i="21" s="1"/>
  <c r="L16" i="21"/>
  <c r="M16" i="21"/>
  <c r="N16" i="21"/>
  <c r="G16" i="21" s="1"/>
  <c r="K17" i="21"/>
  <c r="L17" i="21"/>
  <c r="M17" i="21"/>
  <c r="N17" i="21"/>
  <c r="K18" i="21"/>
  <c r="D18" i="21" s="1"/>
  <c r="L18" i="21"/>
  <c r="M18" i="21"/>
  <c r="N18" i="21"/>
  <c r="G18" i="21" s="1"/>
  <c r="L6" i="21"/>
  <c r="E6" i="21" s="1"/>
  <c r="M6" i="21"/>
  <c r="N6" i="21"/>
  <c r="K6" i="21"/>
  <c r="D6" i="21"/>
  <c r="D9" i="21"/>
  <c r="D7" i="21"/>
  <c r="E7" i="21"/>
  <c r="F7" i="21"/>
  <c r="G7" i="21"/>
  <c r="E8" i="21"/>
  <c r="F8" i="21"/>
  <c r="E9" i="21"/>
  <c r="F9" i="21"/>
  <c r="G9" i="21"/>
  <c r="E10" i="21"/>
  <c r="F10" i="21"/>
  <c r="G10" i="21"/>
  <c r="D11" i="21"/>
  <c r="E11" i="21"/>
  <c r="F11" i="21"/>
  <c r="G11" i="21"/>
  <c r="E12" i="21"/>
  <c r="F12" i="21"/>
  <c r="G12" i="21"/>
  <c r="D13" i="21"/>
  <c r="E13" i="21"/>
  <c r="F13" i="21"/>
  <c r="G13" i="21"/>
  <c r="E14" i="21"/>
  <c r="F14" i="21"/>
  <c r="D15" i="21"/>
  <c r="E15" i="21"/>
  <c r="F15" i="21"/>
  <c r="G15" i="21"/>
  <c r="E16" i="21"/>
  <c r="F16" i="21"/>
  <c r="D17" i="21"/>
  <c r="E17" i="21"/>
  <c r="F17" i="21"/>
  <c r="G17" i="21"/>
  <c r="E18" i="21"/>
  <c r="F18" i="21"/>
  <c r="F6" i="21"/>
  <c r="G6" i="21"/>
  <c r="C11" i="19"/>
  <c r="D11" i="19"/>
  <c r="B11" i="19"/>
  <c r="C10" i="19"/>
  <c r="D10" i="19"/>
  <c r="B10" i="19"/>
  <c r="C9" i="19"/>
  <c r="D9" i="19"/>
  <c r="B9" i="19"/>
  <c r="C8" i="19"/>
  <c r="D8" i="19"/>
  <c r="B8" i="19"/>
  <c r="C7" i="19"/>
  <c r="D7" i="19"/>
  <c r="B7" i="19"/>
  <c r="C6" i="19"/>
  <c r="D6" i="19"/>
  <c r="B6" i="19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" i="1"/>
  <c r="J16" i="11"/>
  <c r="N6" i="11"/>
  <c r="N7" i="11"/>
  <c r="N8" i="11"/>
  <c r="N9" i="11"/>
  <c r="N10" i="11"/>
  <c r="N11" i="11"/>
  <c r="N12" i="11"/>
  <c r="O12" i="11"/>
  <c r="N13" i="11"/>
  <c r="N14" i="11"/>
  <c r="N15" i="11"/>
  <c r="N16" i="11"/>
  <c r="N17" i="11"/>
  <c r="G7" i="11"/>
  <c r="O7" i="11" s="1"/>
  <c r="G6" i="11"/>
  <c r="O6" i="11" s="1"/>
  <c r="E19" i="11"/>
  <c r="P7" i="11"/>
  <c r="P8" i="11"/>
  <c r="P9" i="11"/>
  <c r="P10" i="11"/>
  <c r="P11" i="11"/>
  <c r="P12" i="11"/>
  <c r="P13" i="11"/>
  <c r="P14" i="11"/>
  <c r="P15" i="11"/>
  <c r="P16" i="11"/>
  <c r="P17" i="11"/>
  <c r="H6" i="11"/>
  <c r="I7" i="11"/>
  <c r="I8" i="11"/>
  <c r="I9" i="11"/>
  <c r="I10" i="11"/>
  <c r="I11" i="11"/>
  <c r="I12" i="11"/>
  <c r="I13" i="11"/>
  <c r="I14" i="11"/>
  <c r="I15" i="11"/>
  <c r="I16" i="11"/>
  <c r="I17" i="11"/>
  <c r="F6" i="11"/>
  <c r="J7" i="11"/>
  <c r="G8" i="11"/>
  <c r="J8" i="11" s="1"/>
  <c r="G9" i="11"/>
  <c r="G10" i="11"/>
  <c r="J10" i="11" s="1"/>
  <c r="G11" i="11"/>
  <c r="J11" i="11" s="1"/>
  <c r="G12" i="11"/>
  <c r="G13" i="11"/>
  <c r="J13" i="11" s="1"/>
  <c r="G14" i="11"/>
  <c r="J14" i="11" s="1"/>
  <c r="G15" i="11"/>
  <c r="G16" i="11"/>
  <c r="G17" i="11"/>
  <c r="J17" i="11" s="1"/>
  <c r="H7" i="11"/>
  <c r="H8" i="11"/>
  <c r="C7" i="11"/>
  <c r="C8" i="11"/>
  <c r="C9" i="11"/>
  <c r="H9" i="11" s="1"/>
  <c r="C10" i="11"/>
  <c r="H10" i="11" s="1"/>
  <c r="C11" i="11"/>
  <c r="H11" i="11" s="1"/>
  <c r="C12" i="11"/>
  <c r="H12" i="11" s="1"/>
  <c r="C13" i="11"/>
  <c r="H13" i="11" s="1"/>
  <c r="C14" i="11"/>
  <c r="H14" i="11" s="1"/>
  <c r="C15" i="11"/>
  <c r="H15" i="11" s="1"/>
  <c r="C16" i="11"/>
  <c r="H16" i="11" s="1"/>
  <c r="C17" i="11"/>
  <c r="H17" i="11" s="1"/>
  <c r="C6" i="11"/>
  <c r="O9" i="11" l="1"/>
  <c r="O16" i="11"/>
  <c r="O13" i="11"/>
  <c r="O8" i="11"/>
  <c r="O15" i="11"/>
  <c r="O11" i="11"/>
  <c r="O10" i="11"/>
  <c r="O4" i="11" s="1"/>
  <c r="O14" i="11"/>
  <c r="P6" i="11" l="1"/>
  <c r="P4" i="11" s="1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6" i="16"/>
  <c r="O6" i="16" s="1"/>
  <c r="N57" i="16"/>
  <c r="H57" i="16" s="1"/>
  <c r="P57" i="16" s="1"/>
  <c r="M57" i="16"/>
  <c r="L57" i="16"/>
  <c r="D57" i="16"/>
  <c r="N56" i="16"/>
  <c r="H56" i="16" s="1"/>
  <c r="M56" i="16"/>
  <c r="O56" i="16" s="1"/>
  <c r="L56" i="16"/>
  <c r="G56" i="16"/>
  <c r="D56" i="16"/>
  <c r="N55" i="16"/>
  <c r="H55" i="16" s="1"/>
  <c r="P55" i="16" s="1"/>
  <c r="M55" i="16"/>
  <c r="L55" i="16"/>
  <c r="D55" i="16"/>
  <c r="N54" i="16"/>
  <c r="H54" i="16" s="1"/>
  <c r="M54" i="16"/>
  <c r="L54" i="16"/>
  <c r="D54" i="16"/>
  <c r="N53" i="16"/>
  <c r="H53" i="16" s="1"/>
  <c r="P53" i="16" s="1"/>
  <c r="M53" i="16"/>
  <c r="L53" i="16"/>
  <c r="D53" i="16"/>
  <c r="N52" i="16"/>
  <c r="H52" i="16" s="1"/>
  <c r="M52" i="16"/>
  <c r="O52" i="16" s="1"/>
  <c r="L52" i="16"/>
  <c r="D52" i="16"/>
  <c r="N51" i="16"/>
  <c r="H51" i="16" s="1"/>
  <c r="P51" i="16" s="1"/>
  <c r="M51" i="16"/>
  <c r="L51" i="16"/>
  <c r="D51" i="16"/>
  <c r="O51" i="16" s="1"/>
  <c r="O50" i="16"/>
  <c r="N50" i="16"/>
  <c r="H50" i="16" s="1"/>
  <c r="M50" i="16"/>
  <c r="L50" i="16"/>
  <c r="G50" i="16"/>
  <c r="D50" i="16"/>
  <c r="N49" i="16"/>
  <c r="H49" i="16" s="1"/>
  <c r="P49" i="16" s="1"/>
  <c r="M49" i="16"/>
  <c r="L49" i="16"/>
  <c r="D49" i="16"/>
  <c r="N48" i="16"/>
  <c r="H48" i="16" s="1"/>
  <c r="M48" i="16"/>
  <c r="O48" i="16" s="1"/>
  <c r="L48" i="16"/>
  <c r="G48" i="16"/>
  <c r="D48" i="16"/>
  <c r="N47" i="16"/>
  <c r="H47" i="16" s="1"/>
  <c r="P47" i="16" s="1"/>
  <c r="M47" i="16"/>
  <c r="L47" i="16"/>
  <c r="D47" i="16"/>
  <c r="O47" i="16" s="1"/>
  <c r="N46" i="16"/>
  <c r="H46" i="16" s="1"/>
  <c r="M46" i="16"/>
  <c r="L46" i="16"/>
  <c r="G46" i="16"/>
  <c r="D46" i="16"/>
  <c r="N45" i="16"/>
  <c r="H45" i="16" s="1"/>
  <c r="P45" i="16" s="1"/>
  <c r="M45" i="16"/>
  <c r="L45" i="16"/>
  <c r="D45" i="16"/>
  <c r="N44" i="16"/>
  <c r="H44" i="16" s="1"/>
  <c r="M44" i="16"/>
  <c r="O44" i="16" s="1"/>
  <c r="L44" i="16"/>
  <c r="D44" i="16"/>
  <c r="N43" i="16"/>
  <c r="H43" i="16" s="1"/>
  <c r="P43" i="16" s="1"/>
  <c r="M43" i="16"/>
  <c r="L43" i="16"/>
  <c r="D43" i="16"/>
  <c r="O43" i="16" s="1"/>
  <c r="O42" i="16"/>
  <c r="N42" i="16"/>
  <c r="H42" i="16" s="1"/>
  <c r="M42" i="16"/>
  <c r="L42" i="16"/>
  <c r="D42" i="16"/>
  <c r="N41" i="16"/>
  <c r="H41" i="16" s="1"/>
  <c r="P41" i="16" s="1"/>
  <c r="M41" i="16"/>
  <c r="L41" i="16"/>
  <c r="D41" i="16"/>
  <c r="O41" i="16" s="1"/>
  <c r="N40" i="16"/>
  <c r="H40" i="16" s="1"/>
  <c r="M40" i="16"/>
  <c r="O40" i="16" s="1"/>
  <c r="L40" i="16"/>
  <c r="D40" i="16"/>
  <c r="N39" i="16"/>
  <c r="H39" i="16" s="1"/>
  <c r="P39" i="16" s="1"/>
  <c r="M39" i="16"/>
  <c r="L39" i="16"/>
  <c r="D39" i="16"/>
  <c r="N38" i="16"/>
  <c r="H38" i="16" s="1"/>
  <c r="M38" i="16"/>
  <c r="L38" i="16"/>
  <c r="D38" i="16"/>
  <c r="N37" i="16"/>
  <c r="H37" i="16" s="1"/>
  <c r="P37" i="16" s="1"/>
  <c r="M37" i="16"/>
  <c r="L37" i="16"/>
  <c r="D37" i="16"/>
  <c r="O36" i="16"/>
  <c r="N36" i="16"/>
  <c r="H36" i="16" s="1"/>
  <c r="M36" i="16"/>
  <c r="L36" i="16"/>
  <c r="G36" i="16"/>
  <c r="D36" i="16"/>
  <c r="N35" i="16"/>
  <c r="H35" i="16" s="1"/>
  <c r="P35" i="16" s="1"/>
  <c r="M35" i="16"/>
  <c r="L35" i="16"/>
  <c r="D35" i="16"/>
  <c r="O35" i="16" s="1"/>
  <c r="N34" i="16"/>
  <c r="H34" i="16" s="1"/>
  <c r="M34" i="16"/>
  <c r="O34" i="16" s="1"/>
  <c r="L34" i="16"/>
  <c r="D34" i="16"/>
  <c r="N33" i="16"/>
  <c r="H33" i="16" s="1"/>
  <c r="P33" i="16" s="1"/>
  <c r="M33" i="16"/>
  <c r="L33" i="16"/>
  <c r="D33" i="16"/>
  <c r="O33" i="16" s="1"/>
  <c r="O32" i="16"/>
  <c r="N32" i="16"/>
  <c r="H32" i="16" s="1"/>
  <c r="M32" i="16"/>
  <c r="L32" i="16"/>
  <c r="D32" i="16"/>
  <c r="N31" i="16"/>
  <c r="H31" i="16" s="1"/>
  <c r="P31" i="16" s="1"/>
  <c r="M31" i="16"/>
  <c r="L31" i="16"/>
  <c r="D31" i="16"/>
  <c r="O31" i="16" s="1"/>
  <c r="N30" i="16"/>
  <c r="H30" i="16" s="1"/>
  <c r="M30" i="16"/>
  <c r="L30" i="16"/>
  <c r="D30" i="16"/>
  <c r="N29" i="16"/>
  <c r="H29" i="16" s="1"/>
  <c r="P29" i="16" s="1"/>
  <c r="M29" i="16"/>
  <c r="L29" i="16"/>
  <c r="D29" i="16"/>
  <c r="N28" i="16"/>
  <c r="H28" i="16" s="1"/>
  <c r="M28" i="16"/>
  <c r="O28" i="16" s="1"/>
  <c r="L28" i="16"/>
  <c r="G28" i="16"/>
  <c r="D28" i="16"/>
  <c r="N27" i="16"/>
  <c r="H27" i="16" s="1"/>
  <c r="P27" i="16" s="1"/>
  <c r="M27" i="16"/>
  <c r="O27" i="16" s="1"/>
  <c r="L27" i="16"/>
  <c r="D27" i="16"/>
  <c r="N26" i="16"/>
  <c r="H26" i="16" s="1"/>
  <c r="M26" i="16"/>
  <c r="O26" i="16" s="1"/>
  <c r="L26" i="16"/>
  <c r="G26" i="16"/>
  <c r="D26" i="16"/>
  <c r="N25" i="16"/>
  <c r="H25" i="16" s="1"/>
  <c r="P25" i="16" s="1"/>
  <c r="M25" i="16"/>
  <c r="L25" i="16"/>
  <c r="D25" i="16"/>
  <c r="K25" i="16" s="1"/>
  <c r="N24" i="16"/>
  <c r="H24" i="16" s="1"/>
  <c r="P24" i="16" s="1"/>
  <c r="M24" i="16"/>
  <c r="L24" i="16"/>
  <c r="D24" i="16"/>
  <c r="N23" i="16"/>
  <c r="H23" i="16" s="1"/>
  <c r="P23" i="16" s="1"/>
  <c r="M23" i="16"/>
  <c r="L23" i="16"/>
  <c r="D23" i="16"/>
  <c r="N22" i="16"/>
  <c r="H22" i="16" s="1"/>
  <c r="M22" i="16"/>
  <c r="L22" i="16"/>
  <c r="D22" i="16"/>
  <c r="N21" i="16"/>
  <c r="H21" i="16" s="1"/>
  <c r="P21" i="16" s="1"/>
  <c r="M21" i="16"/>
  <c r="L21" i="16"/>
  <c r="D21" i="16"/>
  <c r="O20" i="16"/>
  <c r="N20" i="16"/>
  <c r="H20" i="16" s="1"/>
  <c r="M20" i="16"/>
  <c r="L20" i="16"/>
  <c r="D20" i="16"/>
  <c r="N19" i="16"/>
  <c r="H19" i="16" s="1"/>
  <c r="P19" i="16" s="1"/>
  <c r="M19" i="16"/>
  <c r="L19" i="16"/>
  <c r="D19" i="16"/>
  <c r="O18" i="16"/>
  <c r="N18" i="16"/>
  <c r="G18" i="16" s="1"/>
  <c r="M18" i="16"/>
  <c r="L18" i="16"/>
  <c r="H18" i="16"/>
  <c r="K18" i="16" s="1"/>
  <c r="D18" i="16"/>
  <c r="N17" i="16"/>
  <c r="M17" i="16"/>
  <c r="L17" i="16"/>
  <c r="D17" i="16"/>
  <c r="N16" i="16"/>
  <c r="M16" i="16"/>
  <c r="L16" i="16"/>
  <c r="H16" i="16"/>
  <c r="K16" i="16" s="1"/>
  <c r="G16" i="16"/>
  <c r="Q16" i="16" s="1"/>
  <c r="D16" i="16"/>
  <c r="O16" i="16" s="1"/>
  <c r="N15" i="16"/>
  <c r="M15" i="16"/>
  <c r="L15" i="16"/>
  <c r="D15" i="16"/>
  <c r="O15" i="16" s="1"/>
  <c r="N14" i="16"/>
  <c r="H14" i="16" s="1"/>
  <c r="P14" i="16" s="1"/>
  <c r="M14" i="16"/>
  <c r="L14" i="16"/>
  <c r="D14" i="16"/>
  <c r="N13" i="16"/>
  <c r="M13" i="16"/>
  <c r="L13" i="16"/>
  <c r="D13" i="16"/>
  <c r="N12" i="16"/>
  <c r="H12" i="16" s="1"/>
  <c r="P12" i="16" s="1"/>
  <c r="M12" i="16"/>
  <c r="O12" i="16" s="1"/>
  <c r="L12" i="16"/>
  <c r="D12" i="16"/>
  <c r="N11" i="16"/>
  <c r="M11" i="16"/>
  <c r="L11" i="16"/>
  <c r="D11" i="16"/>
  <c r="O10" i="16"/>
  <c r="N10" i="16"/>
  <c r="H10" i="16" s="1"/>
  <c r="M10" i="16"/>
  <c r="L10" i="16"/>
  <c r="D10" i="16"/>
  <c r="N9" i="16"/>
  <c r="M9" i="16"/>
  <c r="O9" i="16" s="1"/>
  <c r="L9" i="16"/>
  <c r="D9" i="16"/>
  <c r="O8" i="16"/>
  <c r="N8" i="16"/>
  <c r="H8" i="16" s="1"/>
  <c r="M8" i="16"/>
  <c r="L8" i="16"/>
  <c r="D8" i="16"/>
  <c r="N7" i="16"/>
  <c r="M7" i="16"/>
  <c r="O7" i="16" s="1"/>
  <c r="L7" i="16"/>
  <c r="D7" i="16"/>
  <c r="N6" i="16"/>
  <c r="H6" i="16" s="1"/>
  <c r="M6" i="16"/>
  <c r="L6" i="16"/>
  <c r="D6" i="16"/>
  <c r="H14" i="14"/>
  <c r="H19" i="14"/>
  <c r="H54" i="14"/>
  <c r="G7" i="14"/>
  <c r="G10" i="14"/>
  <c r="G42" i="14"/>
  <c r="G47" i="14"/>
  <c r="G50" i="14"/>
  <c r="I12" i="14"/>
  <c r="I13" i="14"/>
  <c r="I14" i="14"/>
  <c r="I20" i="14"/>
  <c r="I21" i="14"/>
  <c r="I22" i="14"/>
  <c r="I28" i="14"/>
  <c r="I29" i="14"/>
  <c r="I30" i="14"/>
  <c r="I36" i="14"/>
  <c r="I37" i="14"/>
  <c r="I38" i="14"/>
  <c r="I44" i="14"/>
  <c r="I45" i="14"/>
  <c r="I46" i="14"/>
  <c r="I52" i="14"/>
  <c r="I53" i="14"/>
  <c r="I54" i="14"/>
  <c r="N57" i="14"/>
  <c r="H57" i="14" s="1"/>
  <c r="M57" i="14"/>
  <c r="L57" i="14"/>
  <c r="D57" i="14"/>
  <c r="N56" i="14"/>
  <c r="H56" i="14" s="1"/>
  <c r="M56" i="14"/>
  <c r="L56" i="14"/>
  <c r="D56" i="14"/>
  <c r="I56" i="14" s="1"/>
  <c r="N55" i="14"/>
  <c r="H55" i="14" s="1"/>
  <c r="M55" i="14"/>
  <c r="L55" i="14"/>
  <c r="D55" i="14"/>
  <c r="N54" i="14"/>
  <c r="G54" i="14" s="1"/>
  <c r="M54" i="14"/>
  <c r="L54" i="14"/>
  <c r="D54" i="14"/>
  <c r="N53" i="14"/>
  <c r="G53" i="14" s="1"/>
  <c r="Q53" i="14" s="1"/>
  <c r="M53" i="14"/>
  <c r="L53" i="14"/>
  <c r="D53" i="14"/>
  <c r="N52" i="14"/>
  <c r="G52" i="14" s="1"/>
  <c r="M52" i="14"/>
  <c r="L52" i="14"/>
  <c r="D52" i="14"/>
  <c r="N51" i="14"/>
  <c r="G51" i="14" s="1"/>
  <c r="Q51" i="14" s="1"/>
  <c r="M51" i="14"/>
  <c r="L51" i="14"/>
  <c r="D51" i="14"/>
  <c r="I51" i="14" s="1"/>
  <c r="N50" i="14"/>
  <c r="M50" i="14"/>
  <c r="L50" i="14"/>
  <c r="D50" i="14"/>
  <c r="I50" i="14" s="1"/>
  <c r="N49" i="14"/>
  <c r="H49" i="14" s="1"/>
  <c r="M49" i="14"/>
  <c r="L49" i="14"/>
  <c r="D49" i="14"/>
  <c r="I49" i="14" s="1"/>
  <c r="N48" i="14"/>
  <c r="H48" i="14" s="1"/>
  <c r="M48" i="14"/>
  <c r="L48" i="14"/>
  <c r="D48" i="14"/>
  <c r="I48" i="14" s="1"/>
  <c r="N47" i="14"/>
  <c r="H47" i="14" s="1"/>
  <c r="M47" i="14"/>
  <c r="L47" i="14"/>
  <c r="D47" i="14"/>
  <c r="N46" i="14"/>
  <c r="G46" i="14" s="1"/>
  <c r="M46" i="14"/>
  <c r="L46" i="14"/>
  <c r="D46" i="14"/>
  <c r="N45" i="14"/>
  <c r="G45" i="14" s="1"/>
  <c r="Q45" i="14" s="1"/>
  <c r="M45" i="14"/>
  <c r="L45" i="14"/>
  <c r="D45" i="14"/>
  <c r="N44" i="14"/>
  <c r="G44" i="14" s="1"/>
  <c r="M44" i="14"/>
  <c r="L44" i="14"/>
  <c r="D44" i="14"/>
  <c r="N43" i="14"/>
  <c r="G43" i="14" s="1"/>
  <c r="Q43" i="14" s="1"/>
  <c r="M43" i="14"/>
  <c r="L43" i="14"/>
  <c r="D43" i="14"/>
  <c r="I43" i="14" s="1"/>
  <c r="N42" i="14"/>
  <c r="H42" i="14" s="1"/>
  <c r="M42" i="14"/>
  <c r="L42" i="14"/>
  <c r="D42" i="14"/>
  <c r="I42" i="14" s="1"/>
  <c r="N41" i="14"/>
  <c r="H41" i="14" s="1"/>
  <c r="M41" i="14"/>
  <c r="L41" i="14"/>
  <c r="D41" i="14"/>
  <c r="N40" i="14"/>
  <c r="H40" i="14" s="1"/>
  <c r="M40" i="14"/>
  <c r="L40" i="14"/>
  <c r="D40" i="14"/>
  <c r="I40" i="14" s="1"/>
  <c r="N39" i="14"/>
  <c r="H39" i="14" s="1"/>
  <c r="M39" i="14"/>
  <c r="L39" i="14"/>
  <c r="D39" i="14"/>
  <c r="N38" i="14"/>
  <c r="G38" i="14" s="1"/>
  <c r="M38" i="14"/>
  <c r="L38" i="14"/>
  <c r="D38" i="14"/>
  <c r="N37" i="14"/>
  <c r="G37" i="14" s="1"/>
  <c r="Q37" i="14" s="1"/>
  <c r="M37" i="14"/>
  <c r="L37" i="14"/>
  <c r="D37" i="14"/>
  <c r="N36" i="14"/>
  <c r="G36" i="14" s="1"/>
  <c r="M36" i="14"/>
  <c r="O36" i="14" s="1"/>
  <c r="L36" i="14"/>
  <c r="D36" i="14"/>
  <c r="N35" i="14"/>
  <c r="G35" i="14" s="1"/>
  <c r="Q35" i="14" s="1"/>
  <c r="M35" i="14"/>
  <c r="L35" i="14"/>
  <c r="D35" i="14"/>
  <c r="I35" i="14" s="1"/>
  <c r="N34" i="14"/>
  <c r="H34" i="14" s="1"/>
  <c r="M34" i="14"/>
  <c r="L34" i="14"/>
  <c r="D34" i="14"/>
  <c r="I34" i="14" s="1"/>
  <c r="N33" i="14"/>
  <c r="H33" i="14" s="1"/>
  <c r="M33" i="14"/>
  <c r="L33" i="14"/>
  <c r="D33" i="14"/>
  <c r="I33" i="14" s="1"/>
  <c r="N32" i="14"/>
  <c r="H32" i="14" s="1"/>
  <c r="M32" i="14"/>
  <c r="L32" i="14"/>
  <c r="D32" i="14"/>
  <c r="I32" i="14" s="1"/>
  <c r="N31" i="14"/>
  <c r="H31" i="14" s="1"/>
  <c r="M31" i="14"/>
  <c r="L31" i="14"/>
  <c r="D31" i="14"/>
  <c r="N30" i="14"/>
  <c r="G30" i="14" s="1"/>
  <c r="M30" i="14"/>
  <c r="L30" i="14"/>
  <c r="D30" i="14"/>
  <c r="N29" i="14"/>
  <c r="G29" i="14" s="1"/>
  <c r="Q29" i="14" s="1"/>
  <c r="M29" i="14"/>
  <c r="L29" i="14"/>
  <c r="D29" i="14"/>
  <c r="N28" i="14"/>
  <c r="H28" i="14" s="1"/>
  <c r="M28" i="14"/>
  <c r="O28" i="14" s="1"/>
  <c r="L28" i="14"/>
  <c r="D28" i="14"/>
  <c r="N27" i="14"/>
  <c r="G27" i="14" s="1"/>
  <c r="Q27" i="14" s="1"/>
  <c r="M27" i="14"/>
  <c r="L27" i="14"/>
  <c r="D27" i="14"/>
  <c r="I27" i="14" s="1"/>
  <c r="N26" i="14"/>
  <c r="M26" i="14"/>
  <c r="L26" i="14"/>
  <c r="D26" i="14"/>
  <c r="I26" i="14" s="1"/>
  <c r="N25" i="14"/>
  <c r="H25" i="14" s="1"/>
  <c r="M25" i="14"/>
  <c r="L25" i="14"/>
  <c r="D25" i="14"/>
  <c r="N24" i="14"/>
  <c r="H24" i="14" s="1"/>
  <c r="M24" i="14"/>
  <c r="L24" i="14"/>
  <c r="D24" i="14"/>
  <c r="I24" i="14" s="1"/>
  <c r="N23" i="14"/>
  <c r="H23" i="14" s="1"/>
  <c r="M23" i="14"/>
  <c r="L23" i="14"/>
  <c r="D23" i="14"/>
  <c r="N22" i="14"/>
  <c r="H22" i="14" s="1"/>
  <c r="M22" i="14"/>
  <c r="L22" i="14"/>
  <c r="D22" i="14"/>
  <c r="N21" i="14"/>
  <c r="G21" i="14" s="1"/>
  <c r="Q21" i="14" s="1"/>
  <c r="M21" i="14"/>
  <c r="L21" i="14"/>
  <c r="D21" i="14"/>
  <c r="N20" i="14"/>
  <c r="G20" i="14" s="1"/>
  <c r="M20" i="14"/>
  <c r="L20" i="14"/>
  <c r="D20" i="14"/>
  <c r="N19" i="14"/>
  <c r="G19" i="14" s="1"/>
  <c r="Q19" i="14" s="1"/>
  <c r="M19" i="14"/>
  <c r="L19" i="14"/>
  <c r="D19" i="14"/>
  <c r="I19" i="14" s="1"/>
  <c r="N18" i="14"/>
  <c r="G18" i="14" s="1"/>
  <c r="M18" i="14"/>
  <c r="L18" i="14"/>
  <c r="D18" i="14"/>
  <c r="I18" i="14" s="1"/>
  <c r="N17" i="14"/>
  <c r="H17" i="14" s="1"/>
  <c r="M17" i="14"/>
  <c r="L17" i="14"/>
  <c r="D17" i="14"/>
  <c r="N16" i="14"/>
  <c r="H16" i="14" s="1"/>
  <c r="M16" i="14"/>
  <c r="L16" i="14"/>
  <c r="D16" i="14"/>
  <c r="I16" i="14" s="1"/>
  <c r="N15" i="14"/>
  <c r="H15" i="14" s="1"/>
  <c r="M15" i="14"/>
  <c r="L15" i="14"/>
  <c r="D15" i="14"/>
  <c r="N14" i="14"/>
  <c r="G14" i="14" s="1"/>
  <c r="M14" i="14"/>
  <c r="L14" i="14"/>
  <c r="D14" i="14"/>
  <c r="N13" i="14"/>
  <c r="G13" i="14" s="1"/>
  <c r="Q13" i="14" s="1"/>
  <c r="M13" i="14"/>
  <c r="L13" i="14"/>
  <c r="D13" i="14"/>
  <c r="N12" i="14"/>
  <c r="G12" i="14" s="1"/>
  <c r="M12" i="14"/>
  <c r="L12" i="14"/>
  <c r="D12" i="14"/>
  <c r="N11" i="14"/>
  <c r="H11" i="14" s="1"/>
  <c r="M11" i="14"/>
  <c r="L11" i="14"/>
  <c r="D11" i="14"/>
  <c r="I11" i="14" s="1"/>
  <c r="N10" i="14"/>
  <c r="M10" i="14"/>
  <c r="L10" i="14"/>
  <c r="D10" i="14"/>
  <c r="I10" i="14" s="1"/>
  <c r="N9" i="14"/>
  <c r="H9" i="14" s="1"/>
  <c r="M9" i="14"/>
  <c r="L9" i="14"/>
  <c r="D9" i="14"/>
  <c r="I9" i="14" s="1"/>
  <c r="N8" i="14"/>
  <c r="H8" i="14" s="1"/>
  <c r="M8" i="14"/>
  <c r="L8" i="14"/>
  <c r="D8" i="14"/>
  <c r="I8" i="14" s="1"/>
  <c r="N7" i="14"/>
  <c r="H7" i="14" s="1"/>
  <c r="M7" i="14"/>
  <c r="L7" i="14"/>
  <c r="D7" i="14"/>
  <c r="I7" i="14" s="1"/>
  <c r="N6" i="14"/>
  <c r="H6" i="14" s="1"/>
  <c r="M6" i="14"/>
  <c r="L6" i="14"/>
  <c r="D6" i="14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6" i="12"/>
  <c r="I6" i="12"/>
  <c r="O10" i="12"/>
  <c r="O11" i="12"/>
  <c r="O12" i="12"/>
  <c r="O18" i="12"/>
  <c r="O19" i="12"/>
  <c r="O20" i="12"/>
  <c r="O26" i="12"/>
  <c r="O27" i="12"/>
  <c r="O28" i="12"/>
  <c r="O34" i="12"/>
  <c r="O35" i="12"/>
  <c r="O36" i="12"/>
  <c r="O42" i="12"/>
  <c r="O43" i="12"/>
  <c r="O44" i="12"/>
  <c r="O50" i="12"/>
  <c r="O51" i="12"/>
  <c r="O52" i="12"/>
  <c r="N7" i="12"/>
  <c r="G7" i="12" s="1"/>
  <c r="N8" i="12"/>
  <c r="G8" i="12" s="1"/>
  <c r="N9" i="12"/>
  <c r="H9" i="12" s="1"/>
  <c r="N10" i="12"/>
  <c r="H10" i="12" s="1"/>
  <c r="N11" i="12"/>
  <c r="G11" i="12" s="1"/>
  <c r="N12" i="12"/>
  <c r="G12" i="12" s="1"/>
  <c r="Q12" i="12" s="1"/>
  <c r="N13" i="12"/>
  <c r="G13" i="12" s="1"/>
  <c r="J13" i="12" s="1"/>
  <c r="N14" i="12"/>
  <c r="G14" i="12" s="1"/>
  <c r="Q14" i="12" s="1"/>
  <c r="N15" i="12"/>
  <c r="G15" i="12" s="1"/>
  <c r="N16" i="12"/>
  <c r="G16" i="12" s="1"/>
  <c r="N17" i="12"/>
  <c r="H17" i="12" s="1"/>
  <c r="N18" i="12"/>
  <c r="H18" i="12" s="1"/>
  <c r="N19" i="12"/>
  <c r="G19" i="12" s="1"/>
  <c r="N20" i="12"/>
  <c r="G20" i="12" s="1"/>
  <c r="N21" i="12"/>
  <c r="G21" i="12" s="1"/>
  <c r="N22" i="12"/>
  <c r="G22" i="12" s="1"/>
  <c r="J22" i="12" s="1"/>
  <c r="N23" i="12"/>
  <c r="G23" i="12" s="1"/>
  <c r="N24" i="12"/>
  <c r="G24" i="12" s="1"/>
  <c r="N25" i="12"/>
  <c r="H25" i="12" s="1"/>
  <c r="N26" i="12"/>
  <c r="H26" i="12" s="1"/>
  <c r="N27" i="12"/>
  <c r="G27" i="12" s="1"/>
  <c r="N28" i="12"/>
  <c r="G28" i="12" s="1"/>
  <c r="Q28" i="12" s="1"/>
  <c r="N29" i="12"/>
  <c r="G29" i="12" s="1"/>
  <c r="Q29" i="12" s="1"/>
  <c r="N30" i="12"/>
  <c r="G30" i="12" s="1"/>
  <c r="N31" i="12"/>
  <c r="G31" i="12" s="1"/>
  <c r="N32" i="12"/>
  <c r="G32" i="12" s="1"/>
  <c r="N33" i="12"/>
  <c r="H33" i="12" s="1"/>
  <c r="N34" i="12"/>
  <c r="H34" i="12" s="1"/>
  <c r="N35" i="12"/>
  <c r="G35" i="12" s="1"/>
  <c r="N36" i="12"/>
  <c r="G36" i="12" s="1"/>
  <c r="Q36" i="12" s="1"/>
  <c r="N37" i="12"/>
  <c r="G37" i="12" s="1"/>
  <c r="J37" i="12" s="1"/>
  <c r="N38" i="12"/>
  <c r="G38" i="12" s="1"/>
  <c r="J38" i="12" s="1"/>
  <c r="N39" i="12"/>
  <c r="G39" i="12" s="1"/>
  <c r="N40" i="12"/>
  <c r="G40" i="12" s="1"/>
  <c r="N41" i="12"/>
  <c r="H41" i="12" s="1"/>
  <c r="N42" i="12"/>
  <c r="H42" i="12" s="1"/>
  <c r="N43" i="12"/>
  <c r="G43" i="12" s="1"/>
  <c r="N44" i="12"/>
  <c r="G44" i="12" s="1"/>
  <c r="N45" i="12"/>
  <c r="G45" i="12" s="1"/>
  <c r="N46" i="12"/>
  <c r="G46" i="12" s="1"/>
  <c r="N47" i="12"/>
  <c r="G47" i="12" s="1"/>
  <c r="N48" i="12"/>
  <c r="G48" i="12" s="1"/>
  <c r="N49" i="12"/>
  <c r="H49" i="12" s="1"/>
  <c r="N50" i="12"/>
  <c r="H50" i="12" s="1"/>
  <c r="N51" i="12"/>
  <c r="G51" i="12" s="1"/>
  <c r="N52" i="12"/>
  <c r="G52" i="12" s="1"/>
  <c r="Q52" i="12" s="1"/>
  <c r="N53" i="12"/>
  <c r="G53" i="12" s="1"/>
  <c r="J53" i="12" s="1"/>
  <c r="N54" i="12"/>
  <c r="G54" i="12" s="1"/>
  <c r="Q54" i="12" s="1"/>
  <c r="N55" i="12"/>
  <c r="G55" i="12" s="1"/>
  <c r="N56" i="12"/>
  <c r="G56" i="12" s="1"/>
  <c r="N57" i="12"/>
  <c r="H57" i="12" s="1"/>
  <c r="N6" i="12"/>
  <c r="G6" i="12" s="1"/>
  <c r="M7" i="12"/>
  <c r="O7" i="12" s="1"/>
  <c r="M8" i="12"/>
  <c r="O8" i="12" s="1"/>
  <c r="M9" i="12"/>
  <c r="O9" i="12" s="1"/>
  <c r="M10" i="12"/>
  <c r="M11" i="12"/>
  <c r="M12" i="12"/>
  <c r="M13" i="12"/>
  <c r="O13" i="12" s="1"/>
  <c r="M14" i="12"/>
  <c r="O14" i="12" s="1"/>
  <c r="M15" i="12"/>
  <c r="O15" i="12" s="1"/>
  <c r="M16" i="12"/>
  <c r="O16" i="12" s="1"/>
  <c r="M17" i="12"/>
  <c r="O17" i="12" s="1"/>
  <c r="M18" i="12"/>
  <c r="M19" i="12"/>
  <c r="M20" i="12"/>
  <c r="M21" i="12"/>
  <c r="O21" i="12" s="1"/>
  <c r="M22" i="12"/>
  <c r="O22" i="12" s="1"/>
  <c r="M23" i="12"/>
  <c r="O23" i="12" s="1"/>
  <c r="M24" i="12"/>
  <c r="O24" i="12" s="1"/>
  <c r="M25" i="12"/>
  <c r="O25" i="12" s="1"/>
  <c r="M26" i="12"/>
  <c r="M27" i="12"/>
  <c r="M28" i="12"/>
  <c r="M29" i="12"/>
  <c r="O29" i="12" s="1"/>
  <c r="M30" i="12"/>
  <c r="O30" i="12" s="1"/>
  <c r="M31" i="12"/>
  <c r="O31" i="12" s="1"/>
  <c r="M32" i="12"/>
  <c r="O32" i="12" s="1"/>
  <c r="M33" i="12"/>
  <c r="O33" i="12" s="1"/>
  <c r="M34" i="12"/>
  <c r="M35" i="12"/>
  <c r="M36" i="12"/>
  <c r="M37" i="12"/>
  <c r="O37" i="12" s="1"/>
  <c r="M38" i="12"/>
  <c r="O38" i="12" s="1"/>
  <c r="M39" i="12"/>
  <c r="O39" i="12" s="1"/>
  <c r="M40" i="12"/>
  <c r="O40" i="12" s="1"/>
  <c r="M41" i="12"/>
  <c r="O41" i="12" s="1"/>
  <c r="M42" i="12"/>
  <c r="M43" i="12"/>
  <c r="M44" i="12"/>
  <c r="M45" i="12"/>
  <c r="O45" i="12" s="1"/>
  <c r="M46" i="12"/>
  <c r="O46" i="12" s="1"/>
  <c r="M47" i="12"/>
  <c r="O47" i="12" s="1"/>
  <c r="M48" i="12"/>
  <c r="O48" i="12" s="1"/>
  <c r="M49" i="12"/>
  <c r="O49" i="12" s="1"/>
  <c r="M50" i="12"/>
  <c r="M51" i="12"/>
  <c r="M52" i="12"/>
  <c r="M53" i="12"/>
  <c r="O53" i="12" s="1"/>
  <c r="M54" i="12"/>
  <c r="O54" i="12" s="1"/>
  <c r="M55" i="12"/>
  <c r="O55" i="12" s="1"/>
  <c r="M56" i="12"/>
  <c r="O56" i="12" s="1"/>
  <c r="M57" i="12"/>
  <c r="O57" i="12" s="1"/>
  <c r="M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6" i="12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6" i="7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2" i="9"/>
  <c r="O8" i="14" l="1"/>
  <c r="O24" i="14"/>
  <c r="O32" i="14"/>
  <c r="G34" i="14"/>
  <c r="J34" i="14" s="1"/>
  <c r="H51" i="14"/>
  <c r="P51" i="14" s="1"/>
  <c r="G38" i="16"/>
  <c r="Q38" i="16" s="1"/>
  <c r="O55" i="16"/>
  <c r="G31" i="14"/>
  <c r="H46" i="14"/>
  <c r="G6" i="14"/>
  <c r="J6" i="14" s="1"/>
  <c r="G23" i="14"/>
  <c r="H38" i="14"/>
  <c r="O24" i="16"/>
  <c r="G32" i="16"/>
  <c r="G42" i="16"/>
  <c r="J42" i="16" s="1"/>
  <c r="O54" i="16"/>
  <c r="O46" i="16"/>
  <c r="O38" i="16"/>
  <c r="O30" i="16"/>
  <c r="O22" i="16"/>
  <c r="G55" i="14"/>
  <c r="H35" i="14"/>
  <c r="K35" i="14" s="1"/>
  <c r="G12" i="16"/>
  <c r="Q12" i="16" s="1"/>
  <c r="G24" i="16"/>
  <c r="G52" i="16"/>
  <c r="G15" i="14"/>
  <c r="H30" i="14"/>
  <c r="G34" i="16"/>
  <c r="J34" i="16" s="1"/>
  <c r="O39" i="16"/>
  <c r="G44" i="16"/>
  <c r="J44" i="16" s="1"/>
  <c r="J47" i="12"/>
  <c r="Q47" i="12"/>
  <c r="J7" i="12"/>
  <c r="Q7" i="12"/>
  <c r="P50" i="12"/>
  <c r="K50" i="12"/>
  <c r="P42" i="12"/>
  <c r="K42" i="12"/>
  <c r="P34" i="12"/>
  <c r="K34" i="12"/>
  <c r="P26" i="12"/>
  <c r="K26" i="12"/>
  <c r="P10" i="12"/>
  <c r="K10" i="12"/>
  <c r="P57" i="12"/>
  <c r="K57" i="12"/>
  <c r="P49" i="12"/>
  <c r="K49" i="12"/>
  <c r="K41" i="12"/>
  <c r="P41" i="12"/>
  <c r="K33" i="12"/>
  <c r="P33" i="12"/>
  <c r="P25" i="12"/>
  <c r="K25" i="12"/>
  <c r="K17" i="12"/>
  <c r="P17" i="12"/>
  <c r="K9" i="12"/>
  <c r="P9" i="12"/>
  <c r="J56" i="12"/>
  <c r="Q56" i="12"/>
  <c r="Q48" i="12"/>
  <c r="J48" i="12"/>
  <c r="J40" i="12"/>
  <c r="Q40" i="12"/>
  <c r="Q32" i="12"/>
  <c r="J32" i="12"/>
  <c r="J24" i="12"/>
  <c r="Q24" i="12"/>
  <c r="J16" i="12"/>
  <c r="Q16" i="12"/>
  <c r="Q8" i="12"/>
  <c r="J8" i="12"/>
  <c r="J31" i="12"/>
  <c r="Q31" i="12"/>
  <c r="J39" i="12"/>
  <c r="Q39" i="12"/>
  <c r="Q55" i="12"/>
  <c r="J55" i="12"/>
  <c r="Q23" i="12"/>
  <c r="J23" i="12"/>
  <c r="J30" i="12"/>
  <c r="Q30" i="12"/>
  <c r="J44" i="12"/>
  <c r="Q44" i="12"/>
  <c r="J20" i="12"/>
  <c r="Q20" i="12"/>
  <c r="Q15" i="12"/>
  <c r="J15" i="12"/>
  <c r="Q46" i="12"/>
  <c r="J46" i="12"/>
  <c r="Q45" i="12"/>
  <c r="J45" i="12"/>
  <c r="Q21" i="12"/>
  <c r="J21" i="12"/>
  <c r="Q51" i="12"/>
  <c r="J51" i="12"/>
  <c r="Q43" i="12"/>
  <c r="J43" i="12"/>
  <c r="Q35" i="12"/>
  <c r="J35" i="12"/>
  <c r="J27" i="12"/>
  <c r="Q27" i="12"/>
  <c r="J19" i="12"/>
  <c r="Q19" i="12"/>
  <c r="Q11" i="12"/>
  <c r="J11" i="12"/>
  <c r="P18" i="12"/>
  <c r="K18" i="12"/>
  <c r="H56" i="12"/>
  <c r="H48" i="12"/>
  <c r="H40" i="12"/>
  <c r="H32" i="12"/>
  <c r="H24" i="12"/>
  <c r="H16" i="12"/>
  <c r="H8" i="12"/>
  <c r="Q50" i="14"/>
  <c r="G57" i="14"/>
  <c r="G49" i="14"/>
  <c r="J49" i="14" s="1"/>
  <c r="G41" i="14"/>
  <c r="J41" i="14" s="1"/>
  <c r="G33" i="14"/>
  <c r="G25" i="14"/>
  <c r="G17" i="14"/>
  <c r="G9" i="14"/>
  <c r="H53" i="14"/>
  <c r="P53" i="14" s="1"/>
  <c r="H45" i="14"/>
  <c r="P45" i="14" s="1"/>
  <c r="H37" i="14"/>
  <c r="P37" i="14" s="1"/>
  <c r="H29" i="14"/>
  <c r="P29" i="14" s="1"/>
  <c r="H21" i="14"/>
  <c r="P21" i="14" s="1"/>
  <c r="H13" i="14"/>
  <c r="P13" i="14" s="1"/>
  <c r="G57" i="16"/>
  <c r="Q57" i="16" s="1"/>
  <c r="G50" i="12"/>
  <c r="G42" i="12"/>
  <c r="G34" i="12"/>
  <c r="G26" i="12"/>
  <c r="G18" i="12"/>
  <c r="G10" i="12"/>
  <c r="H55" i="12"/>
  <c r="H47" i="12"/>
  <c r="H39" i="12"/>
  <c r="H31" i="12"/>
  <c r="H23" i="12"/>
  <c r="H15" i="12"/>
  <c r="H7" i="12"/>
  <c r="Q10" i="14"/>
  <c r="Q18" i="14"/>
  <c r="G56" i="14"/>
  <c r="G48" i="14"/>
  <c r="G40" i="14"/>
  <c r="Q40" i="14" s="1"/>
  <c r="G32" i="14"/>
  <c r="G24" i="14"/>
  <c r="Q24" i="14" s="1"/>
  <c r="G16" i="14"/>
  <c r="J16" i="14" s="1"/>
  <c r="G8" i="14"/>
  <c r="Q8" i="14" s="1"/>
  <c r="H52" i="14"/>
  <c r="H44" i="14"/>
  <c r="H36" i="14"/>
  <c r="H20" i="14"/>
  <c r="P20" i="14" s="1"/>
  <c r="H12" i="14"/>
  <c r="G54" i="16"/>
  <c r="J54" i="16" s="1"/>
  <c r="G57" i="12"/>
  <c r="G49" i="12"/>
  <c r="G41" i="12"/>
  <c r="G33" i="12"/>
  <c r="G25" i="12"/>
  <c r="G17" i="12"/>
  <c r="G9" i="12"/>
  <c r="H38" i="12"/>
  <c r="H30" i="12"/>
  <c r="H22" i="12"/>
  <c r="H14" i="12"/>
  <c r="G39" i="14"/>
  <c r="H43" i="14"/>
  <c r="P43" i="14" s="1"/>
  <c r="H27" i="14"/>
  <c r="P27" i="14" s="1"/>
  <c r="H46" i="12"/>
  <c r="H6" i="12"/>
  <c r="K6" i="12" s="1"/>
  <c r="H53" i="12"/>
  <c r="K53" i="12" s="1"/>
  <c r="H45" i="12"/>
  <c r="K45" i="12" s="1"/>
  <c r="H37" i="12"/>
  <c r="K37" i="12" s="1"/>
  <c r="H29" i="12"/>
  <c r="K29" i="12" s="1"/>
  <c r="H21" i="12"/>
  <c r="K21" i="12" s="1"/>
  <c r="H13" i="12"/>
  <c r="K13" i="12" s="1"/>
  <c r="J42" i="14"/>
  <c r="G22" i="14"/>
  <c r="Q22" i="14" s="1"/>
  <c r="H50" i="14"/>
  <c r="H26" i="14"/>
  <c r="H18" i="14"/>
  <c r="H10" i="14"/>
  <c r="H54" i="12"/>
  <c r="H52" i="12"/>
  <c r="H44" i="12"/>
  <c r="H36" i="12"/>
  <c r="H28" i="12"/>
  <c r="H20" i="12"/>
  <c r="H12" i="12"/>
  <c r="G30" i="16"/>
  <c r="J30" i="16" s="1"/>
  <c r="G40" i="16"/>
  <c r="J40" i="16" s="1"/>
  <c r="H51" i="12"/>
  <c r="H43" i="12"/>
  <c r="H35" i="12"/>
  <c r="H27" i="12"/>
  <c r="H19" i="12"/>
  <c r="H11" i="12"/>
  <c r="J50" i="14"/>
  <c r="G28" i="14"/>
  <c r="Q28" i="14" s="1"/>
  <c r="G14" i="16"/>
  <c r="Q14" i="16" s="1"/>
  <c r="J10" i="14"/>
  <c r="J18" i="14"/>
  <c r="Q42" i="14"/>
  <c r="G11" i="14"/>
  <c r="Q11" i="14" s="1"/>
  <c r="G26" i="14"/>
  <c r="Q26" i="14" s="1"/>
  <c r="I6" i="11"/>
  <c r="N4" i="11"/>
  <c r="P2" i="11" s="1"/>
  <c r="J54" i="12"/>
  <c r="J29" i="12"/>
  <c r="Q53" i="12"/>
  <c r="Q38" i="12"/>
  <c r="J28" i="12"/>
  <c r="J14" i="12"/>
  <c r="Q13" i="12"/>
  <c r="J52" i="12"/>
  <c r="Q37" i="12"/>
  <c r="Q22" i="12"/>
  <c r="J12" i="12"/>
  <c r="J36" i="12"/>
  <c r="K19" i="16"/>
  <c r="Q32" i="14"/>
  <c r="J48" i="14"/>
  <c r="J56" i="14"/>
  <c r="Q48" i="14"/>
  <c r="Q56" i="14"/>
  <c r="Q39" i="14"/>
  <c r="Q47" i="14"/>
  <c r="Q15" i="14"/>
  <c r="Q55" i="14"/>
  <c r="Q23" i="14"/>
  <c r="Q7" i="14"/>
  <c r="Q31" i="14"/>
  <c r="O45" i="16"/>
  <c r="O19" i="16"/>
  <c r="O21" i="16"/>
  <c r="O29" i="16"/>
  <c r="O37" i="16"/>
  <c r="O53" i="16"/>
  <c r="O14" i="16"/>
  <c r="O49" i="16"/>
  <c r="O57" i="16"/>
  <c r="Q18" i="16"/>
  <c r="J18" i="16"/>
  <c r="K6" i="16"/>
  <c r="P6" i="16"/>
  <c r="K22" i="16"/>
  <c r="P22" i="16"/>
  <c r="K10" i="16"/>
  <c r="P10" i="16"/>
  <c r="K20" i="16"/>
  <c r="P20" i="16"/>
  <c r="K8" i="16"/>
  <c r="P8" i="16"/>
  <c r="H11" i="16"/>
  <c r="G11" i="16"/>
  <c r="J26" i="16"/>
  <c r="Q26" i="16"/>
  <c r="J38" i="16"/>
  <c r="Q42" i="16"/>
  <c r="J46" i="16"/>
  <c r="Q46" i="16"/>
  <c r="J50" i="16"/>
  <c r="Q50" i="16"/>
  <c r="G10" i="16"/>
  <c r="K24" i="16"/>
  <c r="K26" i="16"/>
  <c r="P26" i="16"/>
  <c r="K34" i="16"/>
  <c r="P34" i="16"/>
  <c r="K37" i="16"/>
  <c r="K38" i="16"/>
  <c r="P38" i="16"/>
  <c r="K45" i="16"/>
  <c r="K46" i="16"/>
  <c r="P46" i="16"/>
  <c r="K50" i="16"/>
  <c r="P50" i="16"/>
  <c r="G22" i="16"/>
  <c r="J28" i="16"/>
  <c r="Q28" i="16"/>
  <c r="J32" i="16"/>
  <c r="Q32" i="16"/>
  <c r="J48" i="16"/>
  <c r="Q48" i="16"/>
  <c r="J52" i="16"/>
  <c r="Q52" i="16"/>
  <c r="K57" i="16"/>
  <c r="G6" i="16"/>
  <c r="K23" i="16"/>
  <c r="O25" i="16"/>
  <c r="O13" i="16"/>
  <c r="H15" i="16"/>
  <c r="G15" i="16"/>
  <c r="P18" i="16"/>
  <c r="G20" i="16"/>
  <c r="H9" i="16"/>
  <c r="G9" i="16"/>
  <c r="H7" i="16"/>
  <c r="G7" i="16"/>
  <c r="K14" i="16"/>
  <c r="J16" i="16"/>
  <c r="J24" i="16"/>
  <c r="Q24" i="16"/>
  <c r="K12" i="16"/>
  <c r="K29" i="16"/>
  <c r="K30" i="16"/>
  <c r="P30" i="16"/>
  <c r="K33" i="16"/>
  <c r="K41" i="16"/>
  <c r="K42" i="16"/>
  <c r="P42" i="16"/>
  <c r="K49" i="16"/>
  <c r="K53" i="16"/>
  <c r="K54" i="16"/>
  <c r="P54" i="16"/>
  <c r="J57" i="16"/>
  <c r="G8" i="16"/>
  <c r="O17" i="16"/>
  <c r="J36" i="16"/>
  <c r="Q36" i="16"/>
  <c r="J56" i="16"/>
  <c r="Q56" i="16"/>
  <c r="H17" i="16"/>
  <c r="G17" i="16"/>
  <c r="O11" i="16"/>
  <c r="H13" i="16"/>
  <c r="G13" i="16"/>
  <c r="P16" i="16"/>
  <c r="K21" i="16"/>
  <c r="O23" i="16"/>
  <c r="K27" i="16"/>
  <c r="K28" i="16"/>
  <c r="P28" i="16"/>
  <c r="K31" i="16"/>
  <c r="K32" i="16"/>
  <c r="P32" i="16"/>
  <c r="K35" i="16"/>
  <c r="K36" i="16"/>
  <c r="P36" i="16"/>
  <c r="K39" i="16"/>
  <c r="K40" i="16"/>
  <c r="P40" i="16"/>
  <c r="K43" i="16"/>
  <c r="K44" i="16"/>
  <c r="P44" i="16"/>
  <c r="K47" i="16"/>
  <c r="K48" i="16"/>
  <c r="P48" i="16"/>
  <c r="K51" i="16"/>
  <c r="K52" i="16"/>
  <c r="P52" i="16"/>
  <c r="K55" i="16"/>
  <c r="K56" i="16"/>
  <c r="P56" i="16"/>
  <c r="G19" i="16"/>
  <c r="G21" i="16"/>
  <c r="G23" i="16"/>
  <c r="G25" i="16"/>
  <c r="G27" i="16"/>
  <c r="G29" i="16"/>
  <c r="G31" i="16"/>
  <c r="G33" i="16"/>
  <c r="G35" i="16"/>
  <c r="G37" i="16"/>
  <c r="G39" i="16"/>
  <c r="G41" i="16"/>
  <c r="G43" i="16"/>
  <c r="G45" i="16"/>
  <c r="G47" i="16"/>
  <c r="G49" i="16"/>
  <c r="G51" i="16"/>
  <c r="G53" i="16"/>
  <c r="G55" i="16"/>
  <c r="Q54" i="14"/>
  <c r="Q14" i="14"/>
  <c r="Q30" i="14"/>
  <c r="Q44" i="14"/>
  <c r="Q38" i="14"/>
  <c r="Q46" i="14"/>
  <c r="I6" i="14"/>
  <c r="O6" i="14" s="1"/>
  <c r="O25" i="14"/>
  <c r="K48" i="14"/>
  <c r="K56" i="14"/>
  <c r="P7" i="14"/>
  <c r="J39" i="14"/>
  <c r="J47" i="14"/>
  <c r="I57" i="14"/>
  <c r="J57" i="14" s="1"/>
  <c r="I41" i="14"/>
  <c r="I25" i="14"/>
  <c r="J25" i="14" s="1"/>
  <c r="I17" i="14"/>
  <c r="J17" i="14" s="1"/>
  <c r="J9" i="14"/>
  <c r="J33" i="14"/>
  <c r="K8" i="14"/>
  <c r="K16" i="14"/>
  <c r="K24" i="14"/>
  <c r="K32" i="14"/>
  <c r="K40" i="14"/>
  <c r="O57" i="14"/>
  <c r="O33" i="14"/>
  <c r="O7" i="14"/>
  <c r="O10" i="14"/>
  <c r="O15" i="14"/>
  <c r="O18" i="14"/>
  <c r="O26" i="14"/>
  <c r="O34" i="14"/>
  <c r="O42" i="14"/>
  <c r="O47" i="14"/>
  <c r="O50" i="14"/>
  <c r="I55" i="14"/>
  <c r="O55" i="14" s="1"/>
  <c r="I47" i="14"/>
  <c r="I39" i="14"/>
  <c r="O39" i="14" s="1"/>
  <c r="I31" i="14"/>
  <c r="J31" i="14" s="1"/>
  <c r="I23" i="14"/>
  <c r="J23" i="14" s="1"/>
  <c r="I15" i="14"/>
  <c r="J15" i="14" s="1"/>
  <c r="K21" i="14"/>
  <c r="O13" i="14"/>
  <c r="J12" i="14"/>
  <c r="J20" i="14"/>
  <c r="O21" i="14"/>
  <c r="O29" i="14"/>
  <c r="O37" i="14"/>
  <c r="O45" i="14"/>
  <c r="J36" i="14"/>
  <c r="J52" i="14"/>
  <c r="O53" i="14"/>
  <c r="K37" i="14"/>
  <c r="K13" i="14"/>
  <c r="K45" i="14"/>
  <c r="O9" i="14"/>
  <c r="O12" i="14"/>
  <c r="K6" i="14"/>
  <c r="P6" i="14"/>
  <c r="P9" i="14"/>
  <c r="K9" i="14"/>
  <c r="O14" i="14"/>
  <c r="J14" i="14"/>
  <c r="O23" i="14"/>
  <c r="O46" i="14"/>
  <c r="J46" i="14"/>
  <c r="J7" i="14"/>
  <c r="O17" i="14"/>
  <c r="O49" i="14"/>
  <c r="J51" i="14"/>
  <c r="O51" i="14"/>
  <c r="O52" i="14"/>
  <c r="P33" i="14"/>
  <c r="K33" i="14"/>
  <c r="O38" i="14"/>
  <c r="J38" i="14"/>
  <c r="O43" i="14"/>
  <c r="O44" i="14"/>
  <c r="P41" i="14"/>
  <c r="K41" i="14"/>
  <c r="J19" i="14"/>
  <c r="O19" i="14"/>
  <c r="O20" i="14"/>
  <c r="P17" i="14"/>
  <c r="K17" i="14"/>
  <c r="K19" i="14"/>
  <c r="O22" i="14"/>
  <c r="O31" i="14"/>
  <c r="P49" i="14"/>
  <c r="K49" i="14"/>
  <c r="K52" i="14"/>
  <c r="P52" i="14"/>
  <c r="O54" i="14"/>
  <c r="J54" i="14"/>
  <c r="K36" i="14"/>
  <c r="P36" i="14"/>
  <c r="O41" i="14"/>
  <c r="K11" i="14"/>
  <c r="O27" i="14"/>
  <c r="J35" i="14"/>
  <c r="O35" i="14"/>
  <c r="J11" i="14"/>
  <c r="O11" i="14"/>
  <c r="K12" i="14"/>
  <c r="P12" i="14"/>
  <c r="P25" i="14"/>
  <c r="K25" i="14"/>
  <c r="J30" i="14"/>
  <c r="O30" i="14"/>
  <c r="P57" i="14"/>
  <c r="K57" i="14"/>
  <c r="P32" i="14"/>
  <c r="P40" i="14"/>
  <c r="P56" i="14"/>
  <c r="P11" i="14"/>
  <c r="J13" i="14"/>
  <c r="P19" i="14"/>
  <c r="J21" i="14"/>
  <c r="J37" i="14"/>
  <c r="Q25" i="14"/>
  <c r="Q49" i="14"/>
  <c r="Q57" i="14"/>
  <c r="Q12" i="14"/>
  <c r="Q20" i="14"/>
  <c r="Q36" i="14"/>
  <c r="Q52" i="14"/>
  <c r="P16" i="14"/>
  <c r="P48" i="14"/>
  <c r="J8" i="14"/>
  <c r="Q33" i="14"/>
  <c r="K51" i="14"/>
  <c r="P8" i="14"/>
  <c r="P24" i="14"/>
  <c r="J53" i="14"/>
  <c r="J24" i="14"/>
  <c r="J32" i="14"/>
  <c r="Q9" i="14"/>
  <c r="Q17" i="14"/>
  <c r="O16" i="14"/>
  <c r="O40" i="14"/>
  <c r="O48" i="14"/>
  <c r="O56" i="14"/>
  <c r="J45" i="14"/>
  <c r="P45" i="12"/>
  <c r="P37" i="12"/>
  <c r="P29" i="12"/>
  <c r="Q6" i="12"/>
  <c r="J6" i="12"/>
  <c r="O6" i="12"/>
  <c r="O4" i="12" s="1"/>
  <c r="N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6" i="7"/>
  <c r="G6" i="7"/>
  <c r="P53" i="12" l="1"/>
  <c r="Q41" i="14"/>
  <c r="J14" i="16"/>
  <c r="Q34" i="16"/>
  <c r="Q34" i="14"/>
  <c r="Q44" i="16"/>
  <c r="J12" i="16"/>
  <c r="P35" i="14"/>
  <c r="P13" i="12"/>
  <c r="Q54" i="16"/>
  <c r="Q16" i="14"/>
  <c r="K20" i="14"/>
  <c r="Q40" i="16"/>
  <c r="J28" i="14"/>
  <c r="K51" i="12"/>
  <c r="P51" i="12"/>
  <c r="K44" i="12"/>
  <c r="P44" i="12"/>
  <c r="P46" i="12"/>
  <c r="K46" i="12"/>
  <c r="P38" i="12"/>
  <c r="K38" i="12"/>
  <c r="P15" i="12"/>
  <c r="K15" i="12"/>
  <c r="J26" i="12"/>
  <c r="Q26" i="12"/>
  <c r="P48" i="12"/>
  <c r="K48" i="12"/>
  <c r="K52" i="12"/>
  <c r="P52" i="12"/>
  <c r="J9" i="12"/>
  <c r="Q9" i="12"/>
  <c r="K23" i="12"/>
  <c r="P23" i="12"/>
  <c r="J34" i="12"/>
  <c r="Q34" i="12"/>
  <c r="P56" i="12"/>
  <c r="K56" i="12"/>
  <c r="P54" i="12"/>
  <c r="K54" i="12"/>
  <c r="J17" i="12"/>
  <c r="Q17" i="12"/>
  <c r="P31" i="12"/>
  <c r="K31" i="12"/>
  <c r="Q42" i="12"/>
  <c r="J42" i="12"/>
  <c r="K11" i="12"/>
  <c r="P11" i="12"/>
  <c r="Q25" i="12"/>
  <c r="J25" i="12"/>
  <c r="P39" i="12"/>
  <c r="K39" i="12"/>
  <c r="J50" i="12"/>
  <c r="Q50" i="12"/>
  <c r="P8" i="12"/>
  <c r="K8" i="12"/>
  <c r="J40" i="14"/>
  <c r="K19" i="12"/>
  <c r="P19" i="12"/>
  <c r="K12" i="12"/>
  <c r="P12" i="12"/>
  <c r="J33" i="12"/>
  <c r="Q33" i="12"/>
  <c r="P47" i="12"/>
  <c r="K47" i="12"/>
  <c r="P16" i="12"/>
  <c r="K16" i="12"/>
  <c r="K53" i="14"/>
  <c r="Q30" i="16"/>
  <c r="P6" i="12"/>
  <c r="K27" i="12"/>
  <c r="P27" i="12"/>
  <c r="K20" i="12"/>
  <c r="P20" i="12"/>
  <c r="P14" i="12"/>
  <c r="K14" i="12"/>
  <c r="J41" i="12"/>
  <c r="Q41" i="12"/>
  <c r="P55" i="12"/>
  <c r="K55" i="12"/>
  <c r="P24" i="12"/>
  <c r="K24" i="12"/>
  <c r="P21" i="12"/>
  <c r="J22" i="14"/>
  <c r="K35" i="12"/>
  <c r="P35" i="12"/>
  <c r="K28" i="12"/>
  <c r="P28" i="12"/>
  <c r="P22" i="12"/>
  <c r="K22" i="12"/>
  <c r="J49" i="12"/>
  <c r="Q49" i="12"/>
  <c r="J10" i="12"/>
  <c r="Q10" i="12"/>
  <c r="P32" i="12"/>
  <c r="K32" i="12"/>
  <c r="K43" i="12"/>
  <c r="P43" i="12"/>
  <c r="K36" i="12"/>
  <c r="P36" i="12"/>
  <c r="P30" i="12"/>
  <c r="K30" i="12"/>
  <c r="J57" i="12"/>
  <c r="Q57" i="12"/>
  <c r="P7" i="12"/>
  <c r="K7" i="12"/>
  <c r="Q18" i="12"/>
  <c r="J18" i="12"/>
  <c r="P40" i="12"/>
  <c r="K40" i="12"/>
  <c r="O2" i="11"/>
  <c r="O4" i="16"/>
  <c r="Q49" i="16"/>
  <c r="J49" i="16"/>
  <c r="Q47" i="16"/>
  <c r="J47" i="16"/>
  <c r="Q15" i="16"/>
  <c r="J15" i="16"/>
  <c r="Q45" i="16"/>
  <c r="J45" i="16"/>
  <c r="Q43" i="16"/>
  <c r="J43" i="16"/>
  <c r="P11" i="16"/>
  <c r="K11" i="16"/>
  <c r="J22" i="16"/>
  <c r="Q22" i="16"/>
  <c r="Q55" i="16"/>
  <c r="J55" i="16"/>
  <c r="Q39" i="16"/>
  <c r="J39" i="16"/>
  <c r="Q23" i="16"/>
  <c r="J23" i="16"/>
  <c r="Q8" i="16"/>
  <c r="J8" i="16"/>
  <c r="Q53" i="16"/>
  <c r="J53" i="16"/>
  <c r="Q37" i="16"/>
  <c r="J37" i="16"/>
  <c r="Q21" i="16"/>
  <c r="J21" i="16"/>
  <c r="Q17" i="16"/>
  <c r="J17" i="16"/>
  <c r="Q6" i="16"/>
  <c r="J6" i="16"/>
  <c r="Q33" i="16"/>
  <c r="J33" i="16"/>
  <c r="Q31" i="16"/>
  <c r="J31" i="16"/>
  <c r="Q7" i="16"/>
  <c r="J7" i="16"/>
  <c r="Q29" i="16"/>
  <c r="J29" i="16"/>
  <c r="P7" i="16"/>
  <c r="K7" i="16"/>
  <c r="P15" i="16"/>
  <c r="K15" i="16"/>
  <c r="Q11" i="16"/>
  <c r="J11" i="16"/>
  <c r="Q27" i="16"/>
  <c r="J27" i="16"/>
  <c r="Q13" i="16"/>
  <c r="J13" i="16"/>
  <c r="Q9" i="16"/>
  <c r="J9" i="16"/>
  <c r="Q10" i="16"/>
  <c r="J10" i="16"/>
  <c r="Q41" i="16"/>
  <c r="J41" i="16"/>
  <c r="Q25" i="16"/>
  <c r="J25" i="16"/>
  <c r="P13" i="16"/>
  <c r="K13" i="16"/>
  <c r="P9" i="16"/>
  <c r="K9" i="16"/>
  <c r="Q51" i="16"/>
  <c r="J51" i="16"/>
  <c r="Q35" i="16"/>
  <c r="J35" i="16"/>
  <c r="Q19" i="16"/>
  <c r="J19" i="16"/>
  <c r="P17" i="16"/>
  <c r="K17" i="16"/>
  <c r="J20" i="16"/>
  <c r="Q20" i="16"/>
  <c r="K7" i="14"/>
  <c r="J55" i="14"/>
  <c r="O4" i="14"/>
  <c r="K34" i="14"/>
  <c r="P34" i="14"/>
  <c r="P22" i="14"/>
  <c r="K22" i="14"/>
  <c r="K18" i="14"/>
  <c r="P18" i="14"/>
  <c r="K55" i="14"/>
  <c r="P55" i="14"/>
  <c r="K15" i="14"/>
  <c r="P15" i="14"/>
  <c r="K10" i="14"/>
  <c r="P10" i="14"/>
  <c r="P54" i="14"/>
  <c r="K54" i="14"/>
  <c r="K39" i="14"/>
  <c r="P39" i="14"/>
  <c r="K47" i="14"/>
  <c r="P47" i="14"/>
  <c r="P46" i="14"/>
  <c r="K46" i="14"/>
  <c r="P50" i="14"/>
  <c r="K50" i="14"/>
  <c r="P44" i="14"/>
  <c r="P14" i="14"/>
  <c r="K14" i="14"/>
  <c r="K23" i="14"/>
  <c r="P23" i="14"/>
  <c r="P26" i="14"/>
  <c r="K28" i="14"/>
  <c r="P28" i="14"/>
  <c r="Q6" i="14"/>
  <c r="Q4" i="14" s="1"/>
  <c r="K30" i="14"/>
  <c r="P30" i="14"/>
  <c r="P38" i="14"/>
  <c r="K38" i="14"/>
  <c r="K42" i="14"/>
  <c r="P42" i="14"/>
  <c r="K31" i="14"/>
  <c r="P31" i="14"/>
  <c r="Q4" i="12" l="1"/>
  <c r="Q2" i="12" s="1"/>
  <c r="P4" i="16"/>
  <c r="P2" i="16" s="1"/>
  <c r="P4" i="12"/>
  <c r="P2" i="12" s="1"/>
  <c r="Q4" i="16"/>
  <c r="Q2" i="16" s="1"/>
  <c r="Q2" i="14"/>
  <c r="P4" i="14"/>
  <c r="P2" i="14" s="1"/>
  <c r="N21" i="7" l="1"/>
  <c r="G21" i="7"/>
  <c r="O21" i="7" s="1"/>
  <c r="F21" i="7"/>
  <c r="I21" i="7" s="1"/>
  <c r="N20" i="7"/>
  <c r="G20" i="7"/>
  <c r="O20" i="7" s="1"/>
  <c r="F20" i="7"/>
  <c r="P20" i="7" s="1"/>
  <c r="N19" i="7"/>
  <c r="G19" i="7"/>
  <c r="O19" i="7" s="1"/>
  <c r="F19" i="7"/>
  <c r="P19" i="7" s="1"/>
  <c r="G18" i="7"/>
  <c r="O18" i="7" s="1"/>
  <c r="F18" i="7"/>
  <c r="N18" i="7"/>
  <c r="N17" i="7"/>
  <c r="G17" i="7"/>
  <c r="O17" i="7" s="1"/>
  <c r="F17" i="7"/>
  <c r="P17" i="7" s="1"/>
  <c r="N16" i="7"/>
  <c r="G16" i="7"/>
  <c r="O16" i="7" s="1"/>
  <c r="F16" i="7"/>
  <c r="P16" i="7" s="1"/>
  <c r="G15" i="7"/>
  <c r="O15" i="7" s="1"/>
  <c r="F15" i="7"/>
  <c r="P15" i="7" s="1"/>
  <c r="N14" i="7"/>
  <c r="G14" i="7"/>
  <c r="J14" i="7" s="1"/>
  <c r="F14" i="7"/>
  <c r="I14" i="7" s="1"/>
  <c r="N13" i="7"/>
  <c r="G13" i="7"/>
  <c r="O13" i="7" s="1"/>
  <c r="F13" i="7"/>
  <c r="P13" i="7" s="1"/>
  <c r="N12" i="7"/>
  <c r="G12" i="7"/>
  <c r="O12" i="7" s="1"/>
  <c r="F12" i="7"/>
  <c r="P12" i="7" s="1"/>
  <c r="N11" i="7"/>
  <c r="G11" i="7"/>
  <c r="O11" i="7" s="1"/>
  <c r="F11" i="7"/>
  <c r="P11" i="7" s="1"/>
  <c r="G10" i="7"/>
  <c r="O10" i="7" s="1"/>
  <c r="F10" i="7"/>
  <c r="N10" i="7"/>
  <c r="N9" i="7"/>
  <c r="G9" i="7"/>
  <c r="O9" i="7" s="1"/>
  <c r="F9" i="7"/>
  <c r="P9" i="7" s="1"/>
  <c r="N8" i="7"/>
  <c r="G8" i="7"/>
  <c r="O8" i="7" s="1"/>
  <c r="F8" i="7"/>
  <c r="P8" i="7" s="1"/>
  <c r="N7" i="7"/>
  <c r="G7" i="7"/>
  <c r="O7" i="7" s="1"/>
  <c r="F7" i="7"/>
  <c r="P7" i="7" s="1"/>
  <c r="J6" i="7"/>
  <c r="F6" i="7"/>
  <c r="I6" i="7" s="1"/>
  <c r="Q2" i="6"/>
  <c r="P2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6" i="6"/>
  <c r="Q7" i="6"/>
  <c r="Q6" i="6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6" i="1"/>
  <c r="O59" i="1"/>
  <c r="R59" i="1" s="1"/>
  <c r="H59" i="1"/>
  <c r="I7" i="1"/>
  <c r="I8" i="1"/>
  <c r="I9" i="1"/>
  <c r="I10" i="1"/>
  <c r="I11" i="1"/>
  <c r="Q11" i="1" s="1"/>
  <c r="I12" i="1"/>
  <c r="I13" i="1"/>
  <c r="Q13" i="1" s="1"/>
  <c r="I14" i="1"/>
  <c r="Q14" i="1" s="1"/>
  <c r="I15" i="1"/>
  <c r="I16" i="1"/>
  <c r="I17" i="1"/>
  <c r="I18" i="1"/>
  <c r="I19" i="1"/>
  <c r="Q19" i="1" s="1"/>
  <c r="I20" i="1"/>
  <c r="I21" i="1"/>
  <c r="Q21" i="1" s="1"/>
  <c r="I22" i="1"/>
  <c r="Q22" i="1" s="1"/>
  <c r="I23" i="1"/>
  <c r="I24" i="1"/>
  <c r="I25" i="1"/>
  <c r="I26" i="1"/>
  <c r="I27" i="1"/>
  <c r="Q27" i="1" s="1"/>
  <c r="I28" i="1"/>
  <c r="I29" i="1"/>
  <c r="Q29" i="1" s="1"/>
  <c r="I30" i="1"/>
  <c r="Q30" i="1" s="1"/>
  <c r="I31" i="1"/>
  <c r="I32" i="1"/>
  <c r="I33" i="1"/>
  <c r="I34" i="1"/>
  <c r="I35" i="1"/>
  <c r="Q35" i="1" s="1"/>
  <c r="I36" i="1"/>
  <c r="I37" i="1"/>
  <c r="Q37" i="1" s="1"/>
  <c r="I38" i="1"/>
  <c r="Q38" i="1" s="1"/>
  <c r="I39" i="1"/>
  <c r="I40" i="1"/>
  <c r="I41" i="1"/>
  <c r="I42" i="1"/>
  <c r="I46" i="1"/>
  <c r="Q46" i="1" s="1"/>
  <c r="I47" i="1"/>
  <c r="Q47" i="1" s="1"/>
  <c r="I48" i="1"/>
  <c r="I49" i="1"/>
  <c r="I50" i="1"/>
  <c r="I51" i="1"/>
  <c r="Q51" i="1" s="1"/>
  <c r="I52" i="1"/>
  <c r="I53" i="1"/>
  <c r="I54" i="1"/>
  <c r="Q54" i="1" s="1"/>
  <c r="I55" i="1"/>
  <c r="Q55" i="1" s="1"/>
  <c r="I56" i="1"/>
  <c r="I57" i="1"/>
  <c r="I6" i="1"/>
  <c r="Q6" i="1" s="1"/>
  <c r="Q7" i="1"/>
  <c r="Q8" i="1"/>
  <c r="Q9" i="1"/>
  <c r="Q10" i="1"/>
  <c r="Q12" i="1"/>
  <c r="Q15" i="1"/>
  <c r="Q16" i="1"/>
  <c r="Q17" i="1"/>
  <c r="Q18" i="1"/>
  <c r="Q20" i="1"/>
  <c r="Q23" i="1"/>
  <c r="Q24" i="1"/>
  <c r="Q25" i="1"/>
  <c r="Q26" i="1"/>
  <c r="Q28" i="1"/>
  <c r="Q31" i="1"/>
  <c r="Q32" i="1"/>
  <c r="Q33" i="1"/>
  <c r="Q34" i="1"/>
  <c r="Q36" i="1"/>
  <c r="Q39" i="1"/>
  <c r="Q40" i="1"/>
  <c r="Q41" i="1"/>
  <c r="Q42" i="1"/>
  <c r="Q45" i="1"/>
  <c r="Q48" i="1"/>
  <c r="Q49" i="1"/>
  <c r="Q50" i="1"/>
  <c r="Q52" i="1"/>
  <c r="Q53" i="1"/>
  <c r="Q56" i="1"/>
  <c r="Q57" i="1"/>
  <c r="Q4" i="1" l="1"/>
  <c r="I59" i="1"/>
  <c r="O14" i="7"/>
  <c r="I16" i="7"/>
  <c r="I20" i="7"/>
  <c r="J8" i="7"/>
  <c r="I12" i="7"/>
  <c r="O6" i="7"/>
  <c r="O4" i="7" s="1"/>
  <c r="I15" i="7"/>
  <c r="J15" i="7"/>
  <c r="I10" i="7"/>
  <c r="I7" i="7"/>
  <c r="J7" i="7"/>
  <c r="J10" i="7"/>
  <c r="I18" i="7"/>
  <c r="N15" i="7"/>
  <c r="I19" i="7"/>
  <c r="J19" i="7"/>
  <c r="J18" i="7"/>
  <c r="I11" i="7"/>
  <c r="J11" i="7"/>
  <c r="P21" i="7"/>
  <c r="I9" i="7"/>
  <c r="I17" i="7"/>
  <c r="I8" i="7"/>
  <c r="P10" i="7"/>
  <c r="J12" i="7"/>
  <c r="P14" i="7"/>
  <c r="J16" i="7"/>
  <c r="I13" i="7"/>
  <c r="J9" i="7"/>
  <c r="J13" i="7"/>
  <c r="J17" i="7"/>
  <c r="J21" i="7"/>
  <c r="P6" i="7"/>
  <c r="J20" i="7"/>
  <c r="P18" i="7"/>
  <c r="R4" i="1"/>
  <c r="Q38" i="6"/>
  <c r="P38" i="6"/>
  <c r="O57" i="6"/>
  <c r="H57" i="6"/>
  <c r="P57" i="6" s="1"/>
  <c r="H55" i="6"/>
  <c r="P55" i="6" s="1"/>
  <c r="H56" i="6"/>
  <c r="P56" i="6" s="1"/>
  <c r="H39" i="6"/>
  <c r="P39" i="6" s="1"/>
  <c r="H40" i="6"/>
  <c r="P40" i="6" s="1"/>
  <c r="H41" i="6"/>
  <c r="H42" i="6"/>
  <c r="P42" i="6" s="1"/>
  <c r="H43" i="6"/>
  <c r="P43" i="6" s="1"/>
  <c r="H44" i="6"/>
  <c r="P44" i="6" s="1"/>
  <c r="H45" i="6"/>
  <c r="H46" i="6"/>
  <c r="P46" i="6" s="1"/>
  <c r="H47" i="6"/>
  <c r="P47" i="6" s="1"/>
  <c r="H48" i="6"/>
  <c r="P48" i="6" s="1"/>
  <c r="H49" i="6"/>
  <c r="H50" i="6"/>
  <c r="H51" i="6"/>
  <c r="P51" i="6" s="1"/>
  <c r="H52" i="6"/>
  <c r="P52" i="6" s="1"/>
  <c r="H53" i="6"/>
  <c r="P53" i="6" s="1"/>
  <c r="H54" i="6"/>
  <c r="P54" i="6" s="1"/>
  <c r="H7" i="6"/>
  <c r="P7" i="6" s="1"/>
  <c r="H8" i="6"/>
  <c r="H9" i="6"/>
  <c r="P9" i="6" s="1"/>
  <c r="H10" i="6"/>
  <c r="H11" i="6"/>
  <c r="H12" i="6"/>
  <c r="H13" i="6"/>
  <c r="H14" i="6"/>
  <c r="P14" i="6" s="1"/>
  <c r="H15" i="6"/>
  <c r="H16" i="6"/>
  <c r="P16" i="6" s="1"/>
  <c r="H17" i="6"/>
  <c r="H18" i="6"/>
  <c r="H19" i="6"/>
  <c r="P19" i="6" s="1"/>
  <c r="H20" i="6"/>
  <c r="H21" i="6"/>
  <c r="H22" i="6"/>
  <c r="H23" i="6"/>
  <c r="H24" i="6"/>
  <c r="H25" i="6"/>
  <c r="H26" i="6"/>
  <c r="P26" i="6" s="1"/>
  <c r="H27" i="6"/>
  <c r="P27" i="6" s="1"/>
  <c r="H28" i="6"/>
  <c r="P28" i="6" s="1"/>
  <c r="H29" i="6"/>
  <c r="H30" i="6"/>
  <c r="P30" i="6" s="1"/>
  <c r="H31" i="6"/>
  <c r="P31" i="6" s="1"/>
  <c r="H32" i="6"/>
  <c r="P32" i="6" s="1"/>
  <c r="H33" i="6"/>
  <c r="H34" i="6"/>
  <c r="H35" i="6"/>
  <c r="P35" i="6" s="1"/>
  <c r="H36" i="6"/>
  <c r="P36" i="6" s="1"/>
  <c r="H37" i="6"/>
  <c r="H6" i="6"/>
  <c r="P6" i="6" s="1"/>
  <c r="G6" i="6"/>
  <c r="P41" i="6"/>
  <c r="G39" i="6"/>
  <c r="G40" i="6"/>
  <c r="Q40" i="6" s="1"/>
  <c r="G41" i="6"/>
  <c r="Q41" i="6" s="1"/>
  <c r="G42" i="6"/>
  <c r="G43" i="6"/>
  <c r="Q43" i="6" s="1"/>
  <c r="G44" i="6"/>
  <c r="G45" i="6"/>
  <c r="Q45" i="6" s="1"/>
  <c r="G46" i="6"/>
  <c r="G47" i="6"/>
  <c r="G48" i="6"/>
  <c r="Q48" i="6" s="1"/>
  <c r="G49" i="6"/>
  <c r="Q49" i="6" s="1"/>
  <c r="G50" i="6"/>
  <c r="Q50" i="6" s="1"/>
  <c r="G51" i="6"/>
  <c r="Q51" i="6" s="1"/>
  <c r="G52" i="6"/>
  <c r="Q52" i="6" s="1"/>
  <c r="G53" i="6"/>
  <c r="Q53" i="6" s="1"/>
  <c r="G54" i="6"/>
  <c r="G55" i="6"/>
  <c r="G56" i="6"/>
  <c r="Q56" i="6" s="1"/>
  <c r="G57" i="6"/>
  <c r="Q57" i="6" s="1"/>
  <c r="G7" i="6"/>
  <c r="G8" i="6"/>
  <c r="G9" i="6"/>
  <c r="Q9" i="6" s="1"/>
  <c r="G10" i="6"/>
  <c r="Q10" i="6" s="1"/>
  <c r="G11" i="6"/>
  <c r="Q11" i="6" s="1"/>
  <c r="G12" i="6"/>
  <c r="G13" i="6"/>
  <c r="G14" i="6"/>
  <c r="Q14" i="6" s="1"/>
  <c r="G15" i="6"/>
  <c r="Q15" i="6" s="1"/>
  <c r="G16" i="6"/>
  <c r="G17" i="6"/>
  <c r="Q17" i="6" s="1"/>
  <c r="G18" i="6"/>
  <c r="G19" i="6"/>
  <c r="Q19" i="6" s="1"/>
  <c r="G20" i="6"/>
  <c r="Q20" i="6" s="1"/>
  <c r="G21" i="6"/>
  <c r="G22" i="6"/>
  <c r="G23" i="6"/>
  <c r="Q23" i="6" s="1"/>
  <c r="G24" i="6"/>
  <c r="Q24" i="6" s="1"/>
  <c r="G25" i="6"/>
  <c r="G26" i="6"/>
  <c r="Q26" i="6" s="1"/>
  <c r="G27" i="6"/>
  <c r="G28" i="6"/>
  <c r="Q28" i="6" s="1"/>
  <c r="G29" i="6"/>
  <c r="G30" i="6"/>
  <c r="G31" i="6"/>
  <c r="G32" i="6"/>
  <c r="G33" i="6"/>
  <c r="G34" i="6"/>
  <c r="Q34" i="6" s="1"/>
  <c r="G35" i="6"/>
  <c r="Q35" i="6" s="1"/>
  <c r="G36" i="6"/>
  <c r="Q36" i="6" s="1"/>
  <c r="G37" i="6"/>
  <c r="Q12" i="6"/>
  <c r="L60" i="6"/>
  <c r="F59" i="6"/>
  <c r="E59" i="6"/>
  <c r="M57" i="6"/>
  <c r="D57" i="6"/>
  <c r="M56" i="6"/>
  <c r="O56" i="6" s="1"/>
  <c r="D56" i="6"/>
  <c r="I56" i="6" s="1"/>
  <c r="M55" i="6"/>
  <c r="O55" i="6" s="1"/>
  <c r="D55" i="6"/>
  <c r="I55" i="6" s="1"/>
  <c r="M54" i="6"/>
  <c r="D54" i="6"/>
  <c r="I54" i="6" s="1"/>
  <c r="M53" i="6"/>
  <c r="D53" i="6"/>
  <c r="I53" i="6" s="1"/>
  <c r="M52" i="6"/>
  <c r="D52" i="6"/>
  <c r="I52" i="6" s="1"/>
  <c r="M51" i="6"/>
  <c r="O51" i="6" s="1"/>
  <c r="D51" i="6"/>
  <c r="I51" i="6" s="1"/>
  <c r="M50" i="6"/>
  <c r="D50" i="6"/>
  <c r="I50" i="6" s="1"/>
  <c r="O50" i="6" s="1"/>
  <c r="M49" i="6"/>
  <c r="D49" i="6"/>
  <c r="I49" i="6" s="1"/>
  <c r="M48" i="6"/>
  <c r="D48" i="6"/>
  <c r="I48" i="6" s="1"/>
  <c r="M47" i="6"/>
  <c r="O47" i="6" s="1"/>
  <c r="D47" i="6"/>
  <c r="I47" i="6" s="1"/>
  <c r="M46" i="6"/>
  <c r="D46" i="6"/>
  <c r="I46" i="6" s="1"/>
  <c r="M45" i="6"/>
  <c r="O45" i="6" s="1"/>
  <c r="D45" i="6"/>
  <c r="I45" i="6" s="1"/>
  <c r="M44" i="6"/>
  <c r="D44" i="6"/>
  <c r="I44" i="6" s="1"/>
  <c r="O44" i="6" s="1"/>
  <c r="M43" i="6"/>
  <c r="D43" i="6"/>
  <c r="I43" i="6" s="1"/>
  <c r="M42" i="6"/>
  <c r="D42" i="6"/>
  <c r="I42" i="6" s="1"/>
  <c r="O42" i="6" s="1"/>
  <c r="M41" i="6"/>
  <c r="D41" i="6"/>
  <c r="I41" i="6" s="1"/>
  <c r="M40" i="6"/>
  <c r="O40" i="6" s="1"/>
  <c r="D40" i="6"/>
  <c r="I40" i="6" s="1"/>
  <c r="M39" i="6"/>
  <c r="O39" i="6" s="1"/>
  <c r="D39" i="6"/>
  <c r="I39" i="6" s="1"/>
  <c r="M38" i="6"/>
  <c r="D38" i="6"/>
  <c r="I38" i="6" s="1"/>
  <c r="O38" i="6" s="1"/>
  <c r="M37" i="6"/>
  <c r="D37" i="6"/>
  <c r="I37" i="6" s="1"/>
  <c r="M36" i="6"/>
  <c r="D36" i="6"/>
  <c r="I36" i="6" s="1"/>
  <c r="M35" i="6"/>
  <c r="D35" i="6"/>
  <c r="I35" i="6" s="1"/>
  <c r="M34" i="6"/>
  <c r="O34" i="6" s="1"/>
  <c r="D34" i="6"/>
  <c r="I34" i="6" s="1"/>
  <c r="M33" i="6"/>
  <c r="D33" i="6"/>
  <c r="I33" i="6" s="1"/>
  <c r="M32" i="6"/>
  <c r="D32" i="6"/>
  <c r="I32" i="6" s="1"/>
  <c r="M31" i="6"/>
  <c r="D31" i="6"/>
  <c r="I31" i="6" s="1"/>
  <c r="M30" i="6"/>
  <c r="D30" i="6"/>
  <c r="I30" i="6" s="1"/>
  <c r="M29" i="6"/>
  <c r="D29" i="6"/>
  <c r="I29" i="6" s="1"/>
  <c r="O29" i="6" s="1"/>
  <c r="M28" i="6"/>
  <c r="D28" i="6"/>
  <c r="I28" i="6" s="1"/>
  <c r="O28" i="6" s="1"/>
  <c r="M27" i="6"/>
  <c r="O27" i="6" s="1"/>
  <c r="D27" i="6"/>
  <c r="I27" i="6" s="1"/>
  <c r="M26" i="6"/>
  <c r="O26" i="6" s="1"/>
  <c r="D26" i="6"/>
  <c r="I26" i="6" s="1"/>
  <c r="M25" i="6"/>
  <c r="D25" i="6"/>
  <c r="I25" i="6" s="1"/>
  <c r="M24" i="6"/>
  <c r="D24" i="6"/>
  <c r="I24" i="6" s="1"/>
  <c r="M23" i="6"/>
  <c r="D23" i="6"/>
  <c r="I23" i="6" s="1"/>
  <c r="M22" i="6"/>
  <c r="D22" i="6"/>
  <c r="I22" i="6" s="1"/>
  <c r="M21" i="6"/>
  <c r="D21" i="6"/>
  <c r="I21" i="6" s="1"/>
  <c r="M20" i="6"/>
  <c r="D20" i="6"/>
  <c r="I20" i="6" s="1"/>
  <c r="M19" i="6"/>
  <c r="D19" i="6"/>
  <c r="I19" i="6" s="1"/>
  <c r="M18" i="6"/>
  <c r="D18" i="6"/>
  <c r="I18" i="6" s="1"/>
  <c r="M17" i="6"/>
  <c r="D17" i="6"/>
  <c r="I17" i="6" s="1"/>
  <c r="M16" i="6"/>
  <c r="D16" i="6"/>
  <c r="I16" i="6" s="1"/>
  <c r="M15" i="6"/>
  <c r="D15" i="6"/>
  <c r="I15" i="6" s="1"/>
  <c r="M14" i="6"/>
  <c r="D14" i="6"/>
  <c r="I14" i="6" s="1"/>
  <c r="M13" i="6"/>
  <c r="D13" i="6"/>
  <c r="I13" i="6" s="1"/>
  <c r="M12" i="6"/>
  <c r="D12" i="6"/>
  <c r="I12" i="6" s="1"/>
  <c r="M11" i="6"/>
  <c r="D11" i="6"/>
  <c r="I11" i="6" s="1"/>
  <c r="M10" i="6"/>
  <c r="D10" i="6"/>
  <c r="I10" i="6" s="1"/>
  <c r="M9" i="6"/>
  <c r="O9" i="6" s="1"/>
  <c r="D9" i="6"/>
  <c r="I9" i="6" s="1"/>
  <c r="M8" i="6"/>
  <c r="D8" i="6"/>
  <c r="I8" i="6" s="1"/>
  <c r="M7" i="6"/>
  <c r="D7" i="6"/>
  <c r="I7" i="6" s="1"/>
  <c r="M6" i="6"/>
  <c r="D6" i="6"/>
  <c r="I6" i="6" s="1"/>
  <c r="G59" i="1"/>
  <c r="F59" i="1"/>
  <c r="N4" i="7" l="1"/>
  <c r="P4" i="7"/>
  <c r="O43" i="6"/>
  <c r="O35" i="6"/>
  <c r="I59" i="6"/>
  <c r="O22" i="6"/>
  <c r="O30" i="6"/>
  <c r="O46" i="6"/>
  <c r="O54" i="6"/>
  <c r="O6" i="6"/>
  <c r="O4" i="6" s="1"/>
  <c r="Q47" i="6"/>
  <c r="Q22" i="6"/>
  <c r="Q21" i="6"/>
  <c r="Q55" i="6"/>
  <c r="Q39" i="6"/>
  <c r="Q30" i="6"/>
  <c r="Q13" i="6"/>
  <c r="Q44" i="6"/>
  <c r="Q29" i="6"/>
  <c r="Q27" i="6"/>
  <c r="Q18" i="6"/>
  <c r="Q8" i="6"/>
  <c r="Q42" i="6"/>
  <c r="Q31" i="6"/>
  <c r="Q33" i="6"/>
  <c r="Q32" i="6"/>
  <c r="Q54" i="6"/>
  <c r="Q25" i="6"/>
  <c r="Q16" i="6"/>
  <c r="Q46" i="6"/>
  <c r="P15" i="6"/>
  <c r="P45" i="6"/>
  <c r="P49" i="6"/>
  <c r="P50" i="6"/>
  <c r="P23" i="6"/>
  <c r="P33" i="6"/>
  <c r="P34" i="6"/>
  <c r="P10" i="6"/>
  <c r="P22" i="6"/>
  <c r="P29" i="6"/>
  <c r="P37" i="6"/>
  <c r="Q37" i="6"/>
  <c r="P24" i="6"/>
  <c r="P17" i="6"/>
  <c r="O7" i="6"/>
  <c r="O8" i="6"/>
  <c r="P12" i="6"/>
  <c r="P13" i="6"/>
  <c r="P11" i="6"/>
  <c r="P21" i="6"/>
  <c r="P20" i="6"/>
  <c r="P18" i="6"/>
  <c r="P25" i="6"/>
  <c r="P8" i="6"/>
  <c r="H59" i="6"/>
  <c r="G59" i="6"/>
  <c r="O33" i="6"/>
  <c r="O31" i="6"/>
  <c r="O41" i="6"/>
  <c r="O36" i="6"/>
  <c r="K6" i="6"/>
  <c r="O37" i="6"/>
  <c r="O32" i="6"/>
  <c r="O10" i="6"/>
  <c r="O11" i="6"/>
  <c r="O12" i="6"/>
  <c r="O13" i="6"/>
  <c r="O14" i="6"/>
  <c r="O15" i="6"/>
  <c r="O16" i="6"/>
  <c r="O17" i="6"/>
  <c r="O18" i="6"/>
  <c r="O19" i="6"/>
  <c r="O20" i="6"/>
  <c r="O21" i="6"/>
  <c r="O23" i="6"/>
  <c r="O24" i="6"/>
  <c r="O25" i="6"/>
  <c r="O48" i="6"/>
  <c r="O49" i="6"/>
  <c r="O52" i="6"/>
  <c r="O53" i="6"/>
  <c r="M60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6" i="1"/>
  <c r="N59" i="1" l="1"/>
  <c r="P2" i="7"/>
  <c r="O2" i="7"/>
  <c r="Q4" i="6"/>
  <c r="P4" i="6"/>
  <c r="F1" i="5"/>
  <c r="G1" i="5"/>
  <c r="H1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4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4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" i="5"/>
  <c r="E1" i="5"/>
  <c r="D2" i="5"/>
  <c r="C2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4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" i="5"/>
  <c r="D7" i="1" l="1"/>
  <c r="J7" i="1" s="1"/>
  <c r="D8" i="1"/>
  <c r="J8" i="1" s="1"/>
  <c r="D9" i="1"/>
  <c r="J9" i="1" s="1"/>
  <c r="P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P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D44" i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6" i="1"/>
  <c r="J6" i="1" s="1"/>
  <c r="J59" i="1" l="1"/>
  <c r="P6" i="1"/>
  <c r="K6" i="1"/>
  <c r="L6" i="1"/>
  <c r="K51" i="1"/>
  <c r="P51" i="1"/>
  <c r="L8" i="1"/>
  <c r="P8" i="1"/>
  <c r="K27" i="1"/>
  <c r="P27" i="1"/>
  <c r="P7" i="1"/>
  <c r="L7" i="1"/>
  <c r="K35" i="1"/>
  <c r="P35" i="1"/>
  <c r="K11" i="1"/>
  <c r="P11" i="1"/>
  <c r="K26" i="1"/>
  <c r="P26" i="1"/>
  <c r="L18" i="1"/>
  <c r="P18" i="1"/>
  <c r="K19" i="1"/>
  <c r="P19" i="1"/>
  <c r="L34" i="1"/>
  <c r="P34" i="1"/>
  <c r="K10" i="1"/>
  <c r="P10" i="1"/>
  <c r="K12" i="1"/>
  <c r="P12" i="1"/>
  <c r="K49" i="1"/>
  <c r="P49" i="1"/>
  <c r="K17" i="1"/>
  <c r="P17" i="1"/>
  <c r="K40" i="1"/>
  <c r="P40" i="1"/>
  <c r="K46" i="1"/>
  <c r="P46" i="1"/>
  <c r="K30" i="1"/>
  <c r="P30" i="1"/>
  <c r="K45" i="1"/>
  <c r="P45" i="1"/>
  <c r="K20" i="1"/>
  <c r="P20" i="1"/>
  <c r="K41" i="1"/>
  <c r="P41" i="1"/>
  <c r="K56" i="1"/>
  <c r="P56" i="1"/>
  <c r="K24" i="1"/>
  <c r="P24" i="1"/>
  <c r="L38" i="1"/>
  <c r="P38" i="1"/>
  <c r="K22" i="1"/>
  <c r="P22" i="1"/>
  <c r="K52" i="1"/>
  <c r="P52" i="1"/>
  <c r="K36" i="1"/>
  <c r="P36" i="1"/>
  <c r="K28" i="1"/>
  <c r="P28" i="1"/>
  <c r="K50" i="1"/>
  <c r="P50" i="1"/>
  <c r="L42" i="1"/>
  <c r="P42" i="1"/>
  <c r="K57" i="1"/>
  <c r="P57" i="1"/>
  <c r="K25" i="1"/>
  <c r="P25" i="1"/>
  <c r="K32" i="1"/>
  <c r="P32" i="1"/>
  <c r="K16" i="1"/>
  <c r="P16" i="1"/>
  <c r="K55" i="1"/>
  <c r="P55" i="1"/>
  <c r="K47" i="1"/>
  <c r="P47" i="1"/>
  <c r="K39" i="1"/>
  <c r="P39" i="1"/>
  <c r="K31" i="1"/>
  <c r="P31" i="1"/>
  <c r="K23" i="1"/>
  <c r="P23" i="1"/>
  <c r="K15" i="1"/>
  <c r="P15" i="1"/>
  <c r="L14" i="1"/>
  <c r="P14" i="1"/>
  <c r="K33" i="1"/>
  <c r="P33" i="1"/>
  <c r="K48" i="1"/>
  <c r="P48" i="1"/>
  <c r="K54" i="1"/>
  <c r="P54" i="1"/>
  <c r="K53" i="1"/>
  <c r="P53" i="1"/>
  <c r="K37" i="1"/>
  <c r="P37" i="1"/>
  <c r="K21" i="1"/>
  <c r="P21" i="1"/>
  <c r="K13" i="1"/>
  <c r="P13" i="1"/>
  <c r="K34" i="1"/>
  <c r="L12" i="1"/>
  <c r="L55" i="1"/>
  <c r="L50" i="1"/>
  <c r="L47" i="1"/>
  <c r="L37" i="1"/>
  <c r="L28" i="1"/>
  <c r="L20" i="1"/>
  <c r="L15" i="1"/>
  <c r="L56" i="1"/>
  <c r="L48" i="1"/>
  <c r="L30" i="1"/>
  <c r="L21" i="1"/>
  <c r="L13" i="1"/>
  <c r="L54" i="1"/>
  <c r="L46" i="1"/>
  <c r="L36" i="1"/>
  <c r="L27" i="1"/>
  <c r="L19" i="1"/>
  <c r="L11" i="1"/>
  <c r="K18" i="1"/>
  <c r="L53" i="1"/>
  <c r="L45" i="1"/>
  <c r="L35" i="1"/>
  <c r="L26" i="1"/>
  <c r="L10" i="1"/>
  <c r="L52" i="1"/>
  <c r="L25" i="1"/>
  <c r="L17" i="1"/>
  <c r="L51" i="1"/>
  <c r="L41" i="1"/>
  <c r="L33" i="1"/>
  <c r="L24" i="1"/>
  <c r="L16" i="1"/>
  <c r="L40" i="1"/>
  <c r="L32" i="1"/>
  <c r="L23" i="1"/>
  <c r="L57" i="1"/>
  <c r="L49" i="1"/>
  <c r="L39" i="1"/>
  <c r="L31" i="1"/>
  <c r="L22" i="1"/>
  <c r="K42" i="1"/>
  <c r="K8" i="1"/>
  <c r="K7" i="1"/>
  <c r="K38" i="1"/>
  <c r="K14" i="1"/>
  <c r="K9" i="1"/>
  <c r="P4" i="1" l="1"/>
  <c r="R2" i="1" l="1"/>
  <c r="Q2" i="1"/>
</calcChain>
</file>

<file path=xl/sharedStrings.xml><?xml version="1.0" encoding="utf-8"?>
<sst xmlns="http://schemas.openxmlformats.org/spreadsheetml/2006/main" count="588" uniqueCount="142">
  <si>
    <t>hhsize_crossclass</t>
  </si>
  <si>
    <t>numworkers_crossclass</t>
  </si>
  <si>
    <t>income_crossclass</t>
  </si>
  <si>
    <t>3+</t>
  </si>
  <si>
    <t>4+</t>
  </si>
  <si>
    <t>Lookup</t>
  </si>
  <si>
    <t>H1I1W0</t>
  </si>
  <si>
    <t>H1I1W1</t>
  </si>
  <si>
    <t>H2I1W0</t>
  </si>
  <si>
    <t>H2I1W1</t>
  </si>
  <si>
    <t>H2I1W2</t>
  </si>
  <si>
    <t>H3I1W0</t>
  </si>
  <si>
    <t>H3I1W1</t>
  </si>
  <si>
    <t>H3I1W2</t>
  </si>
  <si>
    <t>H3I1W3</t>
  </si>
  <si>
    <t>H4I1W0</t>
  </si>
  <si>
    <t>H4I1W1</t>
  </si>
  <si>
    <t>H4I1W2</t>
  </si>
  <si>
    <t>H4I1W3</t>
  </si>
  <si>
    <t>H1I2W0</t>
  </si>
  <si>
    <t>H1I2W1</t>
  </si>
  <si>
    <t>H2I2W0</t>
  </si>
  <si>
    <t>H2I2W1</t>
  </si>
  <si>
    <t>H2I2W2</t>
  </si>
  <si>
    <t>H3I2W0</t>
  </si>
  <si>
    <t>H3I2W1</t>
  </si>
  <si>
    <t>H3I2W2</t>
  </si>
  <si>
    <t>H3I2W3</t>
  </si>
  <si>
    <t>H4I2W0</t>
  </si>
  <si>
    <t>H4I2W1</t>
  </si>
  <si>
    <t>H4I2W2</t>
  </si>
  <si>
    <t>H4I2W3</t>
  </si>
  <si>
    <t>H1I3W0</t>
  </si>
  <si>
    <t>H1I3W1</t>
  </si>
  <si>
    <t>H2I3W0</t>
  </si>
  <si>
    <t>H2I3W1</t>
  </si>
  <si>
    <t>H2I3W2</t>
  </si>
  <si>
    <t>H3I3W0</t>
  </si>
  <si>
    <t>H3I3W1</t>
  </si>
  <si>
    <t>H3I3W2</t>
  </si>
  <si>
    <t>H3I3W3</t>
  </si>
  <si>
    <t>H4I3W0</t>
  </si>
  <si>
    <t>H4I3W1</t>
  </si>
  <si>
    <t>H4I3W2</t>
  </si>
  <si>
    <t>H4I3W3</t>
  </si>
  <si>
    <t>H1I4W0</t>
  </si>
  <si>
    <t>H1I4W1</t>
  </si>
  <si>
    <t>H2I4W0</t>
  </si>
  <si>
    <t>H2I4W1</t>
  </si>
  <si>
    <t>H2I4W2</t>
  </si>
  <si>
    <t>H3I4W0</t>
  </si>
  <si>
    <t>H3I4W1</t>
  </si>
  <si>
    <t>H3I4W2</t>
  </si>
  <si>
    <t>H3I4W3</t>
  </si>
  <si>
    <t>H4I4W0</t>
  </si>
  <si>
    <t>H4I4W1</t>
  </si>
  <si>
    <t>H4I4W2</t>
  </si>
  <si>
    <t>H4I4W3</t>
  </si>
  <si>
    <t>GPS</t>
  </si>
  <si>
    <t>2014 GPS</t>
  </si>
  <si>
    <t>2014 Non-GPS</t>
  </si>
  <si>
    <t>Non-GPS</t>
  </si>
  <si>
    <t>2010 4k PUMS</t>
  </si>
  <si>
    <t>2014 GPS Weighted</t>
  </si>
  <si>
    <t>expwt_2</t>
  </si>
  <si>
    <t>Households</t>
  </si>
  <si>
    <t>HBW Trips</t>
  </si>
  <si>
    <t>trexpfac</t>
  </si>
  <si>
    <t>Trip Rate</t>
  </si>
  <si>
    <t>2006 Trip Rate</t>
  </si>
  <si>
    <t>Trip Rate using survey weights</t>
  </si>
  <si>
    <t>Trip rate using PUMS totals</t>
  </si>
  <si>
    <t>PUMS totals</t>
  </si>
  <si>
    <t>N&lt;50</t>
  </si>
  <si>
    <t># Households</t>
  </si>
  <si>
    <t>Trip Rates</t>
  </si>
  <si>
    <t>HH Size</t>
  </si>
  <si>
    <t>Workers</t>
  </si>
  <si>
    <t>Income Class</t>
  </si>
  <si>
    <t>2010 PUMS</t>
  </si>
  <si>
    <t>2014 Survey</t>
  </si>
  <si>
    <t>Weighted Avg Trip Rates</t>
  </si>
  <si>
    <t>% Difference vs 2006</t>
  </si>
  <si>
    <t>Sample Size</t>
  </si>
  <si>
    <t>Trips</t>
  </si>
  <si>
    <t>HH Samp Size</t>
  </si>
  <si>
    <t>Trips include those from home to shop and from shop to home</t>
  </si>
  <si>
    <t>income 35,75,100</t>
  </si>
  <si>
    <t>% Difference</t>
  </si>
  <si>
    <t>School Age People</t>
  </si>
  <si>
    <t>I1S0</t>
  </si>
  <si>
    <t>I1S1</t>
  </si>
  <si>
    <t>I1S2</t>
  </si>
  <si>
    <t>I1S3</t>
  </si>
  <si>
    <t>I2S0</t>
  </si>
  <si>
    <t>I2S1</t>
  </si>
  <si>
    <t>I2S2</t>
  </si>
  <si>
    <t>I2S3</t>
  </si>
  <si>
    <t>I3S0</t>
  </si>
  <si>
    <t>I3S1</t>
  </si>
  <si>
    <t>I3S2</t>
  </si>
  <si>
    <t>I3S3</t>
  </si>
  <si>
    <t>I4S0</t>
  </si>
  <si>
    <t>I4S1</t>
  </si>
  <si>
    <t>I4S2</t>
  </si>
  <si>
    <t>I4S3</t>
  </si>
  <si>
    <t>column</t>
  </si>
  <si>
    <t>households</t>
  </si>
  <si>
    <t>income</t>
  </si>
  <si>
    <t>students</t>
  </si>
  <si>
    <t>code</t>
  </si>
  <si>
    <t>College Age People</t>
  </si>
  <si>
    <t>college_age_people</t>
  </si>
  <si>
    <t>I1C0</t>
  </si>
  <si>
    <t>I1C1</t>
  </si>
  <si>
    <t>I1C2</t>
  </si>
  <si>
    <t>I2C0</t>
  </si>
  <si>
    <t>I2C1</t>
  </si>
  <si>
    <t>I2C2</t>
  </si>
  <si>
    <t>I3C0</t>
  </si>
  <si>
    <t>I3C1</t>
  </si>
  <si>
    <t>I3C2</t>
  </si>
  <si>
    <t>I4C0</t>
  </si>
  <si>
    <t>I4C1</t>
  </si>
  <si>
    <t>I4C2</t>
  </si>
  <si>
    <t>Name</t>
  </si>
  <si>
    <t>Standard Weight</t>
  </si>
  <si>
    <t>GPS Weight</t>
  </si>
  <si>
    <t>Home-Based Work</t>
  </si>
  <si>
    <t>Home-Based Other</t>
  </si>
  <si>
    <t>Home-Based Shopping</t>
  </si>
  <si>
    <t>Weighted Average Trip Rate Comparison</t>
  </si>
  <si>
    <t>Home-Based School</t>
  </si>
  <si>
    <t>Non-Home-Based Work-to-Other</t>
  </si>
  <si>
    <t>Non-Home-Based Other-to-Other</t>
  </si>
  <si>
    <t>Unweighted Average Trip Rate</t>
  </si>
  <si>
    <t>2014-non-GPS</t>
  </si>
  <si>
    <t>Samples by Classification</t>
  </si>
  <si>
    <t>Household Size</t>
  </si>
  <si>
    <t>Number of Workers</t>
  </si>
  <si>
    <t>Income Level</t>
  </si>
  <si>
    <t>N &lt;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</si>
</sst>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  <numFmt numFmtId="167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5" borderId="0" applyNumberFormat="0" applyBorder="0" applyAlignment="0" applyProtection="0"/>
  </cellStyleXfs>
  <cellXfs count="71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2" applyNumberFormat="1" applyFont="1"/>
    <xf numFmtId="166" fontId="0" fillId="0" borderId="0" xfId="0" applyNumberFormat="1"/>
    <xf numFmtId="0" fontId="0" fillId="0" borderId="0" xfId="0" applyFill="1"/>
    <xf numFmtId="166" fontId="0" fillId="0" borderId="0" xfId="2" applyNumberFormat="1" applyFont="1" applyFill="1"/>
    <xf numFmtId="43" fontId="0" fillId="0" borderId="0" xfId="0" applyNumberFormat="1"/>
    <xf numFmtId="164" fontId="0" fillId="0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0" fillId="0" borderId="4" xfId="0" applyNumberFormat="1" applyBorder="1"/>
    <xf numFmtId="164" fontId="0" fillId="0" borderId="4" xfId="0" applyNumberFormat="1" applyFill="1" applyBorder="1"/>
    <xf numFmtId="0" fontId="0" fillId="0" borderId="4" xfId="0" applyBorder="1"/>
    <xf numFmtId="1" fontId="0" fillId="0" borderId="4" xfId="0" applyNumberFormat="1" applyBorder="1"/>
    <xf numFmtId="1" fontId="0" fillId="2" borderId="4" xfId="0" applyNumberFormat="1" applyFill="1" applyBorder="1"/>
    <xf numFmtId="166" fontId="0" fillId="0" borderId="4" xfId="2" applyNumberFormat="1" applyFont="1" applyBorder="1"/>
    <xf numFmtId="166" fontId="0" fillId="0" borderId="4" xfId="2" applyNumberFormat="1" applyFont="1" applyFill="1" applyBorder="1"/>
    <xf numFmtId="0" fontId="0" fillId="0" borderId="0" xfId="0" applyBorder="1"/>
    <xf numFmtId="0" fontId="0" fillId="0" borderId="0" xfId="0" applyFill="1" applyBorder="1"/>
    <xf numFmtId="165" fontId="0" fillId="0" borderId="0" xfId="1" applyNumberFormat="1" applyFont="1" applyBorder="1"/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7" fontId="0" fillId="0" borderId="0" xfId="0" applyNumberFormat="1"/>
    <xf numFmtId="0" fontId="0" fillId="0" borderId="4" xfId="0" applyFill="1" applyBorder="1"/>
    <xf numFmtId="0" fontId="0" fillId="0" borderId="0" xfId="0" applyBorder="1" applyAlignment="1">
      <alignment horizontal="center"/>
    </xf>
    <xf numFmtId="166" fontId="0" fillId="0" borderId="0" xfId="2" applyNumberFormat="1" applyFont="1" applyBorder="1"/>
    <xf numFmtId="166" fontId="0" fillId="0" borderId="0" xfId="2" applyNumberFormat="1" applyFont="1" applyFill="1" applyBorder="1"/>
    <xf numFmtId="43" fontId="2" fillId="3" borderId="2" xfId="0" applyNumberFormat="1" applyFont="1" applyFill="1" applyBorder="1" applyAlignment="1">
      <alignment horizontal="center"/>
    </xf>
    <xf numFmtId="43" fontId="2" fillId="3" borderId="3" xfId="0" applyNumberFormat="1" applyFont="1" applyFill="1" applyBorder="1" applyAlignment="1">
      <alignment horizontal="center"/>
    </xf>
    <xf numFmtId="43" fontId="2" fillId="3" borderId="2" xfId="0" applyNumberFormat="1" applyFont="1" applyFill="1" applyBorder="1" applyAlignment="1"/>
    <xf numFmtId="43" fontId="2" fillId="3" borderId="6" xfId="0" applyNumberFormat="1" applyFont="1" applyFill="1" applyBorder="1" applyAlignment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3" fontId="0" fillId="0" borderId="0" xfId="0" applyNumberFormat="1" applyBorder="1"/>
    <xf numFmtId="43" fontId="0" fillId="4" borderId="3" xfId="0" applyNumberFormat="1" applyFont="1" applyFill="1" applyBorder="1" applyAlignment="1">
      <alignment horizontal="center"/>
    </xf>
    <xf numFmtId="43" fontId="0" fillId="4" borderId="6" xfId="0" applyNumberFormat="1" applyFont="1" applyFill="1" applyBorder="1" applyAlignment="1"/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5" fillId="0" borderId="0" xfId="0" applyFont="1"/>
    <xf numFmtId="1" fontId="0" fillId="0" borderId="4" xfId="0" applyNumberFormat="1" applyFill="1" applyBorder="1"/>
    <xf numFmtId="0" fontId="0" fillId="0" borderId="0" xfId="0" applyNumberFormat="1"/>
    <xf numFmtId="164" fontId="0" fillId="2" borderId="0" xfId="0" applyNumberFormat="1" applyFill="1"/>
    <xf numFmtId="0" fontId="4" fillId="5" borderId="0" xfId="3"/>
    <xf numFmtId="0" fontId="4" fillId="5" borderId="8" xfId="3" applyBorder="1"/>
    <xf numFmtId="0" fontId="4" fillId="5" borderId="9" xfId="3" applyBorder="1"/>
    <xf numFmtId="0" fontId="4" fillId="5" borderId="4" xfId="3" applyBorder="1"/>
    <xf numFmtId="0" fontId="4" fillId="5" borderId="0" xfId="3" applyBorder="1"/>
    <xf numFmtId="0" fontId="4" fillId="5" borderId="10" xfId="3" applyBorder="1"/>
    <xf numFmtId="0" fontId="4" fillId="5" borderId="5" xfId="3" applyBorder="1"/>
    <xf numFmtId="0" fontId="4" fillId="5" borderId="1" xfId="3" applyBorder="1"/>
    <xf numFmtId="0" fontId="4" fillId="5" borderId="11" xfId="3" applyBorder="1"/>
    <xf numFmtId="0" fontId="0" fillId="4" borderId="0" xfId="0" applyFill="1"/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/>
    <xf numFmtId="0" fontId="0" fillId="4" borderId="1" xfId="0" applyFill="1" applyBorder="1"/>
    <xf numFmtId="0" fontId="0" fillId="4" borderId="11" xfId="0" applyFill="1" applyBorder="1"/>
    <xf numFmtId="0" fontId="0" fillId="4" borderId="1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</cellXfs>
  <cellStyles count="4">
    <cellStyle name="Bad" xfId="3" builtinId="27"/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Average Household</a:t>
            </a:r>
            <a:r>
              <a:rPr lang="en-US" baseline="0"/>
              <a:t> Trip Rate by Purpose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Summary!$A$6:$A$11</c:f>
              <c:strCache>
                <c:ptCount val="6"/>
                <c:pt idx="0">
                  <c:v>Home-Based Work</c:v>
                </c:pt>
                <c:pt idx="1">
                  <c:v>Home-Based Other</c:v>
                </c:pt>
                <c:pt idx="2">
                  <c:v>Home-Based Shopping</c:v>
                </c:pt>
                <c:pt idx="3">
                  <c:v>Home-Based School</c:v>
                </c:pt>
                <c:pt idx="4">
                  <c:v>Non-Home-Based Work-to-Other</c:v>
                </c:pt>
                <c:pt idx="5">
                  <c:v>Non-Home-Based Other-to-Other</c:v>
                </c:pt>
              </c:strCache>
            </c:strRef>
          </c:cat>
          <c:val>
            <c:numRef>
              <c:f>Summary!$B$6:$B$11</c:f>
              <c:numCache>
                <c:formatCode>_(* #,##0.00_);_(* \(#,##0.00\);_(* "-"??_);_(@_)</c:formatCode>
                <c:ptCount val="6"/>
                <c:pt idx="0">
                  <c:v>1.6001302885098501</c:v>
                </c:pt>
                <c:pt idx="1">
                  <c:v>4.7073972493905352</c:v>
                </c:pt>
                <c:pt idx="2">
                  <c:v>0.9662286129805342</c:v>
                </c:pt>
                <c:pt idx="3">
                  <c:v>0.84189140169342425</c:v>
                </c:pt>
                <c:pt idx="4">
                  <c:v>1.0260957530865558</c:v>
                </c:pt>
                <c:pt idx="5">
                  <c:v>2.5916892782291314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681-BFF8-66DD6D0AD5FF}"/>
            </c:ext>
          </c:extLst>
        </c:ser>
        <c:ser>
          <c:idx val="1"/>
          <c:order val="1"/>
          <c:tx>
            <c:strRef>
              <c:f>Summary!$C$5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Summary!$A$6:$A$11</c:f>
              <c:strCache>
                <c:ptCount val="6"/>
                <c:pt idx="0">
                  <c:v>Home-Based Work</c:v>
                </c:pt>
                <c:pt idx="1">
                  <c:v>Home-Based Other</c:v>
                </c:pt>
                <c:pt idx="2">
                  <c:v>Home-Based Shopping</c:v>
                </c:pt>
                <c:pt idx="3">
                  <c:v>Home-Based School</c:v>
                </c:pt>
                <c:pt idx="4">
                  <c:v>Non-Home-Based Work-to-Other</c:v>
                </c:pt>
                <c:pt idx="5">
                  <c:v>Non-Home-Based Other-to-Other</c:v>
                </c:pt>
              </c:strCache>
            </c:strRef>
          </c:cat>
          <c:val>
            <c:numRef>
              <c:f>Summary!$C$6:$C$11</c:f>
              <c:numCache>
                <c:formatCode>_(* #,##0.00_);_(* \(#,##0.00\);_(* "-"??_);_(@_)</c:formatCode>
                <c:ptCount val="6"/>
                <c:pt idx="0">
                  <c:v>1.7603900925511098</c:v>
                </c:pt>
                <c:pt idx="1">
                  <c:v>4.1826322786905621</c:v>
                </c:pt>
                <c:pt idx="2">
                  <c:v>1.2425362729235858</c:v>
                </c:pt>
                <c:pt idx="3">
                  <c:v>0.9023604159216051</c:v>
                </c:pt>
                <c:pt idx="4">
                  <c:v>1.2261672708431863</c:v>
                </c:pt>
                <c:pt idx="5">
                  <c:v>2.1900205790881393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D-4681-BFF8-66DD6D0AD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14"/>
        <c:axId val="831006576"/>
        <c:axId val="831004936"/>
      </c:barChart>
      <c:catAx>
        <c:axId val="831006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04936"/>
        <c:crosses val="autoZero"/>
        <c:auto val="1"/>
        <c:lblAlgn val="ctr"/>
        <c:lblOffset val="100"/>
        <c:noMultiLvlLbl val="0"/>
      </c:catAx>
      <c:valAx>
        <c:axId val="831004936"/>
        <c:scaling>
          <c:orientation val="minMax"/>
        </c:scaling>
        <c:delete val="0"/>
        <c:axPos val="t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Average Household</a:t>
            </a:r>
            <a:r>
              <a:rPr lang="en-US" baseline="0"/>
              <a:t> Trip Rate by Purpose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Summary!$A$6:$A$11</c:f>
              <c:strCache>
                <c:ptCount val="6"/>
                <c:pt idx="0">
                  <c:v>Home-Based Work</c:v>
                </c:pt>
                <c:pt idx="1">
                  <c:v>Home-Based Other</c:v>
                </c:pt>
                <c:pt idx="2">
                  <c:v>Home-Based Shopping</c:v>
                </c:pt>
                <c:pt idx="3">
                  <c:v>Home-Based School</c:v>
                </c:pt>
                <c:pt idx="4">
                  <c:v>Non-Home-Based Work-to-Other</c:v>
                </c:pt>
                <c:pt idx="5">
                  <c:v>Non-Home-Based Other-to-Other</c:v>
                </c:pt>
              </c:strCache>
            </c:strRef>
          </c:cat>
          <c:val>
            <c:numRef>
              <c:f>Summary!$B$6:$B$11</c:f>
              <c:numCache>
                <c:formatCode>_(* #,##0.00_);_(* \(#,##0.00\);_(* "-"??_);_(@_)</c:formatCode>
                <c:ptCount val="6"/>
                <c:pt idx="0">
                  <c:v>1.6001302885098501</c:v>
                </c:pt>
                <c:pt idx="1">
                  <c:v>4.7073972493905352</c:v>
                </c:pt>
                <c:pt idx="2">
                  <c:v>0.9662286129805342</c:v>
                </c:pt>
                <c:pt idx="3">
                  <c:v>0.84189140169342425</c:v>
                </c:pt>
                <c:pt idx="4">
                  <c:v>1.0260957530865558</c:v>
                </c:pt>
                <c:pt idx="5">
                  <c:v>2.5916892782291314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B-41EF-B3E1-7942B3ECD3E1}"/>
            </c:ext>
          </c:extLst>
        </c:ser>
        <c:ser>
          <c:idx val="1"/>
          <c:order val="1"/>
          <c:tx>
            <c:strRef>
              <c:f>Summary!$C$5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Summary!$A$6:$A$11</c:f>
              <c:strCache>
                <c:ptCount val="6"/>
                <c:pt idx="0">
                  <c:v>Home-Based Work</c:v>
                </c:pt>
                <c:pt idx="1">
                  <c:v>Home-Based Other</c:v>
                </c:pt>
                <c:pt idx="2">
                  <c:v>Home-Based Shopping</c:v>
                </c:pt>
                <c:pt idx="3">
                  <c:v>Home-Based School</c:v>
                </c:pt>
                <c:pt idx="4">
                  <c:v>Non-Home-Based Work-to-Other</c:v>
                </c:pt>
                <c:pt idx="5">
                  <c:v>Non-Home-Based Other-to-Other</c:v>
                </c:pt>
              </c:strCache>
            </c:strRef>
          </c:cat>
          <c:val>
            <c:numRef>
              <c:f>Summary!$C$6:$C$11</c:f>
              <c:numCache>
                <c:formatCode>_(* #,##0.00_);_(* \(#,##0.00\);_(* "-"??_);_(@_)</c:formatCode>
                <c:ptCount val="6"/>
                <c:pt idx="0">
                  <c:v>1.7603900925511098</c:v>
                </c:pt>
                <c:pt idx="1">
                  <c:v>4.1826322786905621</c:v>
                </c:pt>
                <c:pt idx="2">
                  <c:v>1.2425362729235858</c:v>
                </c:pt>
                <c:pt idx="3">
                  <c:v>0.9023604159216051</c:v>
                </c:pt>
                <c:pt idx="4">
                  <c:v>1.2261672708431863</c:v>
                </c:pt>
                <c:pt idx="5">
                  <c:v>2.1900205790881393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B-41EF-B3E1-7942B3ECD3E1}"/>
            </c:ext>
          </c:extLst>
        </c:ser>
        <c:ser>
          <c:idx val="2"/>
          <c:order val="2"/>
          <c:tx>
            <c:strRef>
              <c:f>Summary!$D$5</c:f>
              <c:strCache>
                <c:ptCount val="1"/>
                <c:pt idx="0">
                  <c:v>2014-non-GPS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Summary!$D$6:$D$11</c:f>
              <c:numCache>
                <c:formatCode>_(* #,##0.00_);_(* \(#,##0.00\);_(* "-"??_);_(@_)</c:formatCode>
                <c:ptCount val="6"/>
                <c:pt idx="0">
                  <c:v>1.440881837414026</c:v>
                </c:pt>
                <c:pt idx="1">
                  <c:v>3.1846062350229611</c:v>
                </c:pt>
                <c:pt idx="2">
                  <c:v>0.93708722100031394</c:v>
                </c:pt>
                <c:pt idx="3">
                  <c:v>0.71845061556166112</c:v>
                </c:pt>
                <c:pt idx="4">
                  <c:v>1.0116270805539112</c:v>
                </c:pt>
                <c:pt idx="5">
                  <c:v>1.6130300171981766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B-41EF-B3E1-7942B3EC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8"/>
        <c:overlap val="-14"/>
        <c:axId val="831006576"/>
        <c:axId val="831004936"/>
      </c:barChart>
      <c:catAx>
        <c:axId val="831006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04936"/>
        <c:crosses val="autoZero"/>
        <c:auto val="1"/>
        <c:lblAlgn val="ctr"/>
        <c:lblOffset val="100"/>
        <c:noMultiLvlLbl val="0"/>
      </c:catAx>
      <c:valAx>
        <c:axId val="831004936"/>
        <c:scaling>
          <c:orientation val="minMax"/>
        </c:scaling>
        <c:delete val="0"/>
        <c:axPos val="t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HBW HH</a:t>
            </a:r>
            <a:r>
              <a:rPr lang="en-US" baseline="0"/>
              <a:t>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HBW!$J$4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HBW!$E$6:$E$13</c:f>
              <c:strCache>
                <c:ptCount val="8"/>
                <c:pt idx="0">
                  <c:v>W0-Inc1</c:v>
                </c:pt>
                <c:pt idx="1">
                  <c:v>W0-Inc2</c:v>
                </c:pt>
                <c:pt idx="2">
                  <c:v>W0-Inc3</c:v>
                </c:pt>
                <c:pt idx="3">
                  <c:v>W0-Inc4</c:v>
                </c:pt>
                <c:pt idx="4">
                  <c:v>W1-Inc1</c:v>
                </c:pt>
                <c:pt idx="5">
                  <c:v>W1-Inc2</c:v>
                </c:pt>
                <c:pt idx="6">
                  <c:v>W1-Inc3</c:v>
                </c:pt>
                <c:pt idx="7">
                  <c:v>W1-Inc4</c:v>
                </c:pt>
              </c:strCache>
            </c:strRef>
          </c:cat>
          <c:val>
            <c:numRef>
              <c:f>HBW!$J$6:$J$13</c:f>
              <c:numCache>
                <c:formatCode>General</c:formatCode>
                <c:ptCount val="8"/>
                <c:pt idx="0">
                  <c:v>7.2999999999999995E-2</c:v>
                </c:pt>
                <c:pt idx="1">
                  <c:v>5.3999999999999999E-2</c:v>
                </c:pt>
                <c:pt idx="2">
                  <c:v>2.5000000000000001E-2</c:v>
                </c:pt>
                <c:pt idx="3">
                  <c:v>9.5000000000000001E-2</c:v>
                </c:pt>
                <c:pt idx="4">
                  <c:v>1.2609999999999999</c:v>
                </c:pt>
                <c:pt idx="5">
                  <c:v>1.2569999999999999</c:v>
                </c:pt>
                <c:pt idx="6">
                  <c:v>1.3129999999999999</c:v>
                </c:pt>
                <c:pt idx="7">
                  <c:v>1.206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E-4251-9A57-E7CAD595CF9B}"/>
            </c:ext>
          </c:extLst>
        </c:ser>
        <c:ser>
          <c:idx val="0"/>
          <c:order val="1"/>
          <c:tx>
            <c:strRef>
              <c:f>HBW!$I$4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HBW!$E$6:$E$13</c:f>
              <c:strCache>
                <c:ptCount val="8"/>
                <c:pt idx="0">
                  <c:v>W0-Inc1</c:v>
                </c:pt>
                <c:pt idx="1">
                  <c:v>W0-Inc2</c:v>
                </c:pt>
                <c:pt idx="2">
                  <c:v>W0-Inc3</c:v>
                </c:pt>
                <c:pt idx="3">
                  <c:v>W0-Inc4</c:v>
                </c:pt>
                <c:pt idx="4">
                  <c:v>W1-Inc1</c:v>
                </c:pt>
                <c:pt idx="5">
                  <c:v>W1-Inc2</c:v>
                </c:pt>
                <c:pt idx="6">
                  <c:v>W1-Inc3</c:v>
                </c:pt>
                <c:pt idx="7">
                  <c:v>W1-Inc4</c:v>
                </c:pt>
              </c:strCache>
            </c:strRef>
          </c:cat>
          <c:val>
            <c:numRef>
              <c:f>HBW!$I$6:$I$13</c:f>
              <c:numCache>
                <c:formatCode>0.000</c:formatCode>
                <c:ptCount val="8"/>
                <c:pt idx="0">
                  <c:v>0.10257380848244985</c:v>
                </c:pt>
                <c:pt idx="1">
                  <c:v>8.2864829396152154E-2</c:v>
                </c:pt>
                <c:pt idx="2">
                  <c:v>0.14726725401277069</c:v>
                </c:pt>
                <c:pt idx="3">
                  <c:v>5.1749461867426232E-2</c:v>
                </c:pt>
                <c:pt idx="4">
                  <c:v>1.1595943291273283</c:v>
                </c:pt>
                <c:pt idx="5">
                  <c:v>1.1939486885595374</c:v>
                </c:pt>
                <c:pt idx="6">
                  <c:v>1.2590831837002929</c:v>
                </c:pt>
                <c:pt idx="7">
                  <c:v>1.8879597440272617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E-4251-9A57-E7CAD595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768824"/>
        <c:axId val="935769152"/>
      </c:barChart>
      <c:catAx>
        <c:axId val="93576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69152"/>
        <c:crosses val="autoZero"/>
        <c:auto val="1"/>
        <c:lblAlgn val="ctr"/>
        <c:lblOffset val="100"/>
        <c:noMultiLvlLbl val="0"/>
      </c:catAx>
      <c:valAx>
        <c:axId val="9357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6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HBW HH</a:t>
            </a:r>
            <a:r>
              <a:rPr lang="en-US" baseline="0"/>
              <a:t> Size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HBW!$J$4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HBW!$E$14:$E$25</c:f>
              <c:strCache>
                <c:ptCount val="12"/>
                <c:pt idx="0">
                  <c:v>W0-Inc1</c:v>
                </c:pt>
                <c:pt idx="1">
                  <c:v>W0-Inc2</c:v>
                </c:pt>
                <c:pt idx="2">
                  <c:v>W0-Inc3</c:v>
                </c:pt>
                <c:pt idx="3">
                  <c:v>W0-Inc4</c:v>
                </c:pt>
                <c:pt idx="4">
                  <c:v>W1-Inc1</c:v>
                </c:pt>
                <c:pt idx="5">
                  <c:v>W1-Inc2</c:v>
                </c:pt>
                <c:pt idx="6">
                  <c:v>W1-Inc3</c:v>
                </c:pt>
                <c:pt idx="7">
                  <c:v>W1-Inc4</c:v>
                </c:pt>
                <c:pt idx="8">
                  <c:v>W2-Inc1</c:v>
                </c:pt>
                <c:pt idx="9">
                  <c:v>W2-Inc2</c:v>
                </c:pt>
                <c:pt idx="10">
                  <c:v>W2-Inc3</c:v>
                </c:pt>
                <c:pt idx="11">
                  <c:v>W2-Inc4</c:v>
                </c:pt>
              </c:strCache>
            </c:strRef>
          </c:cat>
          <c:val>
            <c:numRef>
              <c:f>HBW!$J$14:$J$25</c:f>
              <c:numCache>
                <c:formatCode>General</c:formatCode>
                <c:ptCount val="12"/>
                <c:pt idx="0">
                  <c:v>0.11700000000000001</c:v>
                </c:pt>
                <c:pt idx="1">
                  <c:v>7.9000000000000001E-2</c:v>
                </c:pt>
                <c:pt idx="2">
                  <c:v>0.19800000000000001</c:v>
                </c:pt>
                <c:pt idx="3">
                  <c:v>0.193</c:v>
                </c:pt>
                <c:pt idx="4">
                  <c:v>1.202</c:v>
                </c:pt>
                <c:pt idx="5">
                  <c:v>1.35</c:v>
                </c:pt>
                <c:pt idx="6">
                  <c:v>1.47</c:v>
                </c:pt>
                <c:pt idx="7">
                  <c:v>1.427</c:v>
                </c:pt>
                <c:pt idx="8">
                  <c:v>2.786</c:v>
                </c:pt>
                <c:pt idx="9">
                  <c:v>2.9159999999999999</c:v>
                </c:pt>
                <c:pt idx="10">
                  <c:v>3.0369999999999999</c:v>
                </c:pt>
                <c:pt idx="11">
                  <c:v>2.81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7-4637-965D-2AC78F3F2D6D}"/>
            </c:ext>
          </c:extLst>
        </c:ser>
        <c:ser>
          <c:idx val="0"/>
          <c:order val="1"/>
          <c:tx>
            <c:strRef>
              <c:f>HBW!$I$4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HBW!$E$14:$E$25</c:f>
              <c:strCache>
                <c:ptCount val="12"/>
                <c:pt idx="0">
                  <c:v>W0-Inc1</c:v>
                </c:pt>
                <c:pt idx="1">
                  <c:v>W0-Inc2</c:v>
                </c:pt>
                <c:pt idx="2">
                  <c:v>W0-Inc3</c:v>
                </c:pt>
                <c:pt idx="3">
                  <c:v>W0-Inc4</c:v>
                </c:pt>
                <c:pt idx="4">
                  <c:v>W1-Inc1</c:v>
                </c:pt>
                <c:pt idx="5">
                  <c:v>W1-Inc2</c:v>
                </c:pt>
                <c:pt idx="6">
                  <c:v>W1-Inc3</c:v>
                </c:pt>
                <c:pt idx="7">
                  <c:v>W1-Inc4</c:v>
                </c:pt>
                <c:pt idx="8">
                  <c:v>W2-Inc1</c:v>
                </c:pt>
                <c:pt idx="9">
                  <c:v>W2-Inc2</c:v>
                </c:pt>
                <c:pt idx="10">
                  <c:v>W2-Inc3</c:v>
                </c:pt>
                <c:pt idx="11">
                  <c:v>W2-Inc4</c:v>
                </c:pt>
              </c:strCache>
            </c:strRef>
          </c:cat>
          <c:val>
            <c:numRef>
              <c:f>HBW!$I$14:$I$25</c:f>
              <c:numCache>
                <c:formatCode>0.000</c:formatCode>
                <c:ptCount val="12"/>
                <c:pt idx="0">
                  <c:v>9.3280495133959293E-2</c:v>
                </c:pt>
                <c:pt idx="1">
                  <c:v>3.9878414260055409E-2</c:v>
                </c:pt>
                <c:pt idx="2">
                  <c:v>0.11054665709428968</c:v>
                </c:pt>
                <c:pt idx="3">
                  <c:v>0.32906067739695444</c:v>
                </c:pt>
                <c:pt idx="4">
                  <c:v>1.2361601893992218</c:v>
                </c:pt>
                <c:pt idx="5">
                  <c:v>1.4240064396570722</c:v>
                </c:pt>
                <c:pt idx="6">
                  <c:v>1.2231316943865753</c:v>
                </c:pt>
                <c:pt idx="7">
                  <c:v>1.8795667562497378</c:v>
                </c:pt>
                <c:pt idx="8">
                  <c:v>1.9837560101702771</c:v>
                </c:pt>
                <c:pt idx="9">
                  <c:v>2.1918769805147309</c:v>
                </c:pt>
                <c:pt idx="10">
                  <c:v>2.4179216338211527</c:v>
                </c:pt>
                <c:pt idx="11">
                  <c:v>3.1874773842866917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7-4637-965D-2AC78F3F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768824"/>
        <c:axId val="935769152"/>
      </c:barChart>
      <c:catAx>
        <c:axId val="93576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69152"/>
        <c:crosses val="autoZero"/>
        <c:auto val="1"/>
        <c:lblAlgn val="ctr"/>
        <c:lblOffset val="100"/>
        <c:noMultiLvlLbl val="0"/>
      </c:catAx>
      <c:valAx>
        <c:axId val="9357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6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HBW HH</a:t>
            </a:r>
            <a:r>
              <a:rPr lang="en-US" baseline="0"/>
              <a:t> Size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HBW!$J$4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HBW!$E$26:$E$41</c:f>
              <c:strCache>
                <c:ptCount val="16"/>
                <c:pt idx="0">
                  <c:v>W0-Inc1</c:v>
                </c:pt>
                <c:pt idx="1">
                  <c:v>W0-Inc2</c:v>
                </c:pt>
                <c:pt idx="2">
                  <c:v>W0-Inc3</c:v>
                </c:pt>
                <c:pt idx="3">
                  <c:v>W0-Inc4</c:v>
                </c:pt>
                <c:pt idx="4">
                  <c:v>W1-Inc1</c:v>
                </c:pt>
                <c:pt idx="5">
                  <c:v>W1-Inc2</c:v>
                </c:pt>
                <c:pt idx="6">
                  <c:v>W1-Inc3</c:v>
                </c:pt>
                <c:pt idx="7">
                  <c:v>W1-Inc4</c:v>
                </c:pt>
                <c:pt idx="8">
                  <c:v>W2-Inc1</c:v>
                </c:pt>
                <c:pt idx="9">
                  <c:v>W2-Inc2</c:v>
                </c:pt>
                <c:pt idx="10">
                  <c:v>W2-Inc3</c:v>
                </c:pt>
                <c:pt idx="11">
                  <c:v>W2-Inc4</c:v>
                </c:pt>
                <c:pt idx="12">
                  <c:v>W3-Inc1</c:v>
                </c:pt>
                <c:pt idx="13">
                  <c:v>W3-Inc2</c:v>
                </c:pt>
                <c:pt idx="14">
                  <c:v>W3-Inc3</c:v>
                </c:pt>
                <c:pt idx="15">
                  <c:v>W3-Inc4</c:v>
                </c:pt>
              </c:strCache>
            </c:strRef>
          </c:cat>
          <c:val>
            <c:numRef>
              <c:f>HBW!$J$26:$J$41</c:f>
              <c:numCache>
                <c:formatCode>General</c:formatCode>
                <c:ptCount val="16"/>
                <c:pt idx="0">
                  <c:v>8.5000000000000006E-2</c:v>
                </c:pt>
                <c:pt idx="1">
                  <c:v>0.28399999999999997</c:v>
                </c:pt>
                <c:pt idx="2">
                  <c:v>0.65100000000000002</c:v>
                </c:pt>
                <c:pt idx="3">
                  <c:v>0.10199999999999999</c:v>
                </c:pt>
                <c:pt idx="4">
                  <c:v>1.2549999999999999</c:v>
                </c:pt>
                <c:pt idx="5">
                  <c:v>1.4630000000000001</c:v>
                </c:pt>
                <c:pt idx="6">
                  <c:v>1.2809999999999999</c:v>
                </c:pt>
                <c:pt idx="7">
                  <c:v>1.2</c:v>
                </c:pt>
                <c:pt idx="8">
                  <c:v>2.1659999999999999</c:v>
                </c:pt>
                <c:pt idx="9">
                  <c:v>2.41</c:v>
                </c:pt>
                <c:pt idx="10">
                  <c:v>2.7320000000000002</c:v>
                </c:pt>
                <c:pt idx="11">
                  <c:v>2.4049999999999998</c:v>
                </c:pt>
                <c:pt idx="12">
                  <c:v>5.1050000000000004</c:v>
                </c:pt>
                <c:pt idx="13">
                  <c:v>3.694</c:v>
                </c:pt>
                <c:pt idx="14">
                  <c:v>3.8849999999999998</c:v>
                </c:pt>
                <c:pt idx="15">
                  <c:v>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C-4BBD-8ACE-A9A4B58F035C}"/>
            </c:ext>
          </c:extLst>
        </c:ser>
        <c:ser>
          <c:idx val="0"/>
          <c:order val="1"/>
          <c:tx>
            <c:strRef>
              <c:f>HBW!$I$4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HBW!$E$26:$E$41</c:f>
              <c:strCache>
                <c:ptCount val="16"/>
                <c:pt idx="0">
                  <c:v>W0-Inc1</c:v>
                </c:pt>
                <c:pt idx="1">
                  <c:v>W0-Inc2</c:v>
                </c:pt>
                <c:pt idx="2">
                  <c:v>W0-Inc3</c:v>
                </c:pt>
                <c:pt idx="3">
                  <c:v>W0-Inc4</c:v>
                </c:pt>
                <c:pt idx="4">
                  <c:v>W1-Inc1</c:v>
                </c:pt>
                <c:pt idx="5">
                  <c:v>W1-Inc2</c:v>
                </c:pt>
                <c:pt idx="6">
                  <c:v>W1-Inc3</c:v>
                </c:pt>
                <c:pt idx="7">
                  <c:v>W1-Inc4</c:v>
                </c:pt>
                <c:pt idx="8">
                  <c:v>W2-Inc1</c:v>
                </c:pt>
                <c:pt idx="9">
                  <c:v>W2-Inc2</c:v>
                </c:pt>
                <c:pt idx="10">
                  <c:v>W2-Inc3</c:v>
                </c:pt>
                <c:pt idx="11">
                  <c:v>W2-Inc4</c:v>
                </c:pt>
                <c:pt idx="12">
                  <c:v>W3-Inc1</c:v>
                </c:pt>
                <c:pt idx="13">
                  <c:v>W3-Inc2</c:v>
                </c:pt>
                <c:pt idx="14">
                  <c:v>W3-Inc3</c:v>
                </c:pt>
                <c:pt idx="15">
                  <c:v>W3-Inc4</c:v>
                </c:pt>
              </c:strCache>
            </c:strRef>
          </c:cat>
          <c:val>
            <c:numRef>
              <c:f>HBW!$I$26:$I$41</c:f>
              <c:numCache>
                <c:formatCode>0.000</c:formatCode>
                <c:ptCount val="16"/>
                <c:pt idx="0">
                  <c:v>0.22766379234909834</c:v>
                </c:pt>
                <c:pt idx="1">
                  <c:v>3.3718106722250313E-2</c:v>
                </c:pt>
                <c:pt idx="2">
                  <c:v>2.9757894607392443</c:v>
                </c:pt>
                <c:pt idx="3">
                  <c:v>18.440862275951783</c:v>
                </c:pt>
                <c:pt idx="4">
                  <c:v>3.3363884296915796</c:v>
                </c:pt>
                <c:pt idx="5">
                  <c:v>1.1162660992452036</c:v>
                </c:pt>
                <c:pt idx="6">
                  <c:v>4.6846300542861963</c:v>
                </c:pt>
                <c:pt idx="7">
                  <c:v>2.3330834623392098</c:v>
                </c:pt>
                <c:pt idx="8">
                  <c:v>2.0393524878129972</c:v>
                </c:pt>
                <c:pt idx="9">
                  <c:v>1.6859173233748204</c:v>
                </c:pt>
                <c:pt idx="10">
                  <c:v>5.9933032980454302</c:v>
                </c:pt>
                <c:pt idx="11">
                  <c:v>9.5185012602704511E-2</c:v>
                </c:pt>
                <c:pt idx="12">
                  <c:v>3.7565615687683049</c:v>
                </c:pt>
                <c:pt idx="13">
                  <c:v>3.0693519895074703</c:v>
                </c:pt>
                <c:pt idx="14">
                  <c:v>10.524835497344231</c:v>
                </c:pt>
                <c:pt idx="15">
                  <c:v>3.4993958195529799E-2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C-4BBD-8ACE-A9A4B58F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768824"/>
        <c:axId val="935769152"/>
      </c:barChart>
      <c:catAx>
        <c:axId val="93576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69152"/>
        <c:crosses val="autoZero"/>
        <c:auto val="1"/>
        <c:lblAlgn val="ctr"/>
        <c:lblOffset val="100"/>
        <c:noMultiLvlLbl val="0"/>
      </c:catAx>
      <c:valAx>
        <c:axId val="9357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6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HBW HH</a:t>
            </a:r>
            <a:r>
              <a:rPr lang="en-US" baseline="0"/>
              <a:t> Size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HBW!$J$4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HBW!$E$42:$E$57</c:f>
              <c:strCache>
                <c:ptCount val="16"/>
                <c:pt idx="0">
                  <c:v>W0-Inc1</c:v>
                </c:pt>
                <c:pt idx="1">
                  <c:v>W0-Inc2</c:v>
                </c:pt>
                <c:pt idx="2">
                  <c:v>W0-Inc3</c:v>
                </c:pt>
                <c:pt idx="3">
                  <c:v>W0-Inc4</c:v>
                </c:pt>
                <c:pt idx="4">
                  <c:v>W1-Inc1</c:v>
                </c:pt>
                <c:pt idx="5">
                  <c:v>W1-Inc2</c:v>
                </c:pt>
                <c:pt idx="6">
                  <c:v>W1-Inc3</c:v>
                </c:pt>
                <c:pt idx="7">
                  <c:v>W1-Inc4</c:v>
                </c:pt>
                <c:pt idx="8">
                  <c:v>W2-Inc1</c:v>
                </c:pt>
                <c:pt idx="9">
                  <c:v>W2-Inc2</c:v>
                </c:pt>
                <c:pt idx="10">
                  <c:v>W2-Inc3</c:v>
                </c:pt>
                <c:pt idx="11">
                  <c:v>W2-Inc4</c:v>
                </c:pt>
                <c:pt idx="12">
                  <c:v>W3-Inc1</c:v>
                </c:pt>
                <c:pt idx="13">
                  <c:v>W3-Inc2</c:v>
                </c:pt>
                <c:pt idx="14">
                  <c:v>W3-Inc3</c:v>
                </c:pt>
                <c:pt idx="15">
                  <c:v>W3-Inc4</c:v>
                </c:pt>
              </c:strCache>
            </c:strRef>
          </c:cat>
          <c:val>
            <c:numRef>
              <c:f>HBW!$J$42:$J$57</c:f>
              <c:numCache>
                <c:formatCode>General</c:formatCode>
                <c:ptCount val="16"/>
                <c:pt idx="0">
                  <c:v>0.53400000000000003</c:v>
                </c:pt>
                <c:pt idx="3">
                  <c:v>0.30499999999999999</c:v>
                </c:pt>
                <c:pt idx="4">
                  <c:v>1.4430000000000001</c:v>
                </c:pt>
                <c:pt idx="5">
                  <c:v>1.2609999999999999</c:v>
                </c:pt>
                <c:pt idx="6">
                  <c:v>1.597</c:v>
                </c:pt>
                <c:pt idx="7">
                  <c:v>1.4359999999999999</c:v>
                </c:pt>
                <c:pt idx="8">
                  <c:v>1.643</c:v>
                </c:pt>
                <c:pt idx="9">
                  <c:v>2.3130000000000002</c:v>
                </c:pt>
                <c:pt idx="10">
                  <c:v>2.1819999999999999</c:v>
                </c:pt>
                <c:pt idx="11">
                  <c:v>2.1070000000000002</c:v>
                </c:pt>
                <c:pt idx="12">
                  <c:v>4.7869999999999999</c:v>
                </c:pt>
                <c:pt idx="13">
                  <c:v>4.4889999999999999</c:v>
                </c:pt>
                <c:pt idx="14">
                  <c:v>4.1239999999999997</c:v>
                </c:pt>
                <c:pt idx="15">
                  <c:v>4.3310000000000004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D-49B4-B0A9-4FEE932C0B07}"/>
            </c:ext>
          </c:extLst>
        </c:ser>
        <c:ser>
          <c:idx val="0"/>
          <c:order val="1"/>
          <c:tx>
            <c:strRef>
              <c:f>HBW!$I$4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HBW!$E$42:$E$57</c:f>
              <c:strCache>
                <c:ptCount val="16"/>
                <c:pt idx="0">
                  <c:v>W0-Inc1</c:v>
                </c:pt>
                <c:pt idx="1">
                  <c:v>W0-Inc2</c:v>
                </c:pt>
                <c:pt idx="2">
                  <c:v>W0-Inc3</c:v>
                </c:pt>
                <c:pt idx="3">
                  <c:v>W0-Inc4</c:v>
                </c:pt>
                <c:pt idx="4">
                  <c:v>W1-Inc1</c:v>
                </c:pt>
                <c:pt idx="5">
                  <c:v>W1-Inc2</c:v>
                </c:pt>
                <c:pt idx="6">
                  <c:v>W1-Inc3</c:v>
                </c:pt>
                <c:pt idx="7">
                  <c:v>W1-Inc4</c:v>
                </c:pt>
                <c:pt idx="8">
                  <c:v>W2-Inc1</c:v>
                </c:pt>
                <c:pt idx="9">
                  <c:v>W2-Inc2</c:v>
                </c:pt>
                <c:pt idx="10">
                  <c:v>W2-Inc3</c:v>
                </c:pt>
                <c:pt idx="11">
                  <c:v>W2-Inc4</c:v>
                </c:pt>
                <c:pt idx="12">
                  <c:v>W3-Inc1</c:v>
                </c:pt>
                <c:pt idx="13">
                  <c:v>W3-Inc2</c:v>
                </c:pt>
                <c:pt idx="14">
                  <c:v>W3-Inc3</c:v>
                </c:pt>
                <c:pt idx="15">
                  <c:v>W3-Inc4</c:v>
                </c:pt>
              </c:strCache>
            </c:strRef>
          </c:cat>
          <c:val>
            <c:numRef>
              <c:f>HBW!$I$42:$I$57</c:f>
              <c:numCache>
                <c:formatCode>0.000</c:formatCode>
                <c:ptCount val="16"/>
                <c:pt idx="0">
                  <c:v>0.61274359427303671</c:v>
                </c:pt>
                <c:pt idx="4">
                  <c:v>3.804563620173373</c:v>
                </c:pt>
                <c:pt idx="5">
                  <c:v>1.2554527269224449</c:v>
                </c:pt>
                <c:pt idx="6">
                  <c:v>3.1914569742820316</c:v>
                </c:pt>
                <c:pt idx="7">
                  <c:v>0.64254874184723687</c:v>
                </c:pt>
                <c:pt idx="8">
                  <c:v>6.5901181886610809</c:v>
                </c:pt>
                <c:pt idx="9">
                  <c:v>2.2469406051243506</c:v>
                </c:pt>
                <c:pt idx="10">
                  <c:v>6.9628282651907165</c:v>
                </c:pt>
                <c:pt idx="11">
                  <c:v>0.13515699478766205</c:v>
                </c:pt>
                <c:pt idx="12">
                  <c:v>12.809411434613871</c:v>
                </c:pt>
                <c:pt idx="13">
                  <c:v>2.8348263655215535</c:v>
                </c:pt>
                <c:pt idx="14">
                  <c:v>12.311191638045379</c:v>
                </c:pt>
                <c:pt idx="15">
                  <c:v>3.8349748920123012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D-49B4-B0A9-4FEE932C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768824"/>
        <c:axId val="935769152"/>
      </c:barChart>
      <c:catAx>
        <c:axId val="93576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69152"/>
        <c:crosses val="autoZero"/>
        <c:auto val="1"/>
        <c:lblAlgn val="ctr"/>
        <c:lblOffset val="100"/>
        <c:noMultiLvlLbl val="0"/>
      </c:catAx>
      <c:valAx>
        <c:axId val="9357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6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548118985126865E-3"/>
                  <c:y val="-3.6432268883056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HBShop!$H$6:$H$57</c:f>
              <c:numCache>
                <c:formatCode>0.000</c:formatCode>
                <c:ptCount val="52"/>
                <c:pt idx="0">
                  <c:v>1.129570618289959</c:v>
                </c:pt>
                <c:pt idx="1">
                  <c:v>0.8575441562024787</c:v>
                </c:pt>
                <c:pt idx="2">
                  <c:v>1.4577013451129959</c:v>
                </c:pt>
                <c:pt idx="3">
                  <c:v>0.92531597763296813</c:v>
                </c:pt>
                <c:pt idx="4">
                  <c:v>0.51651222143104636</c:v>
                </c:pt>
                <c:pt idx="5">
                  <c:v>0.44225747104260921</c:v>
                </c:pt>
                <c:pt idx="6">
                  <c:v>0.54043660761112777</c:v>
                </c:pt>
                <c:pt idx="7">
                  <c:v>0.50714700813199243</c:v>
                </c:pt>
                <c:pt idx="8">
                  <c:v>2.6276076707587523</c:v>
                </c:pt>
                <c:pt idx="9">
                  <c:v>1.7270810640428405</c:v>
                </c:pt>
                <c:pt idx="10">
                  <c:v>1.901956930516995</c:v>
                </c:pt>
                <c:pt idx="11">
                  <c:v>2.6444411687746627</c:v>
                </c:pt>
                <c:pt idx="12">
                  <c:v>1.2711782406954195</c:v>
                </c:pt>
                <c:pt idx="13">
                  <c:v>1.3657448396032843</c:v>
                </c:pt>
                <c:pt idx="14">
                  <c:v>1.2791481748328535</c:v>
                </c:pt>
                <c:pt idx="15">
                  <c:v>1.5051608208649279</c:v>
                </c:pt>
                <c:pt idx="16">
                  <c:v>0.60729628194278862</c:v>
                </c:pt>
                <c:pt idx="17">
                  <c:v>0.78938590874576986</c:v>
                </c:pt>
                <c:pt idx="18">
                  <c:v>0.85142874497624288</c:v>
                </c:pt>
                <c:pt idx="19">
                  <c:v>0.79843352379859989</c:v>
                </c:pt>
                <c:pt idx="20">
                  <c:v>1.7996972129315607</c:v>
                </c:pt>
                <c:pt idx="21">
                  <c:v>2.6008438734503918</c:v>
                </c:pt>
                <c:pt idx="22">
                  <c:v>1.2762724095872415</c:v>
                </c:pt>
                <c:pt idx="23">
                  <c:v>11.081764542345375</c:v>
                </c:pt>
                <c:pt idx="24">
                  <c:v>1.4926614599842332</c:v>
                </c:pt>
                <c:pt idx="25">
                  <c:v>2.3526671794715202</c:v>
                </c:pt>
                <c:pt idx="26">
                  <c:v>2.9956953704011169</c:v>
                </c:pt>
                <c:pt idx="27">
                  <c:v>2.0095898765357547</c:v>
                </c:pt>
                <c:pt idx="28">
                  <c:v>1.5354616222998319</c:v>
                </c:pt>
                <c:pt idx="29">
                  <c:v>1.3387632239960678</c:v>
                </c:pt>
                <c:pt idx="30">
                  <c:v>0.72182654023718407</c:v>
                </c:pt>
                <c:pt idx="31">
                  <c:v>1.0158065221821482</c:v>
                </c:pt>
                <c:pt idx="33">
                  <c:v>0.27247156780577564</c:v>
                </c:pt>
                <c:pt idx="34">
                  <c:v>0.41405140601492152</c:v>
                </c:pt>
                <c:pt idx="35">
                  <c:v>1.561857686163902</c:v>
                </c:pt>
                <c:pt idx="36">
                  <c:v>3.5696685493941911</c:v>
                </c:pt>
                <c:pt idx="37">
                  <c:v>4.0863128377038116</c:v>
                </c:pt>
                <c:pt idx="38">
                  <c:v>0.53854997709575148</c:v>
                </c:pt>
                <c:pt idx="39">
                  <c:v>1.1096194141353866</c:v>
                </c:pt>
                <c:pt idx="40">
                  <c:v>2.7578382255790421</c:v>
                </c:pt>
                <c:pt idx="41">
                  <c:v>2.0994595062074231</c:v>
                </c:pt>
                <c:pt idx="42">
                  <c:v>1.4992455321898834</c:v>
                </c:pt>
                <c:pt idx="43">
                  <c:v>2.4685802266749195</c:v>
                </c:pt>
                <c:pt idx="44">
                  <c:v>0.70283292559185051</c:v>
                </c:pt>
                <c:pt idx="45">
                  <c:v>2.1449108708368794</c:v>
                </c:pt>
                <c:pt idx="46">
                  <c:v>1.5267475647444229</c:v>
                </c:pt>
                <c:pt idx="47">
                  <c:v>1.3489252391021367</c:v>
                </c:pt>
                <c:pt idx="48">
                  <c:v>0.40059138888262663</c:v>
                </c:pt>
                <c:pt idx="49">
                  <c:v>1.0657177353761131</c:v>
                </c:pt>
                <c:pt idx="50">
                  <c:v>0.84029533616649099</c:v>
                </c:pt>
                <c:pt idx="51">
                  <c:v>1.4914241247348528</c:v>
                </c:pt>
              </c:numCache>
            </c:numRef>
          </c:xVal>
          <c:yVal>
            <c:numRef>
              <c:f>HBShop!$I$6:$I$57</c:f>
              <c:numCache>
                <c:formatCode>General</c:formatCode>
                <c:ptCount val="52"/>
                <c:pt idx="0">
                  <c:v>0.55900000000000005</c:v>
                </c:pt>
                <c:pt idx="1">
                  <c:v>0.57999999999999996</c:v>
                </c:pt>
                <c:pt idx="2">
                  <c:v>0.629</c:v>
                </c:pt>
                <c:pt idx="3">
                  <c:v>0.499</c:v>
                </c:pt>
                <c:pt idx="4">
                  <c:v>0.34599999999999997</c:v>
                </c:pt>
                <c:pt idx="5">
                  <c:v>0.34399999999999997</c:v>
                </c:pt>
                <c:pt idx="6">
                  <c:v>0.33400000000000002</c:v>
                </c:pt>
                <c:pt idx="7">
                  <c:v>0.32600000000000001</c:v>
                </c:pt>
                <c:pt idx="8">
                  <c:v>1.25</c:v>
                </c:pt>
                <c:pt idx="9">
                  <c:v>1.2769999999999999</c:v>
                </c:pt>
                <c:pt idx="10">
                  <c:v>1.2430000000000001</c:v>
                </c:pt>
                <c:pt idx="11">
                  <c:v>1.345</c:v>
                </c:pt>
                <c:pt idx="12">
                  <c:v>0.62</c:v>
                </c:pt>
                <c:pt idx="13">
                  <c:v>0.998</c:v>
                </c:pt>
                <c:pt idx="14">
                  <c:v>0.93100000000000005</c:v>
                </c:pt>
                <c:pt idx="15">
                  <c:v>1.002</c:v>
                </c:pt>
                <c:pt idx="16">
                  <c:v>1.6759999999999999</c:v>
                </c:pt>
                <c:pt idx="17">
                  <c:v>0.54900000000000004</c:v>
                </c:pt>
                <c:pt idx="18">
                  <c:v>0.67300000000000004</c:v>
                </c:pt>
                <c:pt idx="19">
                  <c:v>0.73199999999999998</c:v>
                </c:pt>
                <c:pt idx="20">
                  <c:v>0.47399999999999998</c:v>
                </c:pt>
                <c:pt idx="21">
                  <c:v>0.57999999999999996</c:v>
                </c:pt>
                <c:pt idx="22">
                  <c:v>2.7589999999999999</c:v>
                </c:pt>
                <c:pt idx="23">
                  <c:v>2.0179999999999998</c:v>
                </c:pt>
                <c:pt idx="24">
                  <c:v>0.81200000000000006</c:v>
                </c:pt>
                <c:pt idx="25">
                  <c:v>0.92900000000000005</c:v>
                </c:pt>
                <c:pt idx="26">
                  <c:v>1.0649999999999999</c:v>
                </c:pt>
                <c:pt idx="27">
                  <c:v>1.3360000000000001</c:v>
                </c:pt>
                <c:pt idx="28">
                  <c:v>0.57899999999999996</c:v>
                </c:pt>
                <c:pt idx="29">
                  <c:v>0.70399999999999996</c:v>
                </c:pt>
                <c:pt idx="30">
                  <c:v>1.081</c:v>
                </c:pt>
                <c:pt idx="31">
                  <c:v>0.81200000000000006</c:v>
                </c:pt>
                <c:pt idx="32">
                  <c:v>1.974</c:v>
                </c:pt>
                <c:pt idx="33">
                  <c:v>1.0129999999999999</c:v>
                </c:pt>
                <c:pt idx="34">
                  <c:v>1.036</c:v>
                </c:pt>
                <c:pt idx="35">
                  <c:v>1.2709999999999999</c:v>
                </c:pt>
                <c:pt idx="36">
                  <c:v>0.746</c:v>
                </c:pt>
                <c:pt idx="37">
                  <c:v>0.78700000000000003</c:v>
                </c:pt>
                <c:pt idx="38">
                  <c:v>0.434</c:v>
                </c:pt>
                <c:pt idx="39">
                  <c:v>1.466</c:v>
                </c:pt>
                <c:pt idx="40">
                  <c:v>0.90500000000000003</c:v>
                </c:pt>
                <c:pt idx="41">
                  <c:v>1.4950000000000001</c:v>
                </c:pt>
                <c:pt idx="42">
                  <c:v>1.1379999999999999</c:v>
                </c:pt>
                <c:pt idx="43">
                  <c:v>0.92900000000000005</c:v>
                </c:pt>
                <c:pt idx="44">
                  <c:v>1.631</c:v>
                </c:pt>
                <c:pt idx="45">
                  <c:v>1.5569999999999999</c:v>
                </c:pt>
                <c:pt idx="46">
                  <c:v>1.004</c:v>
                </c:pt>
                <c:pt idx="47">
                  <c:v>1.0549999999999999</c:v>
                </c:pt>
                <c:pt idx="48">
                  <c:v>0.81499999999999995</c:v>
                </c:pt>
                <c:pt idx="49">
                  <c:v>2.2959999999999998</c:v>
                </c:pt>
                <c:pt idx="50">
                  <c:v>1.657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5-4B40-8A3A-1B498AB7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99488"/>
        <c:axId val="591596536"/>
      </c:scatterChart>
      <c:valAx>
        <c:axId val="5915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96536"/>
        <c:crosses val="autoZero"/>
        <c:crossBetween val="midCat"/>
      </c:valAx>
      <c:valAx>
        <c:axId val="59159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95249</xdr:rowOff>
    </xdr:from>
    <xdr:to>
      <xdr:col>16</xdr:col>
      <xdr:colOff>114300</xdr:colOff>
      <xdr:row>20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8ABBA-86BF-4824-A7DF-7A7F52AC1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22</xdr:row>
      <xdr:rowOff>171450</xdr:rowOff>
    </xdr:from>
    <xdr:to>
      <xdr:col>16</xdr:col>
      <xdr:colOff>104775</xdr:colOff>
      <xdr:row>42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6E9FB4-E774-4A7C-A1EE-309DFC068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5</xdr:row>
      <xdr:rowOff>123825</xdr:rowOff>
    </xdr:from>
    <xdr:to>
      <xdr:col>21</xdr:col>
      <xdr:colOff>571500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CCAA3-EA6A-4E55-A20C-B2213D6D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21</xdr:row>
      <xdr:rowOff>38100</xdr:rowOff>
    </xdr:from>
    <xdr:to>
      <xdr:col>21</xdr:col>
      <xdr:colOff>504825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94C07-F5A3-452A-8950-977BA710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37</xdr:row>
      <xdr:rowOff>142875</xdr:rowOff>
    </xdr:from>
    <xdr:to>
      <xdr:col>21</xdr:col>
      <xdr:colOff>561975</xdr:colOff>
      <xdr:row>52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74E0D-D472-41BE-8AD3-ECD8FA6F0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571500</xdr:colOff>
      <xdr:row>53</xdr:row>
      <xdr:rowOff>95250</xdr:rowOff>
    </xdr:from>
    <xdr:to>
      <xdr:col>21</xdr:col>
      <xdr:colOff>600075</xdr:colOff>
      <xdr:row>67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A204C-592C-4F4E-94AD-C59D31460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59</xdr:row>
      <xdr:rowOff>95250</xdr:rowOff>
    </xdr:from>
    <xdr:to>
      <xdr:col>17</xdr:col>
      <xdr:colOff>276225</xdr:colOff>
      <xdr:row>73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2E163-51A0-461D-A6F6-D061D48D2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F0B1-7784-4BC1-B3F3-4BF5C3B58079}">
  <dimension ref="A2:D21"/>
  <sheetViews>
    <sheetView workbookViewId="0">
      <selection activeCell="D33" sqref="D33"/>
    </sheetView>
  </sheetViews>
  <sheetFormatPr defaultRowHeight="15" x14ac:dyDescent="0.25"/>
  <cols>
    <col min="1" max="1" width="31.7109375" customWidth="1"/>
    <col min="2" max="2" width="16.140625" customWidth="1"/>
    <col min="3" max="3" width="15.85546875" bestFit="1" customWidth="1"/>
    <col min="4" max="4" width="15" customWidth="1"/>
  </cols>
  <sheetData>
    <row r="2" spans="1:4" x14ac:dyDescent="0.25">
      <c r="B2" t="s">
        <v>131</v>
      </c>
    </row>
    <row r="4" spans="1:4" x14ac:dyDescent="0.25">
      <c r="C4" t="s">
        <v>127</v>
      </c>
      <c r="D4" t="s">
        <v>126</v>
      </c>
    </row>
    <row r="5" spans="1:4" x14ac:dyDescent="0.25">
      <c r="B5">
        <v>2006</v>
      </c>
      <c r="C5">
        <v>2014</v>
      </c>
      <c r="D5" t="s">
        <v>136</v>
      </c>
    </row>
    <row r="6" spans="1:4" x14ac:dyDescent="0.25">
      <c r="A6" t="s">
        <v>128</v>
      </c>
      <c r="B6" s="7">
        <f>HBW!P4</f>
        <v>1.6001302885098501</v>
      </c>
      <c r="C6" s="7">
        <f>HBW!Q4</f>
        <v>1.7603900925511098</v>
      </c>
      <c r="D6" s="7">
        <f>HBW!R4</f>
        <v>1.440881837414026</v>
      </c>
    </row>
    <row r="7" spans="1:4" x14ac:dyDescent="0.25">
      <c r="A7" t="s">
        <v>129</v>
      </c>
      <c r="B7" s="7">
        <f>HBO!O4</f>
        <v>4.7073972493905352</v>
      </c>
      <c r="C7" s="7">
        <f>HBO!P4</f>
        <v>4.1826322786905621</v>
      </c>
      <c r="D7" s="7">
        <f>HBO!Q4</f>
        <v>3.1846062350229611</v>
      </c>
    </row>
    <row r="8" spans="1:4" x14ac:dyDescent="0.25">
      <c r="A8" t="s">
        <v>130</v>
      </c>
      <c r="B8" s="7">
        <f>HBShop!O4</f>
        <v>0.9662286129805342</v>
      </c>
      <c r="C8" s="7">
        <f>HBShop!P4</f>
        <v>1.2425362729235858</v>
      </c>
      <c r="D8" s="7">
        <f>HBShop!Q4</f>
        <v>0.93708722100031394</v>
      </c>
    </row>
    <row r="9" spans="1:4" x14ac:dyDescent="0.25">
      <c r="A9" t="s">
        <v>132</v>
      </c>
      <c r="B9" s="7">
        <f>HBSchool!N4</f>
        <v>0.84189140169342425</v>
      </c>
      <c r="C9" s="7">
        <f>HBSchool!O4</f>
        <v>0.9023604159216051</v>
      </c>
      <c r="D9" s="7">
        <f>HBSchool!P4</f>
        <v>0.71845061556166112</v>
      </c>
    </row>
    <row r="10" spans="1:4" x14ac:dyDescent="0.25">
      <c r="A10" t="s">
        <v>133</v>
      </c>
      <c r="B10" s="7">
        <f>'NHB WtO'!O4</f>
        <v>1.0260957530865558</v>
      </c>
      <c r="C10" s="7">
        <f>'NHB WtO'!P4</f>
        <v>1.2261672708431863</v>
      </c>
      <c r="D10" s="7">
        <f>'NHB WtO'!Q4</f>
        <v>1.0116270805539112</v>
      </c>
    </row>
    <row r="11" spans="1:4" x14ac:dyDescent="0.25">
      <c r="A11" t="s">
        <v>134</v>
      </c>
      <c r="B11" s="7">
        <f>'NHB OtO'!O4</f>
        <v>2.5916892782291314</v>
      </c>
      <c r="C11" s="7">
        <f>'NHB OtO'!P4</f>
        <v>2.1900205790881393</v>
      </c>
      <c r="D11" s="7">
        <f>'NHB OtO'!Q4</f>
        <v>1.6130300171981766</v>
      </c>
    </row>
    <row r="13" spans="1:4" x14ac:dyDescent="0.25">
      <c r="B13" t="s">
        <v>135</v>
      </c>
    </row>
    <row r="14" spans="1:4" x14ac:dyDescent="0.25">
      <c r="C14" t="s">
        <v>127</v>
      </c>
      <c r="D14" t="s">
        <v>126</v>
      </c>
    </row>
    <row r="15" spans="1:4" x14ac:dyDescent="0.25">
      <c r="B15">
        <v>2006</v>
      </c>
      <c r="C15">
        <v>2014</v>
      </c>
      <c r="D15">
        <v>2014</v>
      </c>
    </row>
    <row r="16" spans="1:4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  <row r="19" spans="1:1" x14ac:dyDescent="0.25">
      <c r="A19" t="s">
        <v>132</v>
      </c>
    </row>
    <row r="20" spans="1:1" x14ac:dyDescent="0.25">
      <c r="A20" t="s">
        <v>133</v>
      </c>
    </row>
    <row r="21" spans="1:1" x14ac:dyDescent="0.25">
      <c r="A21" t="s">
        <v>134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6002-B6B1-4DA0-8B02-80F097B86127}">
  <dimension ref="A1:B12"/>
  <sheetViews>
    <sheetView workbookViewId="0">
      <selection sqref="A1:A12"/>
    </sheetView>
  </sheetViews>
  <sheetFormatPr defaultRowHeight="15" x14ac:dyDescent="0.25"/>
  <sheetData>
    <row r="1" spans="1:2" x14ac:dyDescent="0.25">
      <c r="A1" t="s">
        <v>113</v>
      </c>
      <c r="B1">
        <v>1E-3</v>
      </c>
    </row>
    <row r="2" spans="1:2" x14ac:dyDescent="0.25">
      <c r="A2" t="s">
        <v>114</v>
      </c>
      <c r="B2">
        <v>0.91100000000000003</v>
      </c>
    </row>
    <row r="3" spans="1:2" x14ac:dyDescent="0.25">
      <c r="A3" t="s">
        <v>115</v>
      </c>
      <c r="B3">
        <v>3.22</v>
      </c>
    </row>
    <row r="4" spans="1:2" x14ac:dyDescent="0.25">
      <c r="A4" t="s">
        <v>116</v>
      </c>
      <c r="B4">
        <v>2E-3</v>
      </c>
    </row>
    <row r="5" spans="1:2" x14ac:dyDescent="0.25">
      <c r="A5" t="s">
        <v>117</v>
      </c>
      <c r="B5">
        <v>0.91400000000000003</v>
      </c>
    </row>
    <row r="6" spans="1:2" x14ac:dyDescent="0.25">
      <c r="A6" t="s">
        <v>118</v>
      </c>
      <c r="B6">
        <v>3.1240000000000001</v>
      </c>
    </row>
    <row r="7" spans="1:2" x14ac:dyDescent="0.25">
      <c r="A7" t="s">
        <v>119</v>
      </c>
      <c r="B7">
        <v>6.0000000000000001E-3</v>
      </c>
    </row>
    <row r="8" spans="1:2" x14ac:dyDescent="0.25">
      <c r="A8" t="s">
        <v>120</v>
      </c>
      <c r="B8">
        <v>0.70199999999999996</v>
      </c>
    </row>
    <row r="9" spans="1:2" x14ac:dyDescent="0.25">
      <c r="A9" t="s">
        <v>121</v>
      </c>
      <c r="B9">
        <v>1.52</v>
      </c>
    </row>
    <row r="10" spans="1:2" x14ac:dyDescent="0.25">
      <c r="A10" t="s">
        <v>122</v>
      </c>
      <c r="B10">
        <v>7.0000000000000001E-3</v>
      </c>
    </row>
    <row r="11" spans="1:2" x14ac:dyDescent="0.25">
      <c r="A11" t="s">
        <v>123</v>
      </c>
      <c r="B11">
        <v>0.71599999999999997</v>
      </c>
    </row>
    <row r="12" spans="1:2" x14ac:dyDescent="0.25">
      <c r="A12" t="s">
        <v>124</v>
      </c>
      <c r="B12">
        <v>0.97199999999999998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0E24-E820-43AD-A1A5-8956705695EB}">
  <sheetPr codeName="Sheet6"/>
  <dimension ref="A1:B16"/>
  <sheetViews>
    <sheetView workbookViewId="0">
      <selection sqref="A1:A16"/>
    </sheetView>
  </sheetViews>
  <sheetFormatPr defaultRowHeight="15" x14ac:dyDescent="0.25"/>
  <sheetData>
    <row r="1" spans="1:2" ht="15.75" x14ac:dyDescent="0.25">
      <c r="A1" s="43" t="s">
        <v>90</v>
      </c>
      <c r="B1">
        <v>4.2999999999999997E-2</v>
      </c>
    </row>
    <row r="2" spans="1:2" ht="15.75" x14ac:dyDescent="0.25">
      <c r="A2" s="43" t="s">
        <v>91</v>
      </c>
      <c r="B2">
        <v>2.0489999999999999</v>
      </c>
    </row>
    <row r="3" spans="1:2" ht="15.75" x14ac:dyDescent="0.25">
      <c r="A3" s="43" t="s">
        <v>92</v>
      </c>
      <c r="B3">
        <v>3.8260000000000001</v>
      </c>
    </row>
    <row r="4" spans="1:2" ht="15.75" x14ac:dyDescent="0.25">
      <c r="A4" s="43" t="s">
        <v>93</v>
      </c>
      <c r="B4">
        <v>5.9189999999999996</v>
      </c>
    </row>
    <row r="5" spans="1:2" ht="15.75" x14ac:dyDescent="0.25">
      <c r="A5" s="43" t="s">
        <v>94</v>
      </c>
      <c r="B5">
        <v>5.7000000000000002E-2</v>
      </c>
    </row>
    <row r="6" spans="1:2" ht="15.75" x14ac:dyDescent="0.25">
      <c r="A6" s="43" t="s">
        <v>95</v>
      </c>
      <c r="B6">
        <v>1.831</v>
      </c>
    </row>
    <row r="7" spans="1:2" ht="15.75" x14ac:dyDescent="0.25">
      <c r="A7" s="43" t="s">
        <v>96</v>
      </c>
      <c r="B7">
        <v>3.6659999999999999</v>
      </c>
    </row>
    <row r="8" spans="1:2" ht="15.75" x14ac:dyDescent="0.25">
      <c r="A8" s="43" t="s">
        <v>97</v>
      </c>
      <c r="B8">
        <v>6.1689999999999996</v>
      </c>
    </row>
    <row r="9" spans="1:2" ht="15.75" x14ac:dyDescent="0.25">
      <c r="A9" s="43" t="s">
        <v>98</v>
      </c>
      <c r="B9">
        <v>0.19900000000000001</v>
      </c>
    </row>
    <row r="10" spans="1:2" ht="15.75" x14ac:dyDescent="0.25">
      <c r="A10" s="43" t="s">
        <v>99</v>
      </c>
      <c r="B10">
        <v>1.8879999999999999</v>
      </c>
    </row>
    <row r="11" spans="1:2" ht="15.75" x14ac:dyDescent="0.25">
      <c r="A11" s="43" t="s">
        <v>100</v>
      </c>
      <c r="B11">
        <v>3.47</v>
      </c>
    </row>
    <row r="12" spans="1:2" ht="15.75" x14ac:dyDescent="0.25">
      <c r="A12" s="43" t="s">
        <v>101</v>
      </c>
      <c r="B12">
        <v>6.5830000000000002</v>
      </c>
    </row>
    <row r="13" spans="1:2" ht="15.75" x14ac:dyDescent="0.25">
      <c r="A13" s="43" t="s">
        <v>102</v>
      </c>
      <c r="B13">
        <v>0.23200000000000001</v>
      </c>
    </row>
    <row r="14" spans="1:2" ht="15.75" x14ac:dyDescent="0.25">
      <c r="A14" s="43" t="s">
        <v>103</v>
      </c>
      <c r="B14">
        <v>1.9</v>
      </c>
    </row>
    <row r="15" spans="1:2" ht="15.75" x14ac:dyDescent="0.25">
      <c r="A15" s="43" t="s">
        <v>104</v>
      </c>
      <c r="B15">
        <v>3.54</v>
      </c>
    </row>
    <row r="16" spans="1:2" ht="15.75" x14ac:dyDescent="0.25">
      <c r="A16" s="43" t="s">
        <v>105</v>
      </c>
      <c r="B16">
        <v>5.3780000000000001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EE2C-D99E-4905-B6BB-A1B9E1352B31}">
  <sheetPr codeName="Sheet7"/>
  <dimension ref="A1:B52"/>
  <sheetViews>
    <sheetView workbookViewId="0">
      <selection activeCell="E41" sqref="E40:E41"/>
    </sheetView>
  </sheetViews>
  <sheetFormatPr defaultRowHeight="15" x14ac:dyDescent="0.25"/>
  <sheetData>
    <row r="1" spans="1:2" x14ac:dyDescent="0.25">
      <c r="A1" t="s">
        <v>6</v>
      </c>
      <c r="B1">
        <v>7.2999999999999995E-2</v>
      </c>
    </row>
    <row r="2" spans="1:2" x14ac:dyDescent="0.25">
      <c r="A2" t="s">
        <v>7</v>
      </c>
      <c r="B2">
        <v>1.2609999999999999</v>
      </c>
    </row>
    <row r="3" spans="1:2" x14ac:dyDescent="0.25">
      <c r="A3" t="s">
        <v>8</v>
      </c>
      <c r="B3">
        <v>0.11700000000000001</v>
      </c>
    </row>
    <row r="4" spans="1:2" x14ac:dyDescent="0.25">
      <c r="A4" t="s">
        <v>9</v>
      </c>
      <c r="B4">
        <v>1.202</v>
      </c>
    </row>
    <row r="5" spans="1:2" x14ac:dyDescent="0.25">
      <c r="A5" t="s">
        <v>10</v>
      </c>
      <c r="B5">
        <v>2.786</v>
      </c>
    </row>
    <row r="6" spans="1:2" x14ac:dyDescent="0.25">
      <c r="A6" t="s">
        <v>11</v>
      </c>
      <c r="B6">
        <v>8.5000000000000006E-2</v>
      </c>
    </row>
    <row r="7" spans="1:2" x14ac:dyDescent="0.25">
      <c r="A7" t="s">
        <v>12</v>
      </c>
      <c r="B7">
        <v>1.2549999999999999</v>
      </c>
    </row>
    <row r="8" spans="1:2" x14ac:dyDescent="0.25">
      <c r="A8" t="s">
        <v>13</v>
      </c>
      <c r="B8">
        <v>2.1659999999999999</v>
      </c>
    </row>
    <row r="9" spans="1:2" x14ac:dyDescent="0.25">
      <c r="A9" t="s">
        <v>14</v>
      </c>
      <c r="B9">
        <v>5.1050000000000004</v>
      </c>
    </row>
    <row r="10" spans="1:2" x14ac:dyDescent="0.25">
      <c r="A10" t="s">
        <v>15</v>
      </c>
      <c r="B10">
        <v>0.53400000000000003</v>
      </c>
    </row>
    <row r="11" spans="1:2" x14ac:dyDescent="0.25">
      <c r="A11" t="s">
        <v>16</v>
      </c>
      <c r="B11">
        <v>1.4430000000000001</v>
      </c>
    </row>
    <row r="12" spans="1:2" x14ac:dyDescent="0.25">
      <c r="A12" t="s">
        <v>17</v>
      </c>
      <c r="B12">
        <v>1.643</v>
      </c>
    </row>
    <row r="13" spans="1:2" x14ac:dyDescent="0.25">
      <c r="A13" t="s">
        <v>18</v>
      </c>
      <c r="B13">
        <v>4.7869999999999999</v>
      </c>
    </row>
    <row r="14" spans="1:2" x14ac:dyDescent="0.25">
      <c r="A14" t="s">
        <v>19</v>
      </c>
      <c r="B14">
        <v>5.3999999999999999E-2</v>
      </c>
    </row>
    <row r="15" spans="1:2" x14ac:dyDescent="0.25">
      <c r="A15" t="s">
        <v>20</v>
      </c>
      <c r="B15">
        <v>1.2569999999999999</v>
      </c>
    </row>
    <row r="16" spans="1:2" x14ac:dyDescent="0.25">
      <c r="A16" t="s">
        <v>21</v>
      </c>
      <c r="B16">
        <v>7.9000000000000001E-2</v>
      </c>
    </row>
    <row r="17" spans="1:2" x14ac:dyDescent="0.25">
      <c r="A17" t="s">
        <v>22</v>
      </c>
      <c r="B17">
        <v>1.35</v>
      </c>
    </row>
    <row r="18" spans="1:2" x14ac:dyDescent="0.25">
      <c r="A18" t="s">
        <v>23</v>
      </c>
      <c r="B18">
        <v>2.9159999999999999</v>
      </c>
    </row>
    <row r="19" spans="1:2" x14ac:dyDescent="0.25">
      <c r="A19" t="s">
        <v>24</v>
      </c>
      <c r="B19">
        <v>0.28399999999999997</v>
      </c>
    </row>
    <row r="20" spans="1:2" x14ac:dyDescent="0.25">
      <c r="A20" t="s">
        <v>25</v>
      </c>
      <c r="B20">
        <v>1.4630000000000001</v>
      </c>
    </row>
    <row r="21" spans="1:2" x14ac:dyDescent="0.25">
      <c r="A21" t="s">
        <v>26</v>
      </c>
      <c r="B21">
        <v>2.41</v>
      </c>
    </row>
    <row r="22" spans="1:2" x14ac:dyDescent="0.25">
      <c r="A22" t="s">
        <v>27</v>
      </c>
      <c r="B22">
        <v>3.694</v>
      </c>
    </row>
    <row r="23" spans="1:2" x14ac:dyDescent="0.25">
      <c r="A23" t="s">
        <v>28</v>
      </c>
      <c r="B23">
        <v>0</v>
      </c>
    </row>
    <row r="24" spans="1:2" x14ac:dyDescent="0.25">
      <c r="A24" t="s">
        <v>29</v>
      </c>
      <c r="B24">
        <v>1.2609999999999999</v>
      </c>
    </row>
    <row r="25" spans="1:2" x14ac:dyDescent="0.25">
      <c r="A25" t="s">
        <v>30</v>
      </c>
      <c r="B25">
        <v>2.3130000000000002</v>
      </c>
    </row>
    <row r="26" spans="1:2" x14ac:dyDescent="0.25">
      <c r="A26" t="s">
        <v>31</v>
      </c>
      <c r="B26">
        <v>4.4889999999999999</v>
      </c>
    </row>
    <row r="27" spans="1:2" x14ac:dyDescent="0.25">
      <c r="A27" t="s">
        <v>32</v>
      </c>
      <c r="B27">
        <v>2.5000000000000001E-2</v>
      </c>
    </row>
    <row r="28" spans="1:2" x14ac:dyDescent="0.25">
      <c r="A28" t="s">
        <v>33</v>
      </c>
      <c r="B28">
        <v>1.3129999999999999</v>
      </c>
    </row>
    <row r="29" spans="1:2" x14ac:dyDescent="0.25">
      <c r="A29" t="s">
        <v>34</v>
      </c>
      <c r="B29">
        <v>0.19800000000000001</v>
      </c>
    </row>
    <row r="30" spans="1:2" x14ac:dyDescent="0.25">
      <c r="A30" t="s">
        <v>35</v>
      </c>
      <c r="B30">
        <v>1.47</v>
      </c>
    </row>
    <row r="31" spans="1:2" x14ac:dyDescent="0.25">
      <c r="A31" t="s">
        <v>36</v>
      </c>
      <c r="B31">
        <v>3.0369999999999999</v>
      </c>
    </row>
    <row r="32" spans="1:2" x14ac:dyDescent="0.25">
      <c r="A32" t="s">
        <v>37</v>
      </c>
      <c r="B32">
        <v>0.65100000000000002</v>
      </c>
    </row>
    <row r="33" spans="1:2" x14ac:dyDescent="0.25">
      <c r="A33" t="s">
        <v>38</v>
      </c>
      <c r="B33">
        <v>1.2809999999999999</v>
      </c>
    </row>
    <row r="34" spans="1:2" x14ac:dyDescent="0.25">
      <c r="A34" t="s">
        <v>39</v>
      </c>
      <c r="B34">
        <v>2.7320000000000002</v>
      </c>
    </row>
    <row r="35" spans="1:2" x14ac:dyDescent="0.25">
      <c r="A35" t="s">
        <v>40</v>
      </c>
      <c r="B35">
        <v>3.8849999999999998</v>
      </c>
    </row>
    <row r="36" spans="1:2" x14ac:dyDescent="0.25">
      <c r="A36" t="s">
        <v>41</v>
      </c>
      <c r="B36">
        <v>0</v>
      </c>
    </row>
    <row r="37" spans="1:2" x14ac:dyDescent="0.25">
      <c r="A37" t="s">
        <v>42</v>
      </c>
      <c r="B37">
        <v>1.597</v>
      </c>
    </row>
    <row r="38" spans="1:2" x14ac:dyDescent="0.25">
      <c r="A38" t="s">
        <v>43</v>
      </c>
      <c r="B38">
        <v>2.1819999999999999</v>
      </c>
    </row>
    <row r="39" spans="1:2" x14ac:dyDescent="0.25">
      <c r="A39" t="s">
        <v>44</v>
      </c>
      <c r="B39">
        <v>4.1239999999999997</v>
      </c>
    </row>
    <row r="40" spans="1:2" x14ac:dyDescent="0.25">
      <c r="A40" t="s">
        <v>45</v>
      </c>
      <c r="B40">
        <v>9.5000000000000001E-2</v>
      </c>
    </row>
    <row r="41" spans="1:2" x14ac:dyDescent="0.25">
      <c r="A41" t="s">
        <v>46</v>
      </c>
      <c r="B41">
        <v>1.206</v>
      </c>
    </row>
    <row r="42" spans="1:2" x14ac:dyDescent="0.25">
      <c r="A42" t="s">
        <v>47</v>
      </c>
      <c r="B42">
        <v>0.193</v>
      </c>
    </row>
    <row r="43" spans="1:2" x14ac:dyDescent="0.25">
      <c r="A43" t="s">
        <v>48</v>
      </c>
      <c r="B43">
        <v>1.427</v>
      </c>
    </row>
    <row r="44" spans="1:2" x14ac:dyDescent="0.25">
      <c r="A44" t="s">
        <v>49</v>
      </c>
      <c r="B44">
        <v>2.81</v>
      </c>
    </row>
    <row r="45" spans="1:2" x14ac:dyDescent="0.25">
      <c r="A45" t="s">
        <v>50</v>
      </c>
      <c r="B45">
        <v>0.10199999999999999</v>
      </c>
    </row>
    <row r="46" spans="1:2" x14ac:dyDescent="0.25">
      <c r="A46" t="s">
        <v>51</v>
      </c>
      <c r="B46">
        <v>1.2</v>
      </c>
    </row>
    <row r="47" spans="1:2" x14ac:dyDescent="0.25">
      <c r="A47" t="s">
        <v>52</v>
      </c>
      <c r="B47">
        <v>2.4049999999999998</v>
      </c>
    </row>
    <row r="48" spans="1:2" x14ac:dyDescent="0.25">
      <c r="A48" t="s">
        <v>53</v>
      </c>
      <c r="B48">
        <v>3.29</v>
      </c>
    </row>
    <row r="49" spans="1:2" x14ac:dyDescent="0.25">
      <c r="A49" t="s">
        <v>54</v>
      </c>
      <c r="B49">
        <v>0.30499999999999999</v>
      </c>
    </row>
    <row r="50" spans="1:2" x14ac:dyDescent="0.25">
      <c r="A50" t="s">
        <v>55</v>
      </c>
      <c r="B50">
        <v>1.4359999999999999</v>
      </c>
    </row>
    <row r="51" spans="1:2" x14ac:dyDescent="0.25">
      <c r="A51" t="s">
        <v>56</v>
      </c>
      <c r="B51">
        <v>2.1070000000000002</v>
      </c>
    </row>
    <row r="52" spans="1:2" x14ac:dyDescent="0.25">
      <c r="A52" t="s">
        <v>57</v>
      </c>
      <c r="B52">
        <v>4.3310000000000004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9527-E7BB-4A2B-94CD-B5937EB05884}">
  <dimension ref="A1:B52"/>
  <sheetViews>
    <sheetView topLeftCell="A13" workbookViewId="0">
      <selection sqref="A1:A52"/>
    </sheetView>
  </sheetViews>
  <sheetFormatPr defaultRowHeight="15" x14ac:dyDescent="0.25"/>
  <sheetData>
    <row r="1" spans="1:2" x14ac:dyDescent="0.25">
      <c r="A1" t="s">
        <v>6</v>
      </c>
      <c r="B1">
        <v>3.9E-2</v>
      </c>
    </row>
    <row r="2" spans="1:2" x14ac:dyDescent="0.25">
      <c r="A2" t="s">
        <v>7</v>
      </c>
      <c r="B2">
        <v>0.65800000000000003</v>
      </c>
    </row>
    <row r="3" spans="1:2" x14ac:dyDescent="0.25">
      <c r="A3" t="s">
        <v>8</v>
      </c>
      <c r="B3">
        <v>7.0000000000000001E-3</v>
      </c>
    </row>
    <row r="4" spans="1:2" x14ac:dyDescent="0.25">
      <c r="A4" t="s">
        <v>9</v>
      </c>
      <c r="B4">
        <v>0.7</v>
      </c>
    </row>
    <row r="5" spans="1:2" x14ac:dyDescent="0.25">
      <c r="A5" t="s">
        <v>10</v>
      </c>
      <c r="B5">
        <v>0.878</v>
      </c>
    </row>
    <row r="6" spans="1:2" x14ac:dyDescent="0.25">
      <c r="A6" t="s">
        <v>11</v>
      </c>
      <c r="B6">
        <v>0</v>
      </c>
    </row>
    <row r="7" spans="1:2" x14ac:dyDescent="0.25">
      <c r="A7" t="s">
        <v>12</v>
      </c>
      <c r="B7">
        <v>0.63300000000000001</v>
      </c>
    </row>
    <row r="8" spans="1:2" x14ac:dyDescent="0.25">
      <c r="A8" t="s">
        <v>13</v>
      </c>
      <c r="B8">
        <v>1.278</v>
      </c>
    </row>
    <row r="9" spans="1:2" x14ac:dyDescent="0.25">
      <c r="A9" t="s">
        <v>14</v>
      </c>
      <c r="B9">
        <v>0.55200000000000005</v>
      </c>
    </row>
    <row r="10" spans="1:2" x14ac:dyDescent="0.25">
      <c r="A10" t="s">
        <v>15</v>
      </c>
      <c r="B10">
        <v>0.52100000000000002</v>
      </c>
    </row>
    <row r="11" spans="1:2" x14ac:dyDescent="0.25">
      <c r="A11" t="s">
        <v>16</v>
      </c>
      <c r="B11">
        <v>0.35899999999999999</v>
      </c>
    </row>
    <row r="12" spans="1:2" x14ac:dyDescent="0.25">
      <c r="A12" t="s">
        <v>17</v>
      </c>
      <c r="B12">
        <v>2.2799999999999998</v>
      </c>
    </row>
    <row r="13" spans="1:2" x14ac:dyDescent="0.25">
      <c r="A13" t="s">
        <v>18</v>
      </c>
      <c r="B13">
        <v>0.88700000000000001</v>
      </c>
    </row>
    <row r="14" spans="1:2" x14ac:dyDescent="0.25">
      <c r="A14" t="s">
        <v>19</v>
      </c>
      <c r="B14">
        <v>4.1000000000000002E-2</v>
      </c>
    </row>
    <row r="15" spans="1:2" x14ac:dyDescent="0.25">
      <c r="A15" t="s">
        <v>20</v>
      </c>
      <c r="B15">
        <v>0.80200000000000005</v>
      </c>
    </row>
    <row r="16" spans="1:2" x14ac:dyDescent="0.25">
      <c r="A16" t="s">
        <v>21</v>
      </c>
      <c r="B16">
        <v>4.3999999999999997E-2</v>
      </c>
    </row>
    <row r="17" spans="1:2" x14ac:dyDescent="0.25">
      <c r="A17" t="s">
        <v>22</v>
      </c>
      <c r="B17">
        <v>0.89</v>
      </c>
    </row>
    <row r="18" spans="1:2" x14ac:dyDescent="0.25">
      <c r="A18" t="s">
        <v>23</v>
      </c>
      <c r="B18">
        <v>1.3</v>
      </c>
    </row>
    <row r="19" spans="1:2" x14ac:dyDescent="0.25">
      <c r="A19" t="s">
        <v>24</v>
      </c>
      <c r="B19">
        <v>0.21099999999999999</v>
      </c>
    </row>
    <row r="20" spans="1:2" x14ac:dyDescent="0.25">
      <c r="A20" t="s">
        <v>25</v>
      </c>
      <c r="B20">
        <v>0.77800000000000002</v>
      </c>
    </row>
    <row r="21" spans="1:2" x14ac:dyDescent="0.25">
      <c r="A21" t="s">
        <v>26</v>
      </c>
      <c r="B21">
        <v>1.92</v>
      </c>
    </row>
    <row r="22" spans="1:2" x14ac:dyDescent="0.25">
      <c r="A22" t="s">
        <v>27</v>
      </c>
      <c r="B22">
        <v>2.8069999999999999</v>
      </c>
    </row>
    <row r="23" spans="1:2" x14ac:dyDescent="0.25">
      <c r="A23" t="s">
        <v>28</v>
      </c>
      <c r="B23">
        <v>0</v>
      </c>
    </row>
    <row r="24" spans="1:2" x14ac:dyDescent="0.25">
      <c r="A24" t="s">
        <v>29</v>
      </c>
      <c r="B24">
        <v>0.56100000000000005</v>
      </c>
    </row>
    <row r="25" spans="1:2" x14ac:dyDescent="0.25">
      <c r="A25" t="s">
        <v>30</v>
      </c>
      <c r="B25">
        <v>1.5509999999999999</v>
      </c>
    </row>
    <row r="26" spans="1:2" x14ac:dyDescent="0.25">
      <c r="A26" t="s">
        <v>31</v>
      </c>
      <c r="B26">
        <v>3.38</v>
      </c>
    </row>
    <row r="27" spans="1:2" x14ac:dyDescent="0.25">
      <c r="A27" t="s">
        <v>32</v>
      </c>
      <c r="B27">
        <v>2.5000000000000001E-2</v>
      </c>
    </row>
    <row r="28" spans="1:2" x14ac:dyDescent="0.25">
      <c r="A28" t="s">
        <v>33</v>
      </c>
      <c r="B28">
        <v>0.73499999999999999</v>
      </c>
    </row>
    <row r="29" spans="1:2" x14ac:dyDescent="0.25">
      <c r="A29" t="s">
        <v>34</v>
      </c>
      <c r="B29">
        <v>0.13200000000000001</v>
      </c>
    </row>
    <row r="30" spans="1:2" x14ac:dyDescent="0.25">
      <c r="A30" t="s">
        <v>35</v>
      </c>
      <c r="B30">
        <v>1.331</v>
      </c>
    </row>
    <row r="31" spans="1:2" x14ac:dyDescent="0.25">
      <c r="A31" t="s">
        <v>36</v>
      </c>
      <c r="B31">
        <v>1.764</v>
      </c>
    </row>
    <row r="32" spans="1:2" x14ac:dyDescent="0.25">
      <c r="A32" t="s">
        <v>37</v>
      </c>
      <c r="B32">
        <v>0.245</v>
      </c>
    </row>
    <row r="33" spans="1:2" x14ac:dyDescent="0.25">
      <c r="A33" t="s">
        <v>38</v>
      </c>
      <c r="B33">
        <v>0.67200000000000004</v>
      </c>
    </row>
    <row r="34" spans="1:2" x14ac:dyDescent="0.25">
      <c r="A34" t="s">
        <v>39</v>
      </c>
      <c r="B34">
        <v>2.601</v>
      </c>
    </row>
    <row r="35" spans="1:2" x14ac:dyDescent="0.25">
      <c r="A35" t="s">
        <v>40</v>
      </c>
      <c r="B35">
        <v>3.2080000000000002</v>
      </c>
    </row>
    <row r="36" spans="1:2" x14ac:dyDescent="0.25">
      <c r="A36" t="s">
        <v>41</v>
      </c>
      <c r="B36">
        <v>0</v>
      </c>
    </row>
    <row r="37" spans="1:2" x14ac:dyDescent="0.25">
      <c r="A37" t="s">
        <v>42</v>
      </c>
      <c r="B37">
        <v>0.82799999999999996</v>
      </c>
    </row>
    <row r="38" spans="1:2" x14ac:dyDescent="0.25">
      <c r="A38" t="s">
        <v>43</v>
      </c>
      <c r="B38">
        <v>2.093</v>
      </c>
    </row>
    <row r="39" spans="1:2" x14ac:dyDescent="0.25">
      <c r="A39" t="s">
        <v>44</v>
      </c>
      <c r="B39">
        <v>2.1739999999999999</v>
      </c>
    </row>
    <row r="40" spans="1:2" x14ac:dyDescent="0.25">
      <c r="A40" t="s">
        <v>45</v>
      </c>
      <c r="B40">
        <v>3.7999999999999999E-2</v>
      </c>
    </row>
    <row r="41" spans="1:2" x14ac:dyDescent="0.25">
      <c r="A41" t="s">
        <v>46</v>
      </c>
      <c r="B41">
        <v>0.99399999999999999</v>
      </c>
    </row>
    <row r="42" spans="1:2" x14ac:dyDescent="0.25">
      <c r="A42" t="s">
        <v>47</v>
      </c>
      <c r="B42">
        <v>0.23400000000000001</v>
      </c>
    </row>
    <row r="43" spans="1:2" x14ac:dyDescent="0.25">
      <c r="A43" t="s">
        <v>48</v>
      </c>
      <c r="B43">
        <v>1.2130000000000001</v>
      </c>
    </row>
    <row r="44" spans="1:2" x14ac:dyDescent="0.25">
      <c r="A44" t="s">
        <v>49</v>
      </c>
      <c r="B44">
        <v>1.913</v>
      </c>
    </row>
    <row r="45" spans="1:2" x14ac:dyDescent="0.25">
      <c r="A45" t="s">
        <v>50</v>
      </c>
      <c r="B45">
        <v>0.114</v>
      </c>
    </row>
    <row r="46" spans="1:2" x14ac:dyDescent="0.25">
      <c r="A46" t="s">
        <v>51</v>
      </c>
      <c r="B46">
        <v>0.98799999999999999</v>
      </c>
    </row>
    <row r="47" spans="1:2" x14ac:dyDescent="0.25">
      <c r="A47" t="s">
        <v>52</v>
      </c>
      <c r="B47">
        <v>2.0640000000000001</v>
      </c>
    </row>
    <row r="48" spans="1:2" x14ac:dyDescent="0.25">
      <c r="A48" t="s">
        <v>53</v>
      </c>
      <c r="B48">
        <v>2.4620000000000002</v>
      </c>
    </row>
    <row r="49" spans="1:2" x14ac:dyDescent="0.25">
      <c r="A49" t="s">
        <v>54</v>
      </c>
      <c r="B49">
        <v>0.37</v>
      </c>
    </row>
    <row r="50" spans="1:2" x14ac:dyDescent="0.25">
      <c r="A50" t="s">
        <v>55</v>
      </c>
      <c r="B50">
        <v>0.98</v>
      </c>
    </row>
    <row r="51" spans="1:2" x14ac:dyDescent="0.25">
      <c r="A51" t="s">
        <v>56</v>
      </c>
      <c r="B51">
        <v>2.1160000000000001</v>
      </c>
    </row>
    <row r="52" spans="1:2" x14ac:dyDescent="0.25">
      <c r="A52" t="s">
        <v>57</v>
      </c>
      <c r="B52">
        <v>2.2469999999999999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1F23-AEBF-47B4-89FD-89987E881124}">
  <dimension ref="A1:B52"/>
  <sheetViews>
    <sheetView workbookViewId="0">
      <selection sqref="A1:A52"/>
    </sheetView>
  </sheetViews>
  <sheetFormatPr defaultRowHeight="15" x14ac:dyDescent="0.25"/>
  <sheetData>
    <row r="1" spans="1:2" x14ac:dyDescent="0.25">
      <c r="A1" t="s">
        <v>6</v>
      </c>
      <c r="B1">
        <v>0.79300000000000004</v>
      </c>
    </row>
    <row r="2" spans="1:2" x14ac:dyDescent="0.25">
      <c r="A2" t="s">
        <v>7</v>
      </c>
      <c r="B2">
        <v>0.80100000000000005</v>
      </c>
    </row>
    <row r="3" spans="1:2" x14ac:dyDescent="0.25">
      <c r="A3" t="s">
        <v>8</v>
      </c>
      <c r="B3">
        <v>2.6749999999999998</v>
      </c>
    </row>
    <row r="4" spans="1:2" x14ac:dyDescent="0.25">
      <c r="A4" t="s">
        <v>9</v>
      </c>
      <c r="B4">
        <v>1.66</v>
      </c>
    </row>
    <row r="5" spans="1:2" x14ac:dyDescent="0.25">
      <c r="A5" t="s">
        <v>10</v>
      </c>
      <c r="B5">
        <v>2.2040000000000002</v>
      </c>
    </row>
    <row r="6" spans="1:2" x14ac:dyDescent="0.25">
      <c r="A6" t="s">
        <v>11</v>
      </c>
      <c r="B6">
        <v>2.0310000000000001</v>
      </c>
    </row>
    <row r="7" spans="1:2" x14ac:dyDescent="0.25">
      <c r="A7" t="s">
        <v>12</v>
      </c>
      <c r="B7">
        <v>2.3540000000000001</v>
      </c>
    </row>
    <row r="8" spans="1:2" x14ac:dyDescent="0.25">
      <c r="A8" t="s">
        <v>13</v>
      </c>
      <c r="B8">
        <v>1.8049999999999999</v>
      </c>
    </row>
    <row r="9" spans="1:2" x14ac:dyDescent="0.25">
      <c r="A9" t="s">
        <v>14</v>
      </c>
      <c r="B9">
        <v>0.86</v>
      </c>
    </row>
    <row r="10" spans="1:2" x14ac:dyDescent="0.25">
      <c r="A10" t="s">
        <v>15</v>
      </c>
      <c r="B10">
        <v>4.4029999999999996</v>
      </c>
    </row>
    <row r="11" spans="1:2" x14ac:dyDescent="0.25">
      <c r="A11" t="s">
        <v>16</v>
      </c>
      <c r="B11">
        <v>3.9369999999999998</v>
      </c>
    </row>
    <row r="12" spans="1:2" x14ac:dyDescent="0.25">
      <c r="A12" t="s">
        <v>17</v>
      </c>
      <c r="B12">
        <v>5.1559999999999997</v>
      </c>
    </row>
    <row r="13" spans="1:2" x14ac:dyDescent="0.25">
      <c r="A13" t="s">
        <v>18</v>
      </c>
      <c r="B13">
        <v>1.387</v>
      </c>
    </row>
    <row r="14" spans="1:2" x14ac:dyDescent="0.25">
      <c r="A14" t="s">
        <v>19</v>
      </c>
      <c r="B14">
        <v>1.393</v>
      </c>
    </row>
    <row r="15" spans="1:2" x14ac:dyDescent="0.25">
      <c r="A15" t="s">
        <v>20</v>
      </c>
      <c r="B15">
        <v>0.63800000000000001</v>
      </c>
    </row>
    <row r="16" spans="1:2" x14ac:dyDescent="0.25">
      <c r="A16" t="s">
        <v>21</v>
      </c>
      <c r="B16">
        <v>2.8170000000000002</v>
      </c>
    </row>
    <row r="17" spans="1:2" x14ac:dyDescent="0.25">
      <c r="A17" t="s">
        <v>22</v>
      </c>
      <c r="B17">
        <v>1.97</v>
      </c>
    </row>
    <row r="18" spans="1:2" x14ac:dyDescent="0.25">
      <c r="A18" t="s">
        <v>23</v>
      </c>
      <c r="B18">
        <v>1.2450000000000001</v>
      </c>
    </row>
    <row r="19" spans="1:2" x14ac:dyDescent="0.25">
      <c r="A19" t="s">
        <v>24</v>
      </c>
      <c r="B19">
        <v>5.1369999999999996</v>
      </c>
    </row>
    <row r="20" spans="1:2" x14ac:dyDescent="0.25">
      <c r="A20" t="s">
        <v>25</v>
      </c>
      <c r="B20">
        <v>3.5009999999999999</v>
      </c>
    </row>
    <row r="21" spans="1:2" x14ac:dyDescent="0.25">
      <c r="A21" t="s">
        <v>26</v>
      </c>
      <c r="B21">
        <v>2.1440000000000001</v>
      </c>
    </row>
    <row r="22" spans="1:2" x14ac:dyDescent="0.25">
      <c r="A22" t="s">
        <v>27</v>
      </c>
      <c r="B22">
        <v>2.3479999999999999</v>
      </c>
    </row>
    <row r="23" spans="1:2" x14ac:dyDescent="0.25">
      <c r="A23" t="s">
        <v>28</v>
      </c>
      <c r="B23">
        <v>1.3620000000000001</v>
      </c>
    </row>
    <row r="24" spans="1:2" x14ac:dyDescent="0.25">
      <c r="A24" t="s">
        <v>29</v>
      </c>
      <c r="B24">
        <v>3.8290000000000002</v>
      </c>
    </row>
    <row r="25" spans="1:2" x14ac:dyDescent="0.25">
      <c r="A25" t="s">
        <v>30</v>
      </c>
      <c r="B25">
        <v>4.42</v>
      </c>
    </row>
    <row r="26" spans="1:2" x14ac:dyDescent="0.25">
      <c r="A26" t="s">
        <v>31</v>
      </c>
      <c r="B26">
        <v>5.1269999999999998</v>
      </c>
    </row>
    <row r="27" spans="1:2" x14ac:dyDescent="0.25">
      <c r="A27" t="s">
        <v>32</v>
      </c>
      <c r="B27">
        <v>1.3740000000000001</v>
      </c>
    </row>
    <row r="28" spans="1:2" x14ac:dyDescent="0.25">
      <c r="A28" t="s">
        <v>33</v>
      </c>
      <c r="B28">
        <v>0.53900000000000003</v>
      </c>
    </row>
    <row r="29" spans="1:2" x14ac:dyDescent="0.25">
      <c r="A29" t="s">
        <v>34</v>
      </c>
      <c r="B29">
        <v>2.9169999999999998</v>
      </c>
    </row>
    <row r="30" spans="1:2" x14ac:dyDescent="0.25">
      <c r="A30" t="s">
        <v>35</v>
      </c>
      <c r="B30">
        <v>2.0649999999999999</v>
      </c>
    </row>
    <row r="31" spans="1:2" x14ac:dyDescent="0.25">
      <c r="A31" t="s">
        <v>36</v>
      </c>
      <c r="B31">
        <v>0.88300000000000001</v>
      </c>
    </row>
    <row r="32" spans="1:2" x14ac:dyDescent="0.25">
      <c r="A32" t="s">
        <v>37</v>
      </c>
      <c r="B32">
        <v>3.2709999999999999</v>
      </c>
    </row>
    <row r="33" spans="1:2" x14ac:dyDescent="0.25">
      <c r="A33" t="s">
        <v>38</v>
      </c>
      <c r="B33">
        <v>2.8</v>
      </c>
    </row>
    <row r="34" spans="1:2" x14ac:dyDescent="0.25">
      <c r="A34" t="s">
        <v>39</v>
      </c>
      <c r="B34">
        <v>2.4950000000000001</v>
      </c>
    </row>
    <row r="35" spans="1:2" x14ac:dyDescent="0.25">
      <c r="A35" t="s">
        <v>40</v>
      </c>
      <c r="B35">
        <v>1.258</v>
      </c>
    </row>
    <row r="36" spans="1:2" x14ac:dyDescent="0.25">
      <c r="A36" t="s">
        <v>41</v>
      </c>
      <c r="B36">
        <v>2.8839999999999999</v>
      </c>
    </row>
    <row r="37" spans="1:2" x14ac:dyDescent="0.25">
      <c r="A37" t="s">
        <v>42</v>
      </c>
      <c r="B37">
        <v>5.1159999999999997</v>
      </c>
    </row>
    <row r="38" spans="1:2" x14ac:dyDescent="0.25">
      <c r="A38" t="s">
        <v>43</v>
      </c>
      <c r="B38">
        <v>3.879</v>
      </c>
    </row>
    <row r="39" spans="1:2" x14ac:dyDescent="0.25">
      <c r="A39" t="s">
        <v>44</v>
      </c>
      <c r="B39">
        <v>4.6710000000000003</v>
      </c>
    </row>
    <row r="40" spans="1:2" x14ac:dyDescent="0.25">
      <c r="A40" t="s">
        <v>45</v>
      </c>
      <c r="B40">
        <v>1.236</v>
      </c>
    </row>
    <row r="41" spans="1:2" x14ac:dyDescent="0.25">
      <c r="A41" t="s">
        <v>46</v>
      </c>
      <c r="B41">
        <v>0.50700000000000001</v>
      </c>
    </row>
    <row r="42" spans="1:2" x14ac:dyDescent="0.25">
      <c r="A42" t="s">
        <v>47</v>
      </c>
      <c r="B42">
        <v>3.036</v>
      </c>
    </row>
    <row r="43" spans="1:2" x14ac:dyDescent="0.25">
      <c r="A43" t="s">
        <v>48</v>
      </c>
      <c r="B43">
        <v>2.1219999999999999</v>
      </c>
    </row>
    <row r="44" spans="1:2" x14ac:dyDescent="0.25">
      <c r="A44" t="s">
        <v>49</v>
      </c>
      <c r="B44">
        <v>1.129</v>
      </c>
    </row>
    <row r="45" spans="1:2" x14ac:dyDescent="0.25">
      <c r="A45" t="s">
        <v>50</v>
      </c>
      <c r="B45">
        <v>7.0650000000000004</v>
      </c>
    </row>
    <row r="46" spans="1:2" x14ac:dyDescent="0.25">
      <c r="A46" t="s">
        <v>51</v>
      </c>
      <c r="B46">
        <v>3.2309999999999999</v>
      </c>
    </row>
    <row r="47" spans="1:2" x14ac:dyDescent="0.25">
      <c r="A47" t="s">
        <v>52</v>
      </c>
      <c r="B47">
        <v>2.4590000000000001</v>
      </c>
    </row>
    <row r="48" spans="1:2" x14ac:dyDescent="0.25">
      <c r="A48" t="s">
        <v>53</v>
      </c>
      <c r="B48">
        <v>1.7230000000000001</v>
      </c>
    </row>
    <row r="49" spans="1:2" x14ac:dyDescent="0.25">
      <c r="A49" t="s">
        <v>54</v>
      </c>
      <c r="B49">
        <v>8.6800010000000007</v>
      </c>
    </row>
    <row r="50" spans="1:2" x14ac:dyDescent="0.25">
      <c r="A50" t="s">
        <v>55</v>
      </c>
      <c r="B50">
        <v>4.1020000000000003</v>
      </c>
    </row>
    <row r="51" spans="1:2" x14ac:dyDescent="0.25">
      <c r="A51" t="s">
        <v>56</v>
      </c>
      <c r="B51">
        <v>4.3639999999999999</v>
      </c>
    </row>
    <row r="52" spans="1:2" x14ac:dyDescent="0.25">
      <c r="A52" t="s">
        <v>57</v>
      </c>
      <c r="B52">
        <v>2.613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FC67-BF45-4F45-A263-9506D25ED62A}">
  <sheetPr codeName="Sheet8"/>
  <dimension ref="A1:B52"/>
  <sheetViews>
    <sheetView workbookViewId="0">
      <selection sqref="A1:A52"/>
    </sheetView>
  </sheetViews>
  <sheetFormatPr defaultRowHeight="15" x14ac:dyDescent="0.25"/>
  <sheetData>
    <row r="1" spans="1:2" x14ac:dyDescent="0.25">
      <c r="A1" t="s">
        <v>6</v>
      </c>
      <c r="B1">
        <v>1.4790000000000001</v>
      </c>
    </row>
    <row r="2" spans="1:2" x14ac:dyDescent="0.25">
      <c r="A2" t="s">
        <v>7</v>
      </c>
      <c r="B2">
        <v>0.98</v>
      </c>
    </row>
    <row r="3" spans="1:2" x14ac:dyDescent="0.25">
      <c r="A3" t="s">
        <v>8</v>
      </c>
      <c r="B3">
        <v>3.6509999999999998</v>
      </c>
    </row>
    <row r="4" spans="1:2" x14ac:dyDescent="0.25">
      <c r="A4" t="s">
        <v>9</v>
      </c>
      <c r="B4">
        <v>2.9279999999999999</v>
      </c>
    </row>
    <row r="5" spans="1:2" x14ac:dyDescent="0.25">
      <c r="A5" t="s">
        <v>10</v>
      </c>
      <c r="B5">
        <v>3.464</v>
      </c>
    </row>
    <row r="6" spans="1:2" x14ac:dyDescent="0.25">
      <c r="A6" t="s">
        <v>11</v>
      </c>
      <c r="B6">
        <v>2.7930000000000001</v>
      </c>
    </row>
    <row r="7" spans="1:2" x14ac:dyDescent="0.25">
      <c r="A7" t="s">
        <v>12</v>
      </c>
      <c r="B7">
        <v>4.8810000000000002</v>
      </c>
    </row>
    <row r="8" spans="1:2" x14ac:dyDescent="0.25">
      <c r="A8" t="s">
        <v>13</v>
      </c>
      <c r="B8">
        <v>3.8050000000000002</v>
      </c>
    </row>
    <row r="9" spans="1:2" x14ac:dyDescent="0.25">
      <c r="A9" t="s">
        <v>14</v>
      </c>
      <c r="B9">
        <v>1.3779999999999999</v>
      </c>
    </row>
    <row r="10" spans="1:2" x14ac:dyDescent="0.25">
      <c r="A10" t="s">
        <v>15</v>
      </c>
      <c r="B10">
        <v>8.5170010000000005</v>
      </c>
    </row>
    <row r="11" spans="1:2" x14ac:dyDescent="0.25">
      <c r="A11" t="s">
        <v>16</v>
      </c>
      <c r="B11">
        <v>6.0119999999999996</v>
      </c>
    </row>
    <row r="12" spans="1:2" x14ac:dyDescent="0.25">
      <c r="A12" t="s">
        <v>17</v>
      </c>
      <c r="B12">
        <v>9.5150009999999998</v>
      </c>
    </row>
    <row r="13" spans="1:2" x14ac:dyDescent="0.25">
      <c r="A13" t="s">
        <v>18</v>
      </c>
      <c r="B13">
        <v>2.601</v>
      </c>
    </row>
    <row r="14" spans="1:2" x14ac:dyDescent="0.25">
      <c r="A14" t="s">
        <v>19</v>
      </c>
      <c r="B14">
        <v>1.782</v>
      </c>
    </row>
    <row r="15" spans="1:2" x14ac:dyDescent="0.25">
      <c r="A15" t="s">
        <v>20</v>
      </c>
      <c r="B15">
        <v>0.95199999999999996</v>
      </c>
    </row>
    <row r="16" spans="1:2" x14ac:dyDescent="0.25">
      <c r="A16" t="s">
        <v>21</v>
      </c>
      <c r="B16">
        <v>3.645</v>
      </c>
    </row>
    <row r="17" spans="1:2" x14ac:dyDescent="0.25">
      <c r="A17" t="s">
        <v>22</v>
      </c>
      <c r="B17">
        <v>2.883</v>
      </c>
    </row>
    <row r="18" spans="1:2" x14ac:dyDescent="0.25">
      <c r="A18" t="s">
        <v>23</v>
      </c>
      <c r="B18">
        <v>2.0939999999999999</v>
      </c>
    </row>
    <row r="19" spans="1:2" x14ac:dyDescent="0.25">
      <c r="A19" t="s">
        <v>24</v>
      </c>
      <c r="B19">
        <v>8.976998</v>
      </c>
    </row>
    <row r="20" spans="1:2" x14ac:dyDescent="0.25">
      <c r="A20" t="s">
        <v>25</v>
      </c>
      <c r="B20">
        <v>5.1139999999999999</v>
      </c>
    </row>
    <row r="21" spans="1:2" x14ac:dyDescent="0.25">
      <c r="A21" t="s">
        <v>26</v>
      </c>
      <c r="B21">
        <v>4.423</v>
      </c>
    </row>
    <row r="22" spans="1:2" x14ac:dyDescent="0.25">
      <c r="A22" t="s">
        <v>27</v>
      </c>
      <c r="B22">
        <v>3.6139999999999999</v>
      </c>
    </row>
    <row r="23" spans="1:2" x14ac:dyDescent="0.25">
      <c r="A23" t="s">
        <v>28</v>
      </c>
      <c r="B23">
        <v>6.6269999999999998</v>
      </c>
    </row>
    <row r="24" spans="1:2" x14ac:dyDescent="0.25">
      <c r="A24" t="s">
        <v>29</v>
      </c>
      <c r="B24">
        <v>7.7859999999999996</v>
      </c>
    </row>
    <row r="25" spans="1:2" x14ac:dyDescent="0.25">
      <c r="A25" t="s">
        <v>30</v>
      </c>
      <c r="B25">
        <v>8.4680009999999992</v>
      </c>
    </row>
    <row r="26" spans="1:2" x14ac:dyDescent="0.25">
      <c r="A26" t="s">
        <v>31</v>
      </c>
      <c r="B26">
        <v>8.9429999999999996</v>
      </c>
    </row>
    <row r="27" spans="1:2" x14ac:dyDescent="0.25">
      <c r="A27" t="s">
        <v>32</v>
      </c>
      <c r="B27">
        <v>2.0640000000000001</v>
      </c>
    </row>
    <row r="28" spans="1:2" x14ac:dyDescent="0.25">
      <c r="A28" t="s">
        <v>33</v>
      </c>
      <c r="B28">
        <v>0.96799999999999997</v>
      </c>
    </row>
    <row r="29" spans="1:2" x14ac:dyDescent="0.25">
      <c r="A29" t="s">
        <v>34</v>
      </c>
      <c r="B29">
        <v>4.2690000000000001</v>
      </c>
    </row>
    <row r="30" spans="1:2" x14ac:dyDescent="0.25">
      <c r="A30" t="s">
        <v>35</v>
      </c>
      <c r="B30">
        <v>3.1120000000000001</v>
      </c>
    </row>
    <row r="31" spans="1:2" x14ac:dyDescent="0.25">
      <c r="A31" t="s">
        <v>36</v>
      </c>
      <c r="B31">
        <v>2.2130000000000001</v>
      </c>
    </row>
    <row r="32" spans="1:2" x14ac:dyDescent="0.25">
      <c r="A32" t="s">
        <v>37</v>
      </c>
      <c r="B32">
        <v>3.5009999999999999</v>
      </c>
    </row>
    <row r="33" spans="1:2" x14ac:dyDescent="0.25">
      <c r="A33" t="s">
        <v>38</v>
      </c>
      <c r="B33">
        <v>4.907</v>
      </c>
    </row>
    <row r="34" spans="1:2" x14ac:dyDescent="0.25">
      <c r="A34" t="s">
        <v>39</v>
      </c>
      <c r="B34">
        <v>5.194</v>
      </c>
    </row>
    <row r="35" spans="1:2" x14ac:dyDescent="0.25">
      <c r="A35" t="s">
        <v>40</v>
      </c>
      <c r="B35">
        <v>3.484</v>
      </c>
    </row>
    <row r="36" spans="1:2" x14ac:dyDescent="0.25">
      <c r="A36" t="s">
        <v>41</v>
      </c>
      <c r="B36">
        <v>9.9459990000000005</v>
      </c>
    </row>
    <row r="37" spans="1:2" x14ac:dyDescent="0.25">
      <c r="A37" t="s">
        <v>42</v>
      </c>
      <c r="B37">
        <v>9.5859989999999993</v>
      </c>
    </row>
    <row r="38" spans="1:2" x14ac:dyDescent="0.25">
      <c r="A38" t="s">
        <v>43</v>
      </c>
      <c r="B38">
        <v>7.35</v>
      </c>
    </row>
    <row r="39" spans="1:2" x14ac:dyDescent="0.25">
      <c r="A39" t="s">
        <v>44</v>
      </c>
      <c r="B39">
        <v>9.2100000000000009</v>
      </c>
    </row>
    <row r="40" spans="1:2" x14ac:dyDescent="0.25">
      <c r="A40" t="s">
        <v>45</v>
      </c>
      <c r="B40">
        <v>1.506</v>
      </c>
    </row>
    <row r="41" spans="1:2" x14ac:dyDescent="0.25">
      <c r="A41" t="s">
        <v>46</v>
      </c>
      <c r="B41">
        <v>0.88500000000000001</v>
      </c>
    </row>
    <row r="42" spans="1:2" x14ac:dyDescent="0.25">
      <c r="A42" t="s">
        <v>47</v>
      </c>
      <c r="B42">
        <v>4.3499999999999996</v>
      </c>
    </row>
    <row r="43" spans="1:2" x14ac:dyDescent="0.25">
      <c r="A43" t="s">
        <v>48</v>
      </c>
      <c r="B43">
        <v>2.61</v>
      </c>
    </row>
    <row r="44" spans="1:2" x14ac:dyDescent="0.25">
      <c r="A44" t="s">
        <v>49</v>
      </c>
      <c r="B44">
        <v>2.2309999999999999</v>
      </c>
    </row>
    <row r="45" spans="1:2" x14ac:dyDescent="0.25">
      <c r="A45" t="s">
        <v>50</v>
      </c>
      <c r="B45">
        <v>6.57</v>
      </c>
    </row>
    <row r="46" spans="1:2" x14ac:dyDescent="0.25">
      <c r="A46" t="s">
        <v>51</v>
      </c>
      <c r="B46">
        <v>5.9649999999999999</v>
      </c>
    </row>
    <row r="47" spans="1:2" x14ac:dyDescent="0.25">
      <c r="A47" t="s">
        <v>52</v>
      </c>
      <c r="B47">
        <v>4.8340019999999999</v>
      </c>
    </row>
    <row r="48" spans="1:2" x14ac:dyDescent="0.25">
      <c r="A48" t="s">
        <v>53</v>
      </c>
      <c r="B48">
        <v>3.262</v>
      </c>
    </row>
    <row r="49" spans="1:2" x14ac:dyDescent="0.25">
      <c r="A49" t="s">
        <v>54</v>
      </c>
      <c r="B49">
        <v>13.259</v>
      </c>
    </row>
    <row r="50" spans="1:2" x14ac:dyDescent="0.25">
      <c r="A50" t="s">
        <v>55</v>
      </c>
      <c r="B50">
        <v>9.5380009999999995</v>
      </c>
    </row>
    <row r="51" spans="1:2" x14ac:dyDescent="0.25">
      <c r="A51" t="s">
        <v>56</v>
      </c>
      <c r="B51">
        <v>7.6849999999999996</v>
      </c>
    </row>
    <row r="52" spans="1:2" x14ac:dyDescent="0.25">
      <c r="A52" t="s">
        <v>57</v>
      </c>
      <c r="B52">
        <v>6.5190000000000001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A3C2-57D0-421F-9415-862CBBEA3DD2}">
  <sheetPr codeName="Sheet9"/>
  <dimension ref="A1:B52"/>
  <sheetViews>
    <sheetView workbookViewId="0">
      <selection activeCell="J28" sqref="J28"/>
    </sheetView>
  </sheetViews>
  <sheetFormatPr defaultRowHeight="15" x14ac:dyDescent="0.25"/>
  <sheetData>
    <row r="1" spans="1:2" x14ac:dyDescent="0.25">
      <c r="A1" t="s">
        <v>6</v>
      </c>
      <c r="B1">
        <v>0.55900000000000005</v>
      </c>
    </row>
    <row r="2" spans="1:2" x14ac:dyDescent="0.25">
      <c r="A2" t="s">
        <v>7</v>
      </c>
      <c r="B2">
        <v>0.34599999999999997</v>
      </c>
    </row>
    <row r="3" spans="1:2" x14ac:dyDescent="0.25">
      <c r="A3" t="s">
        <v>8</v>
      </c>
      <c r="B3">
        <v>1.25</v>
      </c>
    </row>
    <row r="4" spans="1:2" x14ac:dyDescent="0.25">
      <c r="A4" t="s">
        <v>9</v>
      </c>
      <c r="B4">
        <v>0.62</v>
      </c>
    </row>
    <row r="5" spans="1:2" x14ac:dyDescent="0.25">
      <c r="A5" t="s">
        <v>10</v>
      </c>
      <c r="B5">
        <v>1.6759999999999999</v>
      </c>
    </row>
    <row r="6" spans="1:2" x14ac:dyDescent="0.25">
      <c r="A6" t="s">
        <v>11</v>
      </c>
      <c r="B6">
        <v>0.47399999999999998</v>
      </c>
    </row>
    <row r="7" spans="1:2" x14ac:dyDescent="0.25">
      <c r="A7" t="s">
        <v>12</v>
      </c>
      <c r="B7">
        <v>0.81200000000000006</v>
      </c>
    </row>
    <row r="8" spans="1:2" x14ac:dyDescent="0.25">
      <c r="A8" t="s">
        <v>13</v>
      </c>
      <c r="B8">
        <v>0.57899999999999996</v>
      </c>
    </row>
    <row r="9" spans="1:2" x14ac:dyDescent="0.25">
      <c r="A9" t="s">
        <v>14</v>
      </c>
      <c r="B9">
        <v>1.974</v>
      </c>
    </row>
    <row r="10" spans="1:2" x14ac:dyDescent="0.25">
      <c r="A10" t="s">
        <v>15</v>
      </c>
      <c r="B10">
        <v>0.746</v>
      </c>
    </row>
    <row r="11" spans="1:2" x14ac:dyDescent="0.25">
      <c r="A11" t="s">
        <v>16</v>
      </c>
      <c r="B11">
        <v>0.90500000000000003</v>
      </c>
    </row>
    <row r="12" spans="1:2" x14ac:dyDescent="0.25">
      <c r="A12" t="s">
        <v>17</v>
      </c>
      <c r="B12">
        <v>1.631</v>
      </c>
    </row>
    <row r="13" spans="1:2" x14ac:dyDescent="0.25">
      <c r="A13" t="s">
        <v>18</v>
      </c>
      <c r="B13">
        <v>0.81499999999999995</v>
      </c>
    </row>
    <row r="14" spans="1:2" x14ac:dyDescent="0.25">
      <c r="A14" t="s">
        <v>19</v>
      </c>
      <c r="B14">
        <v>0.57999999999999996</v>
      </c>
    </row>
    <row r="15" spans="1:2" x14ac:dyDescent="0.25">
      <c r="A15" t="s">
        <v>20</v>
      </c>
      <c r="B15">
        <v>0.34399999999999997</v>
      </c>
    </row>
    <row r="16" spans="1:2" x14ac:dyDescent="0.25">
      <c r="A16" t="s">
        <v>21</v>
      </c>
      <c r="B16">
        <v>1.2769999999999999</v>
      </c>
    </row>
    <row r="17" spans="1:2" x14ac:dyDescent="0.25">
      <c r="A17" t="s">
        <v>22</v>
      </c>
      <c r="B17">
        <v>0.998</v>
      </c>
    </row>
    <row r="18" spans="1:2" x14ac:dyDescent="0.25">
      <c r="A18" t="s">
        <v>23</v>
      </c>
      <c r="B18">
        <v>0.54900000000000004</v>
      </c>
    </row>
    <row r="19" spans="1:2" x14ac:dyDescent="0.25">
      <c r="A19" t="s">
        <v>24</v>
      </c>
      <c r="B19">
        <v>0.57999999999999996</v>
      </c>
    </row>
    <row r="20" spans="1:2" x14ac:dyDescent="0.25">
      <c r="A20" t="s">
        <v>25</v>
      </c>
      <c r="B20">
        <v>0.92900000000000005</v>
      </c>
    </row>
    <row r="21" spans="1:2" x14ac:dyDescent="0.25">
      <c r="A21" t="s">
        <v>26</v>
      </c>
      <c r="B21">
        <v>0.70399999999999996</v>
      </c>
    </row>
    <row r="22" spans="1:2" x14ac:dyDescent="0.25">
      <c r="A22" t="s">
        <v>27</v>
      </c>
      <c r="B22">
        <v>1.0129999999999999</v>
      </c>
    </row>
    <row r="23" spans="1:2" x14ac:dyDescent="0.25">
      <c r="A23" t="s">
        <v>28</v>
      </c>
      <c r="B23">
        <v>0.78700000000000003</v>
      </c>
    </row>
    <row r="24" spans="1:2" x14ac:dyDescent="0.25">
      <c r="A24" t="s">
        <v>29</v>
      </c>
      <c r="B24">
        <v>1.4950000000000001</v>
      </c>
    </row>
    <row r="25" spans="1:2" x14ac:dyDescent="0.25">
      <c r="A25" t="s">
        <v>30</v>
      </c>
      <c r="B25">
        <v>1.5569999999999999</v>
      </c>
    </row>
    <row r="26" spans="1:2" x14ac:dyDescent="0.25">
      <c r="A26" t="s">
        <v>31</v>
      </c>
      <c r="B26">
        <v>2.2959999999999998</v>
      </c>
    </row>
    <row r="27" spans="1:2" x14ac:dyDescent="0.25">
      <c r="A27" t="s">
        <v>32</v>
      </c>
      <c r="B27">
        <v>0.629</v>
      </c>
    </row>
    <row r="28" spans="1:2" x14ac:dyDescent="0.25">
      <c r="A28" t="s">
        <v>33</v>
      </c>
      <c r="B28">
        <v>0.33400000000000002</v>
      </c>
    </row>
    <row r="29" spans="1:2" x14ac:dyDescent="0.25">
      <c r="A29" t="s">
        <v>34</v>
      </c>
      <c r="B29">
        <v>1.2430000000000001</v>
      </c>
    </row>
    <row r="30" spans="1:2" x14ac:dyDescent="0.25">
      <c r="A30" t="s">
        <v>35</v>
      </c>
      <c r="B30">
        <v>0.93100000000000005</v>
      </c>
    </row>
    <row r="31" spans="1:2" x14ac:dyDescent="0.25">
      <c r="A31" t="s">
        <v>36</v>
      </c>
      <c r="B31">
        <v>0.67300000000000004</v>
      </c>
    </row>
    <row r="32" spans="1:2" x14ac:dyDescent="0.25">
      <c r="A32" t="s">
        <v>37</v>
      </c>
      <c r="B32">
        <v>2.7589999999999999</v>
      </c>
    </row>
    <row r="33" spans="1:2" x14ac:dyDescent="0.25">
      <c r="A33" t="s">
        <v>38</v>
      </c>
      <c r="B33">
        <v>1.0649999999999999</v>
      </c>
    </row>
    <row r="34" spans="1:2" x14ac:dyDescent="0.25">
      <c r="A34" t="s">
        <v>39</v>
      </c>
      <c r="B34">
        <v>1.081</v>
      </c>
    </row>
    <row r="35" spans="1:2" x14ac:dyDescent="0.25">
      <c r="A35" t="s">
        <v>40</v>
      </c>
      <c r="B35">
        <v>1.036</v>
      </c>
    </row>
    <row r="36" spans="1:2" x14ac:dyDescent="0.25">
      <c r="A36" t="s">
        <v>41</v>
      </c>
      <c r="B36">
        <v>0.434</v>
      </c>
    </row>
    <row r="37" spans="1:2" x14ac:dyDescent="0.25">
      <c r="A37" t="s">
        <v>42</v>
      </c>
      <c r="B37">
        <v>1.1379999999999999</v>
      </c>
    </row>
    <row r="38" spans="1:2" x14ac:dyDescent="0.25">
      <c r="A38" t="s">
        <v>43</v>
      </c>
      <c r="B38">
        <v>1.004</v>
      </c>
    </row>
    <row r="39" spans="1:2" x14ac:dyDescent="0.25">
      <c r="A39" t="s">
        <v>44</v>
      </c>
      <c r="B39">
        <v>1.657</v>
      </c>
    </row>
    <row r="40" spans="1:2" x14ac:dyDescent="0.25">
      <c r="A40" t="s">
        <v>45</v>
      </c>
      <c r="B40">
        <v>0.499</v>
      </c>
    </row>
    <row r="41" spans="1:2" x14ac:dyDescent="0.25">
      <c r="A41" t="s">
        <v>46</v>
      </c>
      <c r="B41">
        <v>0.32600000000000001</v>
      </c>
    </row>
    <row r="42" spans="1:2" x14ac:dyDescent="0.25">
      <c r="A42" t="s">
        <v>47</v>
      </c>
      <c r="B42">
        <v>1.345</v>
      </c>
    </row>
    <row r="43" spans="1:2" x14ac:dyDescent="0.25">
      <c r="A43" t="s">
        <v>48</v>
      </c>
      <c r="B43">
        <v>1.002</v>
      </c>
    </row>
    <row r="44" spans="1:2" x14ac:dyDescent="0.25">
      <c r="A44" t="s">
        <v>49</v>
      </c>
      <c r="B44">
        <v>0.73199999999999998</v>
      </c>
    </row>
    <row r="45" spans="1:2" x14ac:dyDescent="0.25">
      <c r="A45" t="s">
        <v>50</v>
      </c>
      <c r="B45">
        <v>2.0179999999999998</v>
      </c>
    </row>
    <row r="46" spans="1:2" x14ac:dyDescent="0.25">
      <c r="A46" t="s">
        <v>51</v>
      </c>
      <c r="B46">
        <v>1.3360000000000001</v>
      </c>
    </row>
    <row r="47" spans="1:2" x14ac:dyDescent="0.25">
      <c r="A47" t="s">
        <v>52</v>
      </c>
      <c r="B47">
        <v>0.81200000000000006</v>
      </c>
    </row>
    <row r="48" spans="1:2" x14ac:dyDescent="0.25">
      <c r="A48" t="s">
        <v>53</v>
      </c>
      <c r="B48">
        <v>1.2709999999999999</v>
      </c>
    </row>
    <row r="49" spans="1:2" x14ac:dyDescent="0.25">
      <c r="A49" t="s">
        <v>54</v>
      </c>
      <c r="B49">
        <v>1.466</v>
      </c>
    </row>
    <row r="50" spans="1:2" x14ac:dyDescent="0.25">
      <c r="A50" t="s">
        <v>55</v>
      </c>
      <c r="B50">
        <v>0.92900000000000005</v>
      </c>
    </row>
    <row r="51" spans="1:2" x14ac:dyDescent="0.25">
      <c r="A51" t="s">
        <v>56</v>
      </c>
      <c r="B51">
        <v>1.0549999999999999</v>
      </c>
    </row>
    <row r="52" spans="1:2" x14ac:dyDescent="0.25">
      <c r="A52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CCD7-3D49-4A88-B32E-4E89F4D9D078}">
  <sheetPr codeName="Sheet10"/>
  <dimension ref="A1:W56"/>
  <sheetViews>
    <sheetView workbookViewId="0">
      <selection activeCell="A53" sqref="A53"/>
    </sheetView>
  </sheetViews>
  <sheetFormatPr defaultRowHeight="15" x14ac:dyDescent="0.25"/>
  <cols>
    <col min="3" max="3" width="13.140625" bestFit="1" customWidth="1"/>
    <col min="4" max="4" width="17.7109375" customWidth="1"/>
    <col min="5" max="5" width="9.140625" style="2"/>
    <col min="7" max="7" width="15" customWidth="1"/>
    <col min="8" max="8" width="13.28515625" customWidth="1"/>
    <col min="16" max="16" width="15" customWidth="1"/>
  </cols>
  <sheetData>
    <row r="1" spans="1:23" x14ac:dyDescent="0.25">
      <c r="E1" s="2">
        <f>AVERAGE(E4:E55)</f>
        <v>0.10042620369956015</v>
      </c>
      <c r="F1" s="1">
        <f t="shared" ref="F1:G1" si="0">AVERAGE(F4:F55)</f>
        <v>1.6813269230769239</v>
      </c>
      <c r="G1" s="1">
        <f t="shared" si="0"/>
        <v>1.5671230997809498</v>
      </c>
      <c r="H1" s="1">
        <f>AVERAGE(H4:H55)</f>
        <v>1.8054619686912612</v>
      </c>
    </row>
    <row r="2" spans="1:23" x14ac:dyDescent="0.25">
      <c r="C2" s="4">
        <f>SUM(C4:C55)</f>
        <v>1452914</v>
      </c>
      <c r="D2" s="4">
        <f>SUM(D4:D55)</f>
        <v>1462106.9942000001</v>
      </c>
    </row>
    <row r="3" spans="1:23" x14ac:dyDescent="0.25">
      <c r="C3" t="s">
        <v>62</v>
      </c>
      <c r="D3" t="s">
        <v>63</v>
      </c>
      <c r="F3" t="s">
        <v>69</v>
      </c>
      <c r="G3" t="s">
        <v>70</v>
      </c>
      <c r="H3" t="s">
        <v>71</v>
      </c>
    </row>
    <row r="4" spans="1:23" x14ac:dyDescent="0.25">
      <c r="A4" t="s">
        <v>6</v>
      </c>
      <c r="B4">
        <v>14</v>
      </c>
      <c r="C4" s="3">
        <v>127307</v>
      </c>
      <c r="D4" s="3">
        <f>VLOOKUP(A4,$O$5:$P$56,2,0)</f>
        <v>85830.499299999996</v>
      </c>
      <c r="E4" s="2">
        <f>(D4-C4)/C4</f>
        <v>-0.32579905818218952</v>
      </c>
      <c r="F4">
        <f>VLOOKUP(A4,'HBW2006'!$A$1:$B$52,2,0)</f>
        <v>7.2999999999999995E-2</v>
      </c>
      <c r="G4" s="1">
        <f>R5</f>
        <v>8.1468516533026863E-2</v>
      </c>
      <c r="H4" s="1">
        <f>Q5/S5</f>
        <v>5.4926150575066571E-2</v>
      </c>
      <c r="K4" t="s">
        <v>0</v>
      </c>
      <c r="L4" t="s">
        <v>1</v>
      </c>
      <c r="M4" t="s">
        <v>2</v>
      </c>
      <c r="N4" t="s">
        <v>64</v>
      </c>
      <c r="P4" t="s">
        <v>65</v>
      </c>
      <c r="Q4" t="s">
        <v>66</v>
      </c>
      <c r="R4" t="s">
        <v>68</v>
      </c>
      <c r="S4" t="s">
        <v>72</v>
      </c>
      <c r="T4" t="s">
        <v>0</v>
      </c>
      <c r="U4" t="s">
        <v>1</v>
      </c>
      <c r="V4" t="s">
        <v>2</v>
      </c>
      <c r="W4" t="s">
        <v>67</v>
      </c>
    </row>
    <row r="5" spans="1:23" x14ac:dyDescent="0.25">
      <c r="A5" t="s">
        <v>7</v>
      </c>
      <c r="B5">
        <v>15</v>
      </c>
      <c r="C5" s="3">
        <v>79605</v>
      </c>
      <c r="D5" s="3">
        <f t="shared" ref="D5:D55" si="1">VLOOKUP(A5,$O$5:$P$56,2,0)</f>
        <v>53462.194499999998</v>
      </c>
      <c r="E5" s="2">
        <f t="shared" ref="E5:E55" si="2">(D5-C5)/C5</f>
        <v>-0.32840657622008673</v>
      </c>
      <c r="F5">
        <f>VLOOKUP(A5,'HBW2006'!$A$1:$B$52,2,0)</f>
        <v>1.2609999999999999</v>
      </c>
      <c r="G5" s="1">
        <f t="shared" ref="G5:G55" si="3">R6</f>
        <v>0.12621298112087581</v>
      </c>
      <c r="H5" s="1">
        <f t="shared" ref="H5:H55" si="4">Q6/S6</f>
        <v>0.17104362912692719</v>
      </c>
      <c r="K5">
        <v>1</v>
      </c>
      <c r="L5">
        <v>0</v>
      </c>
      <c r="M5">
        <v>1</v>
      </c>
      <c r="N5">
        <v>85830.499299999996</v>
      </c>
      <c r="O5" t="str">
        <f>_xlfn.CONCAT("H",K5,"I",M5,"W",L5)</f>
        <v>H1I1W0</v>
      </c>
      <c r="P5">
        <f>N5</f>
        <v>85830.499299999996</v>
      </c>
      <c r="Q5">
        <v>6992.48345126</v>
      </c>
      <c r="R5">
        <f>Q5/P5</f>
        <v>8.1468516533026863E-2</v>
      </c>
      <c r="S5">
        <f>VLOOKUP(O5,$A$4:$C$55,3,0)</f>
        <v>127307</v>
      </c>
      <c r="T5">
        <v>1</v>
      </c>
      <c r="U5">
        <v>0</v>
      </c>
      <c r="V5">
        <v>1</v>
      </c>
      <c r="W5">
        <v>6992.48345126</v>
      </c>
    </row>
    <row r="6" spans="1:23" x14ac:dyDescent="0.25">
      <c r="A6" t="s">
        <v>8</v>
      </c>
      <c r="B6">
        <v>16</v>
      </c>
      <c r="C6" s="3">
        <v>42422</v>
      </c>
      <c r="D6" s="3">
        <f t="shared" si="1"/>
        <v>27197.801299999999</v>
      </c>
      <c r="E6" s="2">
        <f t="shared" si="2"/>
        <v>-0.35887508132572726</v>
      </c>
      <c r="F6">
        <f>VLOOKUP(A6,'HBW2006'!$A$1:$B$52,2,0)</f>
        <v>0.11700000000000001</v>
      </c>
      <c r="G6" s="1">
        <f t="shared" si="3"/>
        <v>0.11633939226091211</v>
      </c>
      <c r="H6" s="1">
        <f t="shared" si="4"/>
        <v>0.35580412466657307</v>
      </c>
      <c r="K6">
        <v>1</v>
      </c>
      <c r="L6">
        <v>0</v>
      </c>
      <c r="M6">
        <v>2</v>
      </c>
      <c r="N6">
        <v>45355.779799999997</v>
      </c>
      <c r="O6" t="str">
        <f t="shared" ref="O6:O56" si="5">_xlfn.CONCAT("H",K6,"I",M6,"W",L6)</f>
        <v>H1I2W0</v>
      </c>
      <c r="P6">
        <f t="shared" ref="P6:P56" si="6">N6</f>
        <v>45355.779799999997</v>
      </c>
      <c r="Q6">
        <v>5724.4881796199998</v>
      </c>
      <c r="R6">
        <f t="shared" ref="R6:R56" si="7">Q6/P6</f>
        <v>0.12621298112087581</v>
      </c>
      <c r="S6">
        <f t="shared" ref="S6:S56" si="8">VLOOKUP(O6,$A$4:$C$55,3,0)</f>
        <v>33468</v>
      </c>
      <c r="T6">
        <v>1</v>
      </c>
      <c r="U6">
        <v>0</v>
      </c>
      <c r="V6">
        <v>2</v>
      </c>
      <c r="W6">
        <v>5724.4881796199998</v>
      </c>
    </row>
    <row r="7" spans="1:23" x14ac:dyDescent="0.25">
      <c r="A7" t="s">
        <v>9</v>
      </c>
      <c r="B7">
        <v>17</v>
      </c>
      <c r="C7" s="3">
        <v>33094</v>
      </c>
      <c r="D7" s="3">
        <f t="shared" si="1"/>
        <v>20598.4784</v>
      </c>
      <c r="E7" s="2">
        <f t="shared" si="2"/>
        <v>-0.37757664833504562</v>
      </c>
      <c r="F7">
        <f>VLOOKUP(A7,'HBW2006'!$A$1:$B$52,2,0)</f>
        <v>1.202</v>
      </c>
      <c r="G7" s="1">
        <f t="shared" si="3"/>
        <v>5.1749461867426232E-2</v>
      </c>
      <c r="H7" s="1">
        <f t="shared" si="4"/>
        <v>3.4691987257805978E-2</v>
      </c>
      <c r="K7">
        <v>1</v>
      </c>
      <c r="L7">
        <v>0</v>
      </c>
      <c r="M7">
        <v>3</v>
      </c>
      <c r="N7">
        <v>21784.476699999999</v>
      </c>
      <c r="O7" t="str">
        <f t="shared" si="5"/>
        <v>H1I3W0</v>
      </c>
      <c r="P7">
        <f t="shared" si="6"/>
        <v>21784.476699999999</v>
      </c>
      <c r="Q7">
        <v>2534.3927800000001</v>
      </c>
      <c r="R7">
        <f t="shared" si="7"/>
        <v>0.11633939226091211</v>
      </c>
      <c r="S7">
        <f t="shared" si="8"/>
        <v>7123</v>
      </c>
      <c r="T7">
        <v>1</v>
      </c>
      <c r="U7">
        <v>0</v>
      </c>
      <c r="V7">
        <v>3</v>
      </c>
      <c r="W7">
        <v>2534.3927800000001</v>
      </c>
    </row>
    <row r="8" spans="1:23" x14ac:dyDescent="0.25">
      <c r="A8" t="s">
        <v>10</v>
      </c>
      <c r="B8">
        <v>18</v>
      </c>
      <c r="C8" s="3">
        <v>11633</v>
      </c>
      <c r="D8" s="3">
        <f t="shared" si="1"/>
        <v>17870.477900000002</v>
      </c>
      <c r="E8" s="2">
        <f t="shared" si="2"/>
        <v>0.53618824894696138</v>
      </c>
      <c r="F8">
        <f>VLOOKUP(A8,'HBW2006'!$A$1:$B$52,2,0)</f>
        <v>2.786</v>
      </c>
      <c r="G8" s="1">
        <f t="shared" si="3"/>
        <v>0.96109395521914087</v>
      </c>
      <c r="H8" s="1">
        <f t="shared" si="4"/>
        <v>0.64546437995980144</v>
      </c>
      <c r="K8">
        <v>1</v>
      </c>
      <c r="L8">
        <v>0</v>
      </c>
      <c r="M8">
        <v>4</v>
      </c>
      <c r="N8">
        <v>4014.9270000000001</v>
      </c>
      <c r="O8" t="str">
        <f t="shared" si="5"/>
        <v>H1I4W0</v>
      </c>
      <c r="P8">
        <f t="shared" si="6"/>
        <v>4014.9270000000001</v>
      </c>
      <c r="Q8">
        <v>207.770311687</v>
      </c>
      <c r="R8">
        <f t="shared" si="7"/>
        <v>5.1749461867426232E-2</v>
      </c>
      <c r="S8">
        <f t="shared" si="8"/>
        <v>5989</v>
      </c>
      <c r="T8">
        <v>1</v>
      </c>
      <c r="U8">
        <v>0</v>
      </c>
      <c r="V8">
        <v>4</v>
      </c>
      <c r="W8">
        <v>207.770311687</v>
      </c>
    </row>
    <row r="9" spans="1:23" x14ac:dyDescent="0.25">
      <c r="A9" t="s">
        <v>11</v>
      </c>
      <c r="B9">
        <v>19</v>
      </c>
      <c r="C9" s="3">
        <v>11518</v>
      </c>
      <c r="D9" s="3">
        <f t="shared" si="1"/>
        <v>4410.2828</v>
      </c>
      <c r="E9" s="2">
        <f t="shared" si="2"/>
        <v>-0.61709647508247956</v>
      </c>
      <c r="F9">
        <f>VLOOKUP(A9,'HBW2006'!$A$1:$B$52,2,0)</f>
        <v>8.5000000000000006E-2</v>
      </c>
      <c r="G9" s="1">
        <f t="shared" si="3"/>
        <v>1.3366909621874685</v>
      </c>
      <c r="H9" s="1">
        <f t="shared" si="4"/>
        <v>1.179992978279178</v>
      </c>
      <c r="K9">
        <v>1</v>
      </c>
      <c r="L9">
        <v>1</v>
      </c>
      <c r="M9">
        <v>1</v>
      </c>
      <c r="N9">
        <v>53462.194499999998</v>
      </c>
      <c r="O9" t="str">
        <f t="shared" si="5"/>
        <v>H1I1W1</v>
      </c>
      <c r="P9">
        <f t="shared" si="6"/>
        <v>53462.194499999998</v>
      </c>
      <c r="Q9">
        <v>51382.191966699997</v>
      </c>
      <c r="R9">
        <f t="shared" si="7"/>
        <v>0.96109395521914087</v>
      </c>
      <c r="S9">
        <f t="shared" si="8"/>
        <v>79605</v>
      </c>
      <c r="T9">
        <v>1</v>
      </c>
      <c r="U9">
        <v>1</v>
      </c>
      <c r="V9">
        <v>1</v>
      </c>
      <c r="W9">
        <v>51382.191966699997</v>
      </c>
    </row>
    <row r="10" spans="1:23" x14ac:dyDescent="0.25">
      <c r="A10" t="s">
        <v>12</v>
      </c>
      <c r="B10">
        <v>20</v>
      </c>
      <c r="C10" s="3">
        <v>22486</v>
      </c>
      <c r="D10" s="3">
        <f t="shared" si="1"/>
        <v>11924.786700000001</v>
      </c>
      <c r="E10" s="2">
        <f t="shared" si="2"/>
        <v>-0.46967950280174331</v>
      </c>
      <c r="F10">
        <f>VLOOKUP(A10,'HBW2006'!$A$1:$B$52,2,0)</f>
        <v>1.2549999999999999</v>
      </c>
      <c r="G10" s="1">
        <f t="shared" si="3"/>
        <v>1.1789231030648437</v>
      </c>
      <c r="H10" s="1">
        <f t="shared" si="4"/>
        <v>2.3574033113933068</v>
      </c>
      <c r="K10">
        <v>1</v>
      </c>
      <c r="L10">
        <v>1</v>
      </c>
      <c r="M10">
        <v>2</v>
      </c>
      <c r="N10">
        <v>90143.351299999995</v>
      </c>
      <c r="O10" t="str">
        <f t="shared" si="5"/>
        <v>H1I2W1</v>
      </c>
      <c r="P10">
        <f t="shared" si="6"/>
        <v>90143.351299999995</v>
      </c>
      <c r="Q10">
        <v>120493.80298399999</v>
      </c>
      <c r="R10">
        <f t="shared" si="7"/>
        <v>1.3366909621874685</v>
      </c>
      <c r="S10">
        <f t="shared" si="8"/>
        <v>102114</v>
      </c>
      <c r="T10">
        <v>1</v>
      </c>
      <c r="U10">
        <v>1</v>
      </c>
      <c r="V10">
        <v>2</v>
      </c>
      <c r="W10">
        <v>120493.80298399999</v>
      </c>
    </row>
    <row r="11" spans="1:23" x14ac:dyDescent="0.25">
      <c r="A11" t="s">
        <v>13</v>
      </c>
      <c r="B11">
        <v>21</v>
      </c>
      <c r="C11" s="3">
        <v>5783</v>
      </c>
      <c r="D11" s="3">
        <f t="shared" si="1"/>
        <v>8823.3762000000006</v>
      </c>
      <c r="E11" s="2">
        <f t="shared" si="2"/>
        <v>0.52574376621130914</v>
      </c>
      <c r="F11">
        <f>VLOOKUP(A11,'HBW2006'!$A$1:$B$52,2,0)</f>
        <v>2.1659999999999999</v>
      </c>
      <c r="G11" s="1">
        <f t="shared" si="3"/>
        <v>1.8879597440272617</v>
      </c>
      <c r="H11" s="1">
        <f t="shared" si="4"/>
        <v>2.041626370506386</v>
      </c>
      <c r="K11">
        <v>1</v>
      </c>
      <c r="L11">
        <v>1</v>
      </c>
      <c r="M11">
        <v>3</v>
      </c>
      <c r="N11">
        <v>95424.0723</v>
      </c>
      <c r="O11" t="str">
        <f t="shared" si="5"/>
        <v>H1I3W1</v>
      </c>
      <c r="P11">
        <f t="shared" si="6"/>
        <v>95424.0723</v>
      </c>
      <c r="Q11">
        <v>112497.643423</v>
      </c>
      <c r="R11">
        <f t="shared" si="7"/>
        <v>1.1789231030648437</v>
      </c>
      <c r="S11">
        <f t="shared" si="8"/>
        <v>47721</v>
      </c>
      <c r="T11">
        <v>1</v>
      </c>
      <c r="U11">
        <v>1</v>
      </c>
      <c r="V11">
        <v>3</v>
      </c>
      <c r="W11">
        <v>112497.643423</v>
      </c>
    </row>
    <row r="12" spans="1:23" x14ac:dyDescent="0.25">
      <c r="A12" t="s">
        <v>14</v>
      </c>
      <c r="B12">
        <v>22</v>
      </c>
      <c r="C12" s="3">
        <v>732</v>
      </c>
      <c r="D12" s="3">
        <f t="shared" si="1"/>
        <v>845.80690000000004</v>
      </c>
      <c r="E12" s="2">
        <f t="shared" si="2"/>
        <v>0.15547390710382519</v>
      </c>
      <c r="F12">
        <f>VLOOKUP(A12,'HBW2006'!$A$1:$B$52,2,0)</f>
        <v>5.1050000000000004</v>
      </c>
      <c r="G12" s="1">
        <f t="shared" si="3"/>
        <v>5.8903321994634911E-2</v>
      </c>
      <c r="H12" s="1">
        <f t="shared" si="4"/>
        <v>3.7764387523454811E-2</v>
      </c>
      <c r="K12">
        <v>1</v>
      </c>
      <c r="L12">
        <v>1</v>
      </c>
      <c r="M12">
        <v>4</v>
      </c>
      <c r="N12">
        <v>26501.697199999999</v>
      </c>
      <c r="O12" t="str">
        <f t="shared" si="5"/>
        <v>H1I4W1</v>
      </c>
      <c r="P12">
        <f t="shared" si="6"/>
        <v>26501.697199999999</v>
      </c>
      <c r="Q12">
        <v>50034.137461999999</v>
      </c>
      <c r="R12">
        <f t="shared" si="7"/>
        <v>1.8879597440272617</v>
      </c>
      <c r="S12">
        <f t="shared" si="8"/>
        <v>24507</v>
      </c>
      <c r="T12">
        <v>1</v>
      </c>
      <c r="U12">
        <v>1</v>
      </c>
      <c r="V12">
        <v>4</v>
      </c>
      <c r="W12">
        <v>50034.137461999999</v>
      </c>
    </row>
    <row r="13" spans="1:23" x14ac:dyDescent="0.25">
      <c r="A13" t="s">
        <v>15</v>
      </c>
      <c r="B13">
        <v>23</v>
      </c>
      <c r="C13" s="3">
        <v>12076</v>
      </c>
      <c r="D13" s="3">
        <f t="shared" si="1"/>
        <v>2369.7129</v>
      </c>
      <c r="E13" s="2">
        <f t="shared" si="2"/>
        <v>-0.8037667356740642</v>
      </c>
      <c r="F13">
        <f>VLOOKUP(A13,'HBW2006'!$A$1:$B$52,2,0)</f>
        <v>0.53400000000000003</v>
      </c>
      <c r="G13" s="1">
        <f t="shared" si="3"/>
        <v>6.8140954824920927E-2</v>
      </c>
      <c r="H13" s="1">
        <f t="shared" si="4"/>
        <v>5.6408080673850149E-2</v>
      </c>
      <c r="K13">
        <v>2</v>
      </c>
      <c r="L13">
        <v>0</v>
      </c>
      <c r="M13">
        <v>1</v>
      </c>
      <c r="N13">
        <v>27197.801299999999</v>
      </c>
      <c r="O13" t="str">
        <f t="shared" si="5"/>
        <v>H2I1W0</v>
      </c>
      <c r="P13">
        <f t="shared" si="6"/>
        <v>27197.801299999999</v>
      </c>
      <c r="Q13">
        <v>1602.0408475199999</v>
      </c>
      <c r="R13">
        <f t="shared" si="7"/>
        <v>5.8903321994634911E-2</v>
      </c>
      <c r="S13">
        <f t="shared" si="8"/>
        <v>42422</v>
      </c>
      <c r="T13">
        <v>2</v>
      </c>
      <c r="U13">
        <v>0</v>
      </c>
      <c r="V13">
        <v>1</v>
      </c>
      <c r="W13">
        <v>1602.0408475199999</v>
      </c>
    </row>
    <row r="14" spans="1:23" x14ac:dyDescent="0.25">
      <c r="A14" t="s">
        <v>16</v>
      </c>
      <c r="B14">
        <v>24</v>
      </c>
      <c r="C14" s="3">
        <v>23566</v>
      </c>
      <c r="D14" s="3">
        <f t="shared" si="1"/>
        <v>9185.1848000000009</v>
      </c>
      <c r="E14" s="2">
        <f t="shared" si="2"/>
        <v>-0.61023572944071969</v>
      </c>
      <c r="F14">
        <f>VLOOKUP(A14,'HBW2006'!$A$1:$B$52,2,0)</f>
        <v>1.4430000000000001</v>
      </c>
      <c r="G14" s="1">
        <f t="shared" si="3"/>
        <v>8.0887198516005884E-2</v>
      </c>
      <c r="H14" s="1">
        <f t="shared" si="4"/>
        <v>0.20678084176342851</v>
      </c>
      <c r="K14">
        <v>2</v>
      </c>
      <c r="L14">
        <v>0</v>
      </c>
      <c r="M14">
        <v>2</v>
      </c>
      <c r="N14">
        <v>31191.228200000001</v>
      </c>
      <c r="O14" t="str">
        <f t="shared" si="5"/>
        <v>H2I2W0</v>
      </c>
      <c r="P14">
        <f t="shared" si="6"/>
        <v>31191.228200000001</v>
      </c>
      <c r="Q14">
        <v>2125.4000717099998</v>
      </c>
      <c r="R14">
        <f t="shared" si="7"/>
        <v>6.8140954824920927E-2</v>
      </c>
      <c r="S14">
        <f t="shared" si="8"/>
        <v>37679</v>
      </c>
      <c r="T14">
        <v>2</v>
      </c>
      <c r="U14">
        <v>0</v>
      </c>
      <c r="V14">
        <v>2</v>
      </c>
      <c r="W14">
        <v>2125.4000717099998</v>
      </c>
    </row>
    <row r="15" spans="1:23" x14ac:dyDescent="0.25">
      <c r="A15" t="s">
        <v>17</v>
      </c>
      <c r="B15">
        <v>25</v>
      </c>
      <c r="C15" s="3">
        <v>8541</v>
      </c>
      <c r="D15" s="3">
        <f t="shared" si="1"/>
        <v>6212.7484999999997</v>
      </c>
      <c r="E15" s="2">
        <f t="shared" si="2"/>
        <v>-0.27259706123404759</v>
      </c>
      <c r="F15">
        <f>VLOOKUP(A15,'HBW2006'!$A$1:$B$52,2,0)</f>
        <v>1.643</v>
      </c>
      <c r="G15" s="1">
        <f t="shared" si="3"/>
        <v>0.32906067739695444</v>
      </c>
      <c r="H15" s="1">
        <f t="shared" si="4"/>
        <v>0.43846677257942113</v>
      </c>
      <c r="K15">
        <v>2</v>
      </c>
      <c r="L15">
        <v>0</v>
      </c>
      <c r="M15">
        <v>3</v>
      </c>
      <c r="N15">
        <v>40025.7111</v>
      </c>
      <c r="O15" t="str">
        <f t="shared" si="5"/>
        <v>H2I3W0</v>
      </c>
      <c r="P15">
        <f t="shared" si="6"/>
        <v>40025.7111</v>
      </c>
      <c r="Q15">
        <v>3237.5676394900001</v>
      </c>
      <c r="R15">
        <f t="shared" si="7"/>
        <v>8.0887198516005884E-2</v>
      </c>
      <c r="S15">
        <f t="shared" si="8"/>
        <v>15657</v>
      </c>
      <c r="T15">
        <v>2</v>
      </c>
      <c r="U15">
        <v>0</v>
      </c>
      <c r="V15">
        <v>3</v>
      </c>
      <c r="W15">
        <v>3237.5676394900001</v>
      </c>
    </row>
    <row r="16" spans="1:23" x14ac:dyDescent="0.25">
      <c r="A16" t="s">
        <v>18</v>
      </c>
      <c r="B16">
        <v>26</v>
      </c>
      <c r="C16" s="3">
        <v>1694</v>
      </c>
      <c r="D16" s="3">
        <f t="shared" si="1"/>
        <v>2670.0077000000001</v>
      </c>
      <c r="E16" s="2">
        <f t="shared" si="2"/>
        <v>0.5761556670602126</v>
      </c>
      <c r="F16">
        <f>VLOOKUP(A16,'HBW2006'!$A$1:$B$52,2,0)</f>
        <v>4.7869999999999999</v>
      </c>
      <c r="G16" s="1">
        <f t="shared" si="3"/>
        <v>1.3784340409435289</v>
      </c>
      <c r="H16" s="1">
        <f t="shared" si="4"/>
        <v>0.85796953581313828</v>
      </c>
      <c r="K16">
        <v>2</v>
      </c>
      <c r="L16">
        <v>0</v>
      </c>
      <c r="M16">
        <v>4</v>
      </c>
      <c r="N16">
        <v>15099.663399999999</v>
      </c>
      <c r="O16" t="str">
        <f t="shared" si="5"/>
        <v>H2I4W0</v>
      </c>
      <c r="P16">
        <f t="shared" si="6"/>
        <v>15099.663399999999</v>
      </c>
      <c r="Q16">
        <v>4968.7054668700002</v>
      </c>
      <c r="R16">
        <f t="shared" si="7"/>
        <v>0.32906067739695444</v>
      </c>
      <c r="S16">
        <f t="shared" si="8"/>
        <v>11332</v>
      </c>
      <c r="T16">
        <v>2</v>
      </c>
      <c r="U16">
        <v>0</v>
      </c>
      <c r="V16">
        <v>4</v>
      </c>
      <c r="W16">
        <v>4968.7054668700002</v>
      </c>
    </row>
    <row r="17" spans="1:23" x14ac:dyDescent="0.25">
      <c r="A17" t="s">
        <v>19</v>
      </c>
      <c r="B17">
        <v>27</v>
      </c>
      <c r="C17" s="3">
        <v>33468</v>
      </c>
      <c r="D17" s="3">
        <f t="shared" si="1"/>
        <v>45355.779799999997</v>
      </c>
      <c r="E17" s="2">
        <f t="shared" si="2"/>
        <v>0.35519839249432283</v>
      </c>
      <c r="F17">
        <f>VLOOKUP(A17,'HBW2006'!$A$1:$B$52,2,0)</f>
        <v>5.3999999999999999E-2</v>
      </c>
      <c r="G17" s="1">
        <f t="shared" si="3"/>
        <v>1.1244082264560442</v>
      </c>
      <c r="H17" s="1">
        <f t="shared" si="4"/>
        <v>0.71605818697253343</v>
      </c>
      <c r="K17">
        <v>2</v>
      </c>
      <c r="L17">
        <v>1</v>
      </c>
      <c r="M17">
        <v>1</v>
      </c>
      <c r="N17">
        <v>20598.4784</v>
      </c>
      <c r="O17" t="str">
        <f t="shared" si="5"/>
        <v>H2I1W1</v>
      </c>
      <c r="P17">
        <f t="shared" si="6"/>
        <v>20598.4784</v>
      </c>
      <c r="Q17">
        <v>28393.643818199998</v>
      </c>
      <c r="R17">
        <f t="shared" si="7"/>
        <v>1.3784340409435289</v>
      </c>
      <c r="S17">
        <f t="shared" si="8"/>
        <v>33094</v>
      </c>
      <c r="T17">
        <v>2</v>
      </c>
      <c r="U17">
        <v>1</v>
      </c>
      <c r="V17">
        <v>1</v>
      </c>
      <c r="W17">
        <v>28393.643818199998</v>
      </c>
    </row>
    <row r="18" spans="1:23" x14ac:dyDescent="0.25">
      <c r="A18" t="s">
        <v>20</v>
      </c>
      <c r="B18">
        <v>28</v>
      </c>
      <c r="C18" s="3">
        <v>102114</v>
      </c>
      <c r="D18" s="3">
        <f t="shared" si="1"/>
        <v>90143.351299999995</v>
      </c>
      <c r="E18" s="2">
        <f t="shared" si="2"/>
        <v>-0.11722828113676877</v>
      </c>
      <c r="F18">
        <f>VLOOKUP(A18,'HBW2006'!$A$1:$B$52,2,0)</f>
        <v>1.2569999999999999</v>
      </c>
      <c r="G18" s="1">
        <f t="shared" si="3"/>
        <v>1.4435157652940831</v>
      </c>
      <c r="H18" s="1">
        <f t="shared" si="4"/>
        <v>2.1599003828274297</v>
      </c>
      <c r="K18">
        <v>2</v>
      </c>
      <c r="L18">
        <v>1</v>
      </c>
      <c r="M18">
        <v>2</v>
      </c>
      <c r="N18">
        <v>37352.0576</v>
      </c>
      <c r="O18" t="str">
        <f t="shared" si="5"/>
        <v>H2I2W1</v>
      </c>
      <c r="P18">
        <f t="shared" si="6"/>
        <v>37352.0576</v>
      </c>
      <c r="Q18">
        <v>41998.960840500004</v>
      </c>
      <c r="R18">
        <f t="shared" si="7"/>
        <v>1.1244082264560442</v>
      </c>
      <c r="S18">
        <f t="shared" si="8"/>
        <v>58653</v>
      </c>
      <c r="T18">
        <v>2</v>
      </c>
      <c r="U18">
        <v>1</v>
      </c>
      <c r="V18">
        <v>2</v>
      </c>
      <c r="W18">
        <v>41998.960840500004</v>
      </c>
    </row>
    <row r="19" spans="1:23" x14ac:dyDescent="0.25">
      <c r="A19" t="s">
        <v>21</v>
      </c>
      <c r="B19">
        <v>29</v>
      </c>
      <c r="C19" s="3">
        <v>37679</v>
      </c>
      <c r="D19" s="3">
        <f t="shared" si="1"/>
        <v>31191.228200000001</v>
      </c>
      <c r="E19" s="2">
        <f t="shared" si="2"/>
        <v>-0.172185349929669</v>
      </c>
      <c r="F19">
        <f>VLOOKUP(A19,'HBW2006'!$A$1:$B$52,2,0)</f>
        <v>7.9000000000000001E-2</v>
      </c>
      <c r="G19" s="1">
        <f t="shared" si="3"/>
        <v>1.8795667562497378</v>
      </c>
      <c r="H19" s="1">
        <f t="shared" si="4"/>
        <v>1.7680748210059543</v>
      </c>
      <c r="K19">
        <v>2</v>
      </c>
      <c r="L19">
        <v>1</v>
      </c>
      <c r="M19">
        <v>3</v>
      </c>
      <c r="N19">
        <v>56687.975200000001</v>
      </c>
      <c r="O19" t="str">
        <f t="shared" si="5"/>
        <v>H2I3W1</v>
      </c>
      <c r="P19">
        <f t="shared" si="6"/>
        <v>56687.975200000001</v>
      </c>
      <c r="Q19">
        <v>81829.9859038</v>
      </c>
      <c r="R19">
        <f t="shared" si="7"/>
        <v>1.4435157652940831</v>
      </c>
      <c r="S19">
        <f t="shared" si="8"/>
        <v>37886</v>
      </c>
      <c r="T19">
        <v>2</v>
      </c>
      <c r="U19">
        <v>1</v>
      </c>
      <c r="V19">
        <v>3</v>
      </c>
      <c r="W19">
        <v>81829.9859038</v>
      </c>
    </row>
    <row r="20" spans="1:23" x14ac:dyDescent="0.25">
      <c r="A20" t="s">
        <v>22</v>
      </c>
      <c r="B20">
        <v>30</v>
      </c>
      <c r="C20" s="3">
        <v>58653</v>
      </c>
      <c r="D20" s="3">
        <f t="shared" si="1"/>
        <v>37352.0576</v>
      </c>
      <c r="E20" s="2">
        <f t="shared" si="2"/>
        <v>-0.36316884728828874</v>
      </c>
      <c r="F20">
        <f>VLOOKUP(A20,'HBW2006'!$A$1:$B$52,2,0)</f>
        <v>1.35</v>
      </c>
      <c r="G20" s="1">
        <f t="shared" si="3"/>
        <v>1.7319661445259948</v>
      </c>
      <c r="H20" s="1">
        <f t="shared" si="4"/>
        <v>2.660626038794808</v>
      </c>
      <c r="K20">
        <v>2</v>
      </c>
      <c r="L20">
        <v>1</v>
      </c>
      <c r="M20">
        <v>4</v>
      </c>
      <c r="N20">
        <v>37441.97</v>
      </c>
      <c r="O20" t="str">
        <f t="shared" si="5"/>
        <v>H2I4W1</v>
      </c>
      <c r="P20">
        <f t="shared" si="6"/>
        <v>37441.97</v>
      </c>
      <c r="Q20">
        <v>70374.682100499995</v>
      </c>
      <c r="R20">
        <f t="shared" si="7"/>
        <v>1.8795667562497378</v>
      </c>
      <c r="S20">
        <f t="shared" si="8"/>
        <v>39803</v>
      </c>
      <c r="T20">
        <v>2</v>
      </c>
      <c r="U20">
        <v>1</v>
      </c>
      <c r="V20">
        <v>4</v>
      </c>
      <c r="W20">
        <v>70374.682100499995</v>
      </c>
    </row>
    <row r="21" spans="1:23" x14ac:dyDescent="0.25">
      <c r="A21" t="s">
        <v>23</v>
      </c>
      <c r="B21">
        <v>31</v>
      </c>
      <c r="C21" s="3">
        <v>48947</v>
      </c>
      <c r="D21" s="3">
        <f t="shared" si="1"/>
        <v>38709.268799999998</v>
      </c>
      <c r="E21" s="2">
        <f t="shared" si="2"/>
        <v>-0.20915952356630646</v>
      </c>
      <c r="F21">
        <f>VLOOKUP(A21,'HBW2006'!$A$1:$B$52,2,0)</f>
        <v>2.9159999999999999</v>
      </c>
      <c r="G21" s="1">
        <f t="shared" si="3"/>
        <v>2.0467643497001422</v>
      </c>
      <c r="H21" s="1">
        <f t="shared" si="4"/>
        <v>1.6186640934643592</v>
      </c>
      <c r="K21">
        <v>2</v>
      </c>
      <c r="L21">
        <v>2</v>
      </c>
      <c r="M21">
        <v>1</v>
      </c>
      <c r="N21">
        <v>17870.477900000002</v>
      </c>
      <c r="O21" t="str">
        <f t="shared" si="5"/>
        <v>H2I1W2</v>
      </c>
      <c r="P21">
        <f t="shared" si="6"/>
        <v>17870.477900000002</v>
      </c>
      <c r="Q21">
        <v>30951.0627093</v>
      </c>
      <c r="R21">
        <f t="shared" si="7"/>
        <v>1.7319661445259948</v>
      </c>
      <c r="S21">
        <f t="shared" si="8"/>
        <v>11633</v>
      </c>
      <c r="T21">
        <v>2</v>
      </c>
      <c r="U21">
        <v>2</v>
      </c>
      <c r="V21">
        <v>1</v>
      </c>
      <c r="W21">
        <v>30951.0627093</v>
      </c>
    </row>
    <row r="22" spans="1:23" x14ac:dyDescent="0.25">
      <c r="A22" t="s">
        <v>24</v>
      </c>
      <c r="B22">
        <v>32</v>
      </c>
      <c r="C22" s="3">
        <v>4989</v>
      </c>
      <c r="D22" s="3">
        <f t="shared" si="1"/>
        <v>810.71720000000005</v>
      </c>
      <c r="E22" s="2">
        <f t="shared" si="2"/>
        <v>-0.83749905792744039</v>
      </c>
      <c r="F22">
        <f>VLOOKUP(A22,'HBW2006'!$A$1:$B$52,2,0)</f>
        <v>0.28399999999999997</v>
      </c>
      <c r="G22" s="1">
        <f t="shared" si="3"/>
        <v>2.3916626942759884</v>
      </c>
      <c r="H22" s="1">
        <f t="shared" si="4"/>
        <v>3.392178005725639</v>
      </c>
      <c r="K22">
        <v>2</v>
      </c>
      <c r="L22">
        <v>2</v>
      </c>
      <c r="M22">
        <v>2</v>
      </c>
      <c r="N22">
        <v>38709.268799999998</v>
      </c>
      <c r="O22" t="str">
        <f t="shared" si="5"/>
        <v>H2I2W2</v>
      </c>
      <c r="P22">
        <f t="shared" si="6"/>
        <v>38709.268799999998</v>
      </c>
      <c r="Q22">
        <v>79228.751382799994</v>
      </c>
      <c r="R22">
        <f t="shared" si="7"/>
        <v>2.0467643497001422</v>
      </c>
      <c r="S22">
        <f t="shared" si="8"/>
        <v>48947</v>
      </c>
      <c r="T22">
        <v>2</v>
      </c>
      <c r="U22">
        <v>2</v>
      </c>
      <c r="V22">
        <v>2</v>
      </c>
      <c r="W22">
        <v>79228.751382799994</v>
      </c>
    </row>
    <row r="23" spans="1:23" x14ac:dyDescent="0.25">
      <c r="A23" t="s">
        <v>25</v>
      </c>
      <c r="B23">
        <v>33</v>
      </c>
      <c r="C23" s="3">
        <v>26434</v>
      </c>
      <c r="D23" s="3">
        <f t="shared" si="1"/>
        <v>19759.7804</v>
      </c>
      <c r="E23" s="2">
        <f t="shared" si="2"/>
        <v>-0.25248617689339486</v>
      </c>
      <c r="F23">
        <f>VLOOKUP(A23,'HBW2006'!$A$1:$B$52,2,0)</f>
        <v>1.4630000000000001</v>
      </c>
      <c r="G23" s="1">
        <f t="shared" si="3"/>
        <v>3.1874773842866917</v>
      </c>
      <c r="H23" s="1">
        <f t="shared" si="4"/>
        <v>3.2294739014920779</v>
      </c>
      <c r="K23">
        <v>2</v>
      </c>
      <c r="L23">
        <v>2</v>
      </c>
      <c r="M23">
        <v>3</v>
      </c>
      <c r="N23">
        <v>78526.096399999995</v>
      </c>
      <c r="O23" t="str">
        <f t="shared" si="5"/>
        <v>H2I3W2</v>
      </c>
      <c r="P23">
        <f t="shared" si="6"/>
        <v>78526.096399999995</v>
      </c>
      <c r="Q23">
        <v>187807.935287</v>
      </c>
      <c r="R23">
        <f t="shared" si="7"/>
        <v>2.3916626942759884</v>
      </c>
      <c r="S23">
        <f t="shared" si="8"/>
        <v>55365</v>
      </c>
      <c r="T23">
        <v>2</v>
      </c>
      <c r="U23">
        <v>2</v>
      </c>
      <c r="V23">
        <v>3</v>
      </c>
      <c r="W23">
        <v>187807.935287</v>
      </c>
    </row>
    <row r="24" spans="1:23" x14ac:dyDescent="0.25">
      <c r="A24" t="s">
        <v>26</v>
      </c>
      <c r="B24">
        <v>34</v>
      </c>
      <c r="C24" s="3">
        <v>19399</v>
      </c>
      <c r="D24" s="3">
        <f t="shared" si="1"/>
        <v>15236.9128</v>
      </c>
      <c r="E24" s="2">
        <f t="shared" si="2"/>
        <v>-0.2145516366823032</v>
      </c>
      <c r="F24">
        <f>VLOOKUP(A24,'HBW2006'!$A$1:$B$52,2,0)</f>
        <v>2.41</v>
      </c>
      <c r="G24" s="1">
        <f t="shared" si="3"/>
        <v>0.22766379234909834</v>
      </c>
      <c r="H24" s="1">
        <f t="shared" si="4"/>
        <v>8.717326858656016E-2</v>
      </c>
      <c r="K24">
        <v>2</v>
      </c>
      <c r="L24">
        <v>2</v>
      </c>
      <c r="M24">
        <v>4</v>
      </c>
      <c r="N24">
        <v>92145.2696</v>
      </c>
      <c r="O24" t="str">
        <f t="shared" si="5"/>
        <v>H2I4W2</v>
      </c>
      <c r="P24">
        <f t="shared" si="6"/>
        <v>92145.2696</v>
      </c>
      <c r="Q24">
        <v>293710.96291900001</v>
      </c>
      <c r="R24">
        <f t="shared" si="7"/>
        <v>3.1874773842866917</v>
      </c>
      <c r="S24">
        <f t="shared" si="8"/>
        <v>90947</v>
      </c>
      <c r="T24">
        <v>2</v>
      </c>
      <c r="U24">
        <v>2</v>
      </c>
      <c r="V24">
        <v>4</v>
      </c>
      <c r="W24">
        <v>293710.96291900001</v>
      </c>
    </row>
    <row r="25" spans="1:23" x14ac:dyDescent="0.25">
      <c r="A25" t="s">
        <v>27</v>
      </c>
      <c r="B25">
        <v>35</v>
      </c>
      <c r="C25" s="3">
        <v>3302</v>
      </c>
      <c r="D25" s="3">
        <f t="shared" si="1"/>
        <v>3345.3517999999999</v>
      </c>
      <c r="E25" s="2">
        <f t="shared" si="2"/>
        <v>1.3128952150211965E-2</v>
      </c>
      <c r="F25">
        <f>VLOOKUP(A25,'HBW2006'!$A$1:$B$52,2,0)</f>
        <v>3.694</v>
      </c>
      <c r="G25" s="1">
        <f t="shared" si="3"/>
        <v>0.10544640642322625</v>
      </c>
      <c r="H25" s="1">
        <f t="shared" si="4"/>
        <v>1.7135140381940271E-2</v>
      </c>
      <c r="K25">
        <v>3</v>
      </c>
      <c r="L25">
        <v>0</v>
      </c>
      <c r="M25">
        <v>1</v>
      </c>
      <c r="N25">
        <v>4410.2828</v>
      </c>
      <c r="O25" t="str">
        <f t="shared" si="5"/>
        <v>H3I1W0</v>
      </c>
      <c r="P25">
        <f t="shared" si="6"/>
        <v>4410.2828</v>
      </c>
      <c r="Q25">
        <v>1004.06170758</v>
      </c>
      <c r="R25">
        <f t="shared" si="7"/>
        <v>0.22766379234909834</v>
      </c>
      <c r="S25">
        <f t="shared" si="8"/>
        <v>11518</v>
      </c>
      <c r="T25">
        <v>3</v>
      </c>
      <c r="U25">
        <v>0</v>
      </c>
      <c r="V25">
        <v>1</v>
      </c>
      <c r="W25">
        <v>1004.06170758</v>
      </c>
    </row>
    <row r="26" spans="1:23" x14ac:dyDescent="0.25">
      <c r="A26" t="s">
        <v>28</v>
      </c>
      <c r="B26">
        <v>36</v>
      </c>
      <c r="C26" s="3">
        <v>3825</v>
      </c>
      <c r="D26" s="3">
        <f t="shared" si="1"/>
        <v>844.6617</v>
      </c>
      <c r="E26" s="2">
        <f t="shared" si="2"/>
        <v>-0.77917341176470589</v>
      </c>
      <c r="F26">
        <f>VLOOKUP(A26,'HBW2006'!$A$1:$B$52,2,0)</f>
        <v>0</v>
      </c>
      <c r="G26" s="1">
        <f t="shared" si="3"/>
        <v>0.49904876105422963</v>
      </c>
      <c r="H26" s="1">
        <f t="shared" si="4"/>
        <v>0.52069348080060418</v>
      </c>
      <c r="K26">
        <v>3</v>
      </c>
      <c r="L26">
        <v>0</v>
      </c>
      <c r="M26">
        <v>2</v>
      </c>
      <c r="N26">
        <v>810.71720000000005</v>
      </c>
      <c r="O26" t="str">
        <f t="shared" si="5"/>
        <v>H3I2W0</v>
      </c>
      <c r="P26">
        <f t="shared" si="6"/>
        <v>810.71720000000005</v>
      </c>
      <c r="Q26">
        <v>85.487215365500006</v>
      </c>
      <c r="R26">
        <f t="shared" si="7"/>
        <v>0.10544640642322625</v>
      </c>
      <c r="S26">
        <f t="shared" si="8"/>
        <v>4989</v>
      </c>
      <c r="T26">
        <v>3</v>
      </c>
      <c r="U26">
        <v>0</v>
      </c>
      <c r="V26">
        <v>2</v>
      </c>
      <c r="W26">
        <v>85.487215365500006</v>
      </c>
    </row>
    <row r="27" spans="1:23" x14ac:dyDescent="0.25">
      <c r="A27" t="s">
        <v>29</v>
      </c>
      <c r="B27">
        <v>37</v>
      </c>
      <c r="C27" s="3">
        <v>33142</v>
      </c>
      <c r="D27" s="3">
        <f t="shared" si="1"/>
        <v>18355.223300000001</v>
      </c>
      <c r="E27" s="2">
        <f t="shared" si="2"/>
        <v>-0.44616428399010316</v>
      </c>
      <c r="F27">
        <f>VLOOKUP(A27,'HBW2006'!$A$1:$B$52,2,0)</f>
        <v>1.2609999999999999</v>
      </c>
      <c r="G27" s="1">
        <f t="shared" si="3"/>
        <v>0</v>
      </c>
      <c r="H27" s="1">
        <f t="shared" si="4"/>
        <v>0</v>
      </c>
      <c r="K27">
        <v>3</v>
      </c>
      <c r="L27">
        <v>0</v>
      </c>
      <c r="M27">
        <v>3</v>
      </c>
      <c r="N27">
        <v>2072.1367</v>
      </c>
      <c r="O27" t="str">
        <f t="shared" si="5"/>
        <v>H3I3W0</v>
      </c>
      <c r="P27">
        <f t="shared" si="6"/>
        <v>2072.1367</v>
      </c>
      <c r="Q27">
        <v>1034.0972528699999</v>
      </c>
      <c r="R27">
        <f t="shared" si="7"/>
        <v>0.49904876105422963</v>
      </c>
      <c r="S27">
        <f t="shared" si="8"/>
        <v>1986</v>
      </c>
      <c r="T27">
        <v>3</v>
      </c>
      <c r="U27">
        <v>0</v>
      </c>
      <c r="V27">
        <v>3</v>
      </c>
      <c r="W27">
        <v>1034.0972528699999</v>
      </c>
    </row>
    <row r="28" spans="1:23" x14ac:dyDescent="0.25">
      <c r="A28" t="s">
        <v>30</v>
      </c>
      <c r="B28">
        <v>38</v>
      </c>
      <c r="C28" s="3">
        <v>28186</v>
      </c>
      <c r="D28" s="3">
        <f t="shared" si="1"/>
        <v>9699.6883999999991</v>
      </c>
      <c r="E28" s="2">
        <f t="shared" si="2"/>
        <v>-0.65586857305045065</v>
      </c>
      <c r="F28">
        <f>VLOOKUP(A28,'HBW2006'!$A$1:$B$52,2,0)</f>
        <v>2.3130000000000002</v>
      </c>
      <c r="G28" s="1">
        <f t="shared" si="3"/>
        <v>0.86879419869204033</v>
      </c>
      <c r="H28" s="1">
        <f t="shared" si="4"/>
        <v>0.46073937141332388</v>
      </c>
      <c r="K28">
        <v>3</v>
      </c>
      <c r="L28">
        <v>0</v>
      </c>
      <c r="M28">
        <v>4</v>
      </c>
      <c r="N28">
        <v>1419.9342999999999</v>
      </c>
      <c r="O28" t="str">
        <f t="shared" si="5"/>
        <v>H3I4W0</v>
      </c>
      <c r="P28">
        <f t="shared" si="6"/>
        <v>1419.9342999999999</v>
      </c>
      <c r="S28">
        <f t="shared" si="8"/>
        <v>1339</v>
      </c>
    </row>
    <row r="29" spans="1:23" x14ac:dyDescent="0.25">
      <c r="A29" t="s">
        <v>31</v>
      </c>
      <c r="B29">
        <v>39</v>
      </c>
      <c r="C29" s="3">
        <v>7303</v>
      </c>
      <c r="D29" s="3">
        <f t="shared" si="1"/>
        <v>3337.7507000000001</v>
      </c>
      <c r="E29" s="2">
        <f t="shared" si="2"/>
        <v>-0.54296170067095717</v>
      </c>
      <c r="F29">
        <f>VLOOKUP(A29,'HBW2006'!$A$1:$B$52,2,0)</f>
        <v>4.4889999999999999</v>
      </c>
      <c r="G29" s="1">
        <f t="shared" si="3"/>
        <v>2.7193548161496772</v>
      </c>
      <c r="H29" s="1">
        <f t="shared" si="4"/>
        <v>2.0327553150034046</v>
      </c>
      <c r="K29">
        <v>3</v>
      </c>
      <c r="L29">
        <v>1</v>
      </c>
      <c r="M29">
        <v>1</v>
      </c>
      <c r="N29">
        <v>11924.786700000001</v>
      </c>
      <c r="O29" t="str">
        <f t="shared" si="5"/>
        <v>H3I1W1</v>
      </c>
      <c r="P29">
        <f t="shared" si="6"/>
        <v>11924.786700000001</v>
      </c>
      <c r="Q29">
        <v>10360.1855056</v>
      </c>
      <c r="R29">
        <f t="shared" si="7"/>
        <v>0.86879419869204033</v>
      </c>
      <c r="S29">
        <f t="shared" si="8"/>
        <v>22486</v>
      </c>
      <c r="T29">
        <v>3</v>
      </c>
      <c r="U29">
        <v>1</v>
      </c>
      <c r="V29">
        <v>1</v>
      </c>
      <c r="W29">
        <v>10360.1855056</v>
      </c>
    </row>
    <row r="30" spans="1:23" x14ac:dyDescent="0.25">
      <c r="A30" t="s">
        <v>32</v>
      </c>
      <c r="B30">
        <v>40</v>
      </c>
      <c r="C30" s="3">
        <v>7123</v>
      </c>
      <c r="D30" s="3">
        <f t="shared" si="1"/>
        <v>21784.476699999999</v>
      </c>
      <c r="E30" s="2">
        <f t="shared" si="2"/>
        <v>2.0583288923206515</v>
      </c>
      <c r="F30">
        <f>VLOOKUP(A30,'HBW2006'!$A$1:$B$52,2,0)</f>
        <v>2.5000000000000001E-2</v>
      </c>
      <c r="G30" s="1">
        <f t="shared" si="3"/>
        <v>2.2355063182608355</v>
      </c>
      <c r="H30" s="1">
        <f t="shared" si="4"/>
        <v>3.0340814410809385</v>
      </c>
      <c r="K30">
        <v>3</v>
      </c>
      <c r="L30">
        <v>1</v>
      </c>
      <c r="M30">
        <v>2</v>
      </c>
      <c r="N30">
        <v>19759.7804</v>
      </c>
      <c r="O30" t="str">
        <f t="shared" si="5"/>
        <v>H3I2W1</v>
      </c>
      <c r="P30">
        <f t="shared" si="6"/>
        <v>19759.7804</v>
      </c>
      <c r="Q30">
        <v>53733.853996799997</v>
      </c>
      <c r="R30">
        <f t="shared" si="7"/>
        <v>2.7193548161496772</v>
      </c>
      <c r="S30">
        <f t="shared" si="8"/>
        <v>26434</v>
      </c>
      <c r="T30">
        <v>3</v>
      </c>
      <c r="U30">
        <v>1</v>
      </c>
      <c r="V30">
        <v>2</v>
      </c>
      <c r="W30">
        <v>53733.853996799997</v>
      </c>
    </row>
    <row r="31" spans="1:23" x14ac:dyDescent="0.25">
      <c r="A31" t="s">
        <v>33</v>
      </c>
      <c r="B31">
        <v>41</v>
      </c>
      <c r="C31" s="3">
        <v>47721</v>
      </c>
      <c r="D31" s="3">
        <f t="shared" si="1"/>
        <v>95424.0723</v>
      </c>
      <c r="E31" s="2">
        <f t="shared" si="2"/>
        <v>0.99962432262525935</v>
      </c>
      <c r="F31">
        <f>VLOOKUP(A31,'HBW2006'!$A$1:$B$52,2,0)</f>
        <v>1.3129999999999999</v>
      </c>
      <c r="G31" s="1">
        <f t="shared" si="3"/>
        <v>3.1425222806908546</v>
      </c>
      <c r="H31" s="1">
        <f t="shared" si="4"/>
        <v>3.5057671166487512</v>
      </c>
      <c r="K31">
        <v>3</v>
      </c>
      <c r="L31">
        <v>1</v>
      </c>
      <c r="M31">
        <v>3</v>
      </c>
      <c r="N31">
        <v>25739.741399999999</v>
      </c>
      <c r="O31" t="str">
        <f t="shared" si="5"/>
        <v>H3I3W1</v>
      </c>
      <c r="P31">
        <f t="shared" si="6"/>
        <v>25739.741399999999</v>
      </c>
      <c r="Q31">
        <v>57541.354530099998</v>
      </c>
      <c r="R31">
        <f t="shared" si="7"/>
        <v>2.2355063182608355</v>
      </c>
      <c r="S31">
        <f t="shared" si="8"/>
        <v>18965</v>
      </c>
      <c r="T31">
        <v>3</v>
      </c>
      <c r="U31">
        <v>1</v>
      </c>
      <c r="V31">
        <v>3</v>
      </c>
      <c r="W31">
        <v>57541.354530099998</v>
      </c>
    </row>
    <row r="32" spans="1:23" x14ac:dyDescent="0.25">
      <c r="A32" t="s">
        <v>34</v>
      </c>
      <c r="B32">
        <v>42</v>
      </c>
      <c r="C32" s="3">
        <v>15657</v>
      </c>
      <c r="D32" s="3">
        <f t="shared" si="1"/>
        <v>40025.7111</v>
      </c>
      <c r="E32" s="2">
        <f t="shared" si="2"/>
        <v>1.5564099827553171</v>
      </c>
      <c r="F32">
        <f>VLOOKUP(A32,'HBW2006'!$A$1:$B$52,2,0)</f>
        <v>0.19800000000000001</v>
      </c>
      <c r="G32" s="1">
        <f t="shared" si="3"/>
        <v>2.654850977554374</v>
      </c>
      <c r="H32" s="1">
        <f t="shared" si="4"/>
        <v>4.0506223292235868</v>
      </c>
      <c r="K32">
        <v>3</v>
      </c>
      <c r="L32">
        <v>1</v>
      </c>
      <c r="M32">
        <v>4</v>
      </c>
      <c r="N32">
        <v>17643.059300000001</v>
      </c>
      <c r="O32" t="str">
        <f t="shared" si="5"/>
        <v>H3I4W1</v>
      </c>
      <c r="P32">
        <f t="shared" si="6"/>
        <v>17643.059300000001</v>
      </c>
      <c r="Q32">
        <v>55443.706949799998</v>
      </c>
      <c r="R32">
        <f t="shared" si="7"/>
        <v>3.1425222806908546</v>
      </c>
      <c r="S32">
        <f t="shared" si="8"/>
        <v>15815</v>
      </c>
      <c r="T32">
        <v>3</v>
      </c>
      <c r="U32">
        <v>1</v>
      </c>
      <c r="V32">
        <v>4</v>
      </c>
      <c r="W32">
        <v>55443.706949799998</v>
      </c>
    </row>
    <row r="33" spans="1:23" x14ac:dyDescent="0.25">
      <c r="A33" t="s">
        <v>35</v>
      </c>
      <c r="B33">
        <v>43</v>
      </c>
      <c r="C33" s="3">
        <v>37886</v>
      </c>
      <c r="D33" s="3">
        <f t="shared" si="1"/>
        <v>56687.975200000001</v>
      </c>
      <c r="E33" s="2">
        <f t="shared" si="2"/>
        <v>0.49627765401467561</v>
      </c>
      <c r="F33">
        <f>VLOOKUP(A33,'HBW2006'!$A$1:$B$52,2,0)</f>
        <v>1.47</v>
      </c>
      <c r="G33" s="1">
        <f t="shared" si="3"/>
        <v>1.5995789568081009</v>
      </c>
      <c r="H33" s="1">
        <f t="shared" si="4"/>
        <v>1.2563866736223517</v>
      </c>
      <c r="K33">
        <v>3</v>
      </c>
      <c r="L33">
        <v>2</v>
      </c>
      <c r="M33">
        <v>1</v>
      </c>
      <c r="N33">
        <v>8823.3762000000006</v>
      </c>
      <c r="O33" t="str">
        <f t="shared" si="5"/>
        <v>H3I1W2</v>
      </c>
      <c r="P33">
        <f t="shared" si="6"/>
        <v>8823.3762000000006</v>
      </c>
      <c r="Q33">
        <v>23424.748929900001</v>
      </c>
      <c r="R33">
        <f t="shared" si="7"/>
        <v>2.654850977554374</v>
      </c>
      <c r="S33">
        <f t="shared" si="8"/>
        <v>5783</v>
      </c>
      <c r="T33">
        <v>3</v>
      </c>
      <c r="U33">
        <v>2</v>
      </c>
      <c r="V33">
        <v>1</v>
      </c>
      <c r="W33">
        <v>23424.748929900001</v>
      </c>
    </row>
    <row r="34" spans="1:23" x14ac:dyDescent="0.25">
      <c r="A34" t="s">
        <v>36</v>
      </c>
      <c r="B34">
        <v>44</v>
      </c>
      <c r="C34" s="3">
        <v>55365</v>
      </c>
      <c r="D34" s="3">
        <f t="shared" si="1"/>
        <v>78526.096399999995</v>
      </c>
      <c r="E34" s="2">
        <f t="shared" si="2"/>
        <v>0.41833462295674151</v>
      </c>
      <c r="F34">
        <f>VLOOKUP(A34,'HBW2006'!$A$1:$B$52,2,0)</f>
        <v>3.0369999999999999</v>
      </c>
      <c r="G34" s="1">
        <f t="shared" si="3"/>
        <v>2.0020949224036602</v>
      </c>
      <c r="H34" s="1">
        <f t="shared" si="4"/>
        <v>2.4336085043176912</v>
      </c>
      <c r="K34">
        <v>3</v>
      </c>
      <c r="L34">
        <v>2</v>
      </c>
      <c r="M34">
        <v>2</v>
      </c>
      <c r="N34">
        <v>15236.9128</v>
      </c>
      <c r="O34" t="str">
        <f t="shared" si="5"/>
        <v>H3I2W2</v>
      </c>
      <c r="P34">
        <f t="shared" si="6"/>
        <v>15236.9128</v>
      </c>
      <c r="Q34">
        <v>24372.6450816</v>
      </c>
      <c r="R34">
        <f t="shared" si="7"/>
        <v>1.5995789568081009</v>
      </c>
      <c r="S34">
        <f t="shared" si="8"/>
        <v>19399</v>
      </c>
      <c r="T34">
        <v>3</v>
      </c>
      <c r="U34">
        <v>2</v>
      </c>
      <c r="V34">
        <v>2</v>
      </c>
      <c r="W34">
        <v>24372.6450816</v>
      </c>
    </row>
    <row r="35" spans="1:23" x14ac:dyDescent="0.25">
      <c r="A35" t="s">
        <v>37</v>
      </c>
      <c r="B35">
        <v>45</v>
      </c>
      <c r="C35" s="3">
        <v>1986</v>
      </c>
      <c r="D35" s="3">
        <f t="shared" si="1"/>
        <v>2072.1367</v>
      </c>
      <c r="E35" s="2">
        <f t="shared" si="2"/>
        <v>4.3371953675730122E-2</v>
      </c>
      <c r="F35">
        <f>VLOOKUP(A35,'HBW2006'!$A$1:$B$52,2,0)</f>
        <v>0.65100000000000002</v>
      </c>
      <c r="G35" s="1">
        <f t="shared" si="3"/>
        <v>2.2833693647579518</v>
      </c>
      <c r="H35" s="1">
        <f t="shared" si="4"/>
        <v>2.513586354638885</v>
      </c>
      <c r="K35">
        <v>3</v>
      </c>
      <c r="L35">
        <v>2</v>
      </c>
      <c r="M35">
        <v>3</v>
      </c>
      <c r="N35">
        <v>32093.665799999999</v>
      </c>
      <c r="O35" t="str">
        <f t="shared" si="5"/>
        <v>H3I3W2</v>
      </c>
      <c r="P35">
        <f t="shared" si="6"/>
        <v>32093.665799999999</v>
      </c>
      <c r="Q35">
        <v>64254.565339499997</v>
      </c>
      <c r="R35">
        <f t="shared" si="7"/>
        <v>2.0020949224036602</v>
      </c>
      <c r="S35">
        <f t="shared" si="8"/>
        <v>26403</v>
      </c>
      <c r="T35">
        <v>3</v>
      </c>
      <c r="U35">
        <v>2</v>
      </c>
      <c r="V35">
        <v>3</v>
      </c>
      <c r="W35">
        <v>64254.565339499997</v>
      </c>
    </row>
    <row r="36" spans="1:23" x14ac:dyDescent="0.25">
      <c r="A36" t="s">
        <v>38</v>
      </c>
      <c r="B36">
        <v>46</v>
      </c>
      <c r="C36" s="3">
        <v>18965</v>
      </c>
      <c r="D36" s="3">
        <f t="shared" si="1"/>
        <v>25739.741399999999</v>
      </c>
      <c r="E36" s="2">
        <f t="shared" si="2"/>
        <v>0.35722337991036113</v>
      </c>
      <c r="F36">
        <f>VLOOKUP(A36,'HBW2006'!$A$1:$B$52,2,0)</f>
        <v>1.2809999999999999</v>
      </c>
      <c r="G36" s="1">
        <f t="shared" si="3"/>
        <v>1.4133243131026716</v>
      </c>
      <c r="H36" s="1">
        <f t="shared" si="4"/>
        <v>1.6330593660655739</v>
      </c>
      <c r="K36">
        <v>3</v>
      </c>
      <c r="L36">
        <v>2</v>
      </c>
      <c r="M36">
        <v>4</v>
      </c>
      <c r="N36">
        <v>46914.890299999999</v>
      </c>
      <c r="O36" t="str">
        <f t="shared" si="5"/>
        <v>H3I4W2</v>
      </c>
      <c r="P36">
        <f t="shared" si="6"/>
        <v>46914.890299999999</v>
      </c>
      <c r="Q36">
        <v>107124.023262</v>
      </c>
      <c r="R36">
        <f t="shared" si="7"/>
        <v>2.2833693647579518</v>
      </c>
      <c r="S36">
        <f t="shared" si="8"/>
        <v>42618</v>
      </c>
      <c r="T36">
        <v>3</v>
      </c>
      <c r="U36">
        <v>2</v>
      </c>
      <c r="V36">
        <v>4</v>
      </c>
      <c r="W36">
        <v>107124.023262</v>
      </c>
    </row>
    <row r="37" spans="1:23" x14ac:dyDescent="0.25">
      <c r="A37" t="s">
        <v>39</v>
      </c>
      <c r="B37">
        <v>47</v>
      </c>
      <c r="C37" s="3">
        <v>26403</v>
      </c>
      <c r="D37" s="3">
        <f t="shared" si="1"/>
        <v>32093.665799999999</v>
      </c>
      <c r="E37" s="2">
        <f t="shared" si="2"/>
        <v>0.21553103056470851</v>
      </c>
      <c r="F37">
        <f>VLOOKUP(A37,'HBW2006'!$A$1:$B$52,2,0)</f>
        <v>2.7320000000000002</v>
      </c>
      <c r="G37" s="1">
        <f t="shared" si="3"/>
        <v>1.3081249997713245</v>
      </c>
      <c r="H37" s="1">
        <f t="shared" si="4"/>
        <v>1.3252993102998183</v>
      </c>
      <c r="K37">
        <v>3</v>
      </c>
      <c r="L37">
        <v>3</v>
      </c>
      <c r="M37">
        <v>1</v>
      </c>
      <c r="N37">
        <v>845.80690000000004</v>
      </c>
      <c r="O37" t="str">
        <f t="shared" si="5"/>
        <v>H3I1W3</v>
      </c>
      <c r="P37">
        <f t="shared" si="6"/>
        <v>845.80690000000004</v>
      </c>
      <c r="Q37">
        <v>1195.3994559600001</v>
      </c>
      <c r="R37">
        <f t="shared" si="7"/>
        <v>1.4133243131026716</v>
      </c>
      <c r="S37">
        <f t="shared" si="8"/>
        <v>732</v>
      </c>
      <c r="T37">
        <v>3</v>
      </c>
      <c r="U37" t="s">
        <v>3</v>
      </c>
      <c r="V37">
        <v>1</v>
      </c>
      <c r="W37">
        <v>1195.3994559600001</v>
      </c>
    </row>
    <row r="38" spans="1:23" x14ac:dyDescent="0.25">
      <c r="A38" t="s">
        <v>40</v>
      </c>
      <c r="B38">
        <v>48</v>
      </c>
      <c r="C38" s="3">
        <v>8737</v>
      </c>
      <c r="D38" s="3">
        <f t="shared" si="1"/>
        <v>14139.224200000001</v>
      </c>
      <c r="E38" s="2">
        <f t="shared" si="2"/>
        <v>0.6183156918850865</v>
      </c>
      <c r="F38">
        <f>VLOOKUP(A38,'HBW2006'!$A$1:$B$52,2,0)</f>
        <v>3.8849999999999998</v>
      </c>
      <c r="G38" s="1">
        <f t="shared" si="3"/>
        <v>2.2472261728192979</v>
      </c>
      <c r="H38" s="1">
        <f t="shared" si="4"/>
        <v>3.6367213786883368</v>
      </c>
      <c r="K38">
        <v>3</v>
      </c>
      <c r="L38">
        <v>3</v>
      </c>
      <c r="M38">
        <v>2</v>
      </c>
      <c r="N38">
        <v>3345.3517999999999</v>
      </c>
      <c r="O38" t="str">
        <f t="shared" si="5"/>
        <v>H3I2W3</v>
      </c>
      <c r="P38">
        <f t="shared" si="6"/>
        <v>3345.3517999999999</v>
      </c>
      <c r="Q38">
        <v>4376.1383226099997</v>
      </c>
      <c r="R38">
        <f t="shared" si="7"/>
        <v>1.3081249997713245</v>
      </c>
      <c r="S38">
        <f t="shared" si="8"/>
        <v>3302</v>
      </c>
      <c r="T38">
        <v>3</v>
      </c>
      <c r="U38" t="s">
        <v>3</v>
      </c>
      <c r="V38">
        <v>2</v>
      </c>
      <c r="W38">
        <v>4376.1383226099997</v>
      </c>
    </row>
    <row r="39" spans="1:23" x14ac:dyDescent="0.25">
      <c r="A39" t="s">
        <v>41</v>
      </c>
      <c r="B39">
        <v>49</v>
      </c>
      <c r="C39" s="3">
        <v>1189</v>
      </c>
      <c r="D39" s="3">
        <f t="shared" si="1"/>
        <v>2090.0972000000002</v>
      </c>
      <c r="E39" s="2">
        <f t="shared" si="2"/>
        <v>0.75786139613120285</v>
      </c>
      <c r="F39">
        <f>VLOOKUP(A39,'HBW2006'!$A$1:$B$52,2,0)</f>
        <v>0</v>
      </c>
      <c r="G39" s="1">
        <f t="shared" si="3"/>
        <v>3.3974126410347174</v>
      </c>
      <c r="H39" s="1">
        <f t="shared" si="4"/>
        <v>5.4326223922141121</v>
      </c>
      <c r="K39">
        <v>3</v>
      </c>
      <c r="L39">
        <v>3</v>
      </c>
      <c r="M39">
        <v>3</v>
      </c>
      <c r="N39">
        <v>14139.224200000001</v>
      </c>
      <c r="O39" t="str">
        <f t="shared" si="5"/>
        <v>H3I3W3</v>
      </c>
      <c r="P39">
        <f t="shared" si="6"/>
        <v>14139.224200000001</v>
      </c>
      <c r="Q39">
        <v>31774.0346856</v>
      </c>
      <c r="R39">
        <f t="shared" si="7"/>
        <v>2.2472261728192979</v>
      </c>
      <c r="S39">
        <f t="shared" si="8"/>
        <v>8737</v>
      </c>
      <c r="T39">
        <v>3</v>
      </c>
      <c r="U39" t="s">
        <v>3</v>
      </c>
      <c r="V39">
        <v>3</v>
      </c>
      <c r="W39">
        <v>31774.0346856</v>
      </c>
    </row>
    <row r="40" spans="1:23" x14ac:dyDescent="0.25">
      <c r="A40" t="s">
        <v>42</v>
      </c>
      <c r="B40">
        <v>50</v>
      </c>
      <c r="C40" s="3">
        <v>21326</v>
      </c>
      <c r="D40" s="3">
        <f t="shared" si="1"/>
        <v>40055.5095</v>
      </c>
      <c r="E40" s="2">
        <f t="shared" si="2"/>
        <v>0.87824765544405892</v>
      </c>
      <c r="F40">
        <f>VLOOKUP(A40,'HBW2006'!$A$1:$B$52,2,0)</f>
        <v>1.597</v>
      </c>
      <c r="G40" s="1">
        <f t="shared" si="3"/>
        <v>0.38820432552694462</v>
      </c>
      <c r="H40" s="1">
        <f t="shared" si="4"/>
        <v>7.6178602023600536E-2</v>
      </c>
      <c r="K40">
        <v>3</v>
      </c>
      <c r="L40">
        <v>3</v>
      </c>
      <c r="M40">
        <v>4</v>
      </c>
      <c r="N40">
        <v>26288.332200000001</v>
      </c>
      <c r="O40" t="str">
        <f t="shared" si="5"/>
        <v>H3I4W3</v>
      </c>
      <c r="P40">
        <f t="shared" si="6"/>
        <v>26288.332200000001</v>
      </c>
      <c r="Q40">
        <v>89312.312128000005</v>
      </c>
      <c r="R40">
        <f t="shared" si="7"/>
        <v>3.3974126410347174</v>
      </c>
      <c r="S40">
        <f t="shared" si="8"/>
        <v>16440</v>
      </c>
      <c r="T40">
        <v>3</v>
      </c>
      <c r="U40" t="s">
        <v>3</v>
      </c>
      <c r="V40">
        <v>4</v>
      </c>
      <c r="W40">
        <v>89312.312128000005</v>
      </c>
    </row>
    <row r="41" spans="1:23" x14ac:dyDescent="0.25">
      <c r="A41" t="s">
        <v>43</v>
      </c>
      <c r="B41">
        <v>51</v>
      </c>
      <c r="C41" s="3">
        <v>37041</v>
      </c>
      <c r="D41" s="3">
        <f t="shared" si="1"/>
        <v>53487.415399999998</v>
      </c>
      <c r="E41" s="2">
        <f t="shared" si="2"/>
        <v>0.44400570718933069</v>
      </c>
      <c r="F41">
        <f>VLOOKUP(A41,'HBW2006'!$A$1:$B$52,2,0)</f>
        <v>2.1819999999999999</v>
      </c>
      <c r="G41" s="1">
        <f t="shared" si="3"/>
        <v>0</v>
      </c>
      <c r="H41" s="1">
        <f t="shared" si="4"/>
        <v>0</v>
      </c>
      <c r="K41">
        <v>4</v>
      </c>
      <c r="L41">
        <v>0</v>
      </c>
      <c r="M41">
        <v>1</v>
      </c>
      <c r="N41">
        <v>2369.7129</v>
      </c>
      <c r="O41" t="str">
        <f t="shared" si="5"/>
        <v>H4I1W0</v>
      </c>
      <c r="P41">
        <f t="shared" si="6"/>
        <v>2369.7129</v>
      </c>
      <c r="Q41">
        <v>919.932798037</v>
      </c>
      <c r="R41">
        <f t="shared" si="7"/>
        <v>0.38820432552694462</v>
      </c>
      <c r="S41">
        <f t="shared" si="8"/>
        <v>12076</v>
      </c>
      <c r="T41" t="s">
        <v>4</v>
      </c>
      <c r="U41">
        <v>0</v>
      </c>
      <c r="V41">
        <v>1</v>
      </c>
      <c r="W41">
        <v>919.932798037</v>
      </c>
    </row>
    <row r="42" spans="1:23" x14ac:dyDescent="0.25">
      <c r="A42" t="s">
        <v>44</v>
      </c>
      <c r="B42">
        <v>52</v>
      </c>
      <c r="C42" s="3">
        <v>12791</v>
      </c>
      <c r="D42" s="3">
        <f t="shared" si="1"/>
        <v>20510.9457</v>
      </c>
      <c r="E42" s="2">
        <f t="shared" si="2"/>
        <v>0.60354512547885231</v>
      </c>
      <c r="F42">
        <f>VLOOKUP(A42,'HBW2006'!$A$1:$B$52,2,0)</f>
        <v>4.1239999999999997</v>
      </c>
      <c r="G42" s="1">
        <f t="shared" si="3"/>
        <v>1.594073231551145</v>
      </c>
      <c r="H42" s="1">
        <f t="shared" si="4"/>
        <v>2.8021597963498737</v>
      </c>
      <c r="K42">
        <v>4</v>
      </c>
      <c r="L42">
        <v>0</v>
      </c>
      <c r="M42">
        <v>2</v>
      </c>
      <c r="N42">
        <v>844.6617</v>
      </c>
      <c r="O42" t="str">
        <f t="shared" si="5"/>
        <v>H4I2W0</v>
      </c>
      <c r="P42">
        <f t="shared" si="6"/>
        <v>844.6617</v>
      </c>
      <c r="S42">
        <f t="shared" si="8"/>
        <v>3825</v>
      </c>
    </row>
    <row r="43" spans="1:23" x14ac:dyDescent="0.25">
      <c r="A43" t="s">
        <v>45</v>
      </c>
      <c r="B43">
        <v>53</v>
      </c>
      <c r="C43" s="3">
        <v>5989</v>
      </c>
      <c r="D43" s="3">
        <f t="shared" si="1"/>
        <v>4014.9270000000001</v>
      </c>
      <c r="E43" s="2">
        <f t="shared" si="2"/>
        <v>-0.3296164635164468</v>
      </c>
      <c r="F43">
        <f>VLOOKUP(A43,'HBW2006'!$A$1:$B$52,2,0)</f>
        <v>9.5000000000000001E-2</v>
      </c>
      <c r="G43" s="1">
        <f t="shared" si="3"/>
        <v>1.5382071788806131</v>
      </c>
      <c r="H43" s="1">
        <f t="shared" si="4"/>
        <v>3.1113384925975773</v>
      </c>
      <c r="K43">
        <v>4</v>
      </c>
      <c r="L43">
        <v>0</v>
      </c>
      <c r="M43">
        <v>3</v>
      </c>
      <c r="N43">
        <v>2090.0972000000002</v>
      </c>
      <c r="O43" t="str">
        <f t="shared" si="5"/>
        <v>H4I3W0</v>
      </c>
      <c r="P43">
        <f t="shared" si="6"/>
        <v>2090.0972000000002</v>
      </c>
      <c r="Q43">
        <v>3331.7679978599999</v>
      </c>
      <c r="R43">
        <f t="shared" si="7"/>
        <v>1.594073231551145</v>
      </c>
      <c r="S43">
        <f t="shared" si="8"/>
        <v>1189</v>
      </c>
      <c r="T43" t="s">
        <v>4</v>
      </c>
      <c r="U43">
        <v>0</v>
      </c>
      <c r="V43">
        <v>3</v>
      </c>
      <c r="W43">
        <v>3331.7679978599999</v>
      </c>
    </row>
    <row r="44" spans="1:23" x14ac:dyDescent="0.25">
      <c r="A44" t="s">
        <v>46</v>
      </c>
      <c r="B44">
        <v>54</v>
      </c>
      <c r="C44" s="3">
        <v>24507</v>
      </c>
      <c r="D44" s="3">
        <f t="shared" si="1"/>
        <v>26501.697199999999</v>
      </c>
      <c r="E44" s="2">
        <f t="shared" si="2"/>
        <v>8.1392957114293826E-2</v>
      </c>
      <c r="F44">
        <f>VLOOKUP(A44,'HBW2006'!$A$1:$B$52,2,0)</f>
        <v>1.206</v>
      </c>
      <c r="G44" s="1">
        <f t="shared" si="3"/>
        <v>0.86673310058715414</v>
      </c>
      <c r="H44" s="1">
        <f t="shared" si="4"/>
        <v>0.3378215947199355</v>
      </c>
      <c r="K44">
        <v>4</v>
      </c>
      <c r="L44">
        <v>0</v>
      </c>
      <c r="M44">
        <v>4</v>
      </c>
      <c r="N44">
        <v>1502.8694</v>
      </c>
      <c r="O44" t="str">
        <f t="shared" si="5"/>
        <v>H4I4W0</v>
      </c>
      <c r="P44">
        <f t="shared" si="6"/>
        <v>1502.8694</v>
      </c>
      <c r="Q44">
        <v>2311.7244999999998</v>
      </c>
      <c r="R44">
        <f t="shared" si="7"/>
        <v>1.5382071788806131</v>
      </c>
      <c r="S44">
        <f t="shared" si="8"/>
        <v>743</v>
      </c>
      <c r="T44" t="s">
        <v>4</v>
      </c>
      <c r="U44">
        <v>0</v>
      </c>
      <c r="V44">
        <v>4</v>
      </c>
      <c r="W44">
        <v>2311.7244999999998</v>
      </c>
    </row>
    <row r="45" spans="1:23" x14ac:dyDescent="0.25">
      <c r="A45" t="s">
        <v>47</v>
      </c>
      <c r="B45">
        <v>55</v>
      </c>
      <c r="C45" s="3">
        <v>11332</v>
      </c>
      <c r="D45" s="3">
        <f t="shared" si="1"/>
        <v>15099.663399999999</v>
      </c>
      <c r="E45" s="2">
        <f t="shared" si="2"/>
        <v>0.33248000352982698</v>
      </c>
      <c r="F45">
        <f>VLOOKUP(A45,'HBW2006'!$A$1:$B$52,2,0)</f>
        <v>0.193</v>
      </c>
      <c r="G45" s="1">
        <f t="shared" si="3"/>
        <v>2.1623183029922601</v>
      </c>
      <c r="H45" s="1">
        <f t="shared" si="4"/>
        <v>1.1975691055790236</v>
      </c>
      <c r="K45">
        <v>4</v>
      </c>
      <c r="L45">
        <v>1</v>
      </c>
      <c r="M45">
        <v>1</v>
      </c>
      <c r="N45">
        <v>9185.1848000000009</v>
      </c>
      <c r="O45" t="str">
        <f t="shared" si="5"/>
        <v>H4I1W1</v>
      </c>
      <c r="P45">
        <f t="shared" si="6"/>
        <v>9185.1848000000009</v>
      </c>
      <c r="Q45">
        <v>7961.10370117</v>
      </c>
      <c r="R45">
        <f t="shared" si="7"/>
        <v>0.86673310058715414</v>
      </c>
      <c r="S45">
        <f t="shared" si="8"/>
        <v>23566</v>
      </c>
      <c r="T45" t="s">
        <v>4</v>
      </c>
      <c r="U45">
        <v>1</v>
      </c>
      <c r="V45">
        <v>1</v>
      </c>
      <c r="W45">
        <v>7961.10370117</v>
      </c>
    </row>
    <row r="46" spans="1:23" x14ac:dyDescent="0.25">
      <c r="A46" t="s">
        <v>48</v>
      </c>
      <c r="B46">
        <v>56</v>
      </c>
      <c r="C46" s="3">
        <v>39803</v>
      </c>
      <c r="D46" s="3">
        <f t="shared" si="1"/>
        <v>37441.97</v>
      </c>
      <c r="E46" s="2">
        <f t="shared" si="2"/>
        <v>-5.9317890611260429E-2</v>
      </c>
      <c r="F46">
        <f>VLOOKUP(A46,'HBW2006'!$A$1:$B$52,2,0)</f>
        <v>1.427</v>
      </c>
      <c r="G46" s="1">
        <f t="shared" si="3"/>
        <v>1.8039426390519386</v>
      </c>
      <c r="H46" s="1">
        <f t="shared" si="4"/>
        <v>3.388251032354872</v>
      </c>
      <c r="K46">
        <v>4</v>
      </c>
      <c r="L46">
        <v>1</v>
      </c>
      <c r="M46">
        <v>2</v>
      </c>
      <c r="N46">
        <v>18355.223300000001</v>
      </c>
      <c r="O46" t="str">
        <f t="shared" si="5"/>
        <v>H4I2W1</v>
      </c>
      <c r="P46">
        <f t="shared" si="6"/>
        <v>18355.223300000001</v>
      </c>
      <c r="Q46">
        <v>39689.835297099999</v>
      </c>
      <c r="R46">
        <f t="shared" si="7"/>
        <v>2.1623183029922601</v>
      </c>
      <c r="S46">
        <f t="shared" si="8"/>
        <v>33142</v>
      </c>
      <c r="T46" t="s">
        <v>4</v>
      </c>
      <c r="U46">
        <v>1</v>
      </c>
      <c r="V46">
        <v>2</v>
      </c>
      <c r="W46">
        <v>39689.835297099999</v>
      </c>
    </row>
    <row r="47" spans="1:23" x14ac:dyDescent="0.25">
      <c r="A47" t="s">
        <v>49</v>
      </c>
      <c r="B47">
        <v>57</v>
      </c>
      <c r="C47" s="3">
        <v>90947</v>
      </c>
      <c r="D47" s="3">
        <f t="shared" si="1"/>
        <v>92145.2696</v>
      </c>
      <c r="E47" s="2">
        <f t="shared" si="2"/>
        <v>1.3175471428414347E-2</v>
      </c>
      <c r="F47">
        <f>VLOOKUP(A47,'HBW2006'!$A$1:$B$52,2,0)</f>
        <v>2.81</v>
      </c>
      <c r="G47" s="1">
        <f t="shared" si="3"/>
        <v>1.9129785580952903</v>
      </c>
      <c r="H47" s="1">
        <f t="shared" si="4"/>
        <v>2.0549005166640328</v>
      </c>
      <c r="K47">
        <v>4</v>
      </c>
      <c r="L47">
        <v>1</v>
      </c>
      <c r="M47">
        <v>3</v>
      </c>
      <c r="N47">
        <v>40055.5095</v>
      </c>
      <c r="O47" t="str">
        <f t="shared" si="5"/>
        <v>H4I3W1</v>
      </c>
      <c r="P47">
        <f t="shared" si="6"/>
        <v>40055.5095</v>
      </c>
      <c r="Q47">
        <v>72257.841516</v>
      </c>
      <c r="R47">
        <f t="shared" si="7"/>
        <v>1.8039426390519386</v>
      </c>
      <c r="S47">
        <f t="shared" si="8"/>
        <v>21326</v>
      </c>
      <c r="T47" t="s">
        <v>4</v>
      </c>
      <c r="U47">
        <v>1</v>
      </c>
      <c r="V47">
        <v>3</v>
      </c>
      <c r="W47">
        <v>72257.841516</v>
      </c>
    </row>
    <row r="48" spans="1:23" x14ac:dyDescent="0.25">
      <c r="A48" t="s">
        <v>50</v>
      </c>
      <c r="B48">
        <v>58</v>
      </c>
      <c r="C48" s="3">
        <v>1339</v>
      </c>
      <c r="D48" s="3">
        <f t="shared" si="1"/>
        <v>1419.9342999999999</v>
      </c>
      <c r="E48" s="2">
        <f t="shared" si="2"/>
        <v>6.0443838685586178E-2</v>
      </c>
      <c r="F48">
        <f>VLOOKUP(A48,'HBW2006'!$A$1:$B$52,2,0)</f>
        <v>0.10199999999999999</v>
      </c>
      <c r="G48" s="1">
        <f t="shared" si="3"/>
        <v>1.6086503688810196</v>
      </c>
      <c r="H48" s="1">
        <f t="shared" si="4"/>
        <v>1.170137005770987</v>
      </c>
      <c r="K48">
        <v>4</v>
      </c>
      <c r="L48">
        <v>1</v>
      </c>
      <c r="M48">
        <v>4</v>
      </c>
      <c r="N48">
        <v>33990.562400000003</v>
      </c>
      <c r="O48" t="str">
        <f t="shared" si="5"/>
        <v>H4I4W1</v>
      </c>
      <c r="P48">
        <f t="shared" si="6"/>
        <v>33990.562400000003</v>
      </c>
      <c r="Q48">
        <v>65023.217048799997</v>
      </c>
      <c r="R48">
        <f t="shared" si="7"/>
        <v>1.9129785580952903</v>
      </c>
      <c r="S48">
        <f t="shared" si="8"/>
        <v>31643</v>
      </c>
      <c r="T48" t="s">
        <v>4</v>
      </c>
      <c r="U48">
        <v>1</v>
      </c>
      <c r="V48">
        <v>4</v>
      </c>
      <c r="W48">
        <v>65023.217048799997</v>
      </c>
    </row>
    <row r="49" spans="1:23" x14ac:dyDescent="0.25">
      <c r="A49" t="s">
        <v>51</v>
      </c>
      <c r="B49">
        <v>59</v>
      </c>
      <c r="C49" s="3">
        <v>15815</v>
      </c>
      <c r="D49" s="3">
        <f t="shared" si="1"/>
        <v>17643.059300000001</v>
      </c>
      <c r="E49" s="2">
        <f t="shared" si="2"/>
        <v>0.11559021814732853</v>
      </c>
      <c r="F49">
        <f>VLOOKUP(A49,'HBW2006'!$A$1:$B$52,2,0)</f>
        <v>1.2</v>
      </c>
      <c r="G49" s="1">
        <f t="shared" si="3"/>
        <v>1.9773334350616874</v>
      </c>
      <c r="H49" s="1">
        <f t="shared" si="4"/>
        <v>0.6804625765628326</v>
      </c>
      <c r="K49">
        <v>4</v>
      </c>
      <c r="L49">
        <v>2</v>
      </c>
      <c r="M49">
        <v>1</v>
      </c>
      <c r="N49">
        <v>6212.7484999999997</v>
      </c>
      <c r="O49" t="str">
        <f t="shared" si="5"/>
        <v>H4I1W2</v>
      </c>
      <c r="P49">
        <f t="shared" si="6"/>
        <v>6212.7484999999997</v>
      </c>
      <c r="Q49">
        <v>9994.1401662900007</v>
      </c>
      <c r="R49">
        <f t="shared" si="7"/>
        <v>1.6086503688810196</v>
      </c>
      <c r="S49">
        <f t="shared" si="8"/>
        <v>8541</v>
      </c>
      <c r="T49" t="s">
        <v>4</v>
      </c>
      <c r="U49">
        <v>2</v>
      </c>
      <c r="V49">
        <v>1</v>
      </c>
      <c r="W49">
        <v>9994.1401662900007</v>
      </c>
    </row>
    <row r="50" spans="1:23" x14ac:dyDescent="0.25">
      <c r="A50" t="s">
        <v>52</v>
      </c>
      <c r="B50">
        <v>60</v>
      </c>
      <c r="C50" s="3">
        <v>42618</v>
      </c>
      <c r="D50" s="3">
        <f t="shared" si="1"/>
        <v>46914.890299999999</v>
      </c>
      <c r="E50" s="2">
        <f t="shared" si="2"/>
        <v>0.10082336806044392</v>
      </c>
      <c r="F50">
        <f>VLOOKUP(A50,'HBW2006'!$A$1:$B$52,2,0)</f>
        <v>2.4049999999999998</v>
      </c>
      <c r="G50" s="1">
        <f t="shared" si="3"/>
        <v>2.3145693159254801</v>
      </c>
      <c r="H50" s="1">
        <f t="shared" si="4"/>
        <v>3.3422513018816984</v>
      </c>
      <c r="K50">
        <v>4</v>
      </c>
      <c r="L50">
        <v>2</v>
      </c>
      <c r="M50">
        <v>2</v>
      </c>
      <c r="N50">
        <v>9699.6883999999991</v>
      </c>
      <c r="O50" t="str">
        <f t="shared" si="5"/>
        <v>H4I2W2</v>
      </c>
      <c r="P50">
        <f t="shared" si="6"/>
        <v>9699.6883999999991</v>
      </c>
      <c r="Q50">
        <v>19179.518183</v>
      </c>
      <c r="R50">
        <f t="shared" si="7"/>
        <v>1.9773334350616874</v>
      </c>
      <c r="S50">
        <f t="shared" si="8"/>
        <v>28186</v>
      </c>
      <c r="T50" t="s">
        <v>4</v>
      </c>
      <c r="U50">
        <v>2</v>
      </c>
      <c r="V50">
        <v>2</v>
      </c>
      <c r="W50">
        <v>19179.518183</v>
      </c>
    </row>
    <row r="51" spans="1:23" x14ac:dyDescent="0.25">
      <c r="A51" t="s">
        <v>53</v>
      </c>
      <c r="B51">
        <v>61</v>
      </c>
      <c r="C51" s="3">
        <v>16440</v>
      </c>
      <c r="D51" s="3">
        <f t="shared" si="1"/>
        <v>26288.332200000001</v>
      </c>
      <c r="E51" s="2">
        <f t="shared" si="2"/>
        <v>0.5990469708029198</v>
      </c>
      <c r="F51">
        <f>VLOOKUP(A51,'HBW2006'!$A$1:$B$52,2,0)</f>
        <v>3.29</v>
      </c>
      <c r="G51" s="1">
        <f t="shared" si="3"/>
        <v>2.6016054942335383</v>
      </c>
      <c r="H51" s="1">
        <f t="shared" si="4"/>
        <v>3.2961459827365727</v>
      </c>
      <c r="K51">
        <v>4</v>
      </c>
      <c r="L51">
        <v>2</v>
      </c>
      <c r="M51">
        <v>3</v>
      </c>
      <c r="N51">
        <v>53487.415399999998</v>
      </c>
      <c r="O51" t="str">
        <f t="shared" si="5"/>
        <v>H4I3W2</v>
      </c>
      <c r="P51">
        <f t="shared" si="6"/>
        <v>53487.415399999998</v>
      </c>
      <c r="Q51">
        <v>123800.33047299999</v>
      </c>
      <c r="R51">
        <f t="shared" si="7"/>
        <v>2.3145693159254801</v>
      </c>
      <c r="S51">
        <f t="shared" si="8"/>
        <v>37041</v>
      </c>
      <c r="T51" t="s">
        <v>4</v>
      </c>
      <c r="U51">
        <v>2</v>
      </c>
      <c r="V51">
        <v>3</v>
      </c>
      <c r="W51">
        <v>123800.33047299999</v>
      </c>
    </row>
    <row r="52" spans="1:23" x14ac:dyDescent="0.25">
      <c r="A52" t="s">
        <v>54</v>
      </c>
      <c r="B52">
        <v>62</v>
      </c>
      <c r="C52" s="3">
        <v>743</v>
      </c>
      <c r="D52" s="3">
        <f t="shared" si="1"/>
        <v>1502.8694</v>
      </c>
      <c r="E52" s="2">
        <f t="shared" si="2"/>
        <v>1.0227044414535666</v>
      </c>
      <c r="F52">
        <f>VLOOKUP(A52,'HBW2006'!$A$1:$B$52,2,0)</f>
        <v>0.30499999999999999</v>
      </c>
      <c r="G52" s="1">
        <f t="shared" si="3"/>
        <v>2.3113875904028292</v>
      </c>
      <c r="H52" s="1">
        <f t="shared" si="4"/>
        <v>3.6431066493860684</v>
      </c>
      <c r="K52">
        <v>4</v>
      </c>
      <c r="L52">
        <v>2</v>
      </c>
      <c r="M52">
        <v>4</v>
      </c>
      <c r="N52">
        <v>79261.399600000004</v>
      </c>
      <c r="O52" t="str">
        <f t="shared" si="5"/>
        <v>H4I4W2</v>
      </c>
      <c r="P52">
        <f t="shared" si="6"/>
        <v>79261.399600000004</v>
      </c>
      <c r="Q52">
        <v>206206.89267999999</v>
      </c>
      <c r="R52">
        <f t="shared" si="7"/>
        <v>2.6016054942335383</v>
      </c>
      <c r="S52">
        <f t="shared" si="8"/>
        <v>62560</v>
      </c>
      <c r="T52" t="s">
        <v>4</v>
      </c>
      <c r="U52">
        <v>2</v>
      </c>
      <c r="V52">
        <v>4</v>
      </c>
      <c r="W52">
        <v>206206.89267999999</v>
      </c>
    </row>
    <row r="53" spans="1:23" x14ac:dyDescent="0.25">
      <c r="A53" t="s">
        <v>55</v>
      </c>
      <c r="B53">
        <v>63</v>
      </c>
      <c r="C53" s="3">
        <v>31643</v>
      </c>
      <c r="D53" s="3">
        <f t="shared" si="1"/>
        <v>33990.562400000003</v>
      </c>
      <c r="E53" s="2">
        <f t="shared" si="2"/>
        <v>7.4188995986474188E-2</v>
      </c>
      <c r="F53">
        <f>VLOOKUP(A53,'HBW2006'!$A$1:$B$52,2,0)</f>
        <v>1.4359999999999999</v>
      </c>
      <c r="G53" s="1">
        <f t="shared" si="3"/>
        <v>4.1908486926240478</v>
      </c>
      <c r="H53" s="1">
        <f t="shared" si="4"/>
        <v>1.9153783592222373</v>
      </c>
      <c r="K53">
        <v>4</v>
      </c>
      <c r="L53">
        <v>3</v>
      </c>
      <c r="M53">
        <v>1</v>
      </c>
      <c r="N53">
        <v>2670.0077000000001</v>
      </c>
      <c r="O53" t="str">
        <f t="shared" si="5"/>
        <v>H4I1W3</v>
      </c>
      <c r="P53">
        <f t="shared" si="6"/>
        <v>2670.0077000000001</v>
      </c>
      <c r="Q53">
        <v>6171.42266406</v>
      </c>
      <c r="R53">
        <f t="shared" si="7"/>
        <v>2.3113875904028292</v>
      </c>
      <c r="S53">
        <f t="shared" si="8"/>
        <v>1694</v>
      </c>
      <c r="T53" t="s">
        <v>4</v>
      </c>
      <c r="U53" t="s">
        <v>3</v>
      </c>
      <c r="V53">
        <v>1</v>
      </c>
      <c r="W53">
        <v>6171.42266406</v>
      </c>
    </row>
    <row r="54" spans="1:23" x14ac:dyDescent="0.25">
      <c r="A54" t="s">
        <v>56</v>
      </c>
      <c r="B54">
        <v>64</v>
      </c>
      <c r="C54" s="3">
        <v>62560</v>
      </c>
      <c r="D54" s="3">
        <f t="shared" si="1"/>
        <v>79261.399600000004</v>
      </c>
      <c r="E54" s="2">
        <f t="shared" si="2"/>
        <v>0.26696610613810751</v>
      </c>
      <c r="F54">
        <f>VLOOKUP(A54,'HBW2006'!$A$1:$B$52,2,0)</f>
        <v>2.1070000000000002</v>
      </c>
      <c r="G54" s="1">
        <f t="shared" si="3"/>
        <v>4.2190295101653943</v>
      </c>
      <c r="H54" s="1">
        <f t="shared" si="4"/>
        <v>6.7654042052771475</v>
      </c>
      <c r="K54">
        <v>4</v>
      </c>
      <c r="L54">
        <v>3</v>
      </c>
      <c r="M54">
        <v>2</v>
      </c>
      <c r="N54">
        <v>3337.7507000000001</v>
      </c>
      <c r="O54" t="str">
        <f t="shared" si="5"/>
        <v>H4I2W3</v>
      </c>
      <c r="P54">
        <f t="shared" si="6"/>
        <v>3337.7507000000001</v>
      </c>
      <c r="Q54">
        <v>13988.0081574</v>
      </c>
      <c r="R54">
        <f t="shared" si="7"/>
        <v>4.1908486926240478</v>
      </c>
      <c r="S54">
        <f t="shared" si="8"/>
        <v>7303</v>
      </c>
      <c r="T54" t="s">
        <v>4</v>
      </c>
      <c r="U54" t="s">
        <v>3</v>
      </c>
      <c r="V54">
        <v>2</v>
      </c>
      <c r="W54">
        <v>13988.0081574</v>
      </c>
    </row>
    <row r="55" spans="1:23" x14ac:dyDescent="0.25">
      <c r="A55" t="s">
        <v>57</v>
      </c>
      <c r="B55">
        <v>65</v>
      </c>
      <c r="C55" s="3">
        <v>29090</v>
      </c>
      <c r="D55" s="3">
        <f t="shared" si="1"/>
        <v>31702.222000000002</v>
      </c>
      <c r="E55" s="2">
        <f t="shared" si="2"/>
        <v>8.9797937435544914E-2</v>
      </c>
      <c r="F55">
        <f>VLOOKUP(A55,'HBW2006'!$A$1:$B$52,2,0)</f>
        <v>4.3310000000000004</v>
      </c>
      <c r="G55" s="1">
        <f t="shared" si="3"/>
        <v>3.8349748920123012</v>
      </c>
      <c r="H55" s="1">
        <f t="shared" si="4"/>
        <v>4.1793477274321074</v>
      </c>
      <c r="K55">
        <v>4</v>
      </c>
      <c r="L55">
        <v>3</v>
      </c>
      <c r="M55">
        <v>3</v>
      </c>
      <c r="N55">
        <v>20510.9457</v>
      </c>
      <c r="O55" t="str">
        <f t="shared" si="5"/>
        <v>H4I3W3</v>
      </c>
      <c r="P55">
        <f t="shared" si="6"/>
        <v>20510.9457</v>
      </c>
      <c r="Q55">
        <v>86536.285189699993</v>
      </c>
      <c r="R55">
        <f t="shared" si="7"/>
        <v>4.2190295101653943</v>
      </c>
      <c r="S55">
        <f t="shared" si="8"/>
        <v>12791</v>
      </c>
      <c r="T55" t="s">
        <v>4</v>
      </c>
      <c r="U55" t="s">
        <v>3</v>
      </c>
      <c r="V55">
        <v>3</v>
      </c>
      <c r="W55">
        <v>86536.285189699993</v>
      </c>
    </row>
    <row r="56" spans="1:23" x14ac:dyDescent="0.25">
      <c r="K56">
        <v>4</v>
      </c>
      <c r="L56">
        <v>3</v>
      </c>
      <c r="M56">
        <v>4</v>
      </c>
      <c r="N56">
        <v>31702.222000000002</v>
      </c>
      <c r="O56" t="str">
        <f t="shared" si="5"/>
        <v>H4I4W3</v>
      </c>
      <c r="P56">
        <f t="shared" si="6"/>
        <v>31702.222000000002</v>
      </c>
      <c r="Q56">
        <v>121577.225391</v>
      </c>
      <c r="R56">
        <f t="shared" si="7"/>
        <v>3.8349748920123012</v>
      </c>
      <c r="S56">
        <f t="shared" si="8"/>
        <v>29090</v>
      </c>
      <c r="T56" t="s">
        <v>4</v>
      </c>
      <c r="U56" t="s">
        <v>3</v>
      </c>
      <c r="V56">
        <v>4</v>
      </c>
      <c r="W56">
        <v>121577.225391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7C25-1039-4AFA-BCC8-2991407D1ED1}">
  <sheetPr codeName="Sheet11"/>
  <dimension ref="A1:E17"/>
  <sheetViews>
    <sheetView workbookViewId="0">
      <selection activeCell="C2" sqref="C2:C17"/>
    </sheetView>
  </sheetViews>
  <sheetFormatPr defaultRowHeight="15" x14ac:dyDescent="0.25"/>
  <sheetData>
    <row r="1" spans="1:5" x14ac:dyDescent="0.25">
      <c r="A1" t="s">
        <v>108</v>
      </c>
      <c r="B1" t="s">
        <v>109</v>
      </c>
      <c r="C1" t="s">
        <v>110</v>
      </c>
      <c r="D1" t="s">
        <v>106</v>
      </c>
      <c r="E1" t="s">
        <v>107</v>
      </c>
    </row>
    <row r="2" spans="1:5" x14ac:dyDescent="0.25">
      <c r="A2">
        <v>1</v>
      </c>
      <c r="B2">
        <v>0</v>
      </c>
      <c r="C2" t="str">
        <f>_xlfn.CONCAT("I",A2,"S",B2)</f>
        <v>I1S0</v>
      </c>
      <c r="D2">
        <v>70</v>
      </c>
      <c r="E2">
        <v>308688</v>
      </c>
    </row>
    <row r="3" spans="1:5" x14ac:dyDescent="0.25">
      <c r="A3">
        <v>1</v>
      </c>
      <c r="B3">
        <v>1</v>
      </c>
      <c r="C3" t="str">
        <f t="shared" ref="C3:C17" si="0">_xlfn.CONCAT("I",A3,"S",B3)</f>
        <v>I1S1</v>
      </c>
      <c r="D3">
        <v>71</v>
      </c>
      <c r="E3">
        <v>37173</v>
      </c>
    </row>
    <row r="4" spans="1:5" x14ac:dyDescent="0.25">
      <c r="A4">
        <v>1</v>
      </c>
      <c r="B4">
        <v>2</v>
      </c>
      <c r="C4" t="str">
        <f t="shared" si="0"/>
        <v>I1S2</v>
      </c>
      <c r="D4">
        <v>72</v>
      </c>
      <c r="E4">
        <v>21948</v>
      </c>
    </row>
    <row r="5" spans="1:5" x14ac:dyDescent="0.25">
      <c r="A5">
        <v>1</v>
      </c>
      <c r="B5">
        <v>3</v>
      </c>
      <c r="C5" t="str">
        <f t="shared" si="0"/>
        <v>I1S3</v>
      </c>
      <c r="D5">
        <v>73</v>
      </c>
      <c r="E5">
        <v>12648</v>
      </c>
    </row>
    <row r="6" spans="1:5" x14ac:dyDescent="0.25">
      <c r="A6">
        <v>2</v>
      </c>
      <c r="B6">
        <v>0</v>
      </c>
      <c r="C6" t="str">
        <f t="shared" si="0"/>
        <v>I2S0</v>
      </c>
      <c r="D6">
        <v>74</v>
      </c>
      <c r="E6">
        <v>319784</v>
      </c>
    </row>
    <row r="7" spans="1:5" x14ac:dyDescent="0.25">
      <c r="A7">
        <v>2</v>
      </c>
      <c r="B7">
        <v>1</v>
      </c>
      <c r="C7" t="str">
        <f t="shared" si="0"/>
        <v>I2S1</v>
      </c>
      <c r="D7">
        <v>75</v>
      </c>
      <c r="E7">
        <v>47460</v>
      </c>
    </row>
    <row r="8" spans="1:5" x14ac:dyDescent="0.25">
      <c r="A8">
        <v>2</v>
      </c>
      <c r="B8">
        <v>2</v>
      </c>
      <c r="C8" t="str">
        <f t="shared" si="0"/>
        <v>I2S2</v>
      </c>
      <c r="D8">
        <v>76</v>
      </c>
      <c r="E8">
        <v>30529</v>
      </c>
    </row>
    <row r="9" spans="1:5" x14ac:dyDescent="0.25">
      <c r="A9">
        <v>2</v>
      </c>
      <c r="B9">
        <v>3</v>
      </c>
      <c r="C9" t="str">
        <f t="shared" si="0"/>
        <v>I2S3</v>
      </c>
      <c r="D9">
        <v>77</v>
      </c>
      <c r="E9">
        <v>9668</v>
      </c>
    </row>
    <row r="10" spans="1:5" x14ac:dyDescent="0.25">
      <c r="A10">
        <v>3</v>
      </c>
      <c r="B10">
        <v>0</v>
      </c>
      <c r="C10" t="str">
        <f t="shared" si="0"/>
        <v>I3S0</v>
      </c>
      <c r="D10">
        <v>78</v>
      </c>
      <c r="E10">
        <v>213491</v>
      </c>
    </row>
    <row r="11" spans="1:5" x14ac:dyDescent="0.25">
      <c r="A11">
        <v>3</v>
      </c>
      <c r="B11">
        <v>1</v>
      </c>
      <c r="C11" t="str">
        <f t="shared" si="0"/>
        <v>I3S1</v>
      </c>
      <c r="D11">
        <v>79</v>
      </c>
      <c r="E11">
        <v>39898</v>
      </c>
    </row>
    <row r="12" spans="1:5" x14ac:dyDescent="0.25">
      <c r="A12">
        <v>3</v>
      </c>
      <c r="B12">
        <v>2</v>
      </c>
      <c r="C12" t="str">
        <f t="shared" si="0"/>
        <v>I3S2</v>
      </c>
      <c r="D12">
        <v>80</v>
      </c>
      <c r="E12">
        <v>28447</v>
      </c>
    </row>
    <row r="13" spans="1:5" x14ac:dyDescent="0.25">
      <c r="A13">
        <v>3</v>
      </c>
      <c r="B13">
        <v>3</v>
      </c>
      <c r="C13" t="str">
        <f t="shared" si="0"/>
        <v>I3S3</v>
      </c>
      <c r="D13">
        <v>81</v>
      </c>
      <c r="E13">
        <v>10354</v>
      </c>
    </row>
    <row r="14" spans="1:5" x14ac:dyDescent="0.25">
      <c r="A14">
        <v>4</v>
      </c>
      <c r="B14">
        <v>0</v>
      </c>
      <c r="C14" t="str">
        <f t="shared" si="0"/>
        <v>I4S0</v>
      </c>
      <c r="D14">
        <v>82</v>
      </c>
      <c r="E14">
        <v>252558</v>
      </c>
    </row>
    <row r="15" spans="1:5" x14ac:dyDescent="0.25">
      <c r="A15">
        <v>4</v>
      </c>
      <c r="B15">
        <v>1</v>
      </c>
      <c r="C15" t="str">
        <f t="shared" si="0"/>
        <v>I4S1</v>
      </c>
      <c r="D15">
        <v>83</v>
      </c>
      <c r="E15">
        <v>58697</v>
      </c>
    </row>
    <row r="16" spans="1:5" x14ac:dyDescent="0.25">
      <c r="A16">
        <v>4</v>
      </c>
      <c r="B16">
        <v>2</v>
      </c>
      <c r="C16" t="str">
        <f t="shared" si="0"/>
        <v>I4S2</v>
      </c>
      <c r="D16">
        <v>84</v>
      </c>
      <c r="E16">
        <v>47715</v>
      </c>
    </row>
    <row r="17" spans="1:5" x14ac:dyDescent="0.25">
      <c r="A17">
        <v>4</v>
      </c>
      <c r="B17">
        <v>3</v>
      </c>
      <c r="C17" t="str">
        <f t="shared" si="0"/>
        <v>I4S3</v>
      </c>
      <c r="D17">
        <v>85</v>
      </c>
      <c r="E17">
        <v>13856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59A8-6EE9-41E0-A978-D04153066147}">
  <sheetPr codeName="Sheet1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D315-70D1-4C86-8BB0-E2105A9A4A2D}">
  <dimension ref="B3:N18"/>
  <sheetViews>
    <sheetView tabSelected="1" topLeftCell="A4" workbookViewId="0">
      <selection activeCell="I14" sqref="I14"/>
    </sheetView>
  </sheetViews>
  <sheetFormatPr defaultRowHeight="15" x14ac:dyDescent="0.25"/>
  <cols>
    <col min="1" max="1" width="9.140625" style="56"/>
    <col min="2" max="2" width="17.42578125" style="56" customWidth="1"/>
    <col min="3" max="3" width="20.140625" style="56" customWidth="1"/>
    <col min="4" max="9" width="9.140625" style="56"/>
    <col min="10" max="14" width="0" style="56" hidden="1" customWidth="1"/>
    <col min="15" max="16384" width="9.140625" style="56"/>
  </cols>
  <sheetData>
    <row r="3" spans="2:14" x14ac:dyDescent="0.25">
      <c r="B3" s="56" t="s">
        <v>137</v>
      </c>
    </row>
    <row r="4" spans="2:14" x14ac:dyDescent="0.25">
      <c r="D4" s="56" t="s">
        <v>140</v>
      </c>
    </row>
    <row r="5" spans="2:14" ht="42.75" customHeight="1" x14ac:dyDescent="0.25">
      <c r="B5" s="56" t="s">
        <v>138</v>
      </c>
      <c r="C5" s="56" t="s">
        <v>139</v>
      </c>
      <c r="D5" s="56">
        <v>1</v>
      </c>
      <c r="E5" s="56">
        <v>2</v>
      </c>
      <c r="F5" s="56">
        <v>3</v>
      </c>
      <c r="G5" s="56">
        <v>4</v>
      </c>
    </row>
    <row r="6" spans="2:14" x14ac:dyDescent="0.25">
      <c r="B6" s="57">
        <v>1</v>
      </c>
      <c r="C6" s="58">
        <v>0</v>
      </c>
      <c r="D6" s="59">
        <f>VLOOKUP(K6,HBW!$D$6:$M$57,10,0)</f>
        <v>477</v>
      </c>
      <c r="E6" s="60">
        <f>VLOOKUP(L6,HBW!$D$6:$M$57,10,0)</f>
        <v>223</v>
      </c>
      <c r="F6" s="48">
        <f>VLOOKUP(M6,HBW!$D$6:$M$57,10,0)</f>
        <v>45</v>
      </c>
      <c r="G6" s="49">
        <f>VLOOKUP(N6,HBW!$D$6:$M$57,10,0)</f>
        <v>36</v>
      </c>
      <c r="I6" s="47" t="s">
        <v>141</v>
      </c>
      <c r="J6" s="56">
        <v>1</v>
      </c>
      <c r="K6" s="56" t="str">
        <f>_xlfn.CONCAT("H",'Summary 2'!$J6,"I",'Summary 2'!D$5,"W",'Summary 2'!$C6)</f>
        <v>H1I1W0</v>
      </c>
      <c r="L6" s="56" t="str">
        <f>_xlfn.CONCAT("H",'Summary 2'!$J6,"I",'Summary 2'!E$5,"W",'Summary 2'!$C6)</f>
        <v>H1I2W0</v>
      </c>
      <c r="M6" s="56" t="str">
        <f>_xlfn.CONCAT("H",'Summary 2'!$J6,"I",'Summary 2'!F$5,"W",'Summary 2'!$C6)</f>
        <v>H1I3W0</v>
      </c>
      <c r="N6" s="56" t="str">
        <f>_xlfn.CONCAT("H",'Summary 2'!$J6,"I",'Summary 2'!G$5,"W",'Summary 2'!$C6)</f>
        <v>H1I4W0</v>
      </c>
    </row>
    <row r="7" spans="2:14" x14ac:dyDescent="0.25">
      <c r="B7" s="61"/>
      <c r="C7" s="62">
        <v>1</v>
      </c>
      <c r="D7" s="63">
        <f>VLOOKUP(K7,HBW!$D$6:$M$57,10,0)</f>
        <v>351</v>
      </c>
      <c r="E7" s="64">
        <f>VLOOKUP(L7,HBW!$D$6:$M$57,10,0)</f>
        <v>593</v>
      </c>
      <c r="F7" s="64">
        <f>VLOOKUP(M7,HBW!$D$6:$M$57,10,0)</f>
        <v>223</v>
      </c>
      <c r="G7" s="65">
        <f>VLOOKUP(N7,HBW!$D$6:$M$57,10,0)</f>
        <v>247</v>
      </c>
      <c r="J7" s="56">
        <v>1</v>
      </c>
      <c r="K7" s="56" t="str">
        <f>_xlfn.CONCAT("H",'Summary 2'!$J7,"I",'Summary 2'!D$5,"W",'Summary 2'!$C7)</f>
        <v>H1I1W1</v>
      </c>
      <c r="L7" s="56" t="str">
        <f>_xlfn.CONCAT("H",'Summary 2'!$J7,"I",'Summary 2'!E$5,"W",'Summary 2'!$C7)</f>
        <v>H1I2W1</v>
      </c>
      <c r="M7" s="56" t="str">
        <f>_xlfn.CONCAT("H",'Summary 2'!$J7,"I",'Summary 2'!F$5,"W",'Summary 2'!$C7)</f>
        <v>H1I3W1</v>
      </c>
      <c r="N7" s="56" t="str">
        <f>_xlfn.CONCAT("H",'Summary 2'!$J7,"I",'Summary 2'!G$5,"W",'Summary 2'!$C7)</f>
        <v>H1I4W1</v>
      </c>
    </row>
    <row r="8" spans="2:14" x14ac:dyDescent="0.25">
      <c r="B8" s="66">
        <v>2</v>
      </c>
      <c r="C8" s="67">
        <v>0</v>
      </c>
      <c r="D8" s="68">
        <f>VLOOKUP(K8,HBW!$D$6:$M$57,10,0)</f>
        <v>139</v>
      </c>
      <c r="E8" s="69">
        <f>VLOOKUP(L8,HBW!$D$6:$M$57,10,0)</f>
        <v>206</v>
      </c>
      <c r="F8" s="69">
        <f>VLOOKUP(M8,HBW!$D$6:$M$57,10,0)</f>
        <v>92</v>
      </c>
      <c r="G8" s="70">
        <f>VLOOKUP(N8,HBW!$D$6:$M$57,10,0)</f>
        <v>130</v>
      </c>
      <c r="J8" s="56">
        <v>2</v>
      </c>
      <c r="K8" s="56" t="str">
        <f>_xlfn.CONCAT("H",'Summary 2'!$J8,"I",'Summary 2'!D$5,"W",'Summary 2'!$C8)</f>
        <v>H2I1W0</v>
      </c>
      <c r="L8" s="56" t="str">
        <f>_xlfn.CONCAT("H",'Summary 2'!$J8,"I",'Summary 2'!E$5,"W",'Summary 2'!$C8)</f>
        <v>H2I2W0</v>
      </c>
      <c r="M8" s="56" t="str">
        <f>_xlfn.CONCAT("H",'Summary 2'!$J8,"I",'Summary 2'!F$5,"W",'Summary 2'!$C8)</f>
        <v>H2I3W0</v>
      </c>
      <c r="N8" s="56" t="str">
        <f>_xlfn.CONCAT("H",'Summary 2'!$J8,"I",'Summary 2'!G$5,"W",'Summary 2'!$C8)</f>
        <v>H2I4W0</v>
      </c>
    </row>
    <row r="9" spans="2:14" x14ac:dyDescent="0.25">
      <c r="B9" s="66"/>
      <c r="C9" s="67">
        <v>1</v>
      </c>
      <c r="D9" s="68">
        <f>VLOOKUP(K9,HBW!$D$6:$M$57,10,0)</f>
        <v>105</v>
      </c>
      <c r="E9" s="69">
        <f>VLOOKUP(L9,HBW!$D$6:$M$57,10,0)</f>
        <v>230</v>
      </c>
      <c r="F9" s="69">
        <f>VLOOKUP(M9,HBW!$D$6:$M$57,10,0)</f>
        <v>122</v>
      </c>
      <c r="G9" s="70">
        <f>VLOOKUP(N9,HBW!$D$6:$M$57,10,0)</f>
        <v>245</v>
      </c>
      <c r="J9" s="56">
        <v>2</v>
      </c>
      <c r="K9" s="56" t="str">
        <f>_xlfn.CONCAT("H",'Summary 2'!$J9,"I",'Summary 2'!D$5,"W",'Summary 2'!$C9)</f>
        <v>H2I1W1</v>
      </c>
      <c r="L9" s="56" t="str">
        <f>_xlfn.CONCAT("H",'Summary 2'!$J9,"I",'Summary 2'!E$5,"W",'Summary 2'!$C9)</f>
        <v>H2I2W1</v>
      </c>
      <c r="M9" s="56" t="str">
        <f>_xlfn.CONCAT("H",'Summary 2'!$J9,"I",'Summary 2'!F$5,"W",'Summary 2'!$C9)</f>
        <v>H2I3W1</v>
      </c>
      <c r="N9" s="56" t="str">
        <f>_xlfn.CONCAT("H",'Summary 2'!$J9,"I",'Summary 2'!G$5,"W",'Summary 2'!$C9)</f>
        <v>H2I4W1</v>
      </c>
    </row>
    <row r="10" spans="2:14" x14ac:dyDescent="0.25">
      <c r="B10" s="61"/>
      <c r="C10" s="62">
        <v>2</v>
      </c>
      <c r="D10" s="63">
        <f>VLOOKUP(K10,HBW!$D$6:$M$57,10,0)</f>
        <v>96</v>
      </c>
      <c r="E10" s="64">
        <f>VLOOKUP(L10,HBW!$D$6:$M$57,10,0)</f>
        <v>280</v>
      </c>
      <c r="F10" s="64">
        <f>VLOOKUP(M10,HBW!$D$6:$M$57,10,0)</f>
        <v>193</v>
      </c>
      <c r="G10" s="65">
        <f>VLOOKUP(N10,HBW!$D$6:$M$57,10,0)</f>
        <v>606</v>
      </c>
      <c r="J10" s="56">
        <v>2</v>
      </c>
      <c r="K10" s="56" t="str">
        <f>_xlfn.CONCAT("H",'Summary 2'!$J10,"I",'Summary 2'!D$5,"W",'Summary 2'!$C10)</f>
        <v>H2I1W2</v>
      </c>
      <c r="L10" s="56" t="str">
        <f>_xlfn.CONCAT("H",'Summary 2'!$J10,"I",'Summary 2'!E$5,"W",'Summary 2'!$C10)</f>
        <v>H2I2W2</v>
      </c>
      <c r="M10" s="56" t="str">
        <f>_xlfn.CONCAT("H",'Summary 2'!$J10,"I",'Summary 2'!F$5,"W",'Summary 2'!$C10)</f>
        <v>H2I3W2</v>
      </c>
      <c r="N10" s="56" t="str">
        <f>_xlfn.CONCAT("H",'Summary 2'!$J10,"I",'Summary 2'!G$5,"W",'Summary 2'!$C10)</f>
        <v>H2I4W2</v>
      </c>
    </row>
    <row r="11" spans="2:14" x14ac:dyDescent="0.25">
      <c r="B11" s="66">
        <v>3</v>
      </c>
      <c r="C11" s="67">
        <v>0</v>
      </c>
      <c r="D11" s="50">
        <f>VLOOKUP(K11,HBW!$D$6:$M$57,10,0)</f>
        <v>12</v>
      </c>
      <c r="E11" s="51">
        <f>VLOOKUP(L11,HBW!$D$6:$M$57,10,0)</f>
        <v>11</v>
      </c>
      <c r="F11" s="51">
        <f>VLOOKUP(M11,HBW!$D$6:$M$57,10,0)</f>
        <v>2</v>
      </c>
      <c r="G11" s="70">
        <f>VLOOKUP(N11,HBW!$D$6:$M$57,10,0)</f>
        <v>10</v>
      </c>
      <c r="J11" s="56">
        <v>3</v>
      </c>
      <c r="K11" s="56" t="str">
        <f>_xlfn.CONCAT("H",'Summary 2'!$J11,"I",'Summary 2'!D$5,"W",'Summary 2'!$C11)</f>
        <v>H3I1W0</v>
      </c>
      <c r="L11" s="56" t="str">
        <f>_xlfn.CONCAT("H",'Summary 2'!$J11,"I",'Summary 2'!E$5,"W",'Summary 2'!$C11)</f>
        <v>H3I2W0</v>
      </c>
      <c r="M11" s="56" t="str">
        <f>_xlfn.CONCAT("H",'Summary 2'!$J11,"I",'Summary 2'!F$5,"W",'Summary 2'!$C11)</f>
        <v>H3I3W0</v>
      </c>
      <c r="N11" s="56" t="str">
        <f>_xlfn.CONCAT("H",'Summary 2'!$J11,"I",'Summary 2'!G$5,"W",'Summary 2'!$C11)</f>
        <v>H3I4W0</v>
      </c>
    </row>
    <row r="12" spans="2:14" x14ac:dyDescent="0.25">
      <c r="B12" s="66"/>
      <c r="C12" s="67">
        <v>1</v>
      </c>
      <c r="D12" s="50">
        <f>VLOOKUP(K12,HBW!$D$6:$M$57,10,0)</f>
        <v>48</v>
      </c>
      <c r="E12" s="69">
        <f>VLOOKUP(L12,HBW!$D$6:$M$57,10,0)</f>
        <v>72</v>
      </c>
      <c r="F12" s="69">
        <f>VLOOKUP(M12,HBW!$D$6:$M$57,10,0)</f>
        <v>53</v>
      </c>
      <c r="G12" s="70">
        <f>VLOOKUP(N12,HBW!$D$6:$M$57,10,0)</f>
        <v>87</v>
      </c>
      <c r="J12" s="56">
        <v>3</v>
      </c>
      <c r="K12" s="56" t="str">
        <f>_xlfn.CONCAT("H",'Summary 2'!$J12,"I",'Summary 2'!D$5,"W",'Summary 2'!$C12)</f>
        <v>H3I1W1</v>
      </c>
      <c r="L12" s="56" t="str">
        <f>_xlfn.CONCAT("H",'Summary 2'!$J12,"I",'Summary 2'!E$5,"W",'Summary 2'!$C12)</f>
        <v>H3I2W1</v>
      </c>
      <c r="M12" s="56" t="str">
        <f>_xlfn.CONCAT("H",'Summary 2'!$J12,"I",'Summary 2'!F$5,"W",'Summary 2'!$C12)</f>
        <v>H3I3W1</v>
      </c>
      <c r="N12" s="56" t="str">
        <f>_xlfn.CONCAT("H",'Summary 2'!$J12,"I",'Summary 2'!G$5,"W",'Summary 2'!$C12)</f>
        <v>H3I4W1</v>
      </c>
    </row>
    <row r="13" spans="2:14" x14ac:dyDescent="0.25">
      <c r="B13" s="66"/>
      <c r="C13" s="67">
        <v>2</v>
      </c>
      <c r="D13" s="50">
        <f>VLOOKUP(K13,HBW!$D$6:$M$57,10,0)</f>
        <v>32</v>
      </c>
      <c r="E13" s="69">
        <f>VLOOKUP(L13,HBW!$D$6:$M$57,10,0)</f>
        <v>60</v>
      </c>
      <c r="F13" s="69">
        <f>VLOOKUP(M13,HBW!$D$6:$M$57,10,0)</f>
        <v>62</v>
      </c>
      <c r="G13" s="70">
        <f>VLOOKUP(N13,HBW!$D$6:$M$57,10,0)</f>
        <v>189</v>
      </c>
      <c r="J13" s="56">
        <v>3</v>
      </c>
      <c r="K13" s="56" t="str">
        <f>_xlfn.CONCAT("H",'Summary 2'!$J13,"I",'Summary 2'!D$5,"W",'Summary 2'!$C13)</f>
        <v>H3I1W2</v>
      </c>
      <c r="L13" s="56" t="str">
        <f>_xlfn.CONCAT("H",'Summary 2'!$J13,"I",'Summary 2'!E$5,"W",'Summary 2'!$C13)</f>
        <v>H3I2W2</v>
      </c>
      <c r="M13" s="56" t="str">
        <f>_xlfn.CONCAT("H",'Summary 2'!$J13,"I",'Summary 2'!F$5,"W",'Summary 2'!$C13)</f>
        <v>H3I3W2</v>
      </c>
      <c r="N13" s="56" t="str">
        <f>_xlfn.CONCAT("H",'Summary 2'!$J13,"I",'Summary 2'!G$5,"W",'Summary 2'!$C13)</f>
        <v>H3I4W2</v>
      </c>
    </row>
    <row r="14" spans="2:14" x14ac:dyDescent="0.25">
      <c r="B14" s="61"/>
      <c r="C14" s="62">
        <v>3</v>
      </c>
      <c r="D14" s="53">
        <f>VLOOKUP(K14,HBW!$D$6:$M$57,10,0)</f>
        <v>6</v>
      </c>
      <c r="E14" s="54">
        <f>VLOOKUP(L14,HBW!$D$6:$M$57,10,0)</f>
        <v>12</v>
      </c>
      <c r="F14" s="54">
        <f>VLOOKUP(M14,HBW!$D$6:$M$57,10,0)</f>
        <v>17</v>
      </c>
      <c r="G14" s="55">
        <f>VLOOKUP(N14,HBW!$D$6:$M$57,10,0)</f>
        <v>50</v>
      </c>
      <c r="J14" s="56">
        <v>3</v>
      </c>
      <c r="K14" s="56" t="str">
        <f>_xlfn.CONCAT("H",'Summary 2'!$J14,"I",'Summary 2'!D$5,"W",'Summary 2'!$C14)</f>
        <v>H3I1W3</v>
      </c>
      <c r="L14" s="56" t="str">
        <f>_xlfn.CONCAT("H",'Summary 2'!$J14,"I",'Summary 2'!E$5,"W",'Summary 2'!$C14)</f>
        <v>H3I2W3</v>
      </c>
      <c r="M14" s="56" t="str">
        <f>_xlfn.CONCAT("H",'Summary 2'!$J14,"I",'Summary 2'!F$5,"W",'Summary 2'!$C14)</f>
        <v>H3I3W3</v>
      </c>
      <c r="N14" s="56" t="str">
        <f>_xlfn.CONCAT("H",'Summary 2'!$J14,"I",'Summary 2'!G$5,"W",'Summary 2'!$C14)</f>
        <v>H3I4W3</v>
      </c>
    </row>
    <row r="15" spans="2:14" x14ac:dyDescent="0.25">
      <c r="B15" s="66">
        <v>4</v>
      </c>
      <c r="C15" s="67">
        <v>0</v>
      </c>
      <c r="D15" s="50">
        <f>VLOOKUP(K15,HBW!$D$6:$M$57,10,0)</f>
        <v>9</v>
      </c>
      <c r="E15" s="51">
        <f>VLOOKUP(L15,HBW!$D$6:$M$57,10,0)</f>
        <v>5</v>
      </c>
      <c r="F15" s="51">
        <f>VLOOKUP(M15,HBW!$D$6:$M$57,10,0)</f>
        <v>4</v>
      </c>
      <c r="G15" s="52">
        <f>VLOOKUP(N15,HBW!$D$6:$M$57,10,0)</f>
        <v>4</v>
      </c>
      <c r="J15" s="56">
        <v>4</v>
      </c>
      <c r="K15" s="56" t="str">
        <f>_xlfn.CONCAT("H",'Summary 2'!$J15,"I",'Summary 2'!D$5,"W",'Summary 2'!$C15)</f>
        <v>H4I1W0</v>
      </c>
      <c r="L15" s="56" t="str">
        <f>_xlfn.CONCAT("H",'Summary 2'!$J15,"I",'Summary 2'!E$5,"W",'Summary 2'!$C15)</f>
        <v>H4I2W0</v>
      </c>
      <c r="M15" s="56" t="str">
        <f>_xlfn.CONCAT("H",'Summary 2'!$J15,"I",'Summary 2'!F$5,"W",'Summary 2'!$C15)</f>
        <v>H4I3W0</v>
      </c>
      <c r="N15" s="56" t="str">
        <f>_xlfn.CONCAT("H",'Summary 2'!$J15,"I",'Summary 2'!G$5,"W",'Summary 2'!$C15)</f>
        <v>H4I4W0</v>
      </c>
    </row>
    <row r="16" spans="2:14" x14ac:dyDescent="0.25">
      <c r="B16" s="66"/>
      <c r="C16" s="67">
        <v>1</v>
      </c>
      <c r="D16" s="68">
        <f>VLOOKUP(K16,HBW!$D$6:$M$57,10,0)</f>
        <v>27</v>
      </c>
      <c r="E16" s="69">
        <f>VLOOKUP(L16,HBW!$D$6:$M$57,10,0)</f>
        <v>64</v>
      </c>
      <c r="F16" s="69">
        <f>VLOOKUP(M16,HBW!$D$6:$M$57,10,0)</f>
        <v>50</v>
      </c>
      <c r="G16" s="70">
        <f>VLOOKUP(N16,HBW!$D$6:$M$57,10,0)</f>
        <v>100</v>
      </c>
      <c r="J16" s="56">
        <v>4</v>
      </c>
      <c r="K16" s="56" t="str">
        <f>_xlfn.CONCAT("H",'Summary 2'!$J16,"I",'Summary 2'!D$5,"W",'Summary 2'!$C16)</f>
        <v>H4I1W1</v>
      </c>
      <c r="L16" s="56" t="str">
        <f>_xlfn.CONCAT("H",'Summary 2'!$J16,"I",'Summary 2'!E$5,"W",'Summary 2'!$C16)</f>
        <v>H4I2W1</v>
      </c>
      <c r="M16" s="56" t="str">
        <f>_xlfn.CONCAT("H",'Summary 2'!$J16,"I",'Summary 2'!F$5,"W",'Summary 2'!$C16)</f>
        <v>H4I3W1</v>
      </c>
      <c r="N16" s="56" t="str">
        <f>_xlfn.CONCAT("H",'Summary 2'!$J16,"I",'Summary 2'!G$5,"W",'Summary 2'!$C16)</f>
        <v>H4I4W1</v>
      </c>
    </row>
    <row r="17" spans="2:14" x14ac:dyDescent="0.25">
      <c r="B17" s="66"/>
      <c r="C17" s="67">
        <v>2</v>
      </c>
      <c r="D17" s="50">
        <f>VLOOKUP(K17,HBW!$D$6:$M$57,10,0)</f>
        <v>16</v>
      </c>
      <c r="E17" s="51">
        <f>VLOOKUP(L17,HBW!$D$6:$M$57,10,0)</f>
        <v>47</v>
      </c>
      <c r="F17" s="69">
        <f>VLOOKUP(M17,HBW!$D$6:$M$57,10,0)</f>
        <v>65</v>
      </c>
      <c r="G17" s="70">
        <f>VLOOKUP(N17,HBW!$D$6:$M$57,10,0)</f>
        <v>207</v>
      </c>
      <c r="J17" s="56">
        <v>4</v>
      </c>
      <c r="K17" s="56" t="str">
        <f>_xlfn.CONCAT("H",'Summary 2'!$J17,"I",'Summary 2'!D$5,"W",'Summary 2'!$C17)</f>
        <v>H4I1W2</v>
      </c>
      <c r="L17" s="56" t="str">
        <f>_xlfn.CONCAT("H",'Summary 2'!$J17,"I",'Summary 2'!E$5,"W",'Summary 2'!$C17)</f>
        <v>H4I2W2</v>
      </c>
      <c r="M17" s="56" t="str">
        <f>_xlfn.CONCAT("H",'Summary 2'!$J17,"I",'Summary 2'!F$5,"W",'Summary 2'!$C17)</f>
        <v>H4I3W2</v>
      </c>
      <c r="N17" s="56" t="str">
        <f>_xlfn.CONCAT("H",'Summary 2'!$J17,"I",'Summary 2'!G$5,"W",'Summary 2'!$C17)</f>
        <v>H4I4W2</v>
      </c>
    </row>
    <row r="18" spans="2:14" x14ac:dyDescent="0.25">
      <c r="B18" s="61"/>
      <c r="C18" s="62">
        <v>3</v>
      </c>
      <c r="D18" s="53">
        <f>VLOOKUP(K18,HBW!$D$6:$M$57,10,0)</f>
        <v>5</v>
      </c>
      <c r="E18" s="54">
        <f>VLOOKUP(L18,HBW!$D$6:$M$57,10,0)</f>
        <v>16</v>
      </c>
      <c r="F18" s="54">
        <f>VLOOKUP(M18,HBW!$D$6:$M$57,10,0)</f>
        <v>11</v>
      </c>
      <c r="G18" s="55">
        <f>VLOOKUP(N18,HBW!$D$6:$M$57,10,0)</f>
        <v>44</v>
      </c>
      <c r="J18" s="56">
        <v>4</v>
      </c>
      <c r="K18" s="56" t="str">
        <f>_xlfn.CONCAT("H",'Summary 2'!$J18,"I",'Summary 2'!D$5,"W",'Summary 2'!$C18)</f>
        <v>H4I1W3</v>
      </c>
      <c r="L18" s="56" t="str">
        <f>_xlfn.CONCAT("H",'Summary 2'!$J18,"I",'Summary 2'!E$5,"W",'Summary 2'!$C18)</f>
        <v>H4I2W3</v>
      </c>
      <c r="M18" s="56" t="str">
        <f>_xlfn.CONCAT("H",'Summary 2'!$J18,"I",'Summary 2'!F$5,"W",'Summary 2'!$C18)</f>
        <v>H4I3W3</v>
      </c>
      <c r="N18" s="56" t="str">
        <f>_xlfn.CONCAT("H",'Summary 2'!$J18,"I",'Summary 2'!G$5,"W",'Summary 2'!$C18)</f>
        <v>H4I4W3</v>
      </c>
    </row>
  </sheetData>
  <mergeCells count="4">
    <mergeCell ref="B6:B7"/>
    <mergeCell ref="B15:B18"/>
    <mergeCell ref="B11:B14"/>
    <mergeCell ref="B8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0479-0B89-4C99-A8E7-92B0301BC4F7}">
  <sheetPr codeName="Sheet1"/>
  <dimension ref="A1:T60"/>
  <sheetViews>
    <sheetView topLeftCell="A22" workbookViewId="0">
      <selection activeCell="M6" sqref="M6:M57"/>
    </sheetView>
  </sheetViews>
  <sheetFormatPr defaultRowHeight="15" x14ac:dyDescent="0.25"/>
  <cols>
    <col min="1" max="1" width="12.42578125" bestFit="1" customWidth="1"/>
    <col min="2" max="2" width="8.42578125" bestFit="1" customWidth="1"/>
    <col min="3" max="3" width="12.42578125" bestFit="1" customWidth="1"/>
    <col min="4" max="7" width="12.28515625" customWidth="1"/>
    <col min="8" max="8" width="15.42578125" style="17" customWidth="1"/>
    <col min="9" max="9" width="15.42578125" customWidth="1"/>
    <col min="10" max="10" width="12.7109375" customWidth="1"/>
    <col min="11" max="11" width="10.28515625" style="17" customWidth="1"/>
    <col min="12" max="12" width="12.140625" customWidth="1"/>
    <col min="13" max="13" width="12.140625" style="17" customWidth="1"/>
    <col min="14" max="14" width="12.85546875" style="17" bestFit="1" customWidth="1"/>
    <col min="15" max="15" width="11.42578125" bestFit="1" customWidth="1"/>
    <col min="16" max="16" width="12.42578125" style="17" customWidth="1"/>
    <col min="17" max="17" width="13.28515625" bestFit="1" customWidth="1"/>
    <col min="18" max="18" width="13.140625" customWidth="1"/>
    <col min="19" max="19" width="11" customWidth="1"/>
  </cols>
  <sheetData>
    <row r="1" spans="1:20" s="22" customFormat="1" x14ac:dyDescent="0.25">
      <c r="H1" s="23"/>
      <c r="I1" s="23"/>
      <c r="K1" s="24"/>
      <c r="L1" s="24"/>
      <c r="M1" s="24"/>
      <c r="Q1" s="22" t="s">
        <v>88</v>
      </c>
    </row>
    <row r="2" spans="1:20" s="22" customFormat="1" x14ac:dyDescent="0.25">
      <c r="C2" s="22" t="s">
        <v>87</v>
      </c>
      <c r="D2" s="11"/>
      <c r="E2" s="11"/>
      <c r="F2" s="11"/>
      <c r="G2" s="11"/>
      <c r="H2" s="10"/>
      <c r="I2" s="10"/>
      <c r="J2" s="10"/>
      <c r="K2" s="41" t="s">
        <v>75</v>
      </c>
      <c r="L2" s="41"/>
      <c r="M2" s="25" t="s">
        <v>73</v>
      </c>
      <c r="Q2" s="38">
        <f>(Q4-P4)/P4</f>
        <v>0.10015422193558034</v>
      </c>
      <c r="R2" s="38">
        <f>(R4-P4)/P4</f>
        <v>-9.9522177812237433E-2</v>
      </c>
      <c r="T2" s="38"/>
    </row>
    <row r="3" spans="1:20" s="22" customFormat="1" ht="15.75" thickBot="1" x14ac:dyDescent="0.3">
      <c r="D3" s="11"/>
      <c r="E3" s="11"/>
      <c r="F3" s="42" t="s">
        <v>84</v>
      </c>
      <c r="G3" s="41"/>
      <c r="H3" s="41" t="s">
        <v>75</v>
      </c>
      <c r="I3" s="41"/>
      <c r="J3" s="11"/>
      <c r="K3" s="41" t="s">
        <v>82</v>
      </c>
      <c r="L3" s="41"/>
      <c r="M3" s="26"/>
      <c r="N3" s="41" t="s">
        <v>74</v>
      </c>
      <c r="O3" s="41"/>
      <c r="P3" s="22" t="s">
        <v>81</v>
      </c>
    </row>
    <row r="4" spans="1:20" ht="15.75" thickBot="1" x14ac:dyDescent="0.3">
      <c r="D4" s="1"/>
      <c r="E4" s="1"/>
      <c r="F4" s="13">
        <v>2014</v>
      </c>
      <c r="G4" s="29">
        <v>2014</v>
      </c>
      <c r="H4" s="13">
        <v>2014</v>
      </c>
      <c r="I4" s="9">
        <v>2014</v>
      </c>
      <c r="J4" s="9">
        <v>2006</v>
      </c>
      <c r="K4" s="13">
        <v>2014</v>
      </c>
      <c r="L4" s="9">
        <v>2014</v>
      </c>
      <c r="M4" s="13" t="s">
        <v>83</v>
      </c>
      <c r="N4" s="15"/>
      <c r="P4" s="32">
        <f>SUM(P6:P57)/SUM(N6:N57)</f>
        <v>1.6001302885098501</v>
      </c>
      <c r="Q4" s="33">
        <f>SUM(Q6:Q57)/SUM(O6:O57)</f>
        <v>1.7603900925511098</v>
      </c>
      <c r="R4" s="39">
        <f>SUM(R6:R57)/SUM(O6:O57)</f>
        <v>1.440881837414026</v>
      </c>
    </row>
    <row r="5" spans="1:20" s="12" customFormat="1" x14ac:dyDescent="0.25">
      <c r="A5" s="12" t="s">
        <v>76</v>
      </c>
      <c r="B5" s="12" t="s">
        <v>77</v>
      </c>
      <c r="C5" s="12" t="s">
        <v>78</v>
      </c>
      <c r="D5" s="12" t="s">
        <v>5</v>
      </c>
      <c r="E5" s="12" t="s">
        <v>125</v>
      </c>
      <c r="F5" s="14" t="s">
        <v>61</v>
      </c>
      <c r="G5" s="12" t="s">
        <v>58</v>
      </c>
      <c r="H5" s="14" t="s">
        <v>61</v>
      </c>
      <c r="I5" s="12" t="s">
        <v>58</v>
      </c>
      <c r="J5" s="12" t="s">
        <v>58</v>
      </c>
      <c r="K5" s="14" t="s">
        <v>61</v>
      </c>
      <c r="L5" s="12" t="s">
        <v>58</v>
      </c>
      <c r="M5" s="14">
        <v>2014</v>
      </c>
      <c r="N5" s="14" t="s">
        <v>79</v>
      </c>
      <c r="O5" s="12" t="s">
        <v>80</v>
      </c>
      <c r="P5" s="14">
        <v>2006</v>
      </c>
      <c r="Q5" s="12" t="s">
        <v>59</v>
      </c>
      <c r="R5" s="12" t="s">
        <v>60</v>
      </c>
    </row>
    <row r="6" spans="1:20" x14ac:dyDescent="0.25">
      <c r="A6">
        <v>1</v>
      </c>
      <c r="B6">
        <v>0</v>
      </c>
      <c r="C6">
        <v>1</v>
      </c>
      <c r="D6" t="str">
        <f t="shared" ref="D6:D37" si="0">_xlfn.CONCAT("H",A6,"I",C6,"W",B6)</f>
        <v>H1I1W0</v>
      </c>
      <c r="E6" t="str">
        <f>_xlfn.CONCAT("W",B6,"-Inc",C6)</f>
        <v>W0-Inc1</v>
      </c>
      <c r="F6" s="20">
        <v>6859.3</v>
      </c>
      <c r="G6" s="30">
        <v>11371.295769</v>
      </c>
      <c r="H6" s="15">
        <v>5.7203778843700002E-2</v>
      </c>
      <c r="I6" s="1">
        <f>G6/O6</f>
        <v>0.10257380848244985</v>
      </c>
      <c r="J6">
        <f>VLOOKUP(D6,'HBW2006'!$A$1:$B$52,2,0)</f>
        <v>7.2999999999999995E-2</v>
      </c>
      <c r="K6" s="15">
        <f t="shared" ref="K6:K28" si="1">(H6-J6)/J6</f>
        <v>-0.2163865911821917</v>
      </c>
      <c r="L6" s="1">
        <f>(I6-J6)/J6</f>
        <v>0.40512066414314868</v>
      </c>
      <c r="M6" s="18">
        <v>477</v>
      </c>
      <c r="N6" s="20">
        <f>'PUMS Comparison inc-size-worker'!C4</f>
        <v>127307</v>
      </c>
      <c r="O6" s="3">
        <v>110859.6428</v>
      </c>
      <c r="P6" s="15">
        <f>N6*J6</f>
        <v>9293.4110000000001</v>
      </c>
      <c r="Q6" s="7">
        <f>I6*O6</f>
        <v>11371.295769</v>
      </c>
      <c r="R6" s="7">
        <f>H6*O6</f>
        <v>6341.5904894227797</v>
      </c>
      <c r="S6" s="27"/>
    </row>
    <row r="7" spans="1:20" x14ac:dyDescent="0.25">
      <c r="A7">
        <v>1</v>
      </c>
      <c r="B7">
        <v>0</v>
      </c>
      <c r="C7">
        <v>2</v>
      </c>
      <c r="D7" t="str">
        <f t="shared" si="0"/>
        <v>H1I2W0</v>
      </c>
      <c r="E7" t="str">
        <f t="shared" ref="E7:E59" si="2">_xlfn.CONCAT("W",B7,"-Inc",C7)</f>
        <v>W0-Inc2</v>
      </c>
      <c r="F7" s="20">
        <v>2025.3</v>
      </c>
      <c r="G7" s="30">
        <v>2987.0351095699998</v>
      </c>
      <c r="H7" s="15">
        <v>6.6796977438400004E-2</v>
      </c>
      <c r="I7" s="1">
        <f t="shared" ref="I7:I57" si="3">G7/O7</f>
        <v>8.2864829396152154E-2</v>
      </c>
      <c r="J7">
        <f>VLOOKUP(D7,'HBW2006'!$A$1:$B$52,2,0)</f>
        <v>5.3999999999999999E-2</v>
      </c>
      <c r="K7" s="15">
        <f t="shared" si="1"/>
        <v>0.23698106367407418</v>
      </c>
      <c r="L7" s="1">
        <f>(I7-J7)/J7</f>
        <v>0.53453387770652139</v>
      </c>
      <c r="M7" s="18">
        <v>223</v>
      </c>
      <c r="N7" s="20">
        <f>'PUMS Comparison inc-size-worker'!C5</f>
        <v>79605</v>
      </c>
      <c r="O7" s="3">
        <v>36047.079700000002</v>
      </c>
      <c r="P7" s="15">
        <f t="shared" ref="P7:P37" si="4">N7*J7</f>
        <v>4298.67</v>
      </c>
      <c r="Q7" s="7">
        <f t="shared" ref="Q7:Q57" si="5">I7*O7</f>
        <v>2987.0351095699998</v>
      </c>
      <c r="R7" s="7">
        <f t="shared" ref="R7:R59" si="6">H7*O7</f>
        <v>2407.835969441107</v>
      </c>
      <c r="S7" s="27"/>
    </row>
    <row r="8" spans="1:20" x14ac:dyDescent="0.25">
      <c r="A8">
        <v>1</v>
      </c>
      <c r="B8">
        <v>0</v>
      </c>
      <c r="C8">
        <v>3</v>
      </c>
      <c r="D8" t="str">
        <f t="shared" si="0"/>
        <v>H1I3W0</v>
      </c>
      <c r="E8" t="str">
        <f t="shared" si="2"/>
        <v>W0-Inc3</v>
      </c>
      <c r="F8" s="20">
        <v>702.04</v>
      </c>
      <c r="G8" s="30">
        <v>893.03353233300004</v>
      </c>
      <c r="H8" s="15">
        <v>9.4757093706099998E-2</v>
      </c>
      <c r="I8" s="1">
        <f t="shared" si="3"/>
        <v>0.14726725401277069</v>
      </c>
      <c r="J8">
        <f>VLOOKUP(D8,'HBW2006'!$A$1:$B$52,2,0)</f>
        <v>2.5000000000000001E-2</v>
      </c>
      <c r="K8" s="15">
        <f t="shared" si="1"/>
        <v>2.7902837482440002</v>
      </c>
      <c r="L8" s="1">
        <f>(I8-J8)/J8</f>
        <v>4.8906901605108271</v>
      </c>
      <c r="M8" s="19">
        <v>45</v>
      </c>
      <c r="N8" s="20">
        <f>'PUMS Comparison inc-size-worker'!C6</f>
        <v>42422</v>
      </c>
      <c r="O8" s="3">
        <v>6064.0333000000001</v>
      </c>
      <c r="P8" s="15">
        <f t="shared" si="4"/>
        <v>1060.55</v>
      </c>
      <c r="Q8" s="7">
        <f t="shared" si="5"/>
        <v>893.03353233300004</v>
      </c>
      <c r="R8" s="7">
        <f t="shared" si="6"/>
        <v>574.61017164501084</v>
      </c>
      <c r="S8" s="27"/>
    </row>
    <row r="9" spans="1:20" x14ac:dyDescent="0.25">
      <c r="A9">
        <v>1</v>
      </c>
      <c r="B9">
        <v>0</v>
      </c>
      <c r="C9">
        <v>4</v>
      </c>
      <c r="D9" t="str">
        <f t="shared" si="0"/>
        <v>H1I4W0</v>
      </c>
      <c r="E9" t="str">
        <f t="shared" si="2"/>
        <v>W0-Inc4</v>
      </c>
      <c r="F9" s="20">
        <v>317.10000000000002</v>
      </c>
      <c r="G9" s="30">
        <v>207.770311687</v>
      </c>
      <c r="H9" s="15">
        <v>8.3210329851599998E-2</v>
      </c>
      <c r="I9" s="1">
        <f t="shared" si="3"/>
        <v>5.1749461867426232E-2</v>
      </c>
      <c r="J9">
        <f>VLOOKUP(D9,'HBW2006'!$A$1:$B$52,2,0)</f>
        <v>9.5000000000000001E-2</v>
      </c>
      <c r="K9" s="15">
        <f t="shared" si="1"/>
        <v>-0.1241017910357895</v>
      </c>
      <c r="L9" s="1"/>
      <c r="M9" s="19">
        <v>36</v>
      </c>
      <c r="N9" s="20">
        <f>'PUMS Comparison inc-size-worker'!C7</f>
        <v>33094</v>
      </c>
      <c r="O9" s="3">
        <v>4014.9270000000001</v>
      </c>
      <c r="P9" s="15">
        <f t="shared" si="4"/>
        <v>3143.93</v>
      </c>
      <c r="Q9" s="7">
        <f t="shared" si="5"/>
        <v>207.770311687</v>
      </c>
      <c r="R9" s="7">
        <f t="shared" si="6"/>
        <v>334.08340000009485</v>
      </c>
      <c r="S9" s="27"/>
    </row>
    <row r="10" spans="1:20" x14ac:dyDescent="0.25">
      <c r="A10">
        <v>1</v>
      </c>
      <c r="B10">
        <v>1</v>
      </c>
      <c r="C10">
        <v>1</v>
      </c>
      <c r="D10" t="str">
        <f t="shared" si="0"/>
        <v>H1I1W1</v>
      </c>
      <c r="E10" t="str">
        <f t="shared" si="2"/>
        <v>W1-Inc1</v>
      </c>
      <c r="F10" s="20">
        <v>90922.43</v>
      </c>
      <c r="G10" s="30">
        <v>100016.260698</v>
      </c>
      <c r="H10" s="15">
        <v>1.0803206591200001</v>
      </c>
      <c r="I10" s="1">
        <f t="shared" si="3"/>
        <v>1.1595943291273283</v>
      </c>
      <c r="J10">
        <f>VLOOKUP(D10,'HBW2006'!$A$1:$B$52,2,0)</f>
        <v>1.2609999999999999</v>
      </c>
      <c r="K10" s="15">
        <f t="shared" si="1"/>
        <v>-0.14328258594766044</v>
      </c>
      <c r="L10" s="1">
        <f t="shared" ref="L10:L28" si="7">(I10-J10)/J10</f>
        <v>-8.0416868257471547E-2</v>
      </c>
      <c r="M10" s="18">
        <v>351</v>
      </c>
      <c r="N10" s="20">
        <f>'PUMS Comparison inc-size-worker'!C8</f>
        <v>11633</v>
      </c>
      <c r="O10" s="3">
        <v>86251.077799999999</v>
      </c>
      <c r="P10" s="15">
        <f t="shared" si="4"/>
        <v>14669.212999999998</v>
      </c>
      <c r="Q10" s="7">
        <f t="shared" si="5"/>
        <v>100016.260698</v>
      </c>
      <c r="R10" s="7">
        <f t="shared" si="6"/>
        <v>93178.821218706405</v>
      </c>
      <c r="S10" s="27"/>
    </row>
    <row r="11" spans="1:20" x14ac:dyDescent="0.25">
      <c r="A11">
        <v>1</v>
      </c>
      <c r="B11">
        <v>1</v>
      </c>
      <c r="C11">
        <v>2</v>
      </c>
      <c r="D11" t="str">
        <f t="shared" si="0"/>
        <v>H1I2W1</v>
      </c>
      <c r="E11" t="str">
        <f t="shared" si="2"/>
        <v>W1-Inc2</v>
      </c>
      <c r="F11" s="20">
        <v>126423.57</v>
      </c>
      <c r="G11" s="30">
        <v>146708.500967</v>
      </c>
      <c r="H11" s="15">
        <v>1.1893443426899999</v>
      </c>
      <c r="I11" s="1">
        <f t="shared" si="3"/>
        <v>1.1939486885595374</v>
      </c>
      <c r="J11">
        <f>VLOOKUP(D11,'HBW2006'!$A$1:$B$52,2,0)</f>
        <v>1.2569999999999999</v>
      </c>
      <c r="K11" s="15">
        <f t="shared" si="1"/>
        <v>-5.382311639618139E-2</v>
      </c>
      <c r="L11" s="1">
        <f t="shared" si="7"/>
        <v>-5.016015229949284E-2</v>
      </c>
      <c r="M11" s="18">
        <v>593</v>
      </c>
      <c r="N11" s="20">
        <f>'PUMS Comparison inc-size-worker'!C9</f>
        <v>11518</v>
      </c>
      <c r="O11" s="3">
        <v>122876.7219</v>
      </c>
      <c r="P11" s="15">
        <f t="shared" si="4"/>
        <v>14478.125999999998</v>
      </c>
      <c r="Q11" s="7">
        <f t="shared" si="5"/>
        <v>146708.500967</v>
      </c>
      <c r="R11" s="7">
        <f t="shared" si="6"/>
        <v>146142.73404005743</v>
      </c>
      <c r="S11" s="27"/>
    </row>
    <row r="12" spans="1:20" x14ac:dyDescent="0.25">
      <c r="A12">
        <v>1</v>
      </c>
      <c r="B12">
        <v>1</v>
      </c>
      <c r="C12">
        <v>3</v>
      </c>
      <c r="D12" t="str">
        <f t="shared" si="0"/>
        <v>H1I3W1</v>
      </c>
      <c r="E12" t="str">
        <f t="shared" si="2"/>
        <v>W1-Inc3</v>
      </c>
      <c r="F12" s="20">
        <v>30770.89</v>
      </c>
      <c r="G12" s="30">
        <v>37648.8767095</v>
      </c>
      <c r="H12" s="15">
        <v>1.1631385029500001</v>
      </c>
      <c r="I12" s="1">
        <f t="shared" si="3"/>
        <v>1.2590831837002929</v>
      </c>
      <c r="J12">
        <f>VLOOKUP(D12,'HBW2006'!$A$1:$B$52,2,0)</f>
        <v>1.3129999999999999</v>
      </c>
      <c r="K12" s="15">
        <f t="shared" si="1"/>
        <v>-0.11413670757806539</v>
      </c>
      <c r="L12" s="1">
        <f t="shared" si="7"/>
        <v>-4.106383571950268E-2</v>
      </c>
      <c r="M12" s="18">
        <v>223</v>
      </c>
      <c r="N12" s="20">
        <f>'PUMS Comparison inc-size-worker'!C10</f>
        <v>22486</v>
      </c>
      <c r="O12" s="3">
        <v>29901.8184</v>
      </c>
      <c r="P12" s="15">
        <f t="shared" si="4"/>
        <v>29524.117999999999</v>
      </c>
      <c r="Q12" s="7">
        <f t="shared" si="5"/>
        <v>37648.8767095</v>
      </c>
      <c r="R12" s="7">
        <f t="shared" si="6"/>
        <v>34779.956289258764</v>
      </c>
      <c r="S12" s="27"/>
    </row>
    <row r="13" spans="1:20" x14ac:dyDescent="0.25">
      <c r="A13">
        <v>1</v>
      </c>
      <c r="B13">
        <v>1</v>
      </c>
      <c r="C13">
        <v>4</v>
      </c>
      <c r="D13" t="str">
        <f t="shared" si="0"/>
        <v>H1I4W1</v>
      </c>
      <c r="E13" t="str">
        <f t="shared" si="2"/>
        <v>W1-Inc4</v>
      </c>
      <c r="F13" s="20">
        <v>30683.8</v>
      </c>
      <c r="G13" s="30">
        <v>50034.137461999999</v>
      </c>
      <c r="H13" s="15">
        <v>1.2778061134900001</v>
      </c>
      <c r="I13" s="1">
        <f t="shared" si="3"/>
        <v>1.8879597440272617</v>
      </c>
      <c r="J13">
        <f>VLOOKUP(D13,'HBW2006'!$A$1:$B$52,2,0)</f>
        <v>1.206</v>
      </c>
      <c r="K13" s="15">
        <f t="shared" si="1"/>
        <v>5.9540724286898924E-2</v>
      </c>
      <c r="L13" s="1">
        <f t="shared" si="7"/>
        <v>0.56547242456655211</v>
      </c>
      <c r="M13" s="18">
        <v>247</v>
      </c>
      <c r="N13" s="20">
        <f>'PUMS Comparison inc-size-worker'!C11</f>
        <v>5783</v>
      </c>
      <c r="O13" s="3">
        <v>26501.697199999999</v>
      </c>
      <c r="P13" s="15">
        <f t="shared" si="4"/>
        <v>6974.2979999999998</v>
      </c>
      <c r="Q13" s="7">
        <f t="shared" si="5"/>
        <v>50034.137461999999</v>
      </c>
      <c r="R13" s="7">
        <f t="shared" si="6"/>
        <v>33864.030700020812</v>
      </c>
      <c r="S13" s="27"/>
    </row>
    <row r="14" spans="1:20" x14ac:dyDescent="0.25">
      <c r="A14">
        <v>2</v>
      </c>
      <c r="B14">
        <v>0</v>
      </c>
      <c r="C14">
        <v>1</v>
      </c>
      <c r="D14" t="str">
        <f t="shared" si="0"/>
        <v>H2I1W0</v>
      </c>
      <c r="E14" t="str">
        <f t="shared" si="2"/>
        <v>W0-Inc1</v>
      </c>
      <c r="F14" s="20">
        <v>2669.36</v>
      </c>
      <c r="G14" s="30">
        <v>3727.4409192200001</v>
      </c>
      <c r="H14" s="15">
        <v>4.1087630123999998E-2</v>
      </c>
      <c r="I14" s="1">
        <f t="shared" si="3"/>
        <v>9.3280495133959293E-2</v>
      </c>
      <c r="J14">
        <f>VLOOKUP(D14,'HBW2006'!$A$1:$B$52,2,0)</f>
        <v>0.11700000000000001</v>
      </c>
      <c r="K14" s="15">
        <f t="shared" si="1"/>
        <v>-0.64882367415384612</v>
      </c>
      <c r="L14" s="1">
        <f t="shared" si="7"/>
        <v>-0.20273081082086078</v>
      </c>
      <c r="M14" s="18">
        <v>139</v>
      </c>
      <c r="N14" s="20">
        <f>'PUMS Comparison inc-size-worker'!C12</f>
        <v>732</v>
      </c>
      <c r="O14" s="3">
        <v>39959.489000000001</v>
      </c>
      <c r="P14" s="15">
        <f t="shared" si="4"/>
        <v>85.644000000000005</v>
      </c>
      <c r="Q14" s="7">
        <f t="shared" si="5"/>
        <v>3727.4409192200001</v>
      </c>
      <c r="R14" s="7">
        <f t="shared" si="6"/>
        <v>1641.8407039760466</v>
      </c>
      <c r="S14" s="27"/>
    </row>
    <row r="15" spans="1:20" x14ac:dyDescent="0.25">
      <c r="A15">
        <v>2</v>
      </c>
      <c r="B15">
        <v>0</v>
      </c>
      <c r="C15">
        <v>2</v>
      </c>
      <c r="D15" t="str">
        <f t="shared" si="0"/>
        <v>H2I2W0</v>
      </c>
      <c r="E15" t="str">
        <f t="shared" si="2"/>
        <v>W0-Inc2</v>
      </c>
      <c r="F15" s="20">
        <v>1504.31</v>
      </c>
      <c r="G15" s="30">
        <v>1819.58042903</v>
      </c>
      <c r="H15" s="15">
        <v>7.4339714522699996E-2</v>
      </c>
      <c r="I15" s="1">
        <f t="shared" si="3"/>
        <v>3.9878414260055409E-2</v>
      </c>
      <c r="J15">
        <f>VLOOKUP(D15,'HBW2006'!$A$1:$B$52,2,0)</f>
        <v>7.9000000000000001E-2</v>
      </c>
      <c r="K15" s="15">
        <f t="shared" si="1"/>
        <v>-5.8990955408860825E-2</v>
      </c>
      <c r="L15" s="1">
        <f t="shared" si="7"/>
        <v>-0.49520994607524799</v>
      </c>
      <c r="M15" s="18">
        <v>206</v>
      </c>
      <c r="N15" s="20">
        <f>'PUMS Comparison inc-size-worker'!C13</f>
        <v>12076</v>
      </c>
      <c r="O15" s="3">
        <v>45628.2042</v>
      </c>
      <c r="P15" s="15">
        <f t="shared" si="4"/>
        <v>954.00400000000002</v>
      </c>
      <c r="Q15" s="7">
        <f t="shared" si="5"/>
        <v>1819.58042903</v>
      </c>
      <c r="R15" s="7">
        <f t="shared" si="6"/>
        <v>3391.9876744114608</v>
      </c>
      <c r="S15" s="27"/>
    </row>
    <row r="16" spans="1:20" x14ac:dyDescent="0.25">
      <c r="A16">
        <v>2</v>
      </c>
      <c r="B16">
        <v>0</v>
      </c>
      <c r="C16">
        <v>3</v>
      </c>
      <c r="D16" t="str">
        <f t="shared" si="0"/>
        <v>H2I3W0</v>
      </c>
      <c r="E16" t="str">
        <f t="shared" si="2"/>
        <v>W0-Inc3</v>
      </c>
      <c r="F16" s="20">
        <v>691.79</v>
      </c>
      <c r="G16" s="30">
        <v>1417.9872104599999</v>
      </c>
      <c r="H16" s="15">
        <v>5.4262588728900003E-2</v>
      </c>
      <c r="I16" s="1">
        <f t="shared" si="3"/>
        <v>0.11054665709428968</v>
      </c>
      <c r="J16">
        <f>VLOOKUP(D16,'HBW2006'!$A$1:$B$52,2,0)</f>
        <v>0.19800000000000001</v>
      </c>
      <c r="K16" s="15">
        <f t="shared" si="1"/>
        <v>-0.7259465215712122</v>
      </c>
      <c r="L16" s="1">
        <f t="shared" si="7"/>
        <v>-0.44168355002884002</v>
      </c>
      <c r="M16" s="18">
        <v>92</v>
      </c>
      <c r="N16" s="20">
        <f>'PUMS Comparison inc-size-worker'!C14</f>
        <v>23566</v>
      </c>
      <c r="O16" s="3">
        <v>12827.047399999999</v>
      </c>
      <c r="P16" s="15">
        <f t="shared" si="4"/>
        <v>4666.0680000000002</v>
      </c>
      <c r="Q16" s="7">
        <f t="shared" si="5"/>
        <v>1417.9872104599999</v>
      </c>
      <c r="R16" s="7">
        <f t="shared" si="6"/>
        <v>696.02879767230604</v>
      </c>
      <c r="S16" s="27"/>
    </row>
    <row r="17" spans="1:19" x14ac:dyDescent="0.25">
      <c r="A17">
        <v>2</v>
      </c>
      <c r="B17">
        <v>0</v>
      </c>
      <c r="C17">
        <v>4</v>
      </c>
      <c r="D17" t="str">
        <f t="shared" si="0"/>
        <v>H2I4W0</v>
      </c>
      <c r="E17" t="str">
        <f t="shared" si="2"/>
        <v>W0-Inc4</v>
      </c>
      <c r="F17" s="20">
        <v>2044.89</v>
      </c>
      <c r="G17" s="30">
        <v>4968.7054668700002</v>
      </c>
      <c r="H17" s="15">
        <v>0.118261583235</v>
      </c>
      <c r="I17" s="1">
        <f t="shared" si="3"/>
        <v>0.32906067739695444</v>
      </c>
      <c r="J17">
        <f>VLOOKUP(D17,'HBW2006'!$A$1:$B$52,2,0)</f>
        <v>0.193</v>
      </c>
      <c r="K17" s="15">
        <f t="shared" si="1"/>
        <v>-0.38724568272020732</v>
      </c>
      <c r="L17" s="1">
        <f t="shared" si="7"/>
        <v>0.70497760309302815</v>
      </c>
      <c r="M17" s="18">
        <v>130</v>
      </c>
      <c r="N17" s="20">
        <f>'PUMS Comparison inc-size-worker'!C15</f>
        <v>8541</v>
      </c>
      <c r="O17" s="3">
        <v>15099.663399999999</v>
      </c>
      <c r="P17" s="15">
        <f t="shared" si="4"/>
        <v>1648.413</v>
      </c>
      <c r="Q17" s="7">
        <f t="shared" si="5"/>
        <v>4968.7054668700002</v>
      </c>
      <c r="R17" s="7">
        <f t="shared" si="6"/>
        <v>1785.710099999583</v>
      </c>
      <c r="S17" s="27"/>
    </row>
    <row r="18" spans="1:19" x14ac:dyDescent="0.25">
      <c r="A18">
        <v>2</v>
      </c>
      <c r="B18">
        <v>1</v>
      </c>
      <c r="C18">
        <v>1</v>
      </c>
      <c r="D18" t="str">
        <f t="shared" si="0"/>
        <v>H2I1W1</v>
      </c>
      <c r="E18" t="str">
        <f t="shared" si="2"/>
        <v>W1-Inc1</v>
      </c>
      <c r="F18" s="20">
        <v>34824.589999999997</v>
      </c>
      <c r="G18" s="30">
        <v>42908.223323400001</v>
      </c>
      <c r="H18" s="15">
        <v>0.98747086580900001</v>
      </c>
      <c r="I18" s="1">
        <f t="shared" si="3"/>
        <v>1.2361601893992218</v>
      </c>
      <c r="J18">
        <f>VLOOKUP(D18,'HBW2006'!$A$1:$B$52,2,0)</f>
        <v>1.202</v>
      </c>
      <c r="K18" s="15">
        <f t="shared" si="1"/>
        <v>-0.17847681713061561</v>
      </c>
      <c r="L18" s="1">
        <f t="shared" si="7"/>
        <v>2.8419458734793537E-2</v>
      </c>
      <c r="M18" s="18">
        <v>105</v>
      </c>
      <c r="N18" s="20">
        <f>'PUMS Comparison inc-size-worker'!C16</f>
        <v>1694</v>
      </c>
      <c r="O18" s="3">
        <v>34710.892399999997</v>
      </c>
      <c r="P18" s="15">
        <f t="shared" si="4"/>
        <v>2036.1879999999999</v>
      </c>
      <c r="Q18" s="7">
        <f t="shared" si="5"/>
        <v>42908.223323400001</v>
      </c>
      <c r="R18" s="7">
        <f t="shared" si="6"/>
        <v>34275.994971231034</v>
      </c>
      <c r="S18" s="27"/>
    </row>
    <row r="19" spans="1:19" x14ac:dyDescent="0.25">
      <c r="A19">
        <v>2</v>
      </c>
      <c r="B19">
        <v>1</v>
      </c>
      <c r="C19">
        <v>2</v>
      </c>
      <c r="D19" t="str">
        <f t="shared" si="0"/>
        <v>H2I2W1</v>
      </c>
      <c r="E19" t="str">
        <f t="shared" si="2"/>
        <v>W1-Inc2</v>
      </c>
      <c r="F19" s="20">
        <v>69832.710000000006</v>
      </c>
      <c r="G19" s="30">
        <v>81895.013196100001</v>
      </c>
      <c r="H19" s="15">
        <v>1.1040819716400001</v>
      </c>
      <c r="I19" s="1">
        <f t="shared" si="3"/>
        <v>1.4240064396570722</v>
      </c>
      <c r="J19">
        <f>VLOOKUP(D19,'HBW2006'!$A$1:$B$52,2,0)</f>
        <v>1.35</v>
      </c>
      <c r="K19" s="15">
        <f t="shared" si="1"/>
        <v>-0.18216150248888888</v>
      </c>
      <c r="L19" s="1">
        <f t="shared" si="7"/>
        <v>5.4819584931164511E-2</v>
      </c>
      <c r="M19" s="18">
        <v>230</v>
      </c>
      <c r="N19" s="20">
        <f>'PUMS Comparison inc-size-worker'!C17</f>
        <v>33468</v>
      </c>
      <c r="O19" s="3">
        <v>57510.282899999998</v>
      </c>
      <c r="P19" s="15">
        <f t="shared" si="4"/>
        <v>45181.8</v>
      </c>
      <c r="Q19" s="7">
        <f t="shared" si="5"/>
        <v>81895.013196100001</v>
      </c>
      <c r="R19" s="7">
        <f t="shared" si="6"/>
        <v>63496.066533806181</v>
      </c>
      <c r="S19" s="27"/>
    </row>
    <row r="20" spans="1:19" x14ac:dyDescent="0.25">
      <c r="A20">
        <v>2</v>
      </c>
      <c r="B20">
        <v>1</v>
      </c>
      <c r="C20">
        <v>3</v>
      </c>
      <c r="D20" t="str">
        <f t="shared" si="0"/>
        <v>H2I3W1</v>
      </c>
      <c r="E20" t="str">
        <f t="shared" si="2"/>
        <v>W1-Inc3</v>
      </c>
      <c r="F20" s="20">
        <v>23841.51</v>
      </c>
      <c r="G20" s="30">
        <v>27419.354042999999</v>
      </c>
      <c r="H20" s="15">
        <v>1.2750533767500001</v>
      </c>
      <c r="I20" s="1">
        <f t="shared" si="3"/>
        <v>1.2231316943865753</v>
      </c>
      <c r="J20">
        <f>VLOOKUP(D20,'HBW2006'!$A$1:$B$52,2,0)</f>
        <v>1.47</v>
      </c>
      <c r="K20" s="15">
        <f t="shared" si="1"/>
        <v>-0.13261675051020402</v>
      </c>
      <c r="L20" s="1">
        <f t="shared" si="7"/>
        <v>-0.16793762286627528</v>
      </c>
      <c r="M20" s="18">
        <v>122</v>
      </c>
      <c r="N20" s="20">
        <f>'PUMS Comparison inc-size-worker'!C18</f>
        <v>102114</v>
      </c>
      <c r="O20" s="3">
        <v>22417.335899999998</v>
      </c>
      <c r="P20" s="15">
        <f t="shared" si="4"/>
        <v>150107.57999999999</v>
      </c>
      <c r="Q20" s="7">
        <f t="shared" si="5"/>
        <v>27419.354043000003</v>
      </c>
      <c r="R20" s="7">
        <f t="shared" si="6"/>
        <v>28583.299837033999</v>
      </c>
      <c r="S20" s="27"/>
    </row>
    <row r="21" spans="1:19" x14ac:dyDescent="0.25">
      <c r="A21">
        <v>2</v>
      </c>
      <c r="B21">
        <v>1</v>
      </c>
      <c r="C21">
        <v>4</v>
      </c>
      <c r="D21" t="str">
        <f t="shared" si="0"/>
        <v>H2I4W1</v>
      </c>
      <c r="E21" t="str">
        <f t="shared" si="2"/>
        <v>W1-Inc4</v>
      </c>
      <c r="F21" s="20">
        <v>44579.65</v>
      </c>
      <c r="G21" s="30">
        <v>70374.682100499995</v>
      </c>
      <c r="H21" s="15">
        <v>1.20003331021</v>
      </c>
      <c r="I21" s="1">
        <f t="shared" si="3"/>
        <v>1.8795667562497378</v>
      </c>
      <c r="J21">
        <f>VLOOKUP(D21,'HBW2006'!$A$1:$B$52,2,0)</f>
        <v>1.427</v>
      </c>
      <c r="K21" s="15">
        <f t="shared" si="1"/>
        <v>-0.15905163965662228</v>
      </c>
      <c r="L21" s="1">
        <f t="shared" si="7"/>
        <v>0.31714558952329203</v>
      </c>
      <c r="M21" s="18">
        <v>245</v>
      </c>
      <c r="N21" s="20">
        <f>'PUMS Comparison inc-size-worker'!C19</f>
        <v>37679</v>
      </c>
      <c r="O21" s="3">
        <v>37441.97</v>
      </c>
      <c r="P21" s="15">
        <f t="shared" si="4"/>
        <v>53767.933000000005</v>
      </c>
      <c r="Q21" s="7">
        <f t="shared" si="5"/>
        <v>70374.682100499995</v>
      </c>
      <c r="R21" s="7">
        <f t="shared" si="6"/>
        <v>44931.611199883519</v>
      </c>
      <c r="S21" s="27"/>
    </row>
    <row r="22" spans="1:19" x14ac:dyDescent="0.25">
      <c r="A22">
        <v>2</v>
      </c>
      <c r="B22">
        <v>2</v>
      </c>
      <c r="C22">
        <v>1</v>
      </c>
      <c r="D22" t="str">
        <f t="shared" si="0"/>
        <v>H2I1W2</v>
      </c>
      <c r="E22" t="str">
        <f t="shared" si="2"/>
        <v>W2-Inc1</v>
      </c>
      <c r="F22" s="20">
        <v>49303.46</v>
      </c>
      <c r="G22" s="30">
        <v>51894.189332800001</v>
      </c>
      <c r="H22" s="15">
        <v>1.6268353741099999</v>
      </c>
      <c r="I22" s="1">
        <f t="shared" si="3"/>
        <v>1.9837560101702771</v>
      </c>
      <c r="J22">
        <f>VLOOKUP(D22,'HBW2006'!$A$1:$B$52,2,0)</f>
        <v>2.786</v>
      </c>
      <c r="K22" s="15">
        <f t="shared" si="1"/>
        <v>-0.41606770491385503</v>
      </c>
      <c r="L22" s="1">
        <f t="shared" si="7"/>
        <v>-0.28795548809394217</v>
      </c>
      <c r="M22" s="19">
        <v>96</v>
      </c>
      <c r="N22" s="20">
        <f>'PUMS Comparison inc-size-worker'!C20</f>
        <v>58653</v>
      </c>
      <c r="O22" s="3">
        <v>26159.5625</v>
      </c>
      <c r="P22" s="15">
        <f t="shared" si="4"/>
        <v>163407.258</v>
      </c>
      <c r="Q22" s="7">
        <f t="shared" si="5"/>
        <v>51894.189332800001</v>
      </c>
      <c r="R22" s="7">
        <f t="shared" si="6"/>
        <v>42557.301646241423</v>
      </c>
      <c r="S22" s="27"/>
    </row>
    <row r="23" spans="1:19" x14ac:dyDescent="0.25">
      <c r="A23">
        <v>2</v>
      </c>
      <c r="B23">
        <v>2</v>
      </c>
      <c r="C23">
        <v>2</v>
      </c>
      <c r="D23" t="str">
        <f t="shared" si="0"/>
        <v>H2I2W2</v>
      </c>
      <c r="E23" t="str">
        <f t="shared" si="2"/>
        <v>W2-Inc2</v>
      </c>
      <c r="F23" s="20">
        <v>170391.07</v>
      </c>
      <c r="G23" s="30">
        <v>168043.113056</v>
      </c>
      <c r="H23" s="15">
        <v>2.26440493498</v>
      </c>
      <c r="I23" s="1">
        <f t="shared" si="3"/>
        <v>2.1918769805147309</v>
      </c>
      <c r="J23">
        <f>VLOOKUP(D23,'HBW2006'!$A$1:$B$52,2,0)</f>
        <v>2.9159999999999999</v>
      </c>
      <c r="K23" s="15">
        <f t="shared" si="1"/>
        <v>-0.22345509774348421</v>
      </c>
      <c r="L23" s="1">
        <f t="shared" si="7"/>
        <v>-0.2483275101115463</v>
      </c>
      <c r="M23" s="18">
        <v>280</v>
      </c>
      <c r="N23" s="20">
        <f>'PUMS Comparison inc-size-worker'!C21</f>
        <v>48947</v>
      </c>
      <c r="O23" s="3">
        <v>76666.306800000006</v>
      </c>
      <c r="P23" s="15">
        <f t="shared" si="4"/>
        <v>142729.45199999999</v>
      </c>
      <c r="Q23" s="7">
        <f t="shared" si="5"/>
        <v>168043.113056</v>
      </c>
      <c r="R23" s="7">
        <f t="shared" si="6"/>
        <v>173603.56346461075</v>
      </c>
      <c r="S23" s="27"/>
    </row>
    <row r="24" spans="1:19" x14ac:dyDescent="0.25">
      <c r="A24">
        <v>2</v>
      </c>
      <c r="B24">
        <v>2</v>
      </c>
      <c r="C24">
        <v>3</v>
      </c>
      <c r="D24" t="str">
        <f t="shared" si="0"/>
        <v>H2I3W2</v>
      </c>
      <c r="E24" t="str">
        <f t="shared" si="2"/>
        <v>W2-Inc3</v>
      </c>
      <c r="F24" s="20">
        <v>71787.759999999995</v>
      </c>
      <c r="G24" s="30">
        <v>78050.446990199998</v>
      </c>
      <c r="H24" s="15">
        <v>2.3841682979700001</v>
      </c>
      <c r="I24" s="1">
        <f t="shared" si="3"/>
        <v>2.4179216338211527</v>
      </c>
      <c r="J24">
        <f>VLOOKUP(D24,'HBW2006'!$A$1:$B$52,2,0)</f>
        <v>3.0369999999999999</v>
      </c>
      <c r="K24" s="15">
        <f t="shared" si="1"/>
        <v>-0.21495940139282183</v>
      </c>
      <c r="L24" s="1">
        <f t="shared" si="7"/>
        <v>-0.20384536258770078</v>
      </c>
      <c r="M24" s="18">
        <v>193</v>
      </c>
      <c r="N24" s="20">
        <f>'PUMS Comparison inc-size-worker'!C22</f>
        <v>4989</v>
      </c>
      <c r="O24" s="3">
        <v>32279.9738</v>
      </c>
      <c r="P24" s="15">
        <f t="shared" si="4"/>
        <v>15151.592999999999</v>
      </c>
      <c r="Q24" s="7">
        <f t="shared" si="5"/>
        <v>78050.446990199998</v>
      </c>
      <c r="R24" s="7">
        <f t="shared" si="6"/>
        <v>76960.890193262196</v>
      </c>
      <c r="S24" s="27"/>
    </row>
    <row r="25" spans="1:19" x14ac:dyDescent="0.25">
      <c r="A25">
        <v>2</v>
      </c>
      <c r="B25">
        <v>2</v>
      </c>
      <c r="C25">
        <v>4</v>
      </c>
      <c r="D25" t="str">
        <f t="shared" si="0"/>
        <v>H2I4W2</v>
      </c>
      <c r="E25" t="str">
        <f t="shared" si="2"/>
        <v>W2-Inc4</v>
      </c>
      <c r="F25" s="20">
        <v>219354.31</v>
      </c>
      <c r="G25" s="30">
        <v>293710.96291900001</v>
      </c>
      <c r="H25" s="15">
        <v>2.4821361475499999</v>
      </c>
      <c r="I25" s="1">
        <f t="shared" si="3"/>
        <v>3.1874773842866917</v>
      </c>
      <c r="J25">
        <f>VLOOKUP(D25,'HBW2006'!$A$1:$B$52,2,0)</f>
        <v>2.81</v>
      </c>
      <c r="K25" s="15">
        <f t="shared" si="1"/>
        <v>-0.11667752756227763</v>
      </c>
      <c r="L25" s="1">
        <f t="shared" si="7"/>
        <v>0.13433358871412512</v>
      </c>
      <c r="M25" s="18">
        <v>606</v>
      </c>
      <c r="N25" s="20">
        <f>'PUMS Comparison inc-size-worker'!C23</f>
        <v>26434</v>
      </c>
      <c r="O25" s="3">
        <v>92145.2696</v>
      </c>
      <c r="P25" s="15">
        <f t="shared" si="4"/>
        <v>74279.540000000008</v>
      </c>
      <c r="Q25" s="7">
        <f t="shared" si="5"/>
        <v>293710.96291900001</v>
      </c>
      <c r="R25" s="7">
        <f t="shared" si="6"/>
        <v>228717.10449990013</v>
      </c>
      <c r="S25" s="27"/>
    </row>
    <row r="26" spans="1:19" x14ac:dyDescent="0.25">
      <c r="A26">
        <v>3</v>
      </c>
      <c r="B26">
        <v>0</v>
      </c>
      <c r="C26">
        <v>1</v>
      </c>
      <c r="D26" t="str">
        <f t="shared" si="0"/>
        <v>H3I1W0</v>
      </c>
      <c r="E26" t="str">
        <f t="shared" si="2"/>
        <v>W0-Inc1</v>
      </c>
      <c r="F26" s="20">
        <v>668.68</v>
      </c>
      <c r="G26" s="30">
        <v>1004.06170758</v>
      </c>
      <c r="H26" s="15">
        <v>0.161322081205</v>
      </c>
      <c r="I26" s="1">
        <f t="shared" si="3"/>
        <v>0.22766379234909834</v>
      </c>
      <c r="J26">
        <f>VLOOKUP(D26,'HBW2006'!$A$1:$B$52,2,0)</f>
        <v>8.5000000000000006E-2</v>
      </c>
      <c r="K26" s="15">
        <f t="shared" si="1"/>
        <v>0.8979068377058822</v>
      </c>
      <c r="L26" s="1">
        <f t="shared" si="7"/>
        <v>1.6783975570482155</v>
      </c>
      <c r="M26" s="19">
        <v>12</v>
      </c>
      <c r="N26" s="20">
        <f>'PUMS Comparison inc-size-worker'!C24</f>
        <v>19399</v>
      </c>
      <c r="O26" s="3">
        <v>4410.2828</v>
      </c>
      <c r="P26" s="15">
        <f t="shared" si="4"/>
        <v>1648.9150000000002</v>
      </c>
      <c r="Q26" s="7">
        <f t="shared" si="5"/>
        <v>1004.06170758</v>
      </c>
      <c r="R26" s="7">
        <f t="shared" si="6"/>
        <v>711.47599999861472</v>
      </c>
      <c r="S26" s="27"/>
    </row>
    <row r="27" spans="1:19" x14ac:dyDescent="0.25">
      <c r="A27">
        <v>3</v>
      </c>
      <c r="B27">
        <v>0</v>
      </c>
      <c r="C27">
        <v>2</v>
      </c>
      <c r="D27" t="str">
        <f t="shared" si="0"/>
        <v>H3I2W0</v>
      </c>
      <c r="E27" t="str">
        <f t="shared" si="2"/>
        <v>W0-Inc2</v>
      </c>
      <c r="F27" s="20">
        <v>318.39999999999998</v>
      </c>
      <c r="G27" s="30">
        <v>85.487215365500006</v>
      </c>
      <c r="H27" s="15">
        <v>0.31760840894999998</v>
      </c>
      <c r="I27" s="1">
        <f t="shared" si="3"/>
        <v>3.3718106722250313E-2</v>
      </c>
      <c r="J27">
        <f>VLOOKUP(D27,'HBW2006'!$A$1:$B$52,2,0)</f>
        <v>0.28399999999999997</v>
      </c>
      <c r="K27" s="15">
        <f t="shared" si="1"/>
        <v>0.11833946813380283</v>
      </c>
      <c r="L27" s="1">
        <f t="shared" si="7"/>
        <v>-0.88127427210475229</v>
      </c>
      <c r="M27" s="19">
        <v>11</v>
      </c>
      <c r="N27" s="20">
        <f>'PUMS Comparison inc-size-worker'!C25</f>
        <v>3302</v>
      </c>
      <c r="O27" s="3">
        <v>2535.3503999999998</v>
      </c>
      <c r="P27" s="15">
        <f t="shared" si="4"/>
        <v>937.76799999999992</v>
      </c>
      <c r="Q27" s="7">
        <f t="shared" si="5"/>
        <v>85.487215365500006</v>
      </c>
      <c r="R27" s="7">
        <f t="shared" si="6"/>
        <v>805.24860667474593</v>
      </c>
      <c r="S27" s="27"/>
    </row>
    <row r="28" spans="1:19" x14ac:dyDescent="0.25">
      <c r="A28">
        <v>3</v>
      </c>
      <c r="B28">
        <v>0</v>
      </c>
      <c r="C28">
        <v>3</v>
      </c>
      <c r="D28" t="str">
        <f t="shared" si="0"/>
        <v>H3I3W0</v>
      </c>
      <c r="E28" t="str">
        <f t="shared" si="2"/>
        <v>W0-Inc3</v>
      </c>
      <c r="F28" s="20">
        <v>436.42</v>
      </c>
      <c r="G28" s="30">
        <v>1034.0972528699999</v>
      </c>
      <c r="H28" s="15">
        <v>0.21559465647199999</v>
      </c>
      <c r="I28" s="1">
        <f t="shared" si="3"/>
        <v>2.9757894607392443</v>
      </c>
      <c r="J28">
        <f>VLOOKUP(D28,'HBW2006'!$A$1:$B$52,2,0)</f>
        <v>0.65100000000000002</v>
      </c>
      <c r="K28" s="15">
        <f t="shared" si="1"/>
        <v>-0.66882541248540706</v>
      </c>
      <c r="L28" s="1">
        <f t="shared" si="7"/>
        <v>3.5711051624258738</v>
      </c>
      <c r="M28" s="19">
        <v>2</v>
      </c>
      <c r="N28" s="20">
        <f>'PUMS Comparison inc-size-worker'!C26</f>
        <v>3825</v>
      </c>
      <c r="O28" s="3">
        <v>347.50349999999997</v>
      </c>
      <c r="P28" s="15">
        <f t="shared" si="4"/>
        <v>2490.0750000000003</v>
      </c>
      <c r="Q28" s="7">
        <f t="shared" si="5"/>
        <v>1034.0972528699999</v>
      </c>
      <c r="R28" s="7">
        <f t="shared" si="6"/>
        <v>74.919897705317638</v>
      </c>
      <c r="S28" s="27"/>
    </row>
    <row r="29" spans="1:19" x14ac:dyDescent="0.25">
      <c r="A29">
        <v>3</v>
      </c>
      <c r="B29">
        <v>0</v>
      </c>
      <c r="C29">
        <v>4</v>
      </c>
      <c r="D29" t="str">
        <f t="shared" si="0"/>
        <v>H3I4W0</v>
      </c>
      <c r="E29" t="str">
        <f t="shared" si="2"/>
        <v>W0-Inc4</v>
      </c>
      <c r="F29" s="17"/>
      <c r="G29" s="30">
        <v>26184.812867199998</v>
      </c>
      <c r="H29" s="15"/>
      <c r="I29" s="1">
        <f t="shared" si="3"/>
        <v>18.440862275951783</v>
      </c>
      <c r="J29">
        <f>VLOOKUP(D29,'HBW2006'!$A$1:$B$52,2,0)</f>
        <v>0.10199999999999999</v>
      </c>
      <c r="K29" s="15"/>
      <c r="L29" s="1"/>
      <c r="M29" s="19">
        <v>10</v>
      </c>
      <c r="N29" s="20">
        <f>'PUMS Comparison inc-size-worker'!C27</f>
        <v>33142</v>
      </c>
      <c r="O29" s="3">
        <v>1419.9342999999999</v>
      </c>
      <c r="P29" s="15">
        <f t="shared" si="4"/>
        <v>3380.4839999999999</v>
      </c>
      <c r="Q29" s="7">
        <f t="shared" si="5"/>
        <v>26184.812867200002</v>
      </c>
      <c r="R29" s="7">
        <f t="shared" si="6"/>
        <v>0</v>
      </c>
      <c r="S29" s="27"/>
    </row>
    <row r="30" spans="1:19" x14ac:dyDescent="0.25">
      <c r="A30">
        <v>3</v>
      </c>
      <c r="B30">
        <v>1</v>
      </c>
      <c r="C30">
        <v>1</v>
      </c>
      <c r="D30" t="str">
        <f t="shared" si="0"/>
        <v>H3I1W1</v>
      </c>
      <c r="E30" t="str">
        <f t="shared" si="2"/>
        <v>W1-Inc1</v>
      </c>
      <c r="F30" s="20">
        <v>19242.189999999999</v>
      </c>
      <c r="G30" s="30">
        <v>66966.111174999998</v>
      </c>
      <c r="H30" s="15">
        <v>0.74003333745199995</v>
      </c>
      <c r="I30" s="1">
        <f t="shared" si="3"/>
        <v>3.3363884296915796</v>
      </c>
      <c r="J30">
        <f>VLOOKUP(D30,'HBW2006'!$A$1:$B$52,2,0)</f>
        <v>1.2549999999999999</v>
      </c>
      <c r="K30" s="15">
        <f t="shared" ref="K30:K42" si="8">(H30-J30)/J30</f>
        <v>-0.41033200203027886</v>
      </c>
      <c r="L30" s="1">
        <f t="shared" ref="L30:L42" si="9">(I30-J30)/J30</f>
        <v>1.6584768364076334</v>
      </c>
      <c r="M30" s="19">
        <v>48</v>
      </c>
      <c r="N30" s="20">
        <f>'PUMS Comparison inc-size-worker'!C28</f>
        <v>28186</v>
      </c>
      <c r="O30" s="3">
        <v>20071.437300000001</v>
      </c>
      <c r="P30" s="15">
        <f t="shared" si="4"/>
        <v>35373.43</v>
      </c>
      <c r="Q30" s="7">
        <f t="shared" si="5"/>
        <v>66966.111174999998</v>
      </c>
      <c r="R30" s="7">
        <f t="shared" si="6"/>
        <v>14853.53273257756</v>
      </c>
      <c r="S30" s="27"/>
    </row>
    <row r="31" spans="1:19" x14ac:dyDescent="0.25">
      <c r="A31">
        <v>3</v>
      </c>
      <c r="B31">
        <v>1</v>
      </c>
      <c r="C31">
        <v>2</v>
      </c>
      <c r="D31" t="str">
        <f t="shared" si="0"/>
        <v>H3I2W1</v>
      </c>
      <c r="E31" t="str">
        <f t="shared" si="2"/>
        <v>W1-Inc2</v>
      </c>
      <c r="F31" s="20">
        <v>42367.99</v>
      </c>
      <c r="G31" s="30">
        <v>28484.469990400001</v>
      </c>
      <c r="H31" s="15">
        <v>1.6727426434399999</v>
      </c>
      <c r="I31" s="1">
        <f t="shared" si="3"/>
        <v>1.1162660992452036</v>
      </c>
      <c r="J31">
        <f>VLOOKUP(D31,'HBW2006'!$A$1:$B$52,2,0)</f>
        <v>1.4630000000000001</v>
      </c>
      <c r="K31" s="15">
        <f t="shared" si="8"/>
        <v>0.143364759699248</v>
      </c>
      <c r="L31" s="1">
        <f t="shared" si="9"/>
        <v>-0.2370019827442218</v>
      </c>
      <c r="M31" s="18">
        <v>72</v>
      </c>
      <c r="N31" s="20">
        <f>'PUMS Comparison inc-size-worker'!C29</f>
        <v>7303</v>
      </c>
      <c r="O31" s="3">
        <v>25517.6342</v>
      </c>
      <c r="P31" s="15">
        <f t="shared" si="4"/>
        <v>10684.289000000001</v>
      </c>
      <c r="Q31" s="7">
        <f t="shared" si="5"/>
        <v>28484.469990400001</v>
      </c>
      <c r="R31" s="7">
        <f t="shared" si="6"/>
        <v>42684.434886042945</v>
      </c>
      <c r="S31" s="27"/>
    </row>
    <row r="32" spans="1:19" x14ac:dyDescent="0.25">
      <c r="A32">
        <v>3</v>
      </c>
      <c r="B32">
        <v>1</v>
      </c>
      <c r="C32">
        <v>3</v>
      </c>
      <c r="D32" t="str">
        <f t="shared" si="0"/>
        <v>H3I3W1</v>
      </c>
      <c r="E32" t="str">
        <f t="shared" si="2"/>
        <v>W1-Inc3</v>
      </c>
      <c r="F32" s="20">
        <v>15783.62</v>
      </c>
      <c r="G32" s="30">
        <v>55443.706949799998</v>
      </c>
      <c r="H32" s="15">
        <v>1.4495542018100001</v>
      </c>
      <c r="I32" s="1">
        <f t="shared" si="3"/>
        <v>4.6846300542861963</v>
      </c>
      <c r="J32">
        <f>VLOOKUP(D32,'HBW2006'!$A$1:$B$52,2,0)</f>
        <v>1.2809999999999999</v>
      </c>
      <c r="K32" s="15">
        <f t="shared" si="8"/>
        <v>0.13158017315378623</v>
      </c>
      <c r="L32" s="1">
        <f t="shared" si="9"/>
        <v>2.6570101906996073</v>
      </c>
      <c r="M32" s="18">
        <v>53</v>
      </c>
      <c r="N32" s="20">
        <f>'PUMS Comparison inc-size-worker'!C30</f>
        <v>7123</v>
      </c>
      <c r="O32" s="3">
        <v>11835.236999999999</v>
      </c>
      <c r="P32" s="15">
        <f t="shared" si="4"/>
        <v>9124.5630000000001</v>
      </c>
      <c r="Q32" s="7">
        <f t="shared" si="5"/>
        <v>55443.706949799998</v>
      </c>
      <c r="R32" s="7">
        <f t="shared" si="6"/>
        <v>17155.817522767178</v>
      </c>
      <c r="S32" s="27"/>
    </row>
    <row r="33" spans="1:19" x14ac:dyDescent="0.25">
      <c r="A33">
        <v>3</v>
      </c>
      <c r="B33">
        <v>1</v>
      </c>
      <c r="C33">
        <v>4</v>
      </c>
      <c r="D33" t="str">
        <f t="shared" si="0"/>
        <v>H3I4W1</v>
      </c>
      <c r="E33" t="str">
        <f t="shared" si="2"/>
        <v>W1-Inc4</v>
      </c>
      <c r="F33" s="20">
        <v>24170.04</v>
      </c>
      <c r="G33" s="30">
        <v>41162.729877899998</v>
      </c>
      <c r="H33" s="15">
        <v>1.4527077908799999</v>
      </c>
      <c r="I33" s="1">
        <f t="shared" si="3"/>
        <v>2.3330834623392098</v>
      </c>
      <c r="J33">
        <f>VLOOKUP(D33,'HBW2006'!$A$1:$B$52,2,0)</f>
        <v>1.2</v>
      </c>
      <c r="K33" s="15">
        <f t="shared" si="8"/>
        <v>0.21058982573333329</v>
      </c>
      <c r="L33" s="1">
        <f t="shared" si="9"/>
        <v>0.94423621861600826</v>
      </c>
      <c r="M33" s="18">
        <v>87</v>
      </c>
      <c r="N33" s="20">
        <f>'PUMS Comparison inc-size-worker'!C31</f>
        <v>47721</v>
      </c>
      <c r="O33" s="3">
        <v>17643.059300000001</v>
      </c>
      <c r="P33" s="15">
        <f t="shared" si="4"/>
        <v>57265.2</v>
      </c>
      <c r="Q33" s="7">
        <f t="shared" si="5"/>
        <v>41162.729877899998</v>
      </c>
      <c r="R33" s="7">
        <f t="shared" si="6"/>
        <v>25630.20970006784</v>
      </c>
      <c r="S33" s="27"/>
    </row>
    <row r="34" spans="1:19" x14ac:dyDescent="0.25">
      <c r="A34">
        <v>3</v>
      </c>
      <c r="B34">
        <v>2</v>
      </c>
      <c r="C34">
        <v>1</v>
      </c>
      <c r="D34" t="str">
        <f t="shared" si="0"/>
        <v>H3I1W2</v>
      </c>
      <c r="E34" t="str">
        <f t="shared" si="2"/>
        <v>W2-Inc1</v>
      </c>
      <c r="F34" s="20">
        <v>38878.050000000003</v>
      </c>
      <c r="G34" s="30">
        <v>36653.406867899997</v>
      </c>
      <c r="H34" s="15">
        <v>1.99005751336</v>
      </c>
      <c r="I34" s="1">
        <f t="shared" si="3"/>
        <v>2.0393524878129972</v>
      </c>
      <c r="J34">
        <f>VLOOKUP(D34,'HBW2006'!$A$1:$B$52,2,0)</f>
        <v>2.1659999999999999</v>
      </c>
      <c r="K34" s="15">
        <f t="shared" si="8"/>
        <v>-8.1229218208679552E-2</v>
      </c>
      <c r="L34" s="1">
        <f t="shared" si="9"/>
        <v>-5.8470688913667024E-2</v>
      </c>
      <c r="M34" s="19">
        <v>32</v>
      </c>
      <c r="N34" s="20">
        <f>'PUMS Comparison inc-size-worker'!C32</f>
        <v>15657</v>
      </c>
      <c r="O34" s="3">
        <v>17973.061099999999</v>
      </c>
      <c r="P34" s="15">
        <f t="shared" si="4"/>
        <v>33913.061999999998</v>
      </c>
      <c r="Q34" s="7">
        <f t="shared" si="5"/>
        <v>36653.406867900005</v>
      </c>
      <c r="R34" s="7">
        <f t="shared" si="6"/>
        <v>35767.425280133342</v>
      </c>
      <c r="S34" s="27"/>
    </row>
    <row r="35" spans="1:19" x14ac:dyDescent="0.25">
      <c r="A35">
        <v>3</v>
      </c>
      <c r="B35">
        <v>2</v>
      </c>
      <c r="C35">
        <v>2</v>
      </c>
      <c r="D35" t="str">
        <f t="shared" si="0"/>
        <v>H3I2W2</v>
      </c>
      <c r="E35" t="str">
        <f t="shared" si="2"/>
        <v>W2-Inc2</v>
      </c>
      <c r="F35" s="20">
        <v>36741.53</v>
      </c>
      <c r="G35" s="30">
        <v>34235.822605100002</v>
      </c>
      <c r="H35" s="15">
        <v>2.1143053926299999</v>
      </c>
      <c r="I35" s="1">
        <f t="shared" si="3"/>
        <v>1.6859173233748204</v>
      </c>
      <c r="J35">
        <f>VLOOKUP(D35,'HBW2006'!$A$1:$B$52,2,0)</f>
        <v>2.41</v>
      </c>
      <c r="K35" s="15">
        <f t="shared" si="8"/>
        <v>-0.12269485782987559</v>
      </c>
      <c r="L35" s="1">
        <f t="shared" si="9"/>
        <v>-0.30044924341293766</v>
      </c>
      <c r="M35" s="19">
        <v>60</v>
      </c>
      <c r="N35" s="20">
        <f>'PUMS Comparison inc-size-worker'!C33</f>
        <v>37886</v>
      </c>
      <c r="O35" s="3">
        <v>20306.940399999999</v>
      </c>
      <c r="P35" s="15">
        <f t="shared" si="4"/>
        <v>91305.260000000009</v>
      </c>
      <c r="Q35" s="7">
        <f t="shared" si="5"/>
        <v>34235.822605100002</v>
      </c>
      <c r="R35" s="7">
        <f t="shared" si="6"/>
        <v>42935.073595536007</v>
      </c>
      <c r="S35" s="27"/>
    </row>
    <row r="36" spans="1:19" x14ac:dyDescent="0.25">
      <c r="A36">
        <v>3</v>
      </c>
      <c r="B36">
        <v>2</v>
      </c>
      <c r="C36">
        <v>3</v>
      </c>
      <c r="D36" t="str">
        <f t="shared" si="0"/>
        <v>H3I3W2</v>
      </c>
      <c r="E36" t="str">
        <f t="shared" si="2"/>
        <v>W2-Inc3</v>
      </c>
      <c r="F36" s="20">
        <v>36310.82</v>
      </c>
      <c r="G36" s="30">
        <v>107124.023262</v>
      </c>
      <c r="H36" s="15">
        <v>2.0666292505600001</v>
      </c>
      <c r="I36" s="1">
        <f t="shared" si="3"/>
        <v>5.9933032980454302</v>
      </c>
      <c r="J36">
        <f>VLOOKUP(D36,'HBW2006'!$A$1:$B$52,2,0)</f>
        <v>2.7320000000000002</v>
      </c>
      <c r="K36" s="15">
        <f t="shared" si="8"/>
        <v>-0.24354712644216692</v>
      </c>
      <c r="L36" s="1">
        <f t="shared" si="9"/>
        <v>1.1937420563855892</v>
      </c>
      <c r="M36" s="18">
        <v>62</v>
      </c>
      <c r="N36" s="20">
        <f>'PUMS Comparison inc-size-worker'!C34</f>
        <v>55365</v>
      </c>
      <c r="O36" s="3">
        <v>17873.953300000001</v>
      </c>
      <c r="P36" s="15">
        <f t="shared" si="4"/>
        <v>151257.18000000002</v>
      </c>
      <c r="Q36" s="7">
        <f t="shared" si="5"/>
        <v>107124.023262</v>
      </c>
      <c r="R36" s="7">
        <f t="shared" si="6"/>
        <v>36938.834712923446</v>
      </c>
      <c r="S36" s="27"/>
    </row>
    <row r="37" spans="1:19" x14ac:dyDescent="0.25">
      <c r="A37">
        <v>3</v>
      </c>
      <c r="B37">
        <v>2</v>
      </c>
      <c r="C37">
        <v>4</v>
      </c>
      <c r="D37" t="str">
        <f t="shared" si="0"/>
        <v>H3I4W2</v>
      </c>
      <c r="E37" t="str">
        <f t="shared" si="2"/>
        <v>W2-Inc4</v>
      </c>
      <c r="F37" s="20">
        <v>91998.53</v>
      </c>
      <c r="G37" s="30">
        <v>4465.5944244599996</v>
      </c>
      <c r="H37" s="15">
        <v>2.1087603417</v>
      </c>
      <c r="I37" s="1">
        <f t="shared" si="3"/>
        <v>9.5185012602704511E-2</v>
      </c>
      <c r="J37">
        <f>VLOOKUP(D37,'HBW2006'!$A$1:$B$52,2,0)</f>
        <v>2.4049999999999998</v>
      </c>
      <c r="K37" s="15">
        <f t="shared" si="8"/>
        <v>-0.12317657309771302</v>
      </c>
      <c r="L37" s="1">
        <f t="shared" si="9"/>
        <v>-0.96042203218182765</v>
      </c>
      <c r="M37" s="18">
        <v>189</v>
      </c>
      <c r="N37" s="20">
        <f>'PUMS Comparison inc-size-worker'!C35</f>
        <v>1986</v>
      </c>
      <c r="O37" s="3">
        <v>46914.890299999999</v>
      </c>
      <c r="P37" s="15">
        <f t="shared" si="4"/>
        <v>4776.33</v>
      </c>
      <c r="Q37" s="7">
        <f t="shared" si="5"/>
        <v>4465.5944244599996</v>
      </c>
      <c r="R37" s="7">
        <f t="shared" si="6"/>
        <v>98932.260099846011</v>
      </c>
      <c r="S37" s="27"/>
    </row>
    <row r="38" spans="1:19" x14ac:dyDescent="0.25">
      <c r="A38">
        <v>3</v>
      </c>
      <c r="B38">
        <v>3</v>
      </c>
      <c r="C38">
        <v>1</v>
      </c>
      <c r="D38" t="str">
        <f t="shared" ref="D38:D57" si="10">_xlfn.CONCAT("H",A38,"I",C38,"W",B38)</f>
        <v>H3I1W3</v>
      </c>
      <c r="E38" t="str">
        <f t="shared" si="2"/>
        <v>W3-Inc1</v>
      </c>
      <c r="F38" s="20">
        <v>10445.9</v>
      </c>
      <c r="G38" s="30">
        <v>14560.744059500001</v>
      </c>
      <c r="H38" s="15">
        <v>4</v>
      </c>
      <c r="I38" s="1">
        <f t="shared" si="3"/>
        <v>3.7565615687683049</v>
      </c>
      <c r="J38">
        <f>VLOOKUP(D38,'HBW2006'!$A$1:$B$52,2,0)</f>
        <v>5.1050000000000004</v>
      </c>
      <c r="K38" s="15">
        <f t="shared" si="8"/>
        <v>-0.21645445641527922</v>
      </c>
      <c r="L38" s="1">
        <f t="shared" si="9"/>
        <v>-0.26414073089749174</v>
      </c>
      <c r="M38" s="19">
        <v>6</v>
      </c>
      <c r="N38" s="20">
        <f>'PUMS Comparison inc-size-worker'!C36</f>
        <v>18965</v>
      </c>
      <c r="O38" s="3">
        <v>3876.0828999999999</v>
      </c>
      <c r="P38" s="15">
        <f t="shared" ref="P38:P57" si="11">N38*J38</f>
        <v>96816.325000000012</v>
      </c>
      <c r="Q38" s="7">
        <f t="shared" si="5"/>
        <v>14560.744059500001</v>
      </c>
      <c r="R38" s="7">
        <f t="shared" si="6"/>
        <v>15504.3316</v>
      </c>
      <c r="S38" s="27"/>
    </row>
    <row r="39" spans="1:19" x14ac:dyDescent="0.25">
      <c r="A39">
        <v>3</v>
      </c>
      <c r="B39">
        <v>3</v>
      </c>
      <c r="C39">
        <v>2</v>
      </c>
      <c r="D39" t="str">
        <f t="shared" si="10"/>
        <v>H3I2W3</v>
      </c>
      <c r="E39" t="str">
        <f t="shared" si="2"/>
        <v>W3-Inc2</v>
      </c>
      <c r="F39" s="20">
        <v>22003.29</v>
      </c>
      <c r="G39" s="30">
        <v>18319.233980199999</v>
      </c>
      <c r="H39" s="15">
        <v>3.2626540503200001</v>
      </c>
      <c r="I39" s="1">
        <f t="shared" si="3"/>
        <v>3.0693519895074703</v>
      </c>
      <c r="J39">
        <f>VLOOKUP(D39,'HBW2006'!$A$1:$B$52,2,0)</f>
        <v>3.694</v>
      </c>
      <c r="K39" s="15">
        <f t="shared" si="8"/>
        <v>-0.11676934208987544</v>
      </c>
      <c r="L39" s="1">
        <f t="shared" si="9"/>
        <v>-0.16909799959191382</v>
      </c>
      <c r="M39" s="19">
        <v>12</v>
      </c>
      <c r="N39" s="20">
        <f>'PUMS Comparison inc-size-worker'!C37</f>
        <v>26403</v>
      </c>
      <c r="O39" s="3">
        <v>5968.4369999999999</v>
      </c>
      <c r="P39" s="15">
        <f t="shared" si="11"/>
        <v>97532.682000000001</v>
      </c>
      <c r="Q39" s="7">
        <f t="shared" si="5"/>
        <v>18319.233980199999</v>
      </c>
      <c r="R39" s="7">
        <f t="shared" si="6"/>
        <v>19472.945152129749</v>
      </c>
      <c r="S39" s="27"/>
    </row>
    <row r="40" spans="1:19" x14ac:dyDescent="0.25">
      <c r="A40">
        <v>3</v>
      </c>
      <c r="B40">
        <v>3</v>
      </c>
      <c r="C40">
        <v>3</v>
      </c>
      <c r="D40" t="str">
        <f t="shared" si="10"/>
        <v>H3I3W3</v>
      </c>
      <c r="E40" t="str">
        <f t="shared" si="2"/>
        <v>W3-Inc3</v>
      </c>
      <c r="F40" s="20">
        <v>20228.05</v>
      </c>
      <c r="G40" s="30">
        <v>89312.312128000005</v>
      </c>
      <c r="H40" s="15">
        <v>3.1744557809599998</v>
      </c>
      <c r="I40" s="1">
        <f t="shared" si="3"/>
        <v>10.524835497344231</v>
      </c>
      <c r="J40">
        <f>VLOOKUP(D40,'HBW2006'!$A$1:$B$52,2,0)</f>
        <v>3.8849999999999998</v>
      </c>
      <c r="K40" s="15">
        <f t="shared" si="8"/>
        <v>-0.18289426487516089</v>
      </c>
      <c r="L40" s="1">
        <f t="shared" si="9"/>
        <v>1.7090953661117714</v>
      </c>
      <c r="M40" s="19">
        <v>17</v>
      </c>
      <c r="N40" s="20">
        <f>'PUMS Comparison inc-size-worker'!C38</f>
        <v>8737</v>
      </c>
      <c r="O40" s="3">
        <v>8485.8629999999994</v>
      </c>
      <c r="P40" s="15">
        <f t="shared" si="11"/>
        <v>33943.244999999995</v>
      </c>
      <c r="Q40" s="7">
        <f t="shared" si="5"/>
        <v>89312.312128000005</v>
      </c>
      <c r="R40" s="7">
        <f t="shared" si="6"/>
        <v>26937.996856784564</v>
      </c>
      <c r="S40" s="27"/>
    </row>
    <row r="41" spans="1:19" x14ac:dyDescent="0.25">
      <c r="A41">
        <v>3</v>
      </c>
      <c r="B41">
        <v>3</v>
      </c>
      <c r="C41">
        <v>4</v>
      </c>
      <c r="D41" t="str">
        <f t="shared" si="10"/>
        <v>H3I4W3</v>
      </c>
      <c r="E41" t="str">
        <f t="shared" si="2"/>
        <v>W3-Inc4</v>
      </c>
      <c r="F41" s="20">
        <v>72280.820000000007</v>
      </c>
      <c r="G41" s="30">
        <v>919.932798037</v>
      </c>
      <c r="H41" s="15">
        <v>2.94360473351</v>
      </c>
      <c r="I41" s="1">
        <f t="shared" si="3"/>
        <v>3.4993958195529799E-2</v>
      </c>
      <c r="J41">
        <f>VLOOKUP(D41,'HBW2006'!$A$1:$B$52,2,0)</f>
        <v>3.29</v>
      </c>
      <c r="K41" s="15">
        <f t="shared" si="8"/>
        <v>-0.10528731504255322</v>
      </c>
      <c r="L41" s="1">
        <f t="shared" si="9"/>
        <v>-0.98936353854239223</v>
      </c>
      <c r="M41" s="18">
        <v>50</v>
      </c>
      <c r="N41" s="20">
        <f>'PUMS Comparison inc-size-worker'!C39</f>
        <v>1189</v>
      </c>
      <c r="O41" s="3">
        <v>26288.332200000001</v>
      </c>
      <c r="P41" s="15">
        <f t="shared" si="11"/>
        <v>3911.81</v>
      </c>
      <c r="Q41" s="7">
        <f t="shared" si="5"/>
        <v>919.932798037</v>
      </c>
      <c r="R41" s="7">
        <f t="shared" si="6"/>
        <v>77382.459100003354</v>
      </c>
      <c r="S41" s="27"/>
    </row>
    <row r="42" spans="1:19" x14ac:dyDescent="0.25">
      <c r="A42">
        <v>4</v>
      </c>
      <c r="B42">
        <v>0</v>
      </c>
      <c r="C42">
        <v>1</v>
      </c>
      <c r="D42" t="str">
        <f t="shared" si="10"/>
        <v>H4I1W0</v>
      </c>
      <c r="E42" t="str">
        <f t="shared" si="2"/>
        <v>W0-Inc1</v>
      </c>
      <c r="F42" s="20">
        <v>629.5</v>
      </c>
      <c r="G42" s="30">
        <v>1722.6347429800001</v>
      </c>
      <c r="H42" s="15">
        <v>0.28328954954800001</v>
      </c>
      <c r="I42" s="1">
        <f t="shared" si="3"/>
        <v>0.61274359427303671</v>
      </c>
      <c r="J42">
        <f>VLOOKUP(D42,'HBW2006'!$A$1:$B$52,2,0)</f>
        <v>0.53400000000000003</v>
      </c>
      <c r="K42" s="15">
        <f t="shared" si="8"/>
        <v>-0.46949522556554307</v>
      </c>
      <c r="L42" s="1">
        <f t="shared" si="9"/>
        <v>0.14745991436898254</v>
      </c>
      <c r="M42" s="19">
        <v>9</v>
      </c>
      <c r="N42" s="20">
        <f>'PUMS Comparison inc-size-worker'!C40</f>
        <v>21326</v>
      </c>
      <c r="O42" s="3">
        <v>2811.3467999999998</v>
      </c>
      <c r="P42" s="15">
        <f t="shared" si="11"/>
        <v>11388.084000000001</v>
      </c>
      <c r="Q42" s="7">
        <f t="shared" si="5"/>
        <v>1722.6347429800001</v>
      </c>
      <c r="R42" s="7">
        <f t="shared" si="6"/>
        <v>796.42516859521118</v>
      </c>
      <c r="S42" s="27"/>
    </row>
    <row r="43" spans="1:19" s="5" customFormat="1" x14ac:dyDescent="0.25">
      <c r="A43" s="5">
        <v>4</v>
      </c>
      <c r="B43" s="5">
        <v>0</v>
      </c>
      <c r="C43" s="5">
        <v>2</v>
      </c>
      <c r="D43" s="5" t="str">
        <f t="shared" si="10"/>
        <v>H4I2W0</v>
      </c>
      <c r="E43" t="str">
        <f t="shared" si="2"/>
        <v>W0-Inc2</v>
      </c>
      <c r="F43" s="28">
        <v>257.33</v>
      </c>
      <c r="G43" s="31">
        <v>1609.1332548800001</v>
      </c>
      <c r="H43" s="16"/>
      <c r="I43" s="1"/>
      <c r="K43" s="16"/>
      <c r="L43" s="8"/>
      <c r="M43" s="19">
        <v>5</v>
      </c>
      <c r="N43" s="21">
        <f>'PUMS Comparison inc-size-worker'!C41</f>
        <v>37041</v>
      </c>
      <c r="O43" s="6">
        <v>926.60339999999997</v>
      </c>
      <c r="P43" s="16"/>
      <c r="Q43" s="7"/>
      <c r="R43" s="7">
        <f t="shared" si="6"/>
        <v>0</v>
      </c>
      <c r="S43" s="27"/>
    </row>
    <row r="44" spans="1:19" s="5" customFormat="1" x14ac:dyDescent="0.25">
      <c r="A44" s="5">
        <v>4</v>
      </c>
      <c r="B44" s="5">
        <v>0</v>
      </c>
      <c r="C44" s="5">
        <v>3</v>
      </c>
      <c r="D44" s="5" t="str">
        <f t="shared" si="10"/>
        <v>H4I3W0</v>
      </c>
      <c r="E44" t="str">
        <f t="shared" si="2"/>
        <v>W0-Inc3</v>
      </c>
      <c r="F44" s="20">
        <v>152.82</v>
      </c>
      <c r="G44" s="31">
        <v>2311.7244999999998</v>
      </c>
      <c r="H44" s="16"/>
      <c r="I44" s="1"/>
      <c r="K44" s="16"/>
      <c r="L44" s="8"/>
      <c r="M44" s="19">
        <v>4</v>
      </c>
      <c r="N44" s="21">
        <f>'PUMS Comparison inc-size-worker'!C42</f>
        <v>12791</v>
      </c>
      <c r="O44" s="6">
        <v>1566.5216</v>
      </c>
      <c r="P44" s="16"/>
      <c r="Q44" s="7"/>
      <c r="R44" s="7">
        <f t="shared" si="6"/>
        <v>0</v>
      </c>
      <c r="S44" s="27"/>
    </row>
    <row r="45" spans="1:19" x14ac:dyDescent="0.25">
      <c r="A45">
        <v>4</v>
      </c>
      <c r="B45">
        <v>0</v>
      </c>
      <c r="C45">
        <v>4</v>
      </c>
      <c r="D45" t="str">
        <f t="shared" si="10"/>
        <v>H4I4W0</v>
      </c>
      <c r="E45" t="str">
        <f t="shared" si="2"/>
        <v>W0-Inc4</v>
      </c>
      <c r="F45" s="20">
        <v>2014.56</v>
      </c>
      <c r="G45" s="30">
        <v>23860.1704689</v>
      </c>
      <c r="H45" s="15">
        <v>1.2921653737800001</v>
      </c>
      <c r="I45" s="46"/>
      <c r="J45">
        <f>VLOOKUP(D45,'HBW2006'!$A$1:$B$52,2,0)</f>
        <v>0.30499999999999999</v>
      </c>
      <c r="K45" s="15">
        <f t="shared" ref="K45:K57" si="12">(H45-J45)/J45</f>
        <v>3.2366077828852462</v>
      </c>
      <c r="L45" s="1">
        <f t="shared" ref="L45:L57" si="13">(I45-J45)/J45</f>
        <v>-1</v>
      </c>
      <c r="M45" s="19">
        <v>4</v>
      </c>
      <c r="N45" s="20">
        <f>'PUMS Comparison inc-size-worker'!C43</f>
        <v>5989</v>
      </c>
      <c r="O45" s="3">
        <v>1502.8694</v>
      </c>
      <c r="P45" s="15">
        <f t="shared" si="11"/>
        <v>1826.645</v>
      </c>
      <c r="Q45" s="7">
        <f t="shared" si="5"/>
        <v>0</v>
      </c>
      <c r="R45" s="7">
        <f t="shared" si="6"/>
        <v>1941.9557999935246</v>
      </c>
      <c r="S45" s="27"/>
    </row>
    <row r="46" spans="1:19" x14ac:dyDescent="0.25">
      <c r="A46">
        <v>4</v>
      </c>
      <c r="B46">
        <v>1</v>
      </c>
      <c r="C46">
        <v>1</v>
      </c>
      <c r="D46" t="str">
        <f t="shared" si="10"/>
        <v>H4I1W1</v>
      </c>
      <c r="E46" t="str">
        <f t="shared" si="2"/>
        <v>W1-Inc1</v>
      </c>
      <c r="F46" s="20">
        <v>12967.71</v>
      </c>
      <c r="G46" s="30">
        <v>54870.361964199998</v>
      </c>
      <c r="H46" s="15">
        <v>0.62056043771699998</v>
      </c>
      <c r="I46" s="1">
        <f t="shared" si="3"/>
        <v>3.804563620173373</v>
      </c>
      <c r="J46">
        <f>VLOOKUP(D46,'HBW2006'!$A$1:$B$52,2,0)</f>
        <v>1.4430000000000001</v>
      </c>
      <c r="K46" s="15">
        <f t="shared" si="12"/>
        <v>-0.56995118661330568</v>
      </c>
      <c r="L46" s="1">
        <f t="shared" si="13"/>
        <v>1.6365652253453726</v>
      </c>
      <c r="M46" s="19">
        <v>27</v>
      </c>
      <c r="N46" s="20">
        <f>'PUMS Comparison inc-size-worker'!C44</f>
        <v>24507</v>
      </c>
      <c r="O46" s="3">
        <v>14422.2485</v>
      </c>
      <c r="P46" s="15">
        <f t="shared" si="11"/>
        <v>35363.601000000002</v>
      </c>
      <c r="Q46" s="7">
        <f t="shared" si="5"/>
        <v>54870.361964199998</v>
      </c>
      <c r="R46" s="7">
        <f t="shared" si="6"/>
        <v>8949.8768420233464</v>
      </c>
      <c r="S46" s="27"/>
    </row>
    <row r="47" spans="1:19" x14ac:dyDescent="0.25">
      <c r="A47">
        <v>4</v>
      </c>
      <c r="B47">
        <v>1</v>
      </c>
      <c r="C47">
        <v>2</v>
      </c>
      <c r="D47" t="str">
        <f t="shared" si="10"/>
        <v>H4I2W1</v>
      </c>
      <c r="E47" t="str">
        <f t="shared" si="2"/>
        <v>W1-Inc2</v>
      </c>
      <c r="F47" s="20">
        <v>43176.77</v>
      </c>
      <c r="G47" s="30">
        <v>41178.248081199999</v>
      </c>
      <c r="H47" s="15">
        <v>1.4903907270900001</v>
      </c>
      <c r="I47" s="1">
        <f t="shared" si="3"/>
        <v>1.2554527269224449</v>
      </c>
      <c r="J47">
        <f>VLOOKUP(D47,'HBW2006'!$A$1:$B$52,2,0)</f>
        <v>1.2609999999999999</v>
      </c>
      <c r="K47" s="15">
        <f t="shared" si="12"/>
        <v>0.18191175819984157</v>
      </c>
      <c r="L47" s="1">
        <f t="shared" si="13"/>
        <v>-4.3991063263719129E-3</v>
      </c>
      <c r="M47" s="19">
        <v>64</v>
      </c>
      <c r="N47" s="20">
        <f>'PUMS Comparison inc-size-worker'!C45</f>
        <v>11332</v>
      </c>
      <c r="O47" s="3">
        <v>32799.521000000001</v>
      </c>
      <c r="P47" s="15">
        <f t="shared" si="11"/>
        <v>14289.651999999998</v>
      </c>
      <c r="Q47" s="7">
        <f t="shared" si="5"/>
        <v>41178.248081199999</v>
      </c>
      <c r="R47" s="7">
        <f t="shared" si="6"/>
        <v>48884.101951393728</v>
      </c>
      <c r="S47" s="27"/>
    </row>
    <row r="48" spans="1:19" x14ac:dyDescent="0.25">
      <c r="A48">
        <v>4</v>
      </c>
      <c r="B48">
        <v>1</v>
      </c>
      <c r="C48">
        <v>3</v>
      </c>
      <c r="D48" t="str">
        <f t="shared" si="10"/>
        <v>H4I3W1</v>
      </c>
      <c r="E48" t="str">
        <f t="shared" si="2"/>
        <v>W1-Inc3</v>
      </c>
      <c r="F48" s="20">
        <v>29707.13</v>
      </c>
      <c r="G48" s="30">
        <v>65023.217048799997</v>
      </c>
      <c r="H48" s="15">
        <v>1.33960424346</v>
      </c>
      <c r="I48" s="1">
        <f t="shared" si="3"/>
        <v>3.1914569742820316</v>
      </c>
      <c r="J48">
        <f>VLOOKUP(D48,'HBW2006'!$A$1:$B$52,2,0)</f>
        <v>1.597</v>
      </c>
      <c r="K48" s="15">
        <f t="shared" si="12"/>
        <v>-0.16117455011897308</v>
      </c>
      <c r="L48" s="1">
        <f t="shared" si="13"/>
        <v>0.99840762321980692</v>
      </c>
      <c r="M48" s="18">
        <v>50</v>
      </c>
      <c r="N48" s="20">
        <f>'PUMS Comparison inc-size-worker'!C46</f>
        <v>39803</v>
      </c>
      <c r="O48" s="3">
        <v>20374.148099999999</v>
      </c>
      <c r="P48" s="15">
        <f t="shared" si="11"/>
        <v>63565.390999999996</v>
      </c>
      <c r="Q48" s="7">
        <f t="shared" si="5"/>
        <v>65023.217048799997</v>
      </c>
      <c r="R48" s="7">
        <f t="shared" si="6"/>
        <v>27293.295251642492</v>
      </c>
      <c r="S48" s="27"/>
    </row>
    <row r="49" spans="1:19" x14ac:dyDescent="0.25">
      <c r="A49">
        <v>4</v>
      </c>
      <c r="B49">
        <v>1</v>
      </c>
      <c r="C49">
        <v>4</v>
      </c>
      <c r="D49" t="str">
        <f t="shared" si="10"/>
        <v>H4I4W1</v>
      </c>
      <c r="E49" t="str">
        <f t="shared" si="2"/>
        <v>W1-Inc4</v>
      </c>
      <c r="F49" s="20">
        <v>45612.84</v>
      </c>
      <c r="G49" s="30">
        <v>21840.593104799998</v>
      </c>
      <c r="H49" s="15">
        <v>1.4113817575400001</v>
      </c>
      <c r="I49" s="1">
        <f t="shared" si="3"/>
        <v>0.64254874184723687</v>
      </c>
      <c r="J49">
        <f>VLOOKUP(D49,'HBW2006'!$A$1:$B$52,2,0)</f>
        <v>1.4359999999999999</v>
      </c>
      <c r="K49" s="15">
        <f t="shared" si="12"/>
        <v>-1.7143622883008275E-2</v>
      </c>
      <c r="L49" s="1">
        <f t="shared" si="13"/>
        <v>-0.55254265888075427</v>
      </c>
      <c r="M49" s="18">
        <v>100</v>
      </c>
      <c r="N49" s="20">
        <f>'PUMS Comparison inc-size-worker'!C47</f>
        <v>90947</v>
      </c>
      <c r="O49" s="3">
        <v>33990.562400000003</v>
      </c>
      <c r="P49" s="15">
        <f t="shared" si="11"/>
        <v>130599.89199999999</v>
      </c>
      <c r="Q49" s="7">
        <f t="shared" si="5"/>
        <v>21840.593104799998</v>
      </c>
      <c r="R49" s="7">
        <f t="shared" si="6"/>
        <v>47973.659699885044</v>
      </c>
      <c r="S49" s="27"/>
    </row>
    <row r="50" spans="1:19" x14ac:dyDescent="0.25">
      <c r="A50">
        <v>4</v>
      </c>
      <c r="B50">
        <v>2</v>
      </c>
      <c r="C50">
        <v>1</v>
      </c>
      <c r="D50" t="str">
        <f t="shared" si="10"/>
        <v>H4I1W2</v>
      </c>
      <c r="E50" t="str">
        <f t="shared" si="2"/>
        <v>W2-Inc1</v>
      </c>
      <c r="F50" s="20">
        <v>24521.91</v>
      </c>
      <c r="G50" s="30">
        <v>63334.284721299999</v>
      </c>
      <c r="H50" s="15">
        <v>2.2835230655199998</v>
      </c>
      <c r="I50" s="1">
        <f t="shared" si="3"/>
        <v>6.5901181886610809</v>
      </c>
      <c r="J50">
        <f>VLOOKUP(D50,'HBW2006'!$A$1:$B$52,2,0)</f>
        <v>1.643</v>
      </c>
      <c r="K50" s="15">
        <f t="shared" si="12"/>
        <v>0.38984970512477163</v>
      </c>
      <c r="L50" s="1">
        <f t="shared" si="13"/>
        <v>3.0110275037498972</v>
      </c>
      <c r="M50" s="19">
        <v>16</v>
      </c>
      <c r="N50" s="20">
        <f>'PUMS Comparison inc-size-worker'!C48</f>
        <v>1339</v>
      </c>
      <c r="O50" s="3">
        <v>9610.4930000000004</v>
      </c>
      <c r="P50" s="15">
        <f t="shared" si="11"/>
        <v>2199.9769999999999</v>
      </c>
      <c r="Q50" s="7">
        <f t="shared" si="5"/>
        <v>63334.284721299999</v>
      </c>
      <c r="R50" s="7">
        <f t="shared" si="6"/>
        <v>21945.782436518501</v>
      </c>
      <c r="S50" s="27"/>
    </row>
    <row r="51" spans="1:19" x14ac:dyDescent="0.25">
      <c r="A51">
        <v>4</v>
      </c>
      <c r="B51">
        <v>2</v>
      </c>
      <c r="C51">
        <v>2</v>
      </c>
      <c r="D51" t="str">
        <f t="shared" si="10"/>
        <v>H4I2W2</v>
      </c>
      <c r="E51" t="str">
        <f t="shared" si="2"/>
        <v>W2-Inc2</v>
      </c>
      <c r="F51" s="20">
        <v>61196.23</v>
      </c>
      <c r="G51" s="30">
        <v>67799.110995900002</v>
      </c>
      <c r="H51" s="15">
        <v>1.8951362705599999</v>
      </c>
      <c r="I51" s="1">
        <f t="shared" si="3"/>
        <v>2.2469406051243506</v>
      </c>
      <c r="J51">
        <f>VLOOKUP(D51,'HBW2006'!$A$1:$B$52,2,0)</f>
        <v>2.3130000000000002</v>
      </c>
      <c r="K51" s="15">
        <f t="shared" si="12"/>
        <v>-0.18065876759187213</v>
      </c>
      <c r="L51" s="1">
        <f t="shared" si="13"/>
        <v>-2.8560049665218155E-2</v>
      </c>
      <c r="M51" s="19">
        <v>47</v>
      </c>
      <c r="N51" s="20">
        <f>'PUMS Comparison inc-size-worker'!C49</f>
        <v>15815</v>
      </c>
      <c r="O51" s="3">
        <v>30173.966700000001</v>
      </c>
      <c r="P51" s="15">
        <f t="shared" si="11"/>
        <v>36580.095000000001</v>
      </c>
      <c r="Q51" s="7">
        <f t="shared" si="5"/>
        <v>67799.110995900002</v>
      </c>
      <c r="R51" s="7">
        <f t="shared" si="6"/>
        <v>57183.778719839625</v>
      </c>
      <c r="S51" s="27"/>
    </row>
    <row r="52" spans="1:19" x14ac:dyDescent="0.25">
      <c r="A52">
        <v>4</v>
      </c>
      <c r="B52">
        <v>2</v>
      </c>
      <c r="C52">
        <v>3</v>
      </c>
      <c r="D52" t="str">
        <f t="shared" si="10"/>
        <v>H4I3W2</v>
      </c>
      <c r="E52" t="str">
        <f t="shared" si="2"/>
        <v>W2-Inc3</v>
      </c>
      <c r="F52" s="20">
        <v>52477.440000000002</v>
      </c>
      <c r="G52" s="30">
        <v>206206.89267999999</v>
      </c>
      <c r="H52" s="15">
        <v>2.09367142275</v>
      </c>
      <c r="I52" s="1">
        <f t="shared" si="3"/>
        <v>6.9628282651907165</v>
      </c>
      <c r="J52">
        <f>VLOOKUP(D52,'HBW2006'!$A$1:$B$52,2,0)</f>
        <v>2.1819999999999999</v>
      </c>
      <c r="K52" s="15">
        <f t="shared" si="12"/>
        <v>-4.0480557859761679E-2</v>
      </c>
      <c r="L52" s="1">
        <f t="shared" si="13"/>
        <v>2.1910303690149942</v>
      </c>
      <c r="M52" s="18">
        <v>65</v>
      </c>
      <c r="N52" s="20">
        <f>'PUMS Comparison inc-size-worker'!C50</f>
        <v>42618</v>
      </c>
      <c r="O52" s="3">
        <v>29615.392599999999</v>
      </c>
      <c r="P52" s="15">
        <f t="shared" si="11"/>
        <v>92992.475999999995</v>
      </c>
      <c r="Q52" s="7">
        <f t="shared" si="5"/>
        <v>206206.89267999999</v>
      </c>
      <c r="R52" s="7">
        <f t="shared" si="6"/>
        <v>62004.901160141817</v>
      </c>
      <c r="S52" s="27"/>
    </row>
    <row r="53" spans="1:19" x14ac:dyDescent="0.25">
      <c r="A53">
        <v>4</v>
      </c>
      <c r="B53">
        <v>2</v>
      </c>
      <c r="C53">
        <v>4</v>
      </c>
      <c r="D53" t="str">
        <f t="shared" si="10"/>
        <v>H4I4W2</v>
      </c>
      <c r="E53" t="str">
        <f t="shared" si="2"/>
        <v>W2-Inc4</v>
      </c>
      <c r="F53" s="20">
        <v>158750.57</v>
      </c>
      <c r="G53" s="30">
        <v>10712.7325726</v>
      </c>
      <c r="H53" s="15">
        <v>2.0128098886100001</v>
      </c>
      <c r="I53" s="1">
        <f t="shared" si="3"/>
        <v>0.13515699478766205</v>
      </c>
      <c r="J53">
        <f>VLOOKUP(D53,'HBW2006'!$A$1:$B$52,2,0)</f>
        <v>2.1070000000000002</v>
      </c>
      <c r="K53" s="15">
        <f t="shared" si="12"/>
        <v>-4.4703422586616089E-2</v>
      </c>
      <c r="L53" s="1">
        <f t="shared" si="13"/>
        <v>-0.9358533484633782</v>
      </c>
      <c r="M53" s="18">
        <v>207</v>
      </c>
      <c r="N53" s="20">
        <f>'PUMS Comparison inc-size-worker'!C51</f>
        <v>16440</v>
      </c>
      <c r="O53" s="3">
        <v>79261.399600000004</v>
      </c>
      <c r="P53" s="15">
        <f t="shared" si="11"/>
        <v>34639.08</v>
      </c>
      <c r="Q53" s="7">
        <f t="shared" si="5"/>
        <v>10712.7325726</v>
      </c>
      <c r="R53" s="7">
        <f t="shared" si="6"/>
        <v>159538.1288999487</v>
      </c>
      <c r="S53" s="27"/>
    </row>
    <row r="54" spans="1:19" x14ac:dyDescent="0.25">
      <c r="A54">
        <v>4</v>
      </c>
      <c r="B54">
        <v>3</v>
      </c>
      <c r="C54">
        <v>1</v>
      </c>
      <c r="D54" t="str">
        <f t="shared" si="10"/>
        <v>H4I1W3</v>
      </c>
      <c r="E54" t="str">
        <f t="shared" si="2"/>
        <v>W3-Inc1</v>
      </c>
      <c r="F54" s="20">
        <v>12915.24</v>
      </c>
      <c r="G54" s="30">
        <v>62671.694015100002</v>
      </c>
      <c r="H54" s="15">
        <v>3.2186777963200002</v>
      </c>
      <c r="I54" s="1">
        <f t="shared" si="3"/>
        <v>12.809411434613871</v>
      </c>
      <c r="J54">
        <f>VLOOKUP(D54,'HBW2006'!$A$1:$B$52,2,0)</f>
        <v>4.7869999999999999</v>
      </c>
      <c r="K54" s="15">
        <f t="shared" si="12"/>
        <v>-0.32762109957802377</v>
      </c>
      <c r="L54" s="1">
        <f t="shared" si="13"/>
        <v>1.6758745424303054</v>
      </c>
      <c r="M54" s="19">
        <v>5</v>
      </c>
      <c r="N54" s="20">
        <f>'PUMS Comparison inc-size-worker'!C52</f>
        <v>743</v>
      </c>
      <c r="O54" s="3">
        <v>4892.6287000000002</v>
      </c>
      <c r="P54" s="15">
        <f t="shared" si="11"/>
        <v>3556.741</v>
      </c>
      <c r="Q54" s="7">
        <f t="shared" si="5"/>
        <v>62671.694015100002</v>
      </c>
      <c r="R54" s="7">
        <f t="shared" si="6"/>
        <v>15747.795362327988</v>
      </c>
      <c r="S54" s="27"/>
    </row>
    <row r="55" spans="1:19" x14ac:dyDescent="0.25">
      <c r="A55">
        <v>4</v>
      </c>
      <c r="B55">
        <v>3</v>
      </c>
      <c r="C55">
        <v>2</v>
      </c>
      <c r="D55" t="str">
        <f t="shared" si="10"/>
        <v>H4I2W3</v>
      </c>
      <c r="E55" t="str">
        <f t="shared" si="2"/>
        <v>W3-Inc2</v>
      </c>
      <c r="F55" s="20">
        <v>51542.01</v>
      </c>
      <c r="G55" s="30">
        <v>33311.289423499999</v>
      </c>
      <c r="H55" s="15">
        <v>2.77494445586</v>
      </c>
      <c r="I55" s="1">
        <f t="shared" si="3"/>
        <v>2.8348263655215535</v>
      </c>
      <c r="J55">
        <f>VLOOKUP(D55,'HBW2006'!$A$1:$B$52,2,0)</f>
        <v>4.4889999999999999</v>
      </c>
      <c r="K55" s="15">
        <f t="shared" si="12"/>
        <v>-0.3818346055112497</v>
      </c>
      <c r="L55" s="1">
        <f t="shared" si="13"/>
        <v>-0.36849490632177467</v>
      </c>
      <c r="M55" s="19">
        <v>16</v>
      </c>
      <c r="N55" s="20">
        <f>'PUMS Comparison inc-size-worker'!C53</f>
        <v>31643</v>
      </c>
      <c r="O55" s="3">
        <v>11750.7336</v>
      </c>
      <c r="P55" s="15">
        <f t="shared" si="11"/>
        <v>142045.427</v>
      </c>
      <c r="Q55" s="7">
        <f t="shared" si="5"/>
        <v>33311.289423499999</v>
      </c>
      <c r="R55" s="7">
        <f t="shared" si="6"/>
        <v>32607.633055607817</v>
      </c>
      <c r="S55" s="27"/>
    </row>
    <row r="56" spans="1:19" x14ac:dyDescent="0.25">
      <c r="A56">
        <v>4</v>
      </c>
      <c r="B56">
        <v>3</v>
      </c>
      <c r="C56">
        <v>3</v>
      </c>
      <c r="D56" t="str">
        <f t="shared" si="10"/>
        <v>H4I3W3</v>
      </c>
      <c r="E56" t="str">
        <f t="shared" si="2"/>
        <v>W3-Inc3</v>
      </c>
      <c r="F56" s="20">
        <v>37034.82</v>
      </c>
      <c r="G56" s="30">
        <v>121577.225391</v>
      </c>
      <c r="H56" s="15">
        <v>4.3998022334</v>
      </c>
      <c r="I56" s="1">
        <f t="shared" si="3"/>
        <v>12.311191638045379</v>
      </c>
      <c r="J56">
        <f>VLOOKUP(D56,'HBW2006'!$A$1:$B$52,2,0)</f>
        <v>4.1239999999999997</v>
      </c>
      <c r="K56" s="15">
        <f t="shared" si="12"/>
        <v>6.687736018428718E-2</v>
      </c>
      <c r="L56" s="1">
        <f t="shared" si="13"/>
        <v>1.9852550043756987</v>
      </c>
      <c r="M56" s="19">
        <v>11</v>
      </c>
      <c r="N56" s="20">
        <f>'PUMS Comparison inc-size-worker'!C54</f>
        <v>62560</v>
      </c>
      <c r="O56" s="3">
        <v>9875.3418000000001</v>
      </c>
      <c r="P56" s="15">
        <f t="shared" si="11"/>
        <v>257997.43999999997</v>
      </c>
      <c r="Q56" s="7">
        <f t="shared" si="5"/>
        <v>121577.225391</v>
      </c>
      <c r="R56" s="7">
        <f t="shared" si="6"/>
        <v>43449.550907228375</v>
      </c>
      <c r="S56" s="27"/>
    </row>
    <row r="57" spans="1:19" x14ac:dyDescent="0.25">
      <c r="A57">
        <v>4</v>
      </c>
      <c r="B57">
        <v>3</v>
      </c>
      <c r="C57">
        <v>4</v>
      </c>
      <c r="D57" t="str">
        <f t="shared" si="10"/>
        <v>H4I4W3</v>
      </c>
      <c r="E57" t="str">
        <f t="shared" si="2"/>
        <v>W3-Inc4</v>
      </c>
      <c r="F57" s="20">
        <v>99198.97</v>
      </c>
      <c r="G57" s="30">
        <v>121577.225391</v>
      </c>
      <c r="H57" s="15">
        <v>3.2917093129900001</v>
      </c>
      <c r="I57" s="1">
        <f t="shared" si="3"/>
        <v>3.8349748920123012</v>
      </c>
      <c r="J57">
        <f>VLOOKUP(D57,'HBW2006'!$A$1:$B$52,2,0)</f>
        <v>4.3310000000000004</v>
      </c>
      <c r="K57" s="15">
        <f t="shared" si="12"/>
        <v>-0.23996552459247292</v>
      </c>
      <c r="L57" s="1">
        <f t="shared" si="13"/>
        <v>-0.11452900207520182</v>
      </c>
      <c r="M57" s="19">
        <v>44</v>
      </c>
      <c r="N57" s="20">
        <f>'PUMS Comparison inc-size-worker'!C55</f>
        <v>29090</v>
      </c>
      <c r="O57" s="3">
        <v>31702.222000000002</v>
      </c>
      <c r="P57" s="15">
        <f t="shared" si="11"/>
        <v>125988.79000000001</v>
      </c>
      <c r="Q57" s="7">
        <f t="shared" si="5"/>
        <v>121577.225391</v>
      </c>
      <c r="R57" s="7">
        <f t="shared" si="6"/>
        <v>104354.49939987647</v>
      </c>
      <c r="S57" s="27"/>
    </row>
    <row r="58" spans="1:19" x14ac:dyDescent="0.25">
      <c r="E58" t="str">
        <f t="shared" si="2"/>
        <v>W-Inc</v>
      </c>
      <c r="R58" s="7">
        <f t="shared" si="6"/>
        <v>0</v>
      </c>
    </row>
    <row r="59" spans="1:19" x14ac:dyDescent="0.25">
      <c r="E59" t="str">
        <f t="shared" si="2"/>
        <v>W-Inc</v>
      </c>
      <c r="F59" s="4">
        <f>SUM(F6:F57)</f>
        <v>2043560.0200000005</v>
      </c>
      <c r="G59" s="4">
        <f>SUM(G6:G57)</f>
        <v>2601659.6950631426</v>
      </c>
      <c r="H59">
        <f t="shared" ref="H59:I59" si="14">AVERAGE(H6:H57)</f>
        <v>1.5245389859614979</v>
      </c>
      <c r="I59">
        <f t="shared" si="14"/>
        <v>2.8486086018362244</v>
      </c>
      <c r="J59">
        <f>AVERAGE(J6:J57)</f>
        <v>1.74858</v>
      </c>
      <c r="N59" s="4">
        <f>SUM(N6:N57)</f>
        <v>1452914</v>
      </c>
      <c r="O59" s="4">
        <f>SUM(O6:O57)</f>
        <v>1462106.9941999998</v>
      </c>
      <c r="R59" s="7">
        <f t="shared" si="6"/>
        <v>2229039.1143048815</v>
      </c>
    </row>
    <row r="60" spans="1:19" x14ac:dyDescent="0.25">
      <c r="M60" s="18">
        <f>SUM(M6:M57)</f>
        <v>6036</v>
      </c>
    </row>
  </sheetData>
  <mergeCells count="5">
    <mergeCell ref="H3:I3"/>
    <mergeCell ref="K3:L3"/>
    <mergeCell ref="N3:O3"/>
    <mergeCell ref="K2:L2"/>
    <mergeCell ref="F3:G3"/>
  </mergeCells>
  <conditionalFormatting sqref="K6:L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ADC1-DD9A-4419-959E-D550D3A0568D}">
  <sheetPr codeName="Sheet2"/>
  <dimension ref="A1:Q57"/>
  <sheetViews>
    <sheetView topLeftCell="A19" workbookViewId="0">
      <selection activeCell="T6" sqref="T6"/>
    </sheetView>
  </sheetViews>
  <sheetFormatPr defaultRowHeight="15" x14ac:dyDescent="0.25"/>
  <cols>
    <col min="12" max="12" width="12.42578125" customWidth="1"/>
    <col min="13" max="13" width="12.28515625" customWidth="1"/>
    <col min="14" max="14" width="12.85546875" customWidth="1"/>
    <col min="15" max="15" width="10.85546875" customWidth="1"/>
    <col min="16" max="16" width="12.7109375" customWidth="1"/>
    <col min="17" max="17" width="11.85546875" customWidth="1"/>
  </cols>
  <sheetData>
    <row r="1" spans="1:17" x14ac:dyDescent="0.25">
      <c r="A1" s="22"/>
      <c r="B1" s="22"/>
      <c r="C1" s="22"/>
      <c r="D1" s="22"/>
      <c r="E1" s="22"/>
      <c r="F1" s="22"/>
      <c r="G1" s="23"/>
      <c r="H1" s="23"/>
      <c r="I1" s="22"/>
      <c r="J1" s="24"/>
      <c r="K1" s="24"/>
      <c r="L1" s="24"/>
      <c r="M1" s="22"/>
      <c r="N1" s="22"/>
      <c r="O1" s="22"/>
      <c r="P1" s="22" t="s">
        <v>88</v>
      </c>
      <c r="Q1" s="22"/>
    </row>
    <row r="2" spans="1:17" x14ac:dyDescent="0.25">
      <c r="A2" s="22"/>
      <c r="B2" s="22"/>
      <c r="C2" s="22" t="s">
        <v>87</v>
      </c>
      <c r="D2" s="11"/>
      <c r="E2" s="11"/>
      <c r="F2" s="11"/>
      <c r="G2" s="10"/>
      <c r="H2" s="10"/>
      <c r="I2" s="10"/>
      <c r="J2" s="41" t="s">
        <v>75</v>
      </c>
      <c r="K2" s="41"/>
      <c r="L2" s="25" t="s">
        <v>73</v>
      </c>
      <c r="M2" s="22"/>
      <c r="N2" s="22"/>
      <c r="O2" s="22"/>
      <c r="P2" s="38">
        <f>(P4-O4)/O4</f>
        <v>-0.11147667020621942</v>
      </c>
      <c r="Q2" s="38">
        <f>(Q4-O4)/O4</f>
        <v>-0.32348895444605386</v>
      </c>
    </row>
    <row r="3" spans="1:17" ht="15.75" thickBot="1" x14ac:dyDescent="0.3">
      <c r="A3" s="22"/>
      <c r="B3" s="22"/>
      <c r="C3" s="22"/>
      <c r="D3" s="11"/>
      <c r="E3" s="42" t="s">
        <v>84</v>
      </c>
      <c r="F3" s="41"/>
      <c r="G3" s="41" t="s">
        <v>75</v>
      </c>
      <c r="H3" s="41"/>
      <c r="I3" s="11"/>
      <c r="J3" s="41" t="s">
        <v>82</v>
      </c>
      <c r="K3" s="41"/>
      <c r="L3" s="37"/>
      <c r="M3" s="41" t="s">
        <v>74</v>
      </c>
      <c r="N3" s="41"/>
      <c r="O3" s="22" t="s">
        <v>81</v>
      </c>
      <c r="P3" s="22"/>
      <c r="Q3" s="22"/>
    </row>
    <row r="4" spans="1:17" ht="15.75" thickBot="1" x14ac:dyDescent="0.3">
      <c r="D4" s="1"/>
      <c r="E4" s="13">
        <v>2014</v>
      </c>
      <c r="F4" s="29">
        <v>2014</v>
      </c>
      <c r="G4" s="13">
        <v>2014</v>
      </c>
      <c r="H4" s="9">
        <v>2014</v>
      </c>
      <c r="I4" s="9">
        <v>2006</v>
      </c>
      <c r="J4" s="13">
        <v>2014</v>
      </c>
      <c r="K4" s="9">
        <v>2014</v>
      </c>
      <c r="L4" s="13" t="s">
        <v>83</v>
      </c>
      <c r="M4" s="15"/>
      <c r="O4" s="32">
        <f>SUM(O6:O57)/SUM(M6:M57)</f>
        <v>4.7073972493905352</v>
      </c>
      <c r="P4" s="33">
        <f>SUM(P6:P57)/SUM(N6:N57)</f>
        <v>4.1826322786905621</v>
      </c>
      <c r="Q4" s="39">
        <f>SUM(Q6:Q57)/SUM(N6:N57)</f>
        <v>3.1846062350229611</v>
      </c>
    </row>
    <row r="5" spans="1:17" x14ac:dyDescent="0.25">
      <c r="A5" s="12" t="s">
        <v>76</v>
      </c>
      <c r="B5" s="12" t="s">
        <v>77</v>
      </c>
      <c r="C5" s="12" t="s">
        <v>78</v>
      </c>
      <c r="D5" s="12" t="s">
        <v>5</v>
      </c>
      <c r="E5" s="14" t="s">
        <v>61</v>
      </c>
      <c r="F5" s="12" t="s">
        <v>58</v>
      </c>
      <c r="G5" s="14" t="s">
        <v>61</v>
      </c>
      <c r="H5" s="12" t="s">
        <v>58</v>
      </c>
      <c r="I5" s="12" t="s">
        <v>58</v>
      </c>
      <c r="J5" s="14" t="s">
        <v>61</v>
      </c>
      <c r="K5" s="12" t="s">
        <v>58</v>
      </c>
      <c r="L5" s="14">
        <v>2014</v>
      </c>
      <c r="M5" s="14" t="s">
        <v>79</v>
      </c>
      <c r="N5" s="12" t="s">
        <v>80</v>
      </c>
      <c r="O5" s="14">
        <v>2006</v>
      </c>
      <c r="P5" s="12" t="s">
        <v>59</v>
      </c>
      <c r="Q5" s="12" t="s">
        <v>60</v>
      </c>
    </row>
    <row r="6" spans="1:17" x14ac:dyDescent="0.25">
      <c r="A6">
        <v>1</v>
      </c>
      <c r="B6">
        <v>0</v>
      </c>
      <c r="C6">
        <v>1</v>
      </c>
      <c r="D6" t="str">
        <f t="shared" ref="D6:D57" si="0">_xlfn.CONCAT("H",A6,"I",C6,"W",B6)</f>
        <v>H1I1W0</v>
      </c>
      <c r="E6" s="20">
        <v>162583.13</v>
      </c>
      <c r="F6" s="30">
        <v>230598.68068200001</v>
      </c>
      <c r="G6" s="1">
        <f>E6/N6</f>
        <v>1.46656732687939</v>
      </c>
      <c r="H6" s="1">
        <f>F6/N6</f>
        <v>2.0800958298054342</v>
      </c>
      <c r="I6">
        <f>VLOOKUP(D6,'HBO2006'!$A$1:$B$52,2,0)</f>
        <v>1.4790000000000001</v>
      </c>
      <c r="J6" s="15">
        <f t="shared" ref="J6" si="1">(G6-I6)/I6</f>
        <v>-8.4061346319203086E-3</v>
      </c>
      <c r="K6" s="1">
        <f>(H6-I6)/I6</f>
        <v>0.40642043935458694</v>
      </c>
      <c r="L6" s="18">
        <f>HBW!M6</f>
        <v>477</v>
      </c>
      <c r="M6" s="20">
        <f>'PUMS Comparison inc-size-worker'!C4</f>
        <v>127307</v>
      </c>
      <c r="N6" s="3">
        <f>HBW!O6</f>
        <v>110859.6428</v>
      </c>
      <c r="O6" s="15">
        <f>M6*I6</f>
        <v>188287.05300000001</v>
      </c>
      <c r="P6" s="7">
        <f>H6*N6</f>
        <v>230598.68068200003</v>
      </c>
      <c r="Q6" s="7">
        <f>G6*N6</f>
        <v>162583.13</v>
      </c>
    </row>
    <row r="7" spans="1:17" x14ac:dyDescent="0.25">
      <c r="A7">
        <v>1</v>
      </c>
      <c r="B7">
        <v>0</v>
      </c>
      <c r="C7">
        <v>2</v>
      </c>
      <c r="D7" t="str">
        <f t="shared" si="0"/>
        <v>H1I2W0</v>
      </c>
      <c r="E7">
        <v>67310.58</v>
      </c>
      <c r="F7">
        <v>104880.54088</v>
      </c>
      <c r="G7" s="1">
        <f t="shared" ref="G7:G57" si="2">E7/N7</f>
        <v>1.8672963402358498</v>
      </c>
      <c r="H7" s="1">
        <f t="shared" ref="H7:H57" si="3">F7/N7</f>
        <v>2.9095433458927324</v>
      </c>
      <c r="I7">
        <f>VLOOKUP(D7,'HBO2006'!$A$1:$B$52,2,0)</f>
        <v>1.782</v>
      </c>
      <c r="J7" s="15">
        <f t="shared" ref="J7:J57" si="4">(G7-I7)/I7</f>
        <v>4.7865510794528478E-2</v>
      </c>
      <c r="K7" s="1">
        <f t="shared" ref="K7:K57" si="5">(H7-I7)/I7</f>
        <v>0.63274037367717872</v>
      </c>
      <c r="L7" s="18">
        <f>HBW!M7</f>
        <v>223</v>
      </c>
      <c r="M7" s="20">
        <f>'PUMS Comparison inc-size-worker'!C5</f>
        <v>79605</v>
      </c>
      <c r="N7" s="3">
        <f>HBW!O7</f>
        <v>36047.079700000002</v>
      </c>
      <c r="O7" s="15">
        <f t="shared" ref="O7:O57" si="6">M7*I7</f>
        <v>141856.11000000002</v>
      </c>
      <c r="P7" s="7">
        <f t="shared" ref="P7:P57" si="7">H7*N7</f>
        <v>104880.54088</v>
      </c>
      <c r="Q7" s="7">
        <f t="shared" ref="Q7:Q57" si="8">G7*N7</f>
        <v>67310.58</v>
      </c>
    </row>
    <row r="8" spans="1:17" x14ac:dyDescent="0.25">
      <c r="A8">
        <v>1</v>
      </c>
      <c r="B8">
        <v>0</v>
      </c>
      <c r="C8">
        <v>3</v>
      </c>
      <c r="D8" t="str">
        <f t="shared" si="0"/>
        <v>H1I3W0</v>
      </c>
      <c r="E8">
        <v>9669.0400000000009</v>
      </c>
      <c r="F8">
        <v>14561.622244300001</v>
      </c>
      <c r="G8" s="1">
        <f t="shared" si="2"/>
        <v>1.594489924717267</v>
      </c>
      <c r="H8" s="1">
        <f t="shared" si="3"/>
        <v>2.401309742857118</v>
      </c>
      <c r="I8">
        <f>VLOOKUP(D8,'HBO2006'!$A$1:$B$52,2,0)</f>
        <v>2.0640000000000001</v>
      </c>
      <c r="J8" s="15">
        <f t="shared" si="4"/>
        <v>-0.2274758116679908</v>
      </c>
      <c r="K8" s="1">
        <f t="shared" si="5"/>
        <v>0.16342526301216953</v>
      </c>
      <c r="L8" s="18">
        <f>HBW!M8</f>
        <v>45</v>
      </c>
      <c r="M8" s="20">
        <f>'PUMS Comparison inc-size-worker'!C6</f>
        <v>42422</v>
      </c>
      <c r="N8" s="3">
        <f>HBW!O8</f>
        <v>6064.0333000000001</v>
      </c>
      <c r="O8" s="15">
        <f t="shared" si="6"/>
        <v>87559.008000000002</v>
      </c>
      <c r="P8" s="7">
        <f t="shared" si="7"/>
        <v>14561.622244300001</v>
      </c>
      <c r="Q8" s="7">
        <f t="shared" si="8"/>
        <v>9669.0400000000009</v>
      </c>
    </row>
    <row r="9" spans="1:17" x14ac:dyDescent="0.25">
      <c r="A9">
        <v>1</v>
      </c>
      <c r="B9">
        <v>0</v>
      </c>
      <c r="C9">
        <v>4</v>
      </c>
      <c r="D9" t="str">
        <f t="shared" si="0"/>
        <v>H1I4W0</v>
      </c>
      <c r="E9">
        <v>10167.549999999999</v>
      </c>
      <c r="F9">
        <v>16860.9982614</v>
      </c>
      <c r="G9" s="1">
        <f t="shared" si="2"/>
        <v>2.5324370779344179</v>
      </c>
      <c r="H9" s="1">
        <f t="shared" si="3"/>
        <v>4.1995777909287018</v>
      </c>
      <c r="I9">
        <f>VLOOKUP(D9,'HBO2006'!$A$1:$B$52,2,0)</f>
        <v>1.506</v>
      </c>
      <c r="J9" s="15">
        <f t="shared" si="4"/>
        <v>0.68156512479045006</v>
      </c>
      <c r="K9" s="1">
        <f t="shared" si="5"/>
        <v>1.7885642702049811</v>
      </c>
      <c r="L9" s="18">
        <f>HBW!M9</f>
        <v>36</v>
      </c>
      <c r="M9" s="20">
        <f>'PUMS Comparison inc-size-worker'!C7</f>
        <v>33094</v>
      </c>
      <c r="N9" s="3">
        <f>HBW!O9</f>
        <v>4014.9270000000001</v>
      </c>
      <c r="O9" s="15">
        <f t="shared" si="6"/>
        <v>49839.563999999998</v>
      </c>
      <c r="P9" s="7">
        <f t="shared" si="7"/>
        <v>16860.9982614</v>
      </c>
      <c r="Q9" s="7">
        <f t="shared" si="8"/>
        <v>10167.549999999999</v>
      </c>
    </row>
    <row r="10" spans="1:17" x14ac:dyDescent="0.25">
      <c r="A10">
        <v>1</v>
      </c>
      <c r="B10">
        <v>1</v>
      </c>
      <c r="C10">
        <v>1</v>
      </c>
      <c r="D10" t="str">
        <f t="shared" si="0"/>
        <v>H1I1W1</v>
      </c>
      <c r="E10">
        <v>106018.08</v>
      </c>
      <c r="F10">
        <v>118410.701759</v>
      </c>
      <c r="G10" s="1">
        <f t="shared" si="2"/>
        <v>1.2291797703193454</v>
      </c>
      <c r="H10" s="1">
        <f t="shared" si="3"/>
        <v>1.3728605459698964</v>
      </c>
      <c r="I10">
        <f>VLOOKUP(D10,'HBO2006'!$A$1:$B$52,2,0)</f>
        <v>0.98</v>
      </c>
      <c r="J10" s="15">
        <f t="shared" si="4"/>
        <v>0.25426507175443414</v>
      </c>
      <c r="K10" s="1">
        <f t="shared" si="5"/>
        <v>0.40087810813254732</v>
      </c>
      <c r="L10" s="18">
        <f>HBW!M10</f>
        <v>351</v>
      </c>
      <c r="M10" s="20">
        <f>'PUMS Comparison inc-size-worker'!C8</f>
        <v>11633</v>
      </c>
      <c r="N10" s="3">
        <f>HBW!O10</f>
        <v>86251.077799999999</v>
      </c>
      <c r="O10" s="15">
        <f t="shared" si="6"/>
        <v>11400.34</v>
      </c>
      <c r="P10" s="7">
        <f t="shared" si="7"/>
        <v>118410.701759</v>
      </c>
      <c r="Q10" s="7">
        <f t="shared" si="8"/>
        <v>106018.07999999999</v>
      </c>
    </row>
    <row r="11" spans="1:17" x14ac:dyDescent="0.25">
      <c r="A11">
        <v>1</v>
      </c>
      <c r="B11">
        <v>1</v>
      </c>
      <c r="C11">
        <v>2</v>
      </c>
      <c r="D11" t="str">
        <f t="shared" si="0"/>
        <v>H1I2W1</v>
      </c>
      <c r="E11">
        <v>130145.13</v>
      </c>
      <c r="F11">
        <v>144392.062733</v>
      </c>
      <c r="G11" s="1">
        <f t="shared" si="2"/>
        <v>1.0591520345563517</v>
      </c>
      <c r="H11" s="1">
        <f t="shared" si="3"/>
        <v>1.1750969630399946</v>
      </c>
      <c r="I11">
        <f>VLOOKUP(D11,'HBO2006'!$A$1:$B$52,2,0)</f>
        <v>0.95199999999999996</v>
      </c>
      <c r="J11" s="15">
        <f t="shared" si="4"/>
        <v>0.11255465814742825</v>
      </c>
      <c r="K11" s="1">
        <f t="shared" si="5"/>
        <v>0.23434554941175906</v>
      </c>
      <c r="L11" s="18">
        <f>HBW!M11</f>
        <v>593</v>
      </c>
      <c r="M11" s="20">
        <f>'PUMS Comparison inc-size-worker'!C9</f>
        <v>11518</v>
      </c>
      <c r="N11" s="3">
        <f>HBW!O11</f>
        <v>122876.7219</v>
      </c>
      <c r="O11" s="15">
        <f t="shared" si="6"/>
        <v>10965.135999999999</v>
      </c>
      <c r="P11" s="7">
        <f t="shared" si="7"/>
        <v>144392.062733</v>
      </c>
      <c r="Q11" s="7">
        <f t="shared" si="8"/>
        <v>130145.13000000002</v>
      </c>
    </row>
    <row r="12" spans="1:17" x14ac:dyDescent="0.25">
      <c r="A12">
        <v>1</v>
      </c>
      <c r="B12">
        <v>1</v>
      </c>
      <c r="C12">
        <v>3</v>
      </c>
      <c r="D12" t="str">
        <f t="shared" si="0"/>
        <v>H1I3W1</v>
      </c>
      <c r="E12">
        <v>34480.1</v>
      </c>
      <c r="F12">
        <v>46459.9418563</v>
      </c>
      <c r="G12" s="1">
        <f t="shared" si="2"/>
        <v>1.1531104743783742</v>
      </c>
      <c r="H12" s="1">
        <f t="shared" si="3"/>
        <v>1.5537497163149114</v>
      </c>
      <c r="I12">
        <f>VLOOKUP(D12,'HBO2006'!$A$1:$B$52,2,0)</f>
        <v>0.96799999999999997</v>
      </c>
      <c r="J12" s="15">
        <f t="shared" si="4"/>
        <v>0.19122982890327919</v>
      </c>
      <c r="K12" s="1">
        <f t="shared" si="5"/>
        <v>0.60511334330052835</v>
      </c>
      <c r="L12" s="18">
        <f>HBW!M12</f>
        <v>223</v>
      </c>
      <c r="M12" s="20">
        <f>'PUMS Comparison inc-size-worker'!C10</f>
        <v>22486</v>
      </c>
      <c r="N12" s="3">
        <f>HBW!O12</f>
        <v>29901.8184</v>
      </c>
      <c r="O12" s="15">
        <f t="shared" si="6"/>
        <v>21766.448</v>
      </c>
      <c r="P12" s="7">
        <f t="shared" si="7"/>
        <v>46459.9418563</v>
      </c>
      <c r="Q12" s="7">
        <f t="shared" si="8"/>
        <v>34480.1</v>
      </c>
    </row>
    <row r="13" spans="1:17" x14ac:dyDescent="0.25">
      <c r="A13">
        <v>1</v>
      </c>
      <c r="B13">
        <v>1</v>
      </c>
      <c r="C13">
        <v>4</v>
      </c>
      <c r="D13" t="str">
        <f t="shared" si="0"/>
        <v>H1I4W1</v>
      </c>
      <c r="E13">
        <v>28603.37</v>
      </c>
      <c r="F13">
        <v>43085.802783300001</v>
      </c>
      <c r="G13" s="1">
        <f t="shared" si="2"/>
        <v>1.0793033285430489</v>
      </c>
      <c r="H13" s="1">
        <f t="shared" si="3"/>
        <v>1.6257752270786643</v>
      </c>
      <c r="I13">
        <f>VLOOKUP(D13,'HBO2006'!$A$1:$B$52,2,0)</f>
        <v>0.88500000000000001</v>
      </c>
      <c r="J13" s="15">
        <f t="shared" si="4"/>
        <v>0.21955178366446201</v>
      </c>
      <c r="K13" s="1">
        <f t="shared" si="5"/>
        <v>0.83703415489114608</v>
      </c>
      <c r="L13" s="18">
        <f>HBW!M13</f>
        <v>247</v>
      </c>
      <c r="M13" s="20">
        <f>'PUMS Comparison inc-size-worker'!C11</f>
        <v>5783</v>
      </c>
      <c r="N13" s="3">
        <f>HBW!O13</f>
        <v>26501.697199999999</v>
      </c>
      <c r="O13" s="15">
        <f t="shared" si="6"/>
        <v>5117.9549999999999</v>
      </c>
      <c r="P13" s="7">
        <f t="shared" si="7"/>
        <v>43085.802783300001</v>
      </c>
      <c r="Q13" s="7">
        <f t="shared" si="8"/>
        <v>28603.37</v>
      </c>
    </row>
    <row r="14" spans="1:17" x14ac:dyDescent="0.25">
      <c r="A14">
        <v>2</v>
      </c>
      <c r="B14">
        <v>0</v>
      </c>
      <c r="C14">
        <v>1</v>
      </c>
      <c r="D14" t="str">
        <f t="shared" si="0"/>
        <v>H2I1W0</v>
      </c>
      <c r="E14">
        <v>112457.85</v>
      </c>
      <c r="F14">
        <v>169737.890667</v>
      </c>
      <c r="G14" s="1">
        <f t="shared" si="2"/>
        <v>2.8142964991369133</v>
      </c>
      <c r="H14" s="1">
        <f t="shared" si="3"/>
        <v>4.2477492809530171</v>
      </c>
      <c r="I14">
        <f>VLOOKUP(D14,'HBO2006'!$A$1:$B$52,2,0)</f>
        <v>3.6509999999999998</v>
      </c>
      <c r="J14" s="15">
        <f t="shared" si="4"/>
        <v>-0.22917104926406096</v>
      </c>
      <c r="K14" s="1">
        <f t="shared" si="5"/>
        <v>0.16344817336428849</v>
      </c>
      <c r="L14" s="18">
        <f>HBW!M14</f>
        <v>139</v>
      </c>
      <c r="M14" s="20">
        <f>'PUMS Comparison inc-size-worker'!C12</f>
        <v>732</v>
      </c>
      <c r="N14" s="3">
        <f>HBW!O14</f>
        <v>39959.489000000001</v>
      </c>
      <c r="O14" s="15">
        <f t="shared" si="6"/>
        <v>2672.5319999999997</v>
      </c>
      <c r="P14" s="7">
        <f t="shared" si="7"/>
        <v>169737.890667</v>
      </c>
      <c r="Q14" s="7">
        <f t="shared" si="8"/>
        <v>112457.85</v>
      </c>
    </row>
    <row r="15" spans="1:17" x14ac:dyDescent="0.25">
      <c r="A15">
        <v>2</v>
      </c>
      <c r="B15">
        <v>0</v>
      </c>
      <c r="C15">
        <v>2</v>
      </c>
      <c r="D15" t="str">
        <f t="shared" si="0"/>
        <v>H2I2W0</v>
      </c>
      <c r="E15">
        <v>161858.64000000001</v>
      </c>
      <c r="F15">
        <v>221709.32033399999</v>
      </c>
      <c r="G15" s="1">
        <f t="shared" si="2"/>
        <v>3.5473375040256352</v>
      </c>
      <c r="H15" s="1">
        <f t="shared" si="3"/>
        <v>4.8590411176865906</v>
      </c>
      <c r="I15">
        <f>VLOOKUP(D15,'HBO2006'!$A$1:$B$52,2,0)</f>
        <v>3.645</v>
      </c>
      <c r="J15" s="15">
        <f t="shared" si="4"/>
        <v>-2.6793551707644671E-2</v>
      </c>
      <c r="K15" s="1">
        <f t="shared" si="5"/>
        <v>0.33307026548328961</v>
      </c>
      <c r="L15" s="18">
        <f>HBW!M15</f>
        <v>206</v>
      </c>
      <c r="M15" s="20">
        <f>'PUMS Comparison inc-size-worker'!C13</f>
        <v>12076</v>
      </c>
      <c r="N15" s="3">
        <f>HBW!O15</f>
        <v>45628.2042</v>
      </c>
      <c r="O15" s="15">
        <f t="shared" si="6"/>
        <v>44017.02</v>
      </c>
      <c r="P15" s="7">
        <f t="shared" si="7"/>
        <v>221709.32033399999</v>
      </c>
      <c r="Q15" s="7">
        <f t="shared" si="8"/>
        <v>161858.64000000001</v>
      </c>
    </row>
    <row r="16" spans="1:17" x14ac:dyDescent="0.25">
      <c r="A16">
        <v>2</v>
      </c>
      <c r="B16">
        <v>0</v>
      </c>
      <c r="C16">
        <v>3</v>
      </c>
      <c r="D16" t="str">
        <f t="shared" si="0"/>
        <v>H2I3W0</v>
      </c>
      <c r="E16">
        <v>49264.33</v>
      </c>
      <c r="F16">
        <v>71583.392950499998</v>
      </c>
      <c r="G16" s="1">
        <f t="shared" si="2"/>
        <v>3.8406601662671025</v>
      </c>
      <c r="H16" s="1">
        <f t="shared" si="3"/>
        <v>5.5806602032592476</v>
      </c>
      <c r="I16">
        <f>VLOOKUP(D16,'HBO2006'!$A$1:$B$52,2,0)</f>
        <v>4.2690000000000001</v>
      </c>
      <c r="J16" s="15">
        <f t="shared" si="4"/>
        <v>-0.10033727658301654</v>
      </c>
      <c r="K16" s="1">
        <f t="shared" si="5"/>
        <v>0.30725233152008607</v>
      </c>
      <c r="L16" s="18">
        <f>HBW!M16</f>
        <v>92</v>
      </c>
      <c r="M16" s="20">
        <f>'PUMS Comparison inc-size-worker'!C14</f>
        <v>23566</v>
      </c>
      <c r="N16" s="3">
        <f>HBW!O16</f>
        <v>12827.047399999999</v>
      </c>
      <c r="O16" s="15">
        <f t="shared" si="6"/>
        <v>100603.254</v>
      </c>
      <c r="P16" s="7">
        <f t="shared" si="7"/>
        <v>71583.392950499998</v>
      </c>
      <c r="Q16" s="7">
        <f t="shared" si="8"/>
        <v>49264.33</v>
      </c>
    </row>
    <row r="17" spans="1:17" x14ac:dyDescent="0.25">
      <c r="A17">
        <v>2</v>
      </c>
      <c r="B17">
        <v>0</v>
      </c>
      <c r="C17">
        <v>4</v>
      </c>
      <c r="D17" t="str">
        <f t="shared" si="0"/>
        <v>H2I4W0</v>
      </c>
      <c r="E17">
        <v>55318.18</v>
      </c>
      <c r="F17">
        <v>118249.620823</v>
      </c>
      <c r="G17" s="1">
        <f t="shared" si="2"/>
        <v>3.6635372944803528</v>
      </c>
      <c r="H17" s="1">
        <f t="shared" si="3"/>
        <v>7.8312752867722875</v>
      </c>
      <c r="I17">
        <f>VLOOKUP(D17,'HBO2006'!$A$1:$B$52,2,0)</f>
        <v>4.3499999999999996</v>
      </c>
      <c r="J17" s="15">
        <f t="shared" si="4"/>
        <v>-0.15780751851026364</v>
      </c>
      <c r="K17" s="1">
        <f t="shared" si="5"/>
        <v>0.80029316937293982</v>
      </c>
      <c r="L17" s="18">
        <f>HBW!M17</f>
        <v>130</v>
      </c>
      <c r="M17" s="20">
        <f>'PUMS Comparison inc-size-worker'!C15</f>
        <v>8541</v>
      </c>
      <c r="N17" s="3">
        <f>HBW!O17</f>
        <v>15099.663399999999</v>
      </c>
      <c r="O17" s="15">
        <f t="shared" si="6"/>
        <v>37153.35</v>
      </c>
      <c r="P17" s="7">
        <f t="shared" si="7"/>
        <v>118249.620823</v>
      </c>
      <c r="Q17" s="7">
        <f t="shared" si="8"/>
        <v>55318.18</v>
      </c>
    </row>
    <row r="18" spans="1:17" x14ac:dyDescent="0.25">
      <c r="A18">
        <v>2</v>
      </c>
      <c r="B18">
        <v>1</v>
      </c>
      <c r="C18">
        <v>1</v>
      </c>
      <c r="D18" t="str">
        <f t="shared" si="0"/>
        <v>H2I1W1</v>
      </c>
      <c r="E18">
        <v>94911.47</v>
      </c>
      <c r="F18">
        <v>112123.085825</v>
      </c>
      <c r="G18" s="1">
        <f t="shared" si="2"/>
        <v>2.7343425489112465</v>
      </c>
      <c r="H18" s="1">
        <f t="shared" si="3"/>
        <v>3.2301988820373864</v>
      </c>
      <c r="I18">
        <f>VLOOKUP(D18,'HBO2006'!$A$1:$B$52,2,0)</f>
        <v>2.9279999999999999</v>
      </c>
      <c r="J18" s="15">
        <f t="shared" si="4"/>
        <v>-6.6139839852716334E-2</v>
      </c>
      <c r="K18" s="1">
        <f t="shared" si="5"/>
        <v>0.1032100006958287</v>
      </c>
      <c r="L18" s="18">
        <f>HBW!M18</f>
        <v>105</v>
      </c>
      <c r="M18" s="20">
        <f>'PUMS Comparison inc-size-worker'!C16</f>
        <v>1694</v>
      </c>
      <c r="N18" s="3">
        <f>HBW!O18</f>
        <v>34710.892399999997</v>
      </c>
      <c r="O18" s="15">
        <f t="shared" si="6"/>
        <v>4960.0320000000002</v>
      </c>
      <c r="P18" s="7">
        <f t="shared" si="7"/>
        <v>112123.085825</v>
      </c>
      <c r="Q18" s="7">
        <f t="shared" si="8"/>
        <v>94911.47</v>
      </c>
    </row>
    <row r="19" spans="1:17" x14ac:dyDescent="0.25">
      <c r="A19">
        <v>2</v>
      </c>
      <c r="B19">
        <v>1</v>
      </c>
      <c r="C19">
        <v>2</v>
      </c>
      <c r="D19" t="str">
        <f t="shared" si="0"/>
        <v>H2I2W1</v>
      </c>
      <c r="E19">
        <v>137137.69</v>
      </c>
      <c r="F19">
        <v>183608.68685900001</v>
      </c>
      <c r="G19" s="1">
        <f t="shared" si="2"/>
        <v>2.3845768632099706</v>
      </c>
      <c r="H19" s="1">
        <f t="shared" si="3"/>
        <v>3.1926236074731604</v>
      </c>
      <c r="I19">
        <f>VLOOKUP(D19,'HBO2006'!$A$1:$B$52,2,0)</f>
        <v>2.883</v>
      </c>
      <c r="J19" s="15">
        <f t="shared" si="4"/>
        <v>-0.17288350218176529</v>
      </c>
      <c r="K19" s="1">
        <f t="shared" si="5"/>
        <v>0.10739632586651419</v>
      </c>
      <c r="L19" s="18">
        <f>HBW!M19</f>
        <v>230</v>
      </c>
      <c r="M19" s="20">
        <f>'PUMS Comparison inc-size-worker'!C17</f>
        <v>33468</v>
      </c>
      <c r="N19" s="3">
        <f>HBW!O19</f>
        <v>57510.282899999998</v>
      </c>
      <c r="O19" s="15">
        <f t="shared" si="6"/>
        <v>96488.244000000006</v>
      </c>
      <c r="P19" s="7">
        <f t="shared" si="7"/>
        <v>183608.68685900001</v>
      </c>
      <c r="Q19" s="7">
        <f t="shared" si="8"/>
        <v>137137.69</v>
      </c>
    </row>
    <row r="20" spans="1:17" x14ac:dyDescent="0.25">
      <c r="A20">
        <v>2</v>
      </c>
      <c r="B20">
        <v>1</v>
      </c>
      <c r="C20">
        <v>3</v>
      </c>
      <c r="D20" t="str">
        <f t="shared" si="0"/>
        <v>H2I3W1</v>
      </c>
      <c r="E20">
        <v>54418.73</v>
      </c>
      <c r="F20">
        <v>65229.806993500002</v>
      </c>
      <c r="G20" s="1">
        <f t="shared" si="2"/>
        <v>2.4275288661753964</v>
      </c>
      <c r="H20" s="1">
        <f t="shared" si="3"/>
        <v>2.9097929961204714</v>
      </c>
      <c r="I20">
        <f>VLOOKUP(D20,'HBO2006'!$A$1:$B$52,2,0)</f>
        <v>3.1120000000000001</v>
      </c>
      <c r="J20" s="15">
        <f t="shared" si="4"/>
        <v>-0.21994573709016826</v>
      </c>
      <c r="K20" s="1">
        <f t="shared" si="5"/>
        <v>-6.4976543663087638E-2</v>
      </c>
      <c r="L20" s="18">
        <f>HBW!M20</f>
        <v>122</v>
      </c>
      <c r="M20" s="20">
        <f>'PUMS Comparison inc-size-worker'!C18</f>
        <v>102114</v>
      </c>
      <c r="N20" s="3">
        <f>HBW!O20</f>
        <v>22417.335899999998</v>
      </c>
      <c r="O20" s="15">
        <f t="shared" si="6"/>
        <v>317778.76799999998</v>
      </c>
      <c r="P20" s="7">
        <f t="shared" si="7"/>
        <v>65229.806993500002</v>
      </c>
      <c r="Q20" s="7">
        <f t="shared" si="8"/>
        <v>54418.73</v>
      </c>
    </row>
    <row r="21" spans="1:17" x14ac:dyDescent="0.25">
      <c r="A21">
        <v>2</v>
      </c>
      <c r="B21">
        <v>1</v>
      </c>
      <c r="C21">
        <v>4</v>
      </c>
      <c r="D21" t="str">
        <f t="shared" si="0"/>
        <v>H2I4W1</v>
      </c>
      <c r="E21">
        <v>99137.95</v>
      </c>
      <c r="F21">
        <v>164710.72893400001</v>
      </c>
      <c r="G21" s="1">
        <f t="shared" si="2"/>
        <v>2.6477760117857043</v>
      </c>
      <c r="H21" s="1">
        <f t="shared" si="3"/>
        <v>4.3990935555474246</v>
      </c>
      <c r="I21">
        <f>VLOOKUP(D21,'HBO2006'!$A$1:$B$52,2,0)</f>
        <v>2.61</v>
      </c>
      <c r="J21" s="15">
        <f t="shared" si="4"/>
        <v>1.4473567733986378E-2</v>
      </c>
      <c r="K21" s="1">
        <f t="shared" si="5"/>
        <v>0.68547645806414748</v>
      </c>
      <c r="L21" s="18">
        <f>HBW!M21</f>
        <v>245</v>
      </c>
      <c r="M21" s="20">
        <f>'PUMS Comparison inc-size-worker'!C19</f>
        <v>37679</v>
      </c>
      <c r="N21" s="3">
        <f>HBW!O21</f>
        <v>37441.97</v>
      </c>
      <c r="O21" s="15">
        <f t="shared" si="6"/>
        <v>98342.19</v>
      </c>
      <c r="P21" s="7">
        <f t="shared" si="7"/>
        <v>164710.72893400001</v>
      </c>
      <c r="Q21" s="7">
        <f t="shared" si="8"/>
        <v>99137.95</v>
      </c>
    </row>
    <row r="22" spans="1:17" x14ac:dyDescent="0.25">
      <c r="A22">
        <v>2</v>
      </c>
      <c r="B22">
        <v>2</v>
      </c>
      <c r="C22">
        <v>1</v>
      </c>
      <c r="D22" t="str">
        <f t="shared" si="0"/>
        <v>H2I1W2</v>
      </c>
      <c r="E22">
        <v>60970.17</v>
      </c>
      <c r="F22">
        <v>51183.4258605</v>
      </c>
      <c r="G22" s="1">
        <f t="shared" si="2"/>
        <v>2.3307029695164054</v>
      </c>
      <c r="H22" s="1">
        <f t="shared" si="3"/>
        <v>1.9565856982699921</v>
      </c>
      <c r="I22">
        <f>VLOOKUP(D22,'HBO2006'!$A$1:$B$52,2,0)</f>
        <v>3.464</v>
      </c>
      <c r="J22" s="15">
        <f t="shared" si="4"/>
        <v>-0.32716426977009083</v>
      </c>
      <c r="K22" s="1">
        <f t="shared" si="5"/>
        <v>-0.43516579149249651</v>
      </c>
      <c r="L22" s="18">
        <f>HBW!M22</f>
        <v>96</v>
      </c>
      <c r="M22" s="20">
        <f>'PUMS Comparison inc-size-worker'!C20</f>
        <v>58653</v>
      </c>
      <c r="N22" s="3">
        <f>HBW!O22</f>
        <v>26159.5625</v>
      </c>
      <c r="O22" s="15">
        <f t="shared" si="6"/>
        <v>203173.992</v>
      </c>
      <c r="P22" s="7">
        <f t="shared" si="7"/>
        <v>51183.4258605</v>
      </c>
      <c r="Q22" s="7">
        <f t="shared" si="8"/>
        <v>60970.170000000006</v>
      </c>
    </row>
    <row r="23" spans="1:17" x14ac:dyDescent="0.25">
      <c r="A23">
        <v>2</v>
      </c>
      <c r="B23">
        <v>2</v>
      </c>
      <c r="C23">
        <v>2</v>
      </c>
      <c r="D23" t="str">
        <f t="shared" si="0"/>
        <v>H2I2W2</v>
      </c>
      <c r="E23">
        <v>137383.37</v>
      </c>
      <c r="F23">
        <v>147767.70489699999</v>
      </c>
      <c r="G23" s="1">
        <f t="shared" si="2"/>
        <v>1.7919654113298176</v>
      </c>
      <c r="H23" s="1">
        <f t="shared" si="3"/>
        <v>1.9274138935958238</v>
      </c>
      <c r="I23">
        <f>VLOOKUP(D23,'HBO2006'!$A$1:$B$52,2,0)</f>
        <v>2.0939999999999999</v>
      </c>
      <c r="J23" s="15">
        <f t="shared" si="4"/>
        <v>-0.14423810347191132</v>
      </c>
      <c r="K23" s="1">
        <f t="shared" si="5"/>
        <v>-7.9554014519663818E-2</v>
      </c>
      <c r="L23" s="18">
        <f>HBW!M23</f>
        <v>280</v>
      </c>
      <c r="M23" s="20">
        <f>'PUMS Comparison inc-size-worker'!C21</f>
        <v>48947</v>
      </c>
      <c r="N23" s="3">
        <f>HBW!O23</f>
        <v>76666.306800000006</v>
      </c>
      <c r="O23" s="15">
        <f t="shared" si="6"/>
        <v>102495.018</v>
      </c>
      <c r="P23" s="7">
        <f t="shared" si="7"/>
        <v>147767.70489699999</v>
      </c>
      <c r="Q23" s="7">
        <f t="shared" si="8"/>
        <v>137383.37</v>
      </c>
    </row>
    <row r="24" spans="1:17" x14ac:dyDescent="0.25">
      <c r="A24">
        <v>2</v>
      </c>
      <c r="B24">
        <v>2</v>
      </c>
      <c r="C24">
        <v>3</v>
      </c>
      <c r="D24" t="str">
        <f t="shared" si="0"/>
        <v>H2I3W2</v>
      </c>
      <c r="E24">
        <v>65828.23</v>
      </c>
      <c r="F24">
        <v>75635.072843600006</v>
      </c>
      <c r="G24" s="1">
        <f t="shared" si="2"/>
        <v>2.03929006906443</v>
      </c>
      <c r="H24" s="1">
        <f t="shared" si="3"/>
        <v>2.3430958560319528</v>
      </c>
      <c r="I24">
        <f>VLOOKUP(D24,'HBO2006'!$A$1:$B$52,2,0)</f>
        <v>2.2130000000000001</v>
      </c>
      <c r="J24" s="15">
        <f t="shared" si="4"/>
        <v>-7.8495224101025787E-2</v>
      </c>
      <c r="K24" s="1">
        <f t="shared" si="5"/>
        <v>5.8787101686377193E-2</v>
      </c>
      <c r="L24" s="18">
        <f>HBW!M24</f>
        <v>193</v>
      </c>
      <c r="M24" s="20">
        <f>'PUMS Comparison inc-size-worker'!C22</f>
        <v>4989</v>
      </c>
      <c r="N24" s="3">
        <f>HBW!O24</f>
        <v>32279.9738</v>
      </c>
      <c r="O24" s="15">
        <f t="shared" si="6"/>
        <v>11040.657000000001</v>
      </c>
      <c r="P24" s="7">
        <f t="shared" si="7"/>
        <v>75635.072843600006</v>
      </c>
      <c r="Q24" s="7">
        <f t="shared" si="8"/>
        <v>65828.23</v>
      </c>
    </row>
    <row r="25" spans="1:17" x14ac:dyDescent="0.25">
      <c r="A25">
        <v>2</v>
      </c>
      <c r="B25">
        <v>2</v>
      </c>
      <c r="C25">
        <v>4</v>
      </c>
      <c r="D25" t="str">
        <f t="shared" si="0"/>
        <v>H2I4W2</v>
      </c>
      <c r="E25">
        <v>202607.75</v>
      </c>
      <c r="F25">
        <v>267305.33241999999</v>
      </c>
      <c r="G25" s="1">
        <f t="shared" si="2"/>
        <v>2.1987862304762307</v>
      </c>
      <c r="H25" s="1">
        <f t="shared" si="3"/>
        <v>2.9009121529554891</v>
      </c>
      <c r="I25">
        <f>VLOOKUP(D25,'HBO2006'!$A$1:$B$52,2,0)</f>
        <v>2.2309999999999999</v>
      </c>
      <c r="J25" s="15">
        <f t="shared" si="4"/>
        <v>-1.4439161597386464E-2</v>
      </c>
      <c r="K25" s="1">
        <f t="shared" si="5"/>
        <v>0.30027438500918391</v>
      </c>
      <c r="L25" s="18">
        <f>HBW!M25</f>
        <v>606</v>
      </c>
      <c r="M25" s="20">
        <f>'PUMS Comparison inc-size-worker'!C23</f>
        <v>26434</v>
      </c>
      <c r="N25" s="3">
        <f>HBW!O25</f>
        <v>92145.2696</v>
      </c>
      <c r="O25" s="15">
        <f t="shared" si="6"/>
        <v>58974.253999999994</v>
      </c>
      <c r="P25" s="7">
        <f t="shared" si="7"/>
        <v>267305.33241999999</v>
      </c>
      <c r="Q25" s="7">
        <f t="shared" si="8"/>
        <v>202607.75</v>
      </c>
    </row>
    <row r="26" spans="1:17" x14ac:dyDescent="0.25">
      <c r="A26">
        <v>3</v>
      </c>
      <c r="B26">
        <v>0</v>
      </c>
      <c r="C26">
        <v>1</v>
      </c>
      <c r="D26" t="str">
        <f t="shared" si="0"/>
        <v>H3I1W0</v>
      </c>
      <c r="E26">
        <v>12330.64</v>
      </c>
      <c r="F26">
        <v>18101.311417500001</v>
      </c>
      <c r="G26" s="1">
        <f t="shared" si="2"/>
        <v>2.7958842004417495</v>
      </c>
      <c r="H26" s="1">
        <f t="shared" si="3"/>
        <v>4.1043425644949574</v>
      </c>
      <c r="I26">
        <f>VLOOKUP(D26,'HBO2006'!$A$1:$B$52,2,0)</f>
        <v>2.7930000000000001</v>
      </c>
      <c r="J26" s="15">
        <f t="shared" si="4"/>
        <v>1.032653219387507E-3</v>
      </c>
      <c r="K26" s="1">
        <f t="shared" si="5"/>
        <v>0.46951040619225104</v>
      </c>
      <c r="L26" s="18">
        <f>HBW!M26</f>
        <v>12</v>
      </c>
      <c r="M26" s="20">
        <f>'PUMS Comparison inc-size-worker'!C24</f>
        <v>19399</v>
      </c>
      <c r="N26" s="3">
        <f>HBW!O26</f>
        <v>4410.2828</v>
      </c>
      <c r="O26" s="15">
        <f t="shared" si="6"/>
        <v>54181.407000000007</v>
      </c>
      <c r="P26" s="7">
        <f t="shared" si="7"/>
        <v>18101.311417500001</v>
      </c>
      <c r="Q26" s="7">
        <f t="shared" si="8"/>
        <v>12330.64</v>
      </c>
    </row>
    <row r="27" spans="1:17" x14ac:dyDescent="0.25">
      <c r="A27">
        <v>3</v>
      </c>
      <c r="B27">
        <v>0</v>
      </c>
      <c r="C27">
        <v>2</v>
      </c>
      <c r="D27" t="str">
        <f t="shared" si="0"/>
        <v>H3I2W0</v>
      </c>
      <c r="E27">
        <v>15860.96</v>
      </c>
      <c r="F27">
        <v>40679.173313200001</v>
      </c>
      <c r="G27" s="1">
        <f t="shared" si="2"/>
        <v>6.2559242304337896</v>
      </c>
      <c r="H27" s="1">
        <f t="shared" si="3"/>
        <v>16.044793379723767</v>
      </c>
      <c r="I27">
        <f>VLOOKUP(D27,'HBO2006'!$A$1:$B$52,2,0)</f>
        <v>8.976998</v>
      </c>
      <c r="J27" s="15">
        <f t="shared" si="4"/>
        <v>-0.3031162276705654</v>
      </c>
      <c r="K27" s="1">
        <f t="shared" si="5"/>
        <v>0.7873228199141592</v>
      </c>
      <c r="L27" s="18">
        <f>HBW!M27</f>
        <v>11</v>
      </c>
      <c r="M27" s="20">
        <f>'PUMS Comparison inc-size-worker'!C25</f>
        <v>3302</v>
      </c>
      <c r="N27" s="3">
        <f>HBW!O27</f>
        <v>2535.3503999999998</v>
      </c>
      <c r="O27" s="15">
        <f t="shared" si="6"/>
        <v>29642.047396000002</v>
      </c>
      <c r="P27" s="7">
        <f t="shared" si="7"/>
        <v>40679.173313200001</v>
      </c>
      <c r="Q27" s="7">
        <f t="shared" si="8"/>
        <v>15860.96</v>
      </c>
    </row>
    <row r="28" spans="1:17" x14ac:dyDescent="0.25">
      <c r="A28">
        <v>3</v>
      </c>
      <c r="B28">
        <v>0</v>
      </c>
      <c r="C28">
        <v>3</v>
      </c>
      <c r="D28" t="str">
        <f t="shared" si="0"/>
        <v>H3I3W0</v>
      </c>
      <c r="E28">
        <v>136.19</v>
      </c>
      <c r="F28">
        <v>443.50912928499997</v>
      </c>
      <c r="G28" s="1">
        <f t="shared" si="2"/>
        <v>0.39190972177258648</v>
      </c>
      <c r="H28" s="1">
        <f t="shared" si="3"/>
        <v>1.2762724095872415</v>
      </c>
      <c r="I28">
        <f>VLOOKUP(D28,'HBO2006'!$A$1:$B$52,2,0)</f>
        <v>3.5009999999999999</v>
      </c>
      <c r="J28" s="15">
        <f t="shared" si="4"/>
        <v>-0.88805777727146906</v>
      </c>
      <c r="K28" s="1">
        <f t="shared" si="5"/>
        <v>-0.63545489586197046</v>
      </c>
      <c r="L28" s="18">
        <f>HBW!M28</f>
        <v>2</v>
      </c>
      <c r="M28" s="20">
        <f>'PUMS Comparison inc-size-worker'!C26</f>
        <v>3825</v>
      </c>
      <c r="N28" s="3">
        <f>HBW!O28</f>
        <v>347.50349999999997</v>
      </c>
      <c r="O28" s="15">
        <f t="shared" si="6"/>
        <v>13391.324999999999</v>
      </c>
      <c r="P28" s="7">
        <f t="shared" si="7"/>
        <v>443.50912928499997</v>
      </c>
      <c r="Q28" s="7">
        <f t="shared" si="8"/>
        <v>136.19</v>
      </c>
    </row>
    <row r="29" spans="1:17" x14ac:dyDescent="0.25">
      <c r="A29">
        <v>3</v>
      </c>
      <c r="B29">
        <v>0</v>
      </c>
      <c r="C29">
        <v>4</v>
      </c>
      <c r="D29" t="str">
        <f t="shared" si="0"/>
        <v>H3I4W0</v>
      </c>
      <c r="E29">
        <v>5169.9799999999996</v>
      </c>
      <c r="F29">
        <v>8153.98317279</v>
      </c>
      <c r="G29" s="1">
        <f t="shared" si="2"/>
        <v>3.6409994462419846</v>
      </c>
      <c r="H29" s="1">
        <f t="shared" si="3"/>
        <v>5.7425073630448962</v>
      </c>
      <c r="I29">
        <f>VLOOKUP(D29,'HBO2006'!$A$1:$B$52,2,0)</f>
        <v>6.57</v>
      </c>
      <c r="J29" s="15">
        <f t="shared" si="4"/>
        <v>-0.44581439174399018</v>
      </c>
      <c r="K29" s="1">
        <f t="shared" si="5"/>
        <v>-0.12595017305252726</v>
      </c>
      <c r="L29" s="18">
        <f>HBW!M29</f>
        <v>10</v>
      </c>
      <c r="M29" s="20">
        <f>'PUMS Comparison inc-size-worker'!C27</f>
        <v>33142</v>
      </c>
      <c r="N29" s="3">
        <f>HBW!O29</f>
        <v>1419.9342999999999</v>
      </c>
      <c r="O29" s="15">
        <f t="shared" si="6"/>
        <v>217742.94</v>
      </c>
      <c r="P29" s="7">
        <f t="shared" si="7"/>
        <v>8153.98317279</v>
      </c>
      <c r="Q29" s="7">
        <f t="shared" si="8"/>
        <v>5169.9799999999996</v>
      </c>
    </row>
    <row r="30" spans="1:17" x14ac:dyDescent="0.25">
      <c r="A30">
        <v>3</v>
      </c>
      <c r="B30">
        <v>1</v>
      </c>
      <c r="C30">
        <v>1</v>
      </c>
      <c r="D30" t="str">
        <f t="shared" si="0"/>
        <v>H3I1W1</v>
      </c>
      <c r="E30">
        <v>59739.63</v>
      </c>
      <c r="F30">
        <v>73178.463734999998</v>
      </c>
      <c r="G30" s="1">
        <f t="shared" si="2"/>
        <v>2.9763503782561695</v>
      </c>
      <c r="H30" s="1">
        <f t="shared" si="3"/>
        <v>3.6459005222809826</v>
      </c>
      <c r="I30">
        <f>VLOOKUP(D30,'HBO2006'!$A$1:$B$52,2,0)</f>
        <v>4.8810000000000002</v>
      </c>
      <c r="J30" s="15">
        <f t="shared" si="4"/>
        <v>-0.39021709111735925</v>
      </c>
      <c r="K30" s="1">
        <f t="shared" si="5"/>
        <v>-0.25304230233948322</v>
      </c>
      <c r="L30" s="18">
        <f>HBW!M30</f>
        <v>48</v>
      </c>
      <c r="M30" s="20">
        <f>'PUMS Comparison inc-size-worker'!C28</f>
        <v>28186</v>
      </c>
      <c r="N30" s="3">
        <f>HBW!O30</f>
        <v>20071.437300000001</v>
      </c>
      <c r="O30" s="15">
        <f t="shared" si="6"/>
        <v>137575.86600000001</v>
      </c>
      <c r="P30" s="7">
        <f t="shared" si="7"/>
        <v>73178.463734999998</v>
      </c>
      <c r="Q30" s="7">
        <f t="shared" si="8"/>
        <v>59739.63</v>
      </c>
    </row>
    <row r="31" spans="1:17" x14ac:dyDescent="0.25">
      <c r="A31">
        <v>3</v>
      </c>
      <c r="B31">
        <v>1</v>
      </c>
      <c r="C31">
        <v>2</v>
      </c>
      <c r="D31" t="str">
        <f t="shared" si="0"/>
        <v>H3I2W1</v>
      </c>
      <c r="E31">
        <v>95092.23</v>
      </c>
      <c r="F31">
        <v>146802.59639200001</v>
      </c>
      <c r="G31" s="1">
        <f t="shared" si="2"/>
        <v>3.7265300244800903</v>
      </c>
      <c r="H31" s="1">
        <f t="shared" si="3"/>
        <v>5.7529861601354879</v>
      </c>
      <c r="I31">
        <f>VLOOKUP(D31,'HBO2006'!$A$1:$B$52,2,0)</f>
        <v>5.1139999999999999</v>
      </c>
      <c r="J31" s="15">
        <f t="shared" si="4"/>
        <v>-0.27130816885410824</v>
      </c>
      <c r="K31" s="1">
        <f t="shared" si="5"/>
        <v>0.12494840831745953</v>
      </c>
      <c r="L31" s="18">
        <f>HBW!M31</f>
        <v>72</v>
      </c>
      <c r="M31" s="20">
        <f>'PUMS Comparison inc-size-worker'!C29</f>
        <v>7303</v>
      </c>
      <c r="N31" s="3">
        <f>HBW!O31</f>
        <v>25517.6342</v>
      </c>
      <c r="O31" s="15">
        <f t="shared" si="6"/>
        <v>37347.542000000001</v>
      </c>
      <c r="P31" s="7">
        <f t="shared" si="7"/>
        <v>146802.59639200001</v>
      </c>
      <c r="Q31" s="7">
        <f t="shared" si="8"/>
        <v>95092.23</v>
      </c>
    </row>
    <row r="32" spans="1:17" x14ac:dyDescent="0.25">
      <c r="A32">
        <v>3</v>
      </c>
      <c r="B32">
        <v>1</v>
      </c>
      <c r="C32">
        <v>3</v>
      </c>
      <c r="D32" t="str">
        <f t="shared" si="0"/>
        <v>H3I3W1</v>
      </c>
      <c r="E32">
        <v>49522.69</v>
      </c>
      <c r="F32">
        <v>76685.371368499997</v>
      </c>
      <c r="G32" s="1">
        <f t="shared" si="2"/>
        <v>4.1843429075395795</v>
      </c>
      <c r="H32" s="1">
        <f t="shared" si="3"/>
        <v>6.479411554538367</v>
      </c>
      <c r="I32">
        <f>VLOOKUP(D32,'HBO2006'!$A$1:$B$52,2,0)</f>
        <v>4.907</v>
      </c>
      <c r="J32" s="15">
        <f t="shared" si="4"/>
        <v>-0.1472706526310211</v>
      </c>
      <c r="K32" s="1">
        <f t="shared" si="5"/>
        <v>0.32044254219245305</v>
      </c>
      <c r="L32" s="18">
        <f>HBW!M32</f>
        <v>53</v>
      </c>
      <c r="M32" s="20">
        <f>'PUMS Comparison inc-size-worker'!C30</f>
        <v>7123</v>
      </c>
      <c r="N32" s="3">
        <f>HBW!O32</f>
        <v>11835.236999999999</v>
      </c>
      <c r="O32" s="15">
        <f t="shared" si="6"/>
        <v>34952.561000000002</v>
      </c>
      <c r="P32" s="7">
        <f t="shared" si="7"/>
        <v>76685.371368499997</v>
      </c>
      <c r="Q32" s="7">
        <f t="shared" si="8"/>
        <v>49522.69000000001</v>
      </c>
    </row>
    <row r="33" spans="1:17" x14ac:dyDescent="0.25">
      <c r="A33">
        <v>3</v>
      </c>
      <c r="B33">
        <v>1</v>
      </c>
      <c r="C33">
        <v>4</v>
      </c>
      <c r="D33" t="str">
        <f t="shared" si="0"/>
        <v>H3I4W1</v>
      </c>
      <c r="E33">
        <v>85746.41</v>
      </c>
      <c r="F33">
        <v>193510.26036799999</v>
      </c>
      <c r="G33" s="1">
        <f t="shared" si="2"/>
        <v>4.8600647167807232</v>
      </c>
      <c r="H33" s="1">
        <f t="shared" si="3"/>
        <v>10.96806721995204</v>
      </c>
      <c r="I33">
        <f>VLOOKUP(D33,'HBO2006'!$A$1:$B$52,2,0)</f>
        <v>5.9649999999999999</v>
      </c>
      <c r="J33" s="15">
        <f t="shared" si="4"/>
        <v>-0.18523642635696172</v>
      </c>
      <c r="K33" s="1">
        <f t="shared" si="5"/>
        <v>0.83873717015122218</v>
      </c>
      <c r="L33" s="18">
        <f>HBW!M33</f>
        <v>87</v>
      </c>
      <c r="M33" s="20">
        <f>'PUMS Comparison inc-size-worker'!C31</f>
        <v>47721</v>
      </c>
      <c r="N33" s="3">
        <f>HBW!O33</f>
        <v>17643.059300000001</v>
      </c>
      <c r="O33" s="15">
        <f t="shared" si="6"/>
        <v>284655.76500000001</v>
      </c>
      <c r="P33" s="7">
        <f t="shared" si="7"/>
        <v>193510.26036799999</v>
      </c>
      <c r="Q33" s="7">
        <f t="shared" si="8"/>
        <v>85746.41</v>
      </c>
    </row>
    <row r="34" spans="1:17" x14ac:dyDescent="0.25">
      <c r="A34">
        <v>3</v>
      </c>
      <c r="B34">
        <v>2</v>
      </c>
      <c r="C34">
        <v>1</v>
      </c>
      <c r="D34" t="str">
        <f t="shared" si="0"/>
        <v>H3I1W2</v>
      </c>
      <c r="E34">
        <v>67951.149999999994</v>
      </c>
      <c r="F34">
        <v>64997.273362599997</v>
      </c>
      <c r="G34" s="1">
        <f t="shared" si="2"/>
        <v>3.7807221386455976</v>
      </c>
      <c r="H34" s="1">
        <f t="shared" si="3"/>
        <v>3.6163719135523329</v>
      </c>
      <c r="I34">
        <f>VLOOKUP(D34,'HBO2006'!$A$1:$B$52,2,0)</f>
        <v>3.8050000000000002</v>
      </c>
      <c r="J34" s="15">
        <f t="shared" si="4"/>
        <v>-6.3805154676485083E-3</v>
      </c>
      <c r="K34" s="1">
        <f t="shared" si="5"/>
        <v>-4.9573741510556442E-2</v>
      </c>
      <c r="L34" s="18">
        <f>HBW!M34</f>
        <v>32</v>
      </c>
      <c r="M34" s="20">
        <f>'PUMS Comparison inc-size-worker'!C32</f>
        <v>15657</v>
      </c>
      <c r="N34" s="3">
        <f>HBW!O34</f>
        <v>17973.061099999999</v>
      </c>
      <c r="O34" s="15">
        <f t="shared" si="6"/>
        <v>59574.885000000002</v>
      </c>
      <c r="P34" s="7">
        <f t="shared" si="7"/>
        <v>64997.27336259999</v>
      </c>
      <c r="Q34" s="7">
        <f t="shared" si="8"/>
        <v>67951.149999999994</v>
      </c>
    </row>
    <row r="35" spans="1:17" x14ac:dyDescent="0.25">
      <c r="A35">
        <v>3</v>
      </c>
      <c r="B35">
        <v>2</v>
      </c>
      <c r="C35">
        <v>2</v>
      </c>
      <c r="D35" t="str">
        <f t="shared" si="0"/>
        <v>H3I2W2</v>
      </c>
      <c r="E35">
        <v>75695.98</v>
      </c>
      <c r="F35">
        <v>71628.792500299998</v>
      </c>
      <c r="G35" s="1">
        <f t="shared" si="2"/>
        <v>3.727591577508151</v>
      </c>
      <c r="H35" s="1">
        <f t="shared" si="3"/>
        <v>3.5273059894488092</v>
      </c>
      <c r="I35">
        <f>VLOOKUP(D35,'HBO2006'!$A$1:$B$52,2,0)</f>
        <v>4.423</v>
      </c>
      <c r="J35" s="15">
        <f t="shared" si="4"/>
        <v>-0.15722550813742914</v>
      </c>
      <c r="K35" s="1">
        <f t="shared" si="5"/>
        <v>-0.20250825470295972</v>
      </c>
      <c r="L35" s="18">
        <f>HBW!M35</f>
        <v>60</v>
      </c>
      <c r="M35" s="20">
        <f>'PUMS Comparison inc-size-worker'!C33</f>
        <v>37886</v>
      </c>
      <c r="N35" s="3">
        <f>HBW!O35</f>
        <v>20306.940399999999</v>
      </c>
      <c r="O35" s="15">
        <f t="shared" si="6"/>
        <v>167569.77799999999</v>
      </c>
      <c r="P35" s="7">
        <f t="shared" si="7"/>
        <v>71628.792500299998</v>
      </c>
      <c r="Q35" s="7">
        <f t="shared" si="8"/>
        <v>75695.98</v>
      </c>
    </row>
    <row r="36" spans="1:17" x14ac:dyDescent="0.25">
      <c r="A36">
        <v>3</v>
      </c>
      <c r="B36">
        <v>2</v>
      </c>
      <c r="C36">
        <v>3</v>
      </c>
      <c r="D36" t="str">
        <f t="shared" si="0"/>
        <v>H3I3W2</v>
      </c>
      <c r="E36">
        <v>58147.25</v>
      </c>
      <c r="F36">
        <v>60641.872740300001</v>
      </c>
      <c r="G36" s="1">
        <f t="shared" si="2"/>
        <v>3.2531835024991365</v>
      </c>
      <c r="H36" s="1">
        <f t="shared" si="3"/>
        <v>3.3927509892453394</v>
      </c>
      <c r="I36">
        <f>VLOOKUP(D36,'HBO2006'!$A$1:$B$52,2,0)</f>
        <v>5.194</v>
      </c>
      <c r="J36" s="15">
        <f t="shared" si="4"/>
        <v>-0.3736650938584643</v>
      </c>
      <c r="K36" s="1">
        <f t="shared" si="5"/>
        <v>-0.34679418766936093</v>
      </c>
      <c r="L36" s="18">
        <f>HBW!M36</f>
        <v>62</v>
      </c>
      <c r="M36" s="20">
        <f>'PUMS Comparison inc-size-worker'!C34</f>
        <v>55365</v>
      </c>
      <c r="N36" s="3">
        <f>HBW!O36</f>
        <v>17873.953300000001</v>
      </c>
      <c r="O36" s="15">
        <f t="shared" si="6"/>
        <v>287565.81</v>
      </c>
      <c r="P36" s="7">
        <f t="shared" si="7"/>
        <v>60641.872740300001</v>
      </c>
      <c r="Q36" s="7">
        <f t="shared" si="8"/>
        <v>58147.25</v>
      </c>
    </row>
    <row r="37" spans="1:17" x14ac:dyDescent="0.25">
      <c r="A37">
        <v>3</v>
      </c>
      <c r="B37">
        <v>2</v>
      </c>
      <c r="C37">
        <v>4</v>
      </c>
      <c r="D37" t="str">
        <f t="shared" si="0"/>
        <v>H3I4W2</v>
      </c>
      <c r="E37">
        <v>195368.82</v>
      </c>
      <c r="F37">
        <v>237951.394203</v>
      </c>
      <c r="G37" s="1">
        <f t="shared" si="2"/>
        <v>4.1643243488517765</v>
      </c>
      <c r="H37" s="1">
        <f t="shared" si="3"/>
        <v>5.071980189688305</v>
      </c>
      <c r="I37">
        <f>VLOOKUP(D37,'HBO2006'!$A$1:$B$52,2,0)</f>
        <v>4.8340019999999999</v>
      </c>
      <c r="J37" s="15">
        <f t="shared" si="4"/>
        <v>-0.1385348312119489</v>
      </c>
      <c r="K37" s="1">
        <f t="shared" si="5"/>
        <v>4.9230056108438738E-2</v>
      </c>
      <c r="L37" s="18">
        <f>HBW!M37</f>
        <v>189</v>
      </c>
      <c r="M37" s="20">
        <f>'PUMS Comparison inc-size-worker'!C35</f>
        <v>1986</v>
      </c>
      <c r="N37" s="3">
        <f>HBW!O37</f>
        <v>46914.890299999999</v>
      </c>
      <c r="O37" s="15">
        <f t="shared" si="6"/>
        <v>9600.3279719999991</v>
      </c>
      <c r="P37" s="7">
        <f t="shared" si="7"/>
        <v>237951.394203</v>
      </c>
      <c r="Q37" s="7">
        <f t="shared" si="8"/>
        <v>195368.82</v>
      </c>
    </row>
    <row r="38" spans="1:17" x14ac:dyDescent="0.25">
      <c r="A38">
        <v>3</v>
      </c>
      <c r="B38">
        <v>3</v>
      </c>
      <c r="C38">
        <v>1</v>
      </c>
      <c r="D38" t="str">
        <f t="shared" si="0"/>
        <v>H3I1W3</v>
      </c>
      <c r="E38">
        <v>10538.33</v>
      </c>
      <c r="F38">
        <v>5535.4355007100003</v>
      </c>
      <c r="G38" s="1">
        <f t="shared" si="2"/>
        <v>2.7188092390903198</v>
      </c>
      <c r="H38" s="1">
        <f t="shared" si="3"/>
        <v>1.4281003898833022</v>
      </c>
      <c r="I38">
        <f>VLOOKUP(D38,'HBO2006'!$A$1:$B$52,2,0)</f>
        <v>1.3779999999999999</v>
      </c>
      <c r="J38" s="15">
        <f t="shared" si="4"/>
        <v>0.97301105884638606</v>
      </c>
      <c r="K38" s="1">
        <f t="shared" si="5"/>
        <v>3.635732212140954E-2</v>
      </c>
      <c r="L38" s="18">
        <f>HBW!M38</f>
        <v>6</v>
      </c>
      <c r="M38" s="20">
        <f>'PUMS Comparison inc-size-worker'!C36</f>
        <v>18965</v>
      </c>
      <c r="N38" s="3">
        <f>HBW!O38</f>
        <v>3876.0828999999999</v>
      </c>
      <c r="O38" s="15">
        <f t="shared" si="6"/>
        <v>26133.769999999997</v>
      </c>
      <c r="P38" s="7">
        <f t="shared" si="7"/>
        <v>5535.4355007100003</v>
      </c>
      <c r="Q38" s="7">
        <f t="shared" si="8"/>
        <v>10538.33</v>
      </c>
    </row>
    <row r="39" spans="1:17" x14ac:dyDescent="0.25">
      <c r="A39">
        <v>3</v>
      </c>
      <c r="B39">
        <v>3</v>
      </c>
      <c r="C39">
        <v>2</v>
      </c>
      <c r="D39" t="str">
        <f t="shared" si="0"/>
        <v>H3I2W3</v>
      </c>
      <c r="E39">
        <v>10299.040000000001</v>
      </c>
      <c r="F39">
        <v>7878.2923892400004</v>
      </c>
      <c r="G39" s="1">
        <f t="shared" si="2"/>
        <v>1.7255841018343665</v>
      </c>
      <c r="H39" s="1">
        <f t="shared" si="3"/>
        <v>1.3199925523616989</v>
      </c>
      <c r="I39">
        <f>VLOOKUP(D39,'HBO2006'!$A$1:$B$52,2,0)</f>
        <v>3.6139999999999999</v>
      </c>
      <c r="J39" s="15">
        <f t="shared" si="4"/>
        <v>-0.52252791869552673</v>
      </c>
      <c r="K39" s="1">
        <f t="shared" si="5"/>
        <v>-0.63475579624745471</v>
      </c>
      <c r="L39" s="18">
        <f>HBW!M39</f>
        <v>12</v>
      </c>
      <c r="M39" s="20">
        <f>'PUMS Comparison inc-size-worker'!C37</f>
        <v>26403</v>
      </c>
      <c r="N39" s="3">
        <f>HBW!O39</f>
        <v>5968.4369999999999</v>
      </c>
      <c r="O39" s="15">
        <f t="shared" si="6"/>
        <v>95420.441999999995</v>
      </c>
      <c r="P39" s="7">
        <f t="shared" si="7"/>
        <v>7878.2923892400013</v>
      </c>
      <c r="Q39" s="7">
        <f t="shared" si="8"/>
        <v>10299.040000000001</v>
      </c>
    </row>
    <row r="40" spans="1:17" x14ac:dyDescent="0.25">
      <c r="A40">
        <v>3</v>
      </c>
      <c r="B40">
        <v>3</v>
      </c>
      <c r="C40">
        <v>3</v>
      </c>
      <c r="D40" t="str">
        <f t="shared" si="0"/>
        <v>H3I3W3</v>
      </c>
      <c r="E40">
        <v>23822.560000000001</v>
      </c>
      <c r="F40">
        <v>15114.998610799999</v>
      </c>
      <c r="G40" s="1">
        <f t="shared" si="2"/>
        <v>2.8073231915245396</v>
      </c>
      <c r="H40" s="1">
        <f t="shared" si="3"/>
        <v>1.7811975765811916</v>
      </c>
      <c r="I40">
        <f>VLOOKUP(D40,'HBO2006'!$A$1:$B$52,2,0)</f>
        <v>3.484</v>
      </c>
      <c r="J40" s="15">
        <f t="shared" si="4"/>
        <v>-0.19422411265082101</v>
      </c>
      <c r="K40" s="1">
        <f t="shared" si="5"/>
        <v>-0.4887492604531597</v>
      </c>
      <c r="L40" s="18">
        <f>HBW!M40</f>
        <v>17</v>
      </c>
      <c r="M40" s="20">
        <f>'PUMS Comparison inc-size-worker'!C38</f>
        <v>8737</v>
      </c>
      <c r="N40" s="3">
        <f>HBW!O40</f>
        <v>8485.8629999999994</v>
      </c>
      <c r="O40" s="15">
        <f t="shared" si="6"/>
        <v>30439.707999999999</v>
      </c>
      <c r="P40" s="7">
        <f t="shared" si="7"/>
        <v>15114.998610799999</v>
      </c>
      <c r="Q40" s="7">
        <f t="shared" si="8"/>
        <v>23822.560000000001</v>
      </c>
    </row>
    <row r="41" spans="1:17" x14ac:dyDescent="0.25">
      <c r="A41">
        <v>3</v>
      </c>
      <c r="B41">
        <v>3</v>
      </c>
      <c r="C41">
        <v>4</v>
      </c>
      <c r="D41" t="str">
        <f t="shared" si="0"/>
        <v>H3I4W3</v>
      </c>
      <c r="E41">
        <v>92585.15</v>
      </c>
      <c r="F41">
        <v>107266.680288</v>
      </c>
      <c r="G41" s="1">
        <f t="shared" si="2"/>
        <v>3.5219103781714991</v>
      </c>
      <c r="H41" s="1">
        <f t="shared" si="3"/>
        <v>4.0803912348612208</v>
      </c>
      <c r="I41">
        <f>VLOOKUP(D41,'HBO2006'!$A$1:$B$52,2,0)</f>
        <v>3.262</v>
      </c>
      <c r="J41" s="15">
        <f t="shared" si="4"/>
        <v>7.9678227520385989E-2</v>
      </c>
      <c r="K41" s="1">
        <f t="shared" si="5"/>
        <v>0.25088633809356858</v>
      </c>
      <c r="L41" s="18">
        <f>HBW!M41</f>
        <v>50</v>
      </c>
      <c r="M41" s="20">
        <f>'PUMS Comparison inc-size-worker'!C39</f>
        <v>1189</v>
      </c>
      <c r="N41" s="3">
        <f>HBW!O41</f>
        <v>26288.332200000001</v>
      </c>
      <c r="O41" s="15">
        <f t="shared" si="6"/>
        <v>3878.518</v>
      </c>
      <c r="P41" s="7">
        <f t="shared" si="7"/>
        <v>107266.680288</v>
      </c>
      <c r="Q41" s="7">
        <f t="shared" si="8"/>
        <v>92585.15</v>
      </c>
    </row>
    <row r="42" spans="1:17" x14ac:dyDescent="0.25">
      <c r="A42">
        <v>4</v>
      </c>
      <c r="B42">
        <v>0</v>
      </c>
      <c r="C42">
        <v>1</v>
      </c>
      <c r="D42" t="str">
        <f t="shared" si="0"/>
        <v>H4I1W0</v>
      </c>
      <c r="E42">
        <v>6945.24</v>
      </c>
      <c r="F42">
        <v>9594.1191267300001</v>
      </c>
      <c r="G42" s="1">
        <f t="shared" si="2"/>
        <v>2.4704316095047401</v>
      </c>
      <c r="H42" s="1">
        <f t="shared" si="3"/>
        <v>3.4126416302428435</v>
      </c>
      <c r="I42">
        <f>VLOOKUP(D42,'HBO2006'!$A$1:$B$52,2,0)</f>
        <v>8.5170010000000005</v>
      </c>
      <c r="J42" s="15">
        <f t="shared" si="4"/>
        <v>-0.7099411389637339</v>
      </c>
      <c r="K42" s="1">
        <f t="shared" si="5"/>
        <v>-0.59931416818633187</v>
      </c>
      <c r="L42" s="18">
        <f>HBW!M42</f>
        <v>9</v>
      </c>
      <c r="M42" s="20">
        <f>'PUMS Comparison inc-size-worker'!C40</f>
        <v>21326</v>
      </c>
      <c r="N42" s="3">
        <f>HBW!O42</f>
        <v>2811.3467999999998</v>
      </c>
      <c r="O42" s="15">
        <f t="shared" si="6"/>
        <v>181633.563326</v>
      </c>
      <c r="P42" s="7">
        <f t="shared" si="7"/>
        <v>9594.1191267300001</v>
      </c>
      <c r="Q42" s="7">
        <f t="shared" si="8"/>
        <v>6945.24</v>
      </c>
    </row>
    <row r="43" spans="1:17" x14ac:dyDescent="0.25">
      <c r="A43">
        <v>4</v>
      </c>
      <c r="B43">
        <v>0</v>
      </c>
      <c r="C43">
        <v>2</v>
      </c>
      <c r="D43" t="str">
        <f t="shared" si="0"/>
        <v>H4I2W0</v>
      </c>
      <c r="E43">
        <v>9309.84</v>
      </c>
      <c r="F43">
        <v>20795.558174599999</v>
      </c>
      <c r="G43" s="1">
        <f t="shared" si="2"/>
        <v>10.047275889555339</v>
      </c>
      <c r="H43" s="1">
        <f t="shared" si="3"/>
        <v>22.442782073322846</v>
      </c>
      <c r="I43">
        <f>VLOOKUP(D43,'HBO2006'!$A$1:$B$52,2,0)</f>
        <v>6.6269999999999998</v>
      </c>
      <c r="J43" s="15">
        <f t="shared" si="4"/>
        <v>0.51611225132870664</v>
      </c>
      <c r="K43" s="1">
        <f t="shared" si="5"/>
        <v>2.3865673869507842</v>
      </c>
      <c r="L43" s="18">
        <f>HBW!M43</f>
        <v>5</v>
      </c>
      <c r="M43" s="20">
        <f>'PUMS Comparison inc-size-worker'!C41</f>
        <v>37041</v>
      </c>
      <c r="N43" s="3">
        <f>HBW!O43</f>
        <v>926.60339999999997</v>
      </c>
      <c r="O43" s="15">
        <f t="shared" si="6"/>
        <v>245470.70699999999</v>
      </c>
      <c r="P43" s="7">
        <f t="shared" si="7"/>
        <v>20795.558174599999</v>
      </c>
      <c r="Q43" s="7">
        <f t="shared" si="8"/>
        <v>9309.84</v>
      </c>
    </row>
    <row r="44" spans="1:17" x14ac:dyDescent="0.25">
      <c r="A44">
        <v>4</v>
      </c>
      <c r="B44">
        <v>0</v>
      </c>
      <c r="C44">
        <v>3</v>
      </c>
      <c r="D44" t="str">
        <f t="shared" si="0"/>
        <v>H4I3W0</v>
      </c>
      <c r="E44">
        <v>29018.080000000002</v>
      </c>
      <c r="F44">
        <v>2636.5719411999999</v>
      </c>
      <c r="G44" s="1">
        <f t="shared" si="2"/>
        <v>18.523893957159608</v>
      </c>
      <c r="H44" s="1">
        <f t="shared" si="3"/>
        <v>1.6830741058406087</v>
      </c>
      <c r="I44">
        <f>VLOOKUP(D44,'HBO2006'!$A$1:$B$52,2,0)</f>
        <v>9.9459990000000005</v>
      </c>
      <c r="J44" s="15">
        <f t="shared" si="4"/>
        <v>0.86244679465175966</v>
      </c>
      <c r="K44" s="1">
        <f t="shared" si="5"/>
        <v>-0.83077877789444698</v>
      </c>
      <c r="L44" s="18">
        <f>HBW!M44</f>
        <v>4</v>
      </c>
      <c r="M44" s="20">
        <f>'PUMS Comparison inc-size-worker'!C42</f>
        <v>12791</v>
      </c>
      <c r="N44" s="3">
        <f>HBW!O44</f>
        <v>1566.5216</v>
      </c>
      <c r="O44" s="15">
        <f t="shared" si="6"/>
        <v>127219.27320900001</v>
      </c>
      <c r="P44" s="7">
        <f t="shared" si="7"/>
        <v>2636.5719411999999</v>
      </c>
      <c r="Q44" s="7">
        <f t="shared" si="8"/>
        <v>29018.080000000002</v>
      </c>
    </row>
    <row r="45" spans="1:17" x14ac:dyDescent="0.25">
      <c r="A45">
        <v>4</v>
      </c>
      <c r="B45">
        <v>0</v>
      </c>
      <c r="C45">
        <v>4</v>
      </c>
      <c r="D45" t="str">
        <f t="shared" si="0"/>
        <v>H4I4W0</v>
      </c>
      <c r="E45">
        <v>19811.39</v>
      </c>
      <c r="F45">
        <v>22041.077669800001</v>
      </c>
      <c r="G45" s="1">
        <f t="shared" si="2"/>
        <v>13.182376326246311</v>
      </c>
      <c r="H45" s="1">
        <f t="shared" si="3"/>
        <v>14.66599670590139</v>
      </c>
      <c r="I45">
        <f>VLOOKUP(D45,'HBO2006'!$A$1:$B$52,2,0)</f>
        <v>13.259</v>
      </c>
      <c r="J45" s="15">
        <f t="shared" si="4"/>
        <v>-5.7789934198422916E-3</v>
      </c>
      <c r="K45" s="1">
        <f t="shared" si="5"/>
        <v>0.10611635160278982</v>
      </c>
      <c r="L45" s="18">
        <f>HBW!M45</f>
        <v>4</v>
      </c>
      <c r="M45" s="20">
        <f>'PUMS Comparison inc-size-worker'!C43</f>
        <v>5989</v>
      </c>
      <c r="N45" s="3">
        <f>HBW!O45</f>
        <v>1502.8694</v>
      </c>
      <c r="O45" s="15">
        <f t="shared" si="6"/>
        <v>79408.150999999998</v>
      </c>
      <c r="P45" s="7">
        <f t="shared" si="7"/>
        <v>22041.077669800001</v>
      </c>
      <c r="Q45" s="7">
        <f t="shared" si="8"/>
        <v>19811.39</v>
      </c>
    </row>
    <row r="46" spans="1:17" x14ac:dyDescent="0.25">
      <c r="A46">
        <v>4</v>
      </c>
      <c r="B46">
        <v>1</v>
      </c>
      <c r="C46">
        <v>1</v>
      </c>
      <c r="D46" t="str">
        <f t="shared" si="0"/>
        <v>H4I1W1</v>
      </c>
      <c r="E46">
        <v>99238.87</v>
      </c>
      <c r="F46">
        <v>156290.380099</v>
      </c>
      <c r="G46" s="1">
        <f t="shared" si="2"/>
        <v>6.8809568771471383</v>
      </c>
      <c r="H46" s="1">
        <f t="shared" si="3"/>
        <v>10.836755454532627</v>
      </c>
      <c r="I46">
        <f>VLOOKUP(D46,'HBO2006'!$A$1:$B$52,2,0)</f>
        <v>6.0119999999999996</v>
      </c>
      <c r="J46" s="15">
        <f t="shared" si="4"/>
        <v>0.14453707204709562</v>
      </c>
      <c r="K46" s="1">
        <f t="shared" si="5"/>
        <v>0.80252086735406314</v>
      </c>
      <c r="L46" s="18">
        <f>HBW!M46</f>
        <v>27</v>
      </c>
      <c r="M46" s="20">
        <f>'PUMS Comparison inc-size-worker'!C44</f>
        <v>24507</v>
      </c>
      <c r="N46" s="3">
        <f>HBW!O46</f>
        <v>14422.2485</v>
      </c>
      <c r="O46" s="15">
        <f t="shared" si="6"/>
        <v>147336.084</v>
      </c>
      <c r="P46" s="7">
        <f t="shared" si="7"/>
        <v>156290.380099</v>
      </c>
      <c r="Q46" s="7">
        <f t="shared" si="8"/>
        <v>99238.87</v>
      </c>
    </row>
    <row r="47" spans="1:17" x14ac:dyDescent="0.25">
      <c r="A47">
        <v>4</v>
      </c>
      <c r="B47">
        <v>1</v>
      </c>
      <c r="C47">
        <v>2</v>
      </c>
      <c r="D47" t="str">
        <f t="shared" si="0"/>
        <v>H4I2W1</v>
      </c>
      <c r="E47">
        <v>229918.01</v>
      </c>
      <c r="F47">
        <v>324041.42565300001</v>
      </c>
      <c r="G47" s="1">
        <f t="shared" si="2"/>
        <v>7.0097977955226849</v>
      </c>
      <c r="H47" s="1">
        <f t="shared" si="3"/>
        <v>9.8794560339158615</v>
      </c>
      <c r="I47">
        <f>VLOOKUP(D47,'HBO2006'!$A$1:$B$52,2,0)</f>
        <v>7.7859999999999996</v>
      </c>
      <c r="J47" s="15">
        <f t="shared" si="4"/>
        <v>-9.9692037564515126E-2</v>
      </c>
      <c r="K47" s="1">
        <f t="shared" si="5"/>
        <v>0.26887439428665066</v>
      </c>
      <c r="L47" s="18">
        <f>HBW!M47</f>
        <v>64</v>
      </c>
      <c r="M47" s="20">
        <f>'PUMS Comparison inc-size-worker'!C45</f>
        <v>11332</v>
      </c>
      <c r="N47" s="3">
        <f>HBW!O47</f>
        <v>32799.521000000001</v>
      </c>
      <c r="O47" s="15">
        <f t="shared" si="6"/>
        <v>88230.95199999999</v>
      </c>
      <c r="P47" s="7">
        <f t="shared" si="7"/>
        <v>324041.42565300001</v>
      </c>
      <c r="Q47" s="7">
        <f t="shared" si="8"/>
        <v>229918.01</v>
      </c>
    </row>
    <row r="48" spans="1:17" x14ac:dyDescent="0.25">
      <c r="A48">
        <v>4</v>
      </c>
      <c r="B48">
        <v>1</v>
      </c>
      <c r="C48">
        <v>3</v>
      </c>
      <c r="D48" t="str">
        <f t="shared" si="0"/>
        <v>H4I3W1</v>
      </c>
      <c r="E48">
        <v>162213.75</v>
      </c>
      <c r="F48">
        <v>213411.63675800001</v>
      </c>
      <c r="G48" s="1">
        <f t="shared" si="2"/>
        <v>7.9617439317622321</v>
      </c>
      <c r="H48" s="1">
        <f t="shared" si="3"/>
        <v>10.474628716279923</v>
      </c>
      <c r="I48">
        <f>VLOOKUP(D48,'HBO2006'!$A$1:$B$52,2,0)</f>
        <v>9.5859989999999993</v>
      </c>
      <c r="J48" s="15">
        <f t="shared" si="4"/>
        <v>-0.1694403544416985</v>
      </c>
      <c r="K48" s="1">
        <f t="shared" si="5"/>
        <v>9.2700793759724384E-2</v>
      </c>
      <c r="L48" s="18">
        <f>HBW!M48</f>
        <v>50</v>
      </c>
      <c r="M48" s="20">
        <f>'PUMS Comparison inc-size-worker'!C46</f>
        <v>39803</v>
      </c>
      <c r="N48" s="3">
        <f>HBW!O48</f>
        <v>20374.148099999999</v>
      </c>
      <c r="O48" s="15">
        <f t="shared" si="6"/>
        <v>381551.51819699997</v>
      </c>
      <c r="P48" s="7">
        <f t="shared" si="7"/>
        <v>213411.63675800004</v>
      </c>
      <c r="Q48" s="7">
        <f t="shared" si="8"/>
        <v>162213.75</v>
      </c>
    </row>
    <row r="49" spans="1:17" x14ac:dyDescent="0.25">
      <c r="A49">
        <v>4</v>
      </c>
      <c r="B49">
        <v>1</v>
      </c>
      <c r="C49">
        <v>4</v>
      </c>
      <c r="D49" t="str">
        <f t="shared" si="0"/>
        <v>H4I4W1</v>
      </c>
      <c r="E49">
        <v>303798.21999999997</v>
      </c>
      <c r="F49">
        <v>466009.080396</v>
      </c>
      <c r="G49" s="1">
        <f t="shared" si="2"/>
        <v>8.9377226662186668</v>
      </c>
      <c r="H49" s="1">
        <f t="shared" si="3"/>
        <v>13.709954984328236</v>
      </c>
      <c r="I49">
        <f>VLOOKUP(D49,'HBO2006'!$A$1:$B$52,2,0)</f>
        <v>9.5380009999999995</v>
      </c>
      <c r="J49" s="15">
        <f t="shared" si="4"/>
        <v>-6.2935444626325027E-2</v>
      </c>
      <c r="K49" s="1">
        <f t="shared" si="5"/>
        <v>0.43740339137396161</v>
      </c>
      <c r="L49" s="18">
        <f>HBW!M49</f>
        <v>100</v>
      </c>
      <c r="M49" s="20">
        <f>'PUMS Comparison inc-size-worker'!C47</f>
        <v>90947</v>
      </c>
      <c r="N49" s="3">
        <f>HBW!O49</f>
        <v>33990.562400000003</v>
      </c>
      <c r="O49" s="15">
        <f t="shared" si="6"/>
        <v>867452.57694699999</v>
      </c>
      <c r="P49" s="7">
        <f t="shared" si="7"/>
        <v>466009.080396</v>
      </c>
      <c r="Q49" s="7">
        <f t="shared" si="8"/>
        <v>303798.21999999997</v>
      </c>
    </row>
    <row r="50" spans="1:17" x14ac:dyDescent="0.25">
      <c r="A50">
        <v>4</v>
      </c>
      <c r="B50">
        <v>2</v>
      </c>
      <c r="C50">
        <v>1</v>
      </c>
      <c r="D50" t="str">
        <f t="shared" si="0"/>
        <v>H4I1W2</v>
      </c>
      <c r="E50">
        <v>47238.9</v>
      </c>
      <c r="F50">
        <v>47475.738692899999</v>
      </c>
      <c r="G50" s="1">
        <f t="shared" si="2"/>
        <v>4.9153461742285227</v>
      </c>
      <c r="H50" s="1">
        <f t="shared" si="3"/>
        <v>4.9399899352613854</v>
      </c>
      <c r="I50">
        <f>VLOOKUP(D50,'HBO2006'!$A$1:$B$52,2,0)</f>
        <v>9.5150009999999998</v>
      </c>
      <c r="J50" s="15">
        <f t="shared" si="4"/>
        <v>-0.48341086099428443</v>
      </c>
      <c r="K50" s="1">
        <f t="shared" si="5"/>
        <v>-0.48082087061668355</v>
      </c>
      <c r="L50" s="18">
        <f>HBW!M50</f>
        <v>16</v>
      </c>
      <c r="M50" s="20">
        <f>'PUMS Comparison inc-size-worker'!C48</f>
        <v>1339</v>
      </c>
      <c r="N50" s="3">
        <f>HBW!O50</f>
        <v>9610.4930000000004</v>
      </c>
      <c r="O50" s="15">
        <f t="shared" si="6"/>
        <v>12740.586338999999</v>
      </c>
      <c r="P50" s="7">
        <f t="shared" si="7"/>
        <v>47475.738692899999</v>
      </c>
      <c r="Q50" s="7">
        <f t="shared" si="8"/>
        <v>47238.9</v>
      </c>
    </row>
    <row r="51" spans="1:17" x14ac:dyDescent="0.25">
      <c r="A51">
        <v>4</v>
      </c>
      <c r="B51">
        <v>2</v>
      </c>
      <c r="C51">
        <v>2</v>
      </c>
      <c r="D51" t="str">
        <f t="shared" si="0"/>
        <v>H4I2W2</v>
      </c>
      <c r="E51">
        <v>201253.31</v>
      </c>
      <c r="F51">
        <v>212366.95466600001</v>
      </c>
      <c r="G51" s="1">
        <f t="shared" si="2"/>
        <v>6.6697664248433064</v>
      </c>
      <c r="H51" s="1">
        <f t="shared" si="3"/>
        <v>7.0380854057878972</v>
      </c>
      <c r="I51">
        <f>VLOOKUP(D51,'HBO2006'!$A$1:$B$52,2,0)</f>
        <v>8.4680009999999992</v>
      </c>
      <c r="J51" s="15">
        <f t="shared" si="4"/>
        <v>-0.21235644341051602</v>
      </c>
      <c r="K51" s="1">
        <f t="shared" si="5"/>
        <v>-0.16886105637116744</v>
      </c>
      <c r="L51" s="18">
        <f>HBW!M51</f>
        <v>47</v>
      </c>
      <c r="M51" s="20">
        <f>'PUMS Comparison inc-size-worker'!C49</f>
        <v>15815</v>
      </c>
      <c r="N51" s="3">
        <f>HBW!O51</f>
        <v>30173.966700000001</v>
      </c>
      <c r="O51" s="15">
        <f t="shared" si="6"/>
        <v>133921.43581499998</v>
      </c>
      <c r="P51" s="7">
        <f t="shared" si="7"/>
        <v>212366.95466600001</v>
      </c>
      <c r="Q51" s="7">
        <f t="shared" si="8"/>
        <v>201253.31</v>
      </c>
    </row>
    <row r="52" spans="1:17" x14ac:dyDescent="0.25">
      <c r="A52">
        <v>4</v>
      </c>
      <c r="B52">
        <v>2</v>
      </c>
      <c r="C52">
        <v>3</v>
      </c>
      <c r="D52" t="str">
        <f t="shared" si="0"/>
        <v>H4I3W2</v>
      </c>
      <c r="E52">
        <v>174689.45</v>
      </c>
      <c r="F52">
        <v>202329.722186</v>
      </c>
      <c r="G52" s="1">
        <f t="shared" si="2"/>
        <v>5.8986032148700946</v>
      </c>
      <c r="H52" s="1">
        <f t="shared" si="3"/>
        <v>6.8319108552354635</v>
      </c>
      <c r="I52">
        <f>VLOOKUP(D52,'HBO2006'!$A$1:$B$52,2,0)</f>
        <v>7.35</v>
      </c>
      <c r="J52" s="15">
        <f t="shared" si="4"/>
        <v>-0.1974689503578102</v>
      </c>
      <c r="K52" s="1">
        <f t="shared" si="5"/>
        <v>-7.0488319015583153E-2</v>
      </c>
      <c r="L52" s="18">
        <f>HBW!M52</f>
        <v>65</v>
      </c>
      <c r="M52" s="20">
        <f>'PUMS Comparison inc-size-worker'!C50</f>
        <v>42618</v>
      </c>
      <c r="N52" s="3">
        <f>HBW!O52</f>
        <v>29615.392599999999</v>
      </c>
      <c r="O52" s="15">
        <f t="shared" si="6"/>
        <v>313242.3</v>
      </c>
      <c r="P52" s="7">
        <f t="shared" si="7"/>
        <v>202329.722186</v>
      </c>
      <c r="Q52" s="7">
        <f t="shared" si="8"/>
        <v>174689.45</v>
      </c>
    </row>
    <row r="53" spans="1:17" x14ac:dyDescent="0.25">
      <c r="A53">
        <v>4</v>
      </c>
      <c r="B53">
        <v>2</v>
      </c>
      <c r="C53">
        <v>4</v>
      </c>
      <c r="D53" t="str">
        <f t="shared" si="0"/>
        <v>H4I4W2</v>
      </c>
      <c r="E53">
        <v>488378.87</v>
      </c>
      <c r="F53">
        <v>677247.66144399997</v>
      </c>
      <c r="G53" s="1">
        <f t="shared" si="2"/>
        <v>6.1616230909957332</v>
      </c>
      <c r="H53" s="1">
        <f t="shared" si="3"/>
        <v>8.5444827477409309</v>
      </c>
      <c r="I53">
        <f>VLOOKUP(D53,'HBO2006'!$A$1:$B$52,2,0)</f>
        <v>7.6849999999999996</v>
      </c>
      <c r="J53" s="15">
        <f t="shared" si="4"/>
        <v>-0.19822731411896766</v>
      </c>
      <c r="K53" s="1">
        <f t="shared" si="5"/>
        <v>0.11183900426036841</v>
      </c>
      <c r="L53" s="18">
        <f>HBW!M53</f>
        <v>207</v>
      </c>
      <c r="M53" s="20">
        <f>'PUMS Comparison inc-size-worker'!C51</f>
        <v>16440</v>
      </c>
      <c r="N53" s="3">
        <f>HBW!O53</f>
        <v>79261.399600000004</v>
      </c>
      <c r="O53" s="15">
        <f t="shared" si="6"/>
        <v>126341.4</v>
      </c>
      <c r="P53" s="7">
        <f t="shared" si="7"/>
        <v>677247.66144399997</v>
      </c>
      <c r="Q53" s="7">
        <f t="shared" si="8"/>
        <v>488378.87</v>
      </c>
    </row>
    <row r="54" spans="1:17" x14ac:dyDescent="0.25">
      <c r="A54">
        <v>4</v>
      </c>
      <c r="B54">
        <v>3</v>
      </c>
      <c r="C54">
        <v>1</v>
      </c>
      <c r="D54" t="str">
        <f t="shared" si="0"/>
        <v>H4I1W3</v>
      </c>
      <c r="E54">
        <v>12099.7</v>
      </c>
      <c r="F54">
        <v>9443.9485000000004</v>
      </c>
      <c r="G54" s="1">
        <f t="shared" si="2"/>
        <v>2.4730468510721035</v>
      </c>
      <c r="H54" s="1">
        <f t="shared" si="3"/>
        <v>1.9302401794765256</v>
      </c>
      <c r="I54">
        <f>VLOOKUP(D54,'HBO2006'!$A$1:$B$52,2,0)</f>
        <v>2.601</v>
      </c>
      <c r="J54" s="15">
        <f t="shared" si="4"/>
        <v>-4.9193828884235465E-2</v>
      </c>
      <c r="K54" s="1">
        <f t="shared" si="5"/>
        <v>-0.25788535967838305</v>
      </c>
      <c r="L54" s="18">
        <f>HBW!M54</f>
        <v>5</v>
      </c>
      <c r="M54" s="20">
        <f>'PUMS Comparison inc-size-worker'!C52</f>
        <v>743</v>
      </c>
      <c r="N54" s="3">
        <f>HBW!O54</f>
        <v>4892.6287000000002</v>
      </c>
      <c r="O54" s="15">
        <f t="shared" si="6"/>
        <v>1932.5429999999999</v>
      </c>
      <c r="P54" s="7">
        <f t="shared" si="7"/>
        <v>9443.9485000000004</v>
      </c>
      <c r="Q54" s="7">
        <f t="shared" si="8"/>
        <v>12099.7</v>
      </c>
    </row>
    <row r="55" spans="1:17" x14ac:dyDescent="0.25">
      <c r="A55">
        <v>4</v>
      </c>
      <c r="B55">
        <v>3</v>
      </c>
      <c r="C55">
        <v>2</v>
      </c>
      <c r="D55" t="str">
        <f t="shared" si="0"/>
        <v>H4I2W3</v>
      </c>
      <c r="E55">
        <v>48711.18</v>
      </c>
      <c r="F55">
        <v>48852.042325800001</v>
      </c>
      <c r="G55" s="1">
        <f t="shared" si="2"/>
        <v>4.1453735279982862</v>
      </c>
      <c r="H55" s="1">
        <f t="shared" si="3"/>
        <v>4.1573610626148483</v>
      </c>
      <c r="I55">
        <f>VLOOKUP(D55,'HBO2006'!$A$1:$B$52,2,0)</f>
        <v>8.9429999999999996</v>
      </c>
      <c r="J55" s="15">
        <f t="shared" si="4"/>
        <v>-0.53646723381434791</v>
      </c>
      <c r="K55" s="1">
        <f t="shared" si="5"/>
        <v>-0.53512679608466418</v>
      </c>
      <c r="L55" s="18">
        <f>HBW!M55</f>
        <v>16</v>
      </c>
      <c r="M55" s="20">
        <f>'PUMS Comparison inc-size-worker'!C53</f>
        <v>31643</v>
      </c>
      <c r="N55" s="3">
        <f>HBW!O55</f>
        <v>11750.7336</v>
      </c>
      <c r="O55" s="15">
        <f t="shared" si="6"/>
        <v>282983.34899999999</v>
      </c>
      <c r="P55" s="7">
        <f t="shared" si="7"/>
        <v>48852.042325800001</v>
      </c>
      <c r="Q55" s="7">
        <f t="shared" si="8"/>
        <v>48711.18</v>
      </c>
    </row>
    <row r="56" spans="1:17" x14ac:dyDescent="0.25">
      <c r="A56">
        <v>4</v>
      </c>
      <c r="B56">
        <v>3</v>
      </c>
      <c r="C56">
        <v>3</v>
      </c>
      <c r="D56" t="str">
        <f t="shared" si="0"/>
        <v>H4I3W3</v>
      </c>
      <c r="E56">
        <v>35265.199999999997</v>
      </c>
      <c r="F56">
        <v>27974.0299065</v>
      </c>
      <c r="G56" s="1">
        <f t="shared" si="2"/>
        <v>3.5710358906260842</v>
      </c>
      <c r="H56" s="1">
        <f t="shared" si="3"/>
        <v>2.8327151072887422</v>
      </c>
      <c r="I56">
        <f>VLOOKUP(D56,'HBO2006'!$A$1:$B$52,2,0)</f>
        <v>9.2100000000000009</v>
      </c>
      <c r="J56" s="15">
        <f t="shared" si="4"/>
        <v>-0.61226537561063155</v>
      </c>
      <c r="K56" s="1">
        <f t="shared" si="5"/>
        <v>-0.69243049866571749</v>
      </c>
      <c r="L56" s="18">
        <f>HBW!M56</f>
        <v>11</v>
      </c>
      <c r="M56" s="20">
        <f>'PUMS Comparison inc-size-worker'!C54</f>
        <v>62560</v>
      </c>
      <c r="N56" s="3">
        <f>HBW!O56</f>
        <v>9875.3418000000001</v>
      </c>
      <c r="O56" s="15">
        <f t="shared" si="6"/>
        <v>576177.60000000009</v>
      </c>
      <c r="P56" s="7">
        <f t="shared" si="7"/>
        <v>27974.0299065</v>
      </c>
      <c r="Q56" s="7">
        <f t="shared" si="8"/>
        <v>35265.199999999997</v>
      </c>
    </row>
    <row r="57" spans="1:17" x14ac:dyDescent="0.25">
      <c r="A57">
        <v>4</v>
      </c>
      <c r="B57">
        <v>3</v>
      </c>
      <c r="C57">
        <v>4</v>
      </c>
      <c r="D57" t="str">
        <f t="shared" si="0"/>
        <v>H4I4W3</v>
      </c>
      <c r="E57">
        <v>150066.69</v>
      </c>
      <c r="F57">
        <v>178282.13220299999</v>
      </c>
      <c r="G57" s="1">
        <f t="shared" si="2"/>
        <v>4.733633181926491</v>
      </c>
      <c r="H57" s="1">
        <f t="shared" si="3"/>
        <v>5.6236478377761649</v>
      </c>
      <c r="I57">
        <f>VLOOKUP(D57,'HBO2006'!$A$1:$B$52,2,0)</f>
        <v>6.5190000000000001</v>
      </c>
      <c r="J57" s="15">
        <f t="shared" si="4"/>
        <v>-0.27387127137191425</v>
      </c>
      <c r="K57" s="1">
        <f t="shared" si="5"/>
        <v>-0.13734501644789618</v>
      </c>
      <c r="L57" s="18">
        <f>HBW!M57</f>
        <v>44</v>
      </c>
      <c r="M57" s="20">
        <f>'PUMS Comparison inc-size-worker'!C55</f>
        <v>29090</v>
      </c>
      <c r="N57" s="3">
        <f>HBW!O57</f>
        <v>31702.222000000002</v>
      </c>
      <c r="O57" s="15">
        <f t="shared" si="6"/>
        <v>189637.71</v>
      </c>
      <c r="P57" s="7">
        <f t="shared" si="7"/>
        <v>178282.13220299999</v>
      </c>
      <c r="Q57" s="7">
        <f t="shared" si="8"/>
        <v>150066.69</v>
      </c>
    </row>
  </sheetData>
  <mergeCells count="5">
    <mergeCell ref="J2:K2"/>
    <mergeCell ref="E3:F3"/>
    <mergeCell ref="G3:H3"/>
    <mergeCell ref="J3:K3"/>
    <mergeCell ref="M3:N3"/>
  </mergeCells>
  <conditionalFormatting sqref="J6:K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D531-93FD-4456-B2BC-4F833F640D59}">
  <sheetPr codeName="Sheet4"/>
  <dimension ref="A1:V60"/>
  <sheetViews>
    <sheetView topLeftCell="D18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8.42578125" bestFit="1" customWidth="1"/>
    <col min="3" max="3" width="12.42578125" bestFit="1" customWidth="1"/>
    <col min="4" max="6" width="12.28515625" customWidth="1"/>
    <col min="7" max="7" width="15.42578125" style="17" customWidth="1"/>
    <col min="8" max="8" width="15.42578125" customWidth="1"/>
    <col min="9" max="9" width="12.7109375" customWidth="1"/>
    <col min="10" max="10" width="10.28515625" style="17" customWidth="1"/>
    <col min="11" max="11" width="12.140625" customWidth="1"/>
    <col min="12" max="12" width="13.140625" style="17" customWidth="1"/>
    <col min="13" max="13" width="12.85546875" style="17" bestFit="1" customWidth="1"/>
    <col min="14" max="14" width="11.42578125" bestFit="1" customWidth="1"/>
    <col min="15" max="15" width="12.42578125" style="17" customWidth="1"/>
    <col min="16" max="16" width="13.28515625" bestFit="1" customWidth="1"/>
    <col min="17" max="17" width="12.42578125" style="22" customWidth="1"/>
    <col min="19" max="19" width="11" customWidth="1"/>
  </cols>
  <sheetData>
    <row r="1" spans="1:19" s="22" customFormat="1" x14ac:dyDescent="0.25">
      <c r="G1" s="23"/>
      <c r="H1" s="23"/>
      <c r="J1" s="24"/>
      <c r="K1" s="24"/>
      <c r="L1" s="24"/>
      <c r="P1" s="22" t="s">
        <v>88</v>
      </c>
    </row>
    <row r="2" spans="1:19" s="22" customFormat="1" x14ac:dyDescent="0.25">
      <c r="C2" s="22" t="s">
        <v>86</v>
      </c>
      <c r="D2" s="11"/>
      <c r="E2" s="11"/>
      <c r="F2" s="11"/>
      <c r="G2" s="10"/>
      <c r="H2" s="10"/>
      <c r="I2" s="10"/>
      <c r="J2" s="41" t="s">
        <v>75</v>
      </c>
      <c r="K2" s="41"/>
      <c r="L2" s="25" t="s">
        <v>73</v>
      </c>
      <c r="P2" s="38">
        <f>(P4-O4)/O4</f>
        <v>0.28596509793963032</v>
      </c>
      <c r="Q2" s="38">
        <f>(Q4-O4)/O4</f>
        <v>-3.0159934811211538E-2</v>
      </c>
    </row>
    <row r="3" spans="1:19" s="22" customFormat="1" ht="15.75" thickBot="1" x14ac:dyDescent="0.3">
      <c r="D3" s="11"/>
      <c r="E3" s="42" t="s">
        <v>84</v>
      </c>
      <c r="F3" s="41"/>
      <c r="G3" s="41" t="s">
        <v>75</v>
      </c>
      <c r="H3" s="41"/>
      <c r="I3" s="11"/>
      <c r="J3" s="41" t="s">
        <v>82</v>
      </c>
      <c r="K3" s="41"/>
      <c r="L3" s="26"/>
      <c r="M3" s="41" t="s">
        <v>74</v>
      </c>
      <c r="N3" s="41"/>
      <c r="O3" s="22" t="s">
        <v>81</v>
      </c>
    </row>
    <row r="4" spans="1:19" ht="15.75" thickBot="1" x14ac:dyDescent="0.3">
      <c r="D4" s="1"/>
      <c r="E4" s="13">
        <v>2014</v>
      </c>
      <c r="F4" s="29">
        <v>2014</v>
      </c>
      <c r="G4" s="13">
        <v>2014</v>
      </c>
      <c r="H4" s="9">
        <v>2014</v>
      </c>
      <c r="I4" s="9">
        <v>2006</v>
      </c>
      <c r="J4" s="13">
        <v>2014</v>
      </c>
      <c r="K4" s="9">
        <v>2014</v>
      </c>
      <c r="L4" s="13" t="s">
        <v>85</v>
      </c>
      <c r="M4" s="15"/>
      <c r="O4" s="34">
        <f>SUM(O6:O57)/SUM(M6:M57)</f>
        <v>0.9662286129805342</v>
      </c>
      <c r="P4" s="35">
        <f>SUM(P6:P57)/SUM(N6:N57)</f>
        <v>1.2425362729235858</v>
      </c>
      <c r="Q4" s="40">
        <f>SUM(Q6:Q57)/SUM(N6:N57)</f>
        <v>0.93708722100031394</v>
      </c>
    </row>
    <row r="5" spans="1:19" s="12" customFormat="1" x14ac:dyDescent="0.25">
      <c r="A5" s="12" t="s">
        <v>76</v>
      </c>
      <c r="B5" s="12" t="s">
        <v>77</v>
      </c>
      <c r="C5" s="12" t="s">
        <v>78</v>
      </c>
      <c r="D5" s="12" t="s">
        <v>5</v>
      </c>
      <c r="E5" s="14" t="s">
        <v>61</v>
      </c>
      <c r="F5" s="12" t="s">
        <v>58</v>
      </c>
      <c r="G5" s="14" t="s">
        <v>61</v>
      </c>
      <c r="H5" s="12" t="s">
        <v>58</v>
      </c>
      <c r="I5" s="12" t="s">
        <v>58</v>
      </c>
      <c r="J5" s="14" t="s">
        <v>61</v>
      </c>
      <c r="K5" s="12" t="s">
        <v>58</v>
      </c>
      <c r="L5" s="14">
        <v>2014</v>
      </c>
      <c r="M5" s="14" t="s">
        <v>79</v>
      </c>
      <c r="N5" s="12" t="s">
        <v>80</v>
      </c>
      <c r="O5" s="14">
        <v>2006</v>
      </c>
      <c r="P5" s="12" t="s">
        <v>59</v>
      </c>
      <c r="Q5" s="12" t="s">
        <v>60</v>
      </c>
    </row>
    <row r="6" spans="1:19" x14ac:dyDescent="0.25">
      <c r="A6">
        <v>1</v>
      </c>
      <c r="B6">
        <v>0</v>
      </c>
      <c r="C6">
        <v>1</v>
      </c>
      <c r="D6" t="str">
        <f t="shared" ref="D6:D57" si="0">_xlfn.CONCAT("H",A6,"I",C6,"W",B6)</f>
        <v>H1I1W0</v>
      </c>
      <c r="E6" s="20">
        <v>90024.68</v>
      </c>
      <c r="F6" s="30">
        <v>125223.79526100001</v>
      </c>
      <c r="G6" s="15">
        <f>E6/N6</f>
        <v>0.81205998617920849</v>
      </c>
      <c r="H6" s="1">
        <f>F6/N6</f>
        <v>1.129570618289959</v>
      </c>
      <c r="I6">
        <f>VLOOKUP(D6,HBShop2006!$A$1:$B$52,2,0)</f>
        <v>0.55900000000000005</v>
      </c>
      <c r="J6" s="15">
        <f>(G6-I6)/I6</f>
        <v>0.45270122751200076</v>
      </c>
      <c r="K6" s="1">
        <f>(H6-I6)/I6</f>
        <v>1.0206987804829317</v>
      </c>
      <c r="L6" s="18">
        <v>342</v>
      </c>
      <c r="M6" s="20">
        <f>'PUMS Comparison inc-size-worker'!C4</f>
        <v>127307</v>
      </c>
      <c r="N6" s="3">
        <v>110859.6428</v>
      </c>
      <c r="O6" s="7">
        <f>M6*I6</f>
        <v>71164.613000000012</v>
      </c>
      <c r="P6" s="7">
        <f>H6*N6</f>
        <v>125223.79526100001</v>
      </c>
      <c r="Q6" s="7">
        <f t="shared" ref="Q6:Q37" si="1">G6*N6</f>
        <v>90024.68</v>
      </c>
      <c r="S6" s="27"/>
    </row>
    <row r="7" spans="1:19" x14ac:dyDescent="0.25">
      <c r="A7">
        <v>1</v>
      </c>
      <c r="B7">
        <v>0</v>
      </c>
      <c r="C7">
        <v>2</v>
      </c>
      <c r="D7" t="str">
        <f t="shared" si="0"/>
        <v>H1I2W0</v>
      </c>
      <c r="E7" s="20">
        <v>22720.9</v>
      </c>
      <c r="F7" s="30">
        <v>30911.962544900001</v>
      </c>
      <c r="G7" s="15">
        <f t="shared" ref="G7:G57" si="2">E7/N7</f>
        <v>0.63031180858736802</v>
      </c>
      <c r="H7" s="1">
        <f t="shared" ref="H7:H56" si="3">F7/N7</f>
        <v>0.8575441562024787</v>
      </c>
      <c r="I7">
        <f>VLOOKUP(D7,HBShop2006!$A$1:$B$52,2,0)</f>
        <v>0.57999999999999996</v>
      </c>
      <c r="J7" s="15">
        <f t="shared" ref="J7:J56" si="4">(G7-I7)/I7</f>
        <v>8.6744497564427689E-2</v>
      </c>
      <c r="K7" s="1">
        <f t="shared" ref="K7:K56" si="5">(H7-I7)/I7</f>
        <v>0.47852440724565304</v>
      </c>
      <c r="L7" s="18">
        <v>244</v>
      </c>
      <c r="M7" s="20">
        <f>'PUMS Comparison inc-size-worker'!C5</f>
        <v>79605</v>
      </c>
      <c r="N7" s="3">
        <v>36047.079700000002</v>
      </c>
      <c r="O7" s="7">
        <f t="shared" ref="O7:O57" si="6">M7*I7</f>
        <v>46170.899999999994</v>
      </c>
      <c r="P7" s="7">
        <f>H7*N7</f>
        <v>30911.962544900001</v>
      </c>
      <c r="Q7" s="7">
        <f t="shared" si="1"/>
        <v>22720.9</v>
      </c>
      <c r="S7" s="27"/>
    </row>
    <row r="8" spans="1:19" x14ac:dyDescent="0.25">
      <c r="A8">
        <v>1</v>
      </c>
      <c r="B8">
        <v>0</v>
      </c>
      <c r="C8">
        <v>3</v>
      </c>
      <c r="D8" t="str">
        <f t="shared" si="0"/>
        <v>H1I3W0</v>
      </c>
      <c r="E8" s="20">
        <v>6252.56</v>
      </c>
      <c r="F8" s="30">
        <v>8839.5494982199998</v>
      </c>
      <c r="G8" s="15">
        <f t="shared" si="2"/>
        <v>1.0310893246578974</v>
      </c>
      <c r="H8" s="1">
        <f t="shared" si="3"/>
        <v>1.4577013451129959</v>
      </c>
      <c r="I8">
        <f>VLOOKUP(D8,HBShop2006!$A$1:$B$52,2,0)</f>
        <v>0.629</v>
      </c>
      <c r="J8" s="15">
        <f t="shared" si="4"/>
        <v>0.63925170851811985</v>
      </c>
      <c r="K8" s="1">
        <f t="shared" si="5"/>
        <v>1.3174902148060348</v>
      </c>
      <c r="L8" s="18">
        <v>159</v>
      </c>
      <c r="M8" s="20">
        <f>'PUMS Comparison inc-size-worker'!C6</f>
        <v>42422</v>
      </c>
      <c r="N8" s="3">
        <v>6064.0333000000001</v>
      </c>
      <c r="O8" s="7">
        <f t="shared" si="6"/>
        <v>26683.438000000002</v>
      </c>
      <c r="P8" s="7">
        <f t="shared" ref="P8:P57" si="7">H8*N8</f>
        <v>8839.5494982199998</v>
      </c>
      <c r="Q8" s="7">
        <f t="shared" si="1"/>
        <v>6252.5600000000013</v>
      </c>
      <c r="S8" s="27"/>
    </row>
    <row r="9" spans="1:19" x14ac:dyDescent="0.25">
      <c r="A9">
        <v>1</v>
      </c>
      <c r="B9">
        <v>0</v>
      </c>
      <c r="C9">
        <v>4</v>
      </c>
      <c r="D9" t="str">
        <f t="shared" si="0"/>
        <v>H1I4W0</v>
      </c>
      <c r="E9" s="20">
        <v>2490.41</v>
      </c>
      <c r="F9" s="30">
        <v>3715.07610213</v>
      </c>
      <c r="G9" s="15">
        <f t="shared" si="2"/>
        <v>0.62028774122169583</v>
      </c>
      <c r="H9" s="1">
        <f t="shared" si="3"/>
        <v>0.92531597763296813</v>
      </c>
      <c r="I9">
        <f>VLOOKUP(D9,HBShop2006!$A$1:$B$52,2,0)</f>
        <v>0.499</v>
      </c>
      <c r="J9" s="15">
        <f t="shared" si="4"/>
        <v>0.24306160565470106</v>
      </c>
      <c r="K9" s="1">
        <f t="shared" si="5"/>
        <v>0.85434063653901426</v>
      </c>
      <c r="L9" s="19">
        <v>36</v>
      </c>
      <c r="M9" s="20">
        <f>'PUMS Comparison inc-size-worker'!C7</f>
        <v>33094</v>
      </c>
      <c r="N9" s="3">
        <v>4014.9270000000001</v>
      </c>
      <c r="O9" s="7">
        <f t="shared" si="6"/>
        <v>16513.905999999999</v>
      </c>
      <c r="P9" s="7">
        <f t="shared" si="7"/>
        <v>3715.07610213</v>
      </c>
      <c r="Q9" s="7">
        <f t="shared" si="1"/>
        <v>2490.41</v>
      </c>
      <c r="S9" s="27"/>
    </row>
    <row r="10" spans="1:19" x14ac:dyDescent="0.25">
      <c r="A10">
        <v>1</v>
      </c>
      <c r="B10">
        <v>1</v>
      </c>
      <c r="C10">
        <v>1</v>
      </c>
      <c r="D10" t="str">
        <f t="shared" si="0"/>
        <v>H1I1W1</v>
      </c>
      <c r="E10" s="20">
        <v>40869.72</v>
      </c>
      <c r="F10" s="30">
        <v>44549.735795300003</v>
      </c>
      <c r="G10" s="15">
        <f t="shared" si="2"/>
        <v>0.47384590479865285</v>
      </c>
      <c r="H10" s="1">
        <f t="shared" si="3"/>
        <v>0.51651222143104636</v>
      </c>
      <c r="I10">
        <f>VLOOKUP(D10,HBShop2006!$A$1:$B$52,2,0)</f>
        <v>0.34599999999999997</v>
      </c>
      <c r="J10" s="15">
        <f t="shared" si="4"/>
        <v>0.36949683467818756</v>
      </c>
      <c r="K10" s="1">
        <f t="shared" si="5"/>
        <v>0.49280988852903584</v>
      </c>
      <c r="L10" s="18">
        <v>186</v>
      </c>
      <c r="M10" s="20">
        <f>'PUMS Comparison inc-size-worker'!C8</f>
        <v>11633</v>
      </c>
      <c r="N10" s="3">
        <v>86251.077799999999</v>
      </c>
      <c r="O10" s="7">
        <f t="shared" si="6"/>
        <v>4025.0179999999996</v>
      </c>
      <c r="P10" s="7">
        <f t="shared" si="7"/>
        <v>44549.735795300003</v>
      </c>
      <c r="Q10" s="7">
        <f t="shared" si="1"/>
        <v>40869.72</v>
      </c>
      <c r="S10" s="27"/>
    </row>
    <row r="11" spans="1:19" x14ac:dyDescent="0.25">
      <c r="A11">
        <v>1</v>
      </c>
      <c r="B11">
        <v>1</v>
      </c>
      <c r="C11">
        <v>2</v>
      </c>
      <c r="D11" t="str">
        <f t="shared" si="0"/>
        <v>H1I2W1</v>
      </c>
      <c r="E11" s="20">
        <v>49503.55</v>
      </c>
      <c r="F11" s="30">
        <v>54343.148277499997</v>
      </c>
      <c r="G11" s="15">
        <f t="shared" si="2"/>
        <v>0.40287166873060926</v>
      </c>
      <c r="H11" s="1">
        <f t="shared" si="3"/>
        <v>0.44225747104260921</v>
      </c>
      <c r="I11">
        <f>VLOOKUP(D11,HBShop2006!$A$1:$B$52,2,0)</f>
        <v>0.34399999999999997</v>
      </c>
      <c r="J11" s="15">
        <f t="shared" si="4"/>
        <v>0.17113857189130607</v>
      </c>
      <c r="K11" s="1">
        <f t="shared" si="5"/>
        <v>0.28563218326339895</v>
      </c>
      <c r="L11" s="18">
        <v>417</v>
      </c>
      <c r="M11" s="20">
        <f>'PUMS Comparison inc-size-worker'!C9</f>
        <v>11518</v>
      </c>
      <c r="N11" s="3">
        <v>122876.7219</v>
      </c>
      <c r="O11" s="7">
        <f t="shared" si="6"/>
        <v>3962.1919999999996</v>
      </c>
      <c r="P11" s="7">
        <f t="shared" si="7"/>
        <v>54343.148277499997</v>
      </c>
      <c r="Q11" s="7">
        <f t="shared" si="1"/>
        <v>49503.55</v>
      </c>
      <c r="S11" s="27"/>
    </row>
    <row r="12" spans="1:19" x14ac:dyDescent="0.25">
      <c r="A12">
        <v>1</v>
      </c>
      <c r="B12">
        <v>1</v>
      </c>
      <c r="C12">
        <v>3</v>
      </c>
      <c r="D12" t="str">
        <f t="shared" si="0"/>
        <v>H1I3W1</v>
      </c>
      <c r="E12" s="20">
        <v>11165.54</v>
      </c>
      <c r="F12" s="30">
        <v>16160.037297499999</v>
      </c>
      <c r="G12" s="15">
        <f t="shared" si="2"/>
        <v>0.37340672231492117</v>
      </c>
      <c r="H12" s="1">
        <f t="shared" si="3"/>
        <v>0.54043660761112777</v>
      </c>
      <c r="I12">
        <f>VLOOKUP(D12,HBShop2006!$A$1:$B$52,2,0)</f>
        <v>0.33400000000000002</v>
      </c>
      <c r="J12" s="15">
        <f t="shared" si="4"/>
        <v>0.1179841985476681</v>
      </c>
      <c r="K12" s="1">
        <f t="shared" si="5"/>
        <v>0.61807367548241843</v>
      </c>
      <c r="L12" s="18">
        <v>564</v>
      </c>
      <c r="M12" s="20">
        <f>'PUMS Comparison inc-size-worker'!C10</f>
        <v>22486</v>
      </c>
      <c r="N12" s="3">
        <v>29901.8184</v>
      </c>
      <c r="O12" s="7">
        <f t="shared" si="6"/>
        <v>7510.3240000000005</v>
      </c>
      <c r="P12" s="7">
        <f t="shared" si="7"/>
        <v>16160.037297500001</v>
      </c>
      <c r="Q12" s="7">
        <f t="shared" si="1"/>
        <v>11165.54</v>
      </c>
      <c r="S12" s="27"/>
    </row>
    <row r="13" spans="1:19" x14ac:dyDescent="0.25">
      <c r="A13">
        <v>1</v>
      </c>
      <c r="B13">
        <v>1</v>
      </c>
      <c r="C13">
        <v>4</v>
      </c>
      <c r="D13" t="str">
        <f t="shared" si="0"/>
        <v>H1I4W1</v>
      </c>
      <c r="E13" s="20">
        <v>8836.52</v>
      </c>
      <c r="F13" s="30">
        <v>13440.2564454</v>
      </c>
      <c r="G13" s="15">
        <f t="shared" si="2"/>
        <v>0.33343223014411322</v>
      </c>
      <c r="H13" s="1">
        <f t="shared" si="3"/>
        <v>0.50714700813199243</v>
      </c>
      <c r="I13">
        <f>VLOOKUP(D13,HBShop2006!$A$1:$B$52,2,0)</f>
        <v>0.32600000000000001</v>
      </c>
      <c r="J13" s="15">
        <f t="shared" si="4"/>
        <v>2.2798251975807378E-2</v>
      </c>
      <c r="K13" s="1">
        <f t="shared" si="5"/>
        <v>0.55566566911654114</v>
      </c>
      <c r="L13" s="18">
        <v>247</v>
      </c>
      <c r="M13" s="20">
        <f>'PUMS Comparison inc-size-worker'!C11</f>
        <v>5783</v>
      </c>
      <c r="N13" s="3">
        <v>26501.697199999999</v>
      </c>
      <c r="O13" s="7">
        <f t="shared" si="6"/>
        <v>1885.258</v>
      </c>
      <c r="P13" s="7">
        <f t="shared" si="7"/>
        <v>13440.2564454</v>
      </c>
      <c r="Q13" s="7">
        <f t="shared" si="1"/>
        <v>8836.52</v>
      </c>
      <c r="S13" s="27"/>
    </row>
    <row r="14" spans="1:19" x14ac:dyDescent="0.25">
      <c r="A14">
        <v>2</v>
      </c>
      <c r="B14">
        <v>0</v>
      </c>
      <c r="C14">
        <v>1</v>
      </c>
      <c r="D14" t="str">
        <f t="shared" si="0"/>
        <v>H2I1W0</v>
      </c>
      <c r="E14" s="20">
        <v>64449.67</v>
      </c>
      <c r="F14" s="30">
        <v>104997.859816</v>
      </c>
      <c r="G14" s="15">
        <f t="shared" si="2"/>
        <v>1.6128752297107702</v>
      </c>
      <c r="H14" s="1">
        <f t="shared" si="3"/>
        <v>2.6276076707587523</v>
      </c>
      <c r="I14">
        <f>VLOOKUP(D14,HBShop2006!$A$1:$B$52,2,0)</f>
        <v>1.25</v>
      </c>
      <c r="J14" s="15">
        <f t="shared" si="4"/>
        <v>0.29030018376861622</v>
      </c>
      <c r="K14" s="1">
        <f t="shared" si="5"/>
        <v>1.1020861366070018</v>
      </c>
      <c r="L14" s="18">
        <v>90</v>
      </c>
      <c r="M14" s="20">
        <f>'PUMS Comparison inc-size-worker'!C12</f>
        <v>732</v>
      </c>
      <c r="N14" s="3">
        <v>39959.489000000001</v>
      </c>
      <c r="O14" s="7">
        <f t="shared" si="6"/>
        <v>915</v>
      </c>
      <c r="P14" s="7">
        <f t="shared" si="7"/>
        <v>104997.859816</v>
      </c>
      <c r="Q14" s="7">
        <f t="shared" si="1"/>
        <v>64449.67</v>
      </c>
      <c r="S14" s="27"/>
    </row>
    <row r="15" spans="1:19" x14ac:dyDescent="0.25">
      <c r="A15">
        <v>2</v>
      </c>
      <c r="B15">
        <v>0</v>
      </c>
      <c r="C15">
        <v>2</v>
      </c>
      <c r="D15" t="str">
        <f t="shared" si="0"/>
        <v>H2I2W0</v>
      </c>
      <c r="E15" s="20">
        <v>58829.86</v>
      </c>
      <c r="F15" s="30">
        <v>78803.6074601</v>
      </c>
      <c r="G15" s="15">
        <f t="shared" si="2"/>
        <v>1.2893310405584624</v>
      </c>
      <c r="H15" s="1">
        <f t="shared" si="3"/>
        <v>1.7270810640428405</v>
      </c>
      <c r="I15">
        <f>VLOOKUP(D15,HBShop2006!$A$1:$B$52,2,0)</f>
        <v>1.2769999999999999</v>
      </c>
      <c r="J15" s="15">
        <f t="shared" si="4"/>
        <v>9.6562572893206418E-3</v>
      </c>
      <c r="K15" s="1">
        <f t="shared" si="5"/>
        <v>0.35245189040159797</v>
      </c>
      <c r="L15" s="18">
        <v>126</v>
      </c>
      <c r="M15" s="20">
        <f>'PUMS Comparison inc-size-worker'!C13</f>
        <v>12076</v>
      </c>
      <c r="N15" s="3">
        <v>45628.2042</v>
      </c>
      <c r="O15" s="7">
        <f t="shared" si="6"/>
        <v>15421.052</v>
      </c>
      <c r="P15" s="7">
        <f t="shared" si="7"/>
        <v>78803.6074601</v>
      </c>
      <c r="Q15" s="7">
        <f t="shared" si="1"/>
        <v>58829.86</v>
      </c>
      <c r="S15" s="27"/>
    </row>
    <row r="16" spans="1:19" x14ac:dyDescent="0.25">
      <c r="A16">
        <v>2</v>
      </c>
      <c r="B16">
        <v>0</v>
      </c>
      <c r="C16">
        <v>3</v>
      </c>
      <c r="D16" t="str">
        <f t="shared" si="0"/>
        <v>H2I3W0</v>
      </c>
      <c r="E16" s="20">
        <v>15588.94</v>
      </c>
      <c r="F16" s="30">
        <v>24396.491700499999</v>
      </c>
      <c r="G16" s="15">
        <f t="shared" si="2"/>
        <v>1.2153178758815533</v>
      </c>
      <c r="H16" s="1">
        <f t="shared" si="3"/>
        <v>1.901956930516995</v>
      </c>
      <c r="I16">
        <f>VLOOKUP(D16,HBShop2006!$A$1:$B$52,2,0)</f>
        <v>1.2430000000000001</v>
      </c>
      <c r="J16" s="15">
        <f t="shared" si="4"/>
        <v>-2.2270413610978951E-2</v>
      </c>
      <c r="K16" s="1">
        <f t="shared" si="5"/>
        <v>0.53013429647384946</v>
      </c>
      <c r="L16" s="18">
        <v>221</v>
      </c>
      <c r="M16" s="20">
        <f>'PUMS Comparison inc-size-worker'!C14</f>
        <v>23566</v>
      </c>
      <c r="N16" s="3">
        <v>12827.047399999999</v>
      </c>
      <c r="O16" s="7">
        <f t="shared" si="6"/>
        <v>29292.538000000004</v>
      </c>
      <c r="P16" s="7">
        <f t="shared" si="7"/>
        <v>24396.491700499999</v>
      </c>
      <c r="Q16" s="7">
        <f t="shared" si="1"/>
        <v>15588.94</v>
      </c>
      <c r="S16" s="27"/>
    </row>
    <row r="17" spans="1:19" x14ac:dyDescent="0.25">
      <c r="A17">
        <v>2</v>
      </c>
      <c r="B17">
        <v>0</v>
      </c>
      <c r="C17">
        <v>4</v>
      </c>
      <c r="D17" t="str">
        <f t="shared" si="0"/>
        <v>H2I4W0</v>
      </c>
      <c r="E17" s="20">
        <v>19259.740000000002</v>
      </c>
      <c r="F17" s="30">
        <v>39930.171529599997</v>
      </c>
      <c r="G17" s="15">
        <f t="shared" si="2"/>
        <v>1.2755079030437197</v>
      </c>
      <c r="H17" s="1">
        <f t="shared" si="3"/>
        <v>2.6444411687746627</v>
      </c>
      <c r="I17">
        <f>VLOOKUP(D17,HBShop2006!$A$1:$B$52,2,0)</f>
        <v>1.345</v>
      </c>
      <c r="J17" s="15">
        <f t="shared" si="4"/>
        <v>-5.1666986584594961E-2</v>
      </c>
      <c r="K17" s="1">
        <f t="shared" si="5"/>
        <v>0.96612726302948904</v>
      </c>
      <c r="L17" s="18">
        <v>130</v>
      </c>
      <c r="M17" s="20">
        <f>'PUMS Comparison inc-size-worker'!C15</f>
        <v>8541</v>
      </c>
      <c r="N17" s="3">
        <v>15099.663399999999</v>
      </c>
      <c r="O17" s="7">
        <f t="shared" si="6"/>
        <v>11487.645</v>
      </c>
      <c r="P17" s="7">
        <f t="shared" si="7"/>
        <v>39930.171529599997</v>
      </c>
      <c r="Q17" s="7">
        <f t="shared" si="1"/>
        <v>19259.740000000002</v>
      </c>
      <c r="S17" s="27"/>
    </row>
    <row r="18" spans="1:19" x14ac:dyDescent="0.25">
      <c r="A18">
        <v>2</v>
      </c>
      <c r="B18">
        <v>1</v>
      </c>
      <c r="C18">
        <v>1</v>
      </c>
      <c r="D18" t="str">
        <f t="shared" si="0"/>
        <v>H2I1W1</v>
      </c>
      <c r="E18" s="20">
        <v>39903.93</v>
      </c>
      <c r="F18" s="30">
        <v>44123.731134000001</v>
      </c>
      <c r="G18" s="15">
        <f t="shared" si="2"/>
        <v>1.1496082999006965</v>
      </c>
      <c r="H18" s="1">
        <f t="shared" si="3"/>
        <v>1.2711782406954195</v>
      </c>
      <c r="I18">
        <f>VLOOKUP(D18,HBShop2006!$A$1:$B$52,2,0)</f>
        <v>0.62</v>
      </c>
      <c r="J18" s="15">
        <f t="shared" si="4"/>
        <v>0.85420693532370395</v>
      </c>
      <c r="K18" s="1">
        <f t="shared" si="5"/>
        <v>1.050287484992612</v>
      </c>
      <c r="L18" s="18">
        <v>55</v>
      </c>
      <c r="M18" s="20">
        <f>'PUMS Comparison inc-size-worker'!C16</f>
        <v>1694</v>
      </c>
      <c r="N18" s="3">
        <v>34710.892399999997</v>
      </c>
      <c r="O18" s="7">
        <f t="shared" si="6"/>
        <v>1050.28</v>
      </c>
      <c r="P18" s="7">
        <f t="shared" si="7"/>
        <v>44123.731134000001</v>
      </c>
      <c r="Q18" s="7">
        <f t="shared" si="1"/>
        <v>39903.93</v>
      </c>
      <c r="S18" s="27"/>
    </row>
    <row r="19" spans="1:19" x14ac:dyDescent="0.25">
      <c r="A19">
        <v>2</v>
      </c>
      <c r="B19">
        <v>1</v>
      </c>
      <c r="C19">
        <v>2</v>
      </c>
      <c r="D19" t="str">
        <f t="shared" si="0"/>
        <v>H2I2W1</v>
      </c>
      <c r="E19" s="20">
        <v>56029.97</v>
      </c>
      <c r="F19" s="30">
        <v>78544.372094799997</v>
      </c>
      <c r="G19" s="15">
        <f t="shared" si="2"/>
        <v>0.97426003098308533</v>
      </c>
      <c r="H19" s="1">
        <f t="shared" si="3"/>
        <v>1.3657448396032843</v>
      </c>
      <c r="I19">
        <f>VLOOKUP(D19,HBShop2006!$A$1:$B$52,2,0)</f>
        <v>0.998</v>
      </c>
      <c r="J19" s="15">
        <f t="shared" si="4"/>
        <v>-2.3787544105124913E-2</v>
      </c>
      <c r="K19" s="1">
        <f t="shared" si="5"/>
        <v>0.3684818032097037</v>
      </c>
      <c r="L19" s="18">
        <v>136</v>
      </c>
      <c r="M19" s="20">
        <f>'PUMS Comparison inc-size-worker'!C17</f>
        <v>33468</v>
      </c>
      <c r="N19" s="3">
        <v>57510.282899999998</v>
      </c>
      <c r="O19" s="7">
        <f t="shared" si="6"/>
        <v>33401.063999999998</v>
      </c>
      <c r="P19" s="7">
        <f t="shared" si="7"/>
        <v>78544.372094799997</v>
      </c>
      <c r="Q19" s="7">
        <f t="shared" si="1"/>
        <v>56029.97</v>
      </c>
      <c r="S19" s="27"/>
    </row>
    <row r="20" spans="1:19" x14ac:dyDescent="0.25">
      <c r="A20">
        <v>2</v>
      </c>
      <c r="B20">
        <v>1</v>
      </c>
      <c r="C20">
        <v>3</v>
      </c>
      <c r="D20" t="str">
        <f t="shared" si="0"/>
        <v>H2I3W1</v>
      </c>
      <c r="E20" s="20">
        <v>22512.97</v>
      </c>
      <c r="F20" s="30">
        <v>28675.094301100002</v>
      </c>
      <c r="G20" s="15">
        <f t="shared" si="2"/>
        <v>1.0042660778437995</v>
      </c>
      <c r="H20" s="1">
        <f t="shared" si="3"/>
        <v>1.2791481748328535</v>
      </c>
      <c r="I20">
        <f>VLOOKUP(D20,HBShop2006!$A$1:$B$52,2,0)</f>
        <v>0.93100000000000005</v>
      </c>
      <c r="J20" s="15">
        <f t="shared" si="4"/>
        <v>7.8696109391836147E-2</v>
      </c>
      <c r="K20" s="1">
        <f t="shared" si="5"/>
        <v>0.37395077855301118</v>
      </c>
      <c r="L20" s="18">
        <v>266</v>
      </c>
      <c r="M20" s="20">
        <f>'PUMS Comparison inc-size-worker'!C18</f>
        <v>102114</v>
      </c>
      <c r="N20" s="3">
        <v>22417.335899999998</v>
      </c>
      <c r="O20" s="7">
        <f t="shared" si="6"/>
        <v>95068.134000000005</v>
      </c>
      <c r="P20" s="7">
        <f t="shared" si="7"/>
        <v>28675.094301100002</v>
      </c>
      <c r="Q20" s="7">
        <f t="shared" si="1"/>
        <v>22512.97</v>
      </c>
      <c r="S20" s="27"/>
    </row>
    <row r="21" spans="1:19" x14ac:dyDescent="0.25">
      <c r="A21">
        <v>2</v>
      </c>
      <c r="B21">
        <v>1</v>
      </c>
      <c r="C21">
        <v>4</v>
      </c>
      <c r="D21" t="str">
        <f t="shared" si="0"/>
        <v>H2I4W1</v>
      </c>
      <c r="E21" s="20">
        <v>36549.56</v>
      </c>
      <c r="F21" s="30">
        <v>56356.186300000001</v>
      </c>
      <c r="G21" s="15">
        <f t="shared" si="2"/>
        <v>0.97616551693193487</v>
      </c>
      <c r="H21" s="1">
        <f t="shared" si="3"/>
        <v>1.5051608208649279</v>
      </c>
      <c r="I21">
        <f>VLOOKUP(D21,HBShop2006!$A$1:$B$52,2,0)</f>
        <v>1.002</v>
      </c>
      <c r="J21" s="15">
        <f t="shared" si="4"/>
        <v>-2.5782917233597932E-2</v>
      </c>
      <c r="K21" s="1">
        <f t="shared" si="5"/>
        <v>0.50215650784922938</v>
      </c>
      <c r="L21" s="18">
        <v>245</v>
      </c>
      <c r="M21" s="20">
        <f>'PUMS Comparison inc-size-worker'!C19</f>
        <v>37679</v>
      </c>
      <c r="N21" s="3">
        <v>37441.97</v>
      </c>
      <c r="O21" s="7">
        <f t="shared" si="6"/>
        <v>37754.358</v>
      </c>
      <c r="P21" s="7">
        <f t="shared" si="7"/>
        <v>56356.186300000001</v>
      </c>
      <c r="Q21" s="7">
        <f t="shared" si="1"/>
        <v>36549.56</v>
      </c>
      <c r="S21" s="27"/>
    </row>
    <row r="22" spans="1:19" x14ac:dyDescent="0.25">
      <c r="A22">
        <v>2</v>
      </c>
      <c r="B22">
        <v>2</v>
      </c>
      <c r="C22">
        <v>1</v>
      </c>
      <c r="D22" t="str">
        <f t="shared" si="0"/>
        <v>H2I1W2</v>
      </c>
      <c r="E22" s="20">
        <v>24997.52</v>
      </c>
      <c r="F22" s="30">
        <v>15886.6050435</v>
      </c>
      <c r="G22" s="15">
        <f t="shared" si="2"/>
        <v>0.95557867223505744</v>
      </c>
      <c r="H22" s="1">
        <f t="shared" si="3"/>
        <v>0.60729628194278862</v>
      </c>
      <c r="I22">
        <f>VLOOKUP(D22,HBShop2006!$A$1:$B$52,2,0)</f>
        <v>1.6759999999999999</v>
      </c>
      <c r="J22" s="15">
        <f t="shared" si="4"/>
        <v>-0.42984566095760296</v>
      </c>
      <c r="K22" s="1">
        <f t="shared" si="5"/>
        <v>-0.63765138308902825</v>
      </c>
      <c r="L22" s="19">
        <v>46</v>
      </c>
      <c r="M22" s="20">
        <f>'PUMS Comparison inc-size-worker'!C20</f>
        <v>58653</v>
      </c>
      <c r="N22" s="3">
        <v>26159.5625</v>
      </c>
      <c r="O22" s="7">
        <f t="shared" si="6"/>
        <v>98302.428</v>
      </c>
      <c r="P22" s="7">
        <f t="shared" si="7"/>
        <v>15886.6050435</v>
      </c>
      <c r="Q22" s="7">
        <f t="shared" si="1"/>
        <v>24997.52</v>
      </c>
      <c r="S22" s="27"/>
    </row>
    <row r="23" spans="1:19" x14ac:dyDescent="0.25">
      <c r="A23">
        <v>2</v>
      </c>
      <c r="B23">
        <v>2</v>
      </c>
      <c r="C23">
        <v>2</v>
      </c>
      <c r="D23" t="str">
        <f t="shared" si="0"/>
        <v>H2I2W2</v>
      </c>
      <c r="E23" s="20">
        <v>57410.62</v>
      </c>
      <c r="F23" s="30">
        <v>60519.302263500002</v>
      </c>
      <c r="G23" s="15">
        <f t="shared" si="2"/>
        <v>0.74883768889203883</v>
      </c>
      <c r="H23" s="1">
        <f t="shared" si="3"/>
        <v>0.78938590874576986</v>
      </c>
      <c r="I23">
        <f>VLOOKUP(D23,HBShop2006!$A$1:$B$52,2,0)</f>
        <v>0.54900000000000004</v>
      </c>
      <c r="J23" s="15">
        <f t="shared" si="4"/>
        <v>0.36400307630608153</v>
      </c>
      <c r="K23" s="1">
        <f t="shared" si="5"/>
        <v>0.43786140026551873</v>
      </c>
      <c r="L23" s="18">
        <v>147</v>
      </c>
      <c r="M23" s="20">
        <f>'PUMS Comparison inc-size-worker'!C21</f>
        <v>48947</v>
      </c>
      <c r="N23" s="3">
        <v>76666.306800000006</v>
      </c>
      <c r="O23" s="7">
        <f t="shared" si="6"/>
        <v>26871.903000000002</v>
      </c>
      <c r="P23" s="7">
        <f t="shared" si="7"/>
        <v>60519.302263500002</v>
      </c>
      <c r="Q23" s="7">
        <f t="shared" si="1"/>
        <v>57410.62</v>
      </c>
      <c r="S23" s="27"/>
    </row>
    <row r="24" spans="1:19" x14ac:dyDescent="0.25">
      <c r="A24">
        <v>2</v>
      </c>
      <c r="B24">
        <v>2</v>
      </c>
      <c r="C24">
        <v>3</v>
      </c>
      <c r="D24" t="str">
        <f t="shared" si="0"/>
        <v>H2I3W2</v>
      </c>
      <c r="E24" s="20">
        <v>24505.62</v>
      </c>
      <c r="F24" s="30">
        <v>27484.097580400001</v>
      </c>
      <c r="G24" s="15">
        <f t="shared" si="2"/>
        <v>0.75915860873468244</v>
      </c>
      <c r="H24" s="1">
        <f t="shared" si="3"/>
        <v>0.85142874497624288</v>
      </c>
      <c r="I24">
        <f>VLOOKUP(D24,HBShop2006!$A$1:$B$52,2,0)</f>
        <v>0.67300000000000004</v>
      </c>
      <c r="J24" s="15">
        <f t="shared" si="4"/>
        <v>0.12802170688660089</v>
      </c>
      <c r="K24" s="1">
        <f t="shared" si="5"/>
        <v>0.26512443532874119</v>
      </c>
      <c r="L24" s="18">
        <v>376</v>
      </c>
      <c r="M24" s="20">
        <f>'PUMS Comparison inc-size-worker'!C22</f>
        <v>4989</v>
      </c>
      <c r="N24" s="3">
        <v>32279.9738</v>
      </c>
      <c r="O24" s="7">
        <f t="shared" si="6"/>
        <v>3357.5970000000002</v>
      </c>
      <c r="P24" s="7">
        <f t="shared" si="7"/>
        <v>27484.097580400001</v>
      </c>
      <c r="Q24" s="7">
        <f t="shared" si="1"/>
        <v>24505.62</v>
      </c>
      <c r="S24" s="27"/>
    </row>
    <row r="25" spans="1:19" x14ac:dyDescent="0.25">
      <c r="A25">
        <v>2</v>
      </c>
      <c r="B25">
        <v>2</v>
      </c>
      <c r="C25">
        <v>4</v>
      </c>
      <c r="D25" t="str">
        <f t="shared" si="0"/>
        <v>H2I4W2</v>
      </c>
      <c r="E25" s="20">
        <v>53349.61</v>
      </c>
      <c r="F25" s="30">
        <v>73571.872308100006</v>
      </c>
      <c r="G25" s="15">
        <f t="shared" si="2"/>
        <v>0.57897285700708401</v>
      </c>
      <c r="H25" s="1">
        <f t="shared" si="3"/>
        <v>0.79843352379859989</v>
      </c>
      <c r="I25">
        <f>VLOOKUP(D25,HBShop2006!$A$1:$B$52,2,0)</f>
        <v>0.73199999999999998</v>
      </c>
      <c r="J25" s="15">
        <f t="shared" si="4"/>
        <v>-0.20905347403403823</v>
      </c>
      <c r="K25" s="1">
        <f t="shared" si="5"/>
        <v>9.0756180052732116E-2</v>
      </c>
      <c r="L25" s="18">
        <v>606</v>
      </c>
      <c r="M25" s="20">
        <f>'PUMS Comparison inc-size-worker'!C23</f>
        <v>26434</v>
      </c>
      <c r="N25" s="3">
        <v>92145.2696</v>
      </c>
      <c r="O25" s="7">
        <f t="shared" si="6"/>
        <v>19349.687999999998</v>
      </c>
      <c r="P25" s="7">
        <f t="shared" si="7"/>
        <v>73571.872308100006</v>
      </c>
      <c r="Q25" s="7">
        <f t="shared" si="1"/>
        <v>53349.610000000008</v>
      </c>
      <c r="S25" s="27"/>
    </row>
    <row r="26" spans="1:19" x14ac:dyDescent="0.25">
      <c r="A26">
        <v>3</v>
      </c>
      <c r="B26">
        <v>0</v>
      </c>
      <c r="C26">
        <v>1</v>
      </c>
      <c r="D26" t="str">
        <f t="shared" si="0"/>
        <v>H3I1W0</v>
      </c>
      <c r="E26" s="20">
        <v>3538.88</v>
      </c>
      <c r="F26" s="30">
        <v>7937.1736633999999</v>
      </c>
      <c r="G26" s="15">
        <f t="shared" si="2"/>
        <v>0.8024156636848776</v>
      </c>
      <c r="H26" s="1">
        <f t="shared" si="3"/>
        <v>1.7996972129315607</v>
      </c>
      <c r="I26">
        <f>VLOOKUP(D26,HBShop2006!$A$1:$B$52,2,0)</f>
        <v>0.47399999999999998</v>
      </c>
      <c r="J26" s="15">
        <f t="shared" si="4"/>
        <v>0.69286004996809625</v>
      </c>
      <c r="K26" s="1">
        <f t="shared" si="5"/>
        <v>2.7968295631467526</v>
      </c>
      <c r="L26" s="19">
        <v>12</v>
      </c>
      <c r="M26" s="20">
        <f>'PUMS Comparison inc-size-worker'!C24</f>
        <v>19399</v>
      </c>
      <c r="N26" s="3">
        <v>4410.2828</v>
      </c>
      <c r="O26" s="7">
        <f t="shared" si="6"/>
        <v>9195.1260000000002</v>
      </c>
      <c r="P26" s="7">
        <f t="shared" si="7"/>
        <v>7937.1736633999999</v>
      </c>
      <c r="Q26" s="7">
        <f t="shared" si="1"/>
        <v>3538.88</v>
      </c>
      <c r="S26" s="27"/>
    </row>
    <row r="27" spans="1:19" x14ac:dyDescent="0.25">
      <c r="A27">
        <v>3</v>
      </c>
      <c r="B27">
        <v>0</v>
      </c>
      <c r="C27">
        <v>2</v>
      </c>
      <c r="D27" t="str">
        <f t="shared" si="0"/>
        <v>H3I2W0</v>
      </c>
      <c r="E27">
        <v>3062.16</v>
      </c>
      <c r="F27" s="30">
        <v>6594.0505548900001</v>
      </c>
      <c r="G27" s="15">
        <f t="shared" si="2"/>
        <v>1.2077857167198665</v>
      </c>
      <c r="H27" s="1">
        <f t="shared" si="3"/>
        <v>2.6008438734503918</v>
      </c>
      <c r="I27">
        <f>VLOOKUP(D27,HBShop2006!$A$1:$B$52,2,0)</f>
        <v>0.57999999999999996</v>
      </c>
      <c r="J27" s="15">
        <f t="shared" si="4"/>
        <v>1.0823891667583905</v>
      </c>
      <c r="K27" s="1">
        <f t="shared" si="5"/>
        <v>3.4842135749144689</v>
      </c>
      <c r="L27" s="19">
        <v>5</v>
      </c>
      <c r="M27" s="20">
        <f>'PUMS Comparison inc-size-worker'!C25</f>
        <v>3302</v>
      </c>
      <c r="N27" s="3">
        <v>2535.3503999999998</v>
      </c>
      <c r="O27" s="7">
        <f>M27*I27</f>
        <v>1915.1599999999999</v>
      </c>
      <c r="P27" s="7">
        <f t="shared" si="7"/>
        <v>6594.0505548900001</v>
      </c>
      <c r="Q27" s="7">
        <f t="shared" si="1"/>
        <v>3062.16</v>
      </c>
      <c r="S27" s="27"/>
    </row>
    <row r="28" spans="1:19" x14ac:dyDescent="0.25">
      <c r="A28">
        <v>3</v>
      </c>
      <c r="B28">
        <v>0</v>
      </c>
      <c r="C28">
        <v>3</v>
      </c>
      <c r="D28" t="str">
        <f t="shared" si="0"/>
        <v>H3I3W0</v>
      </c>
      <c r="E28" s="20">
        <v>136.19</v>
      </c>
      <c r="F28" s="30">
        <v>443.50912928499997</v>
      </c>
      <c r="G28" s="15">
        <f t="shared" si="2"/>
        <v>0.39190972177258648</v>
      </c>
      <c r="H28" s="1">
        <f t="shared" si="3"/>
        <v>1.2762724095872415</v>
      </c>
      <c r="I28">
        <f>VLOOKUP(D28,HBShop2006!$A$1:$B$52,2,0)</f>
        <v>2.7589999999999999</v>
      </c>
      <c r="J28" s="15">
        <f t="shared" si="4"/>
        <v>-0.85795225742204184</v>
      </c>
      <c r="K28" s="1">
        <f t="shared" si="5"/>
        <v>-0.53741485698178992</v>
      </c>
      <c r="L28" s="19">
        <v>8</v>
      </c>
      <c r="M28" s="20">
        <f>'PUMS Comparison inc-size-worker'!C26</f>
        <v>3825</v>
      </c>
      <c r="N28" s="3">
        <v>347.50349999999997</v>
      </c>
      <c r="O28" s="7">
        <f t="shared" si="6"/>
        <v>10553.174999999999</v>
      </c>
      <c r="P28" s="7">
        <f t="shared" si="7"/>
        <v>443.50912928499997</v>
      </c>
      <c r="Q28" s="7">
        <f t="shared" si="1"/>
        <v>136.19</v>
      </c>
      <c r="S28" s="27"/>
    </row>
    <row r="29" spans="1:19" x14ac:dyDescent="0.25">
      <c r="A29">
        <v>3</v>
      </c>
      <c r="B29">
        <v>0</v>
      </c>
      <c r="C29">
        <v>4</v>
      </c>
      <c r="D29" t="str">
        <f t="shared" si="0"/>
        <v>H3I4W0</v>
      </c>
      <c r="E29" s="20">
        <v>3233.58</v>
      </c>
      <c r="F29" s="30">
        <v>15735.377578199999</v>
      </c>
      <c r="G29" s="15">
        <f t="shared" si="2"/>
        <v>2.2772743781173537</v>
      </c>
      <c r="H29" s="1">
        <f t="shared" si="3"/>
        <v>11.081764542345375</v>
      </c>
      <c r="I29">
        <f>VLOOKUP(D29,HBShop2006!$A$1:$B$52,2,0)</f>
        <v>2.0179999999999998</v>
      </c>
      <c r="J29" s="15">
        <f t="shared" si="4"/>
        <v>0.12848086130691472</v>
      </c>
      <c r="K29" s="1">
        <f t="shared" si="5"/>
        <v>4.4914591389223864</v>
      </c>
      <c r="L29" s="19">
        <v>10</v>
      </c>
      <c r="M29" s="20">
        <f>'PUMS Comparison inc-size-worker'!C27</f>
        <v>33142</v>
      </c>
      <c r="N29" s="3">
        <v>1419.9342999999999</v>
      </c>
      <c r="O29" s="7">
        <f t="shared" si="6"/>
        <v>66880.555999999997</v>
      </c>
      <c r="P29" s="7">
        <f t="shared" si="7"/>
        <v>15735.377578199999</v>
      </c>
      <c r="Q29" s="7">
        <f t="shared" si="1"/>
        <v>3233.5799999999995</v>
      </c>
      <c r="S29" s="27"/>
    </row>
    <row r="30" spans="1:19" x14ac:dyDescent="0.25">
      <c r="A30">
        <v>3</v>
      </c>
      <c r="B30">
        <v>1</v>
      </c>
      <c r="C30">
        <v>1</v>
      </c>
      <c r="D30" t="str">
        <f t="shared" si="0"/>
        <v>H3I1W1</v>
      </c>
      <c r="E30" s="20">
        <v>25456.13</v>
      </c>
      <c r="F30" s="30">
        <v>29959.860904199999</v>
      </c>
      <c r="G30" s="15">
        <f t="shared" si="2"/>
        <v>1.2682763879595209</v>
      </c>
      <c r="H30" s="1">
        <f t="shared" si="3"/>
        <v>1.4926614599842332</v>
      </c>
      <c r="I30">
        <f>VLOOKUP(D30,HBShop2006!$A$1:$B$52,2,0)</f>
        <v>0.81200000000000006</v>
      </c>
      <c r="J30" s="15">
        <f t="shared" si="4"/>
        <v>0.56191673394029662</v>
      </c>
      <c r="K30" s="1">
        <f t="shared" si="5"/>
        <v>0.8382530295372328</v>
      </c>
      <c r="L30" s="19">
        <v>24</v>
      </c>
      <c r="M30" s="20">
        <f>'PUMS Comparison inc-size-worker'!C28</f>
        <v>28186</v>
      </c>
      <c r="N30" s="3">
        <v>20071.437300000001</v>
      </c>
      <c r="O30" s="7">
        <f t="shared" si="6"/>
        <v>22887.032000000003</v>
      </c>
      <c r="P30" s="7">
        <f t="shared" si="7"/>
        <v>29959.860904199995</v>
      </c>
      <c r="Q30" s="7">
        <f t="shared" si="1"/>
        <v>25456.13</v>
      </c>
      <c r="S30" s="27"/>
    </row>
    <row r="31" spans="1:19" x14ac:dyDescent="0.25">
      <c r="A31">
        <v>3</v>
      </c>
      <c r="B31">
        <v>1</v>
      </c>
      <c r="C31">
        <v>2</v>
      </c>
      <c r="D31" t="str">
        <f t="shared" si="0"/>
        <v>H3I2W1</v>
      </c>
      <c r="E31" s="20">
        <v>32555.84</v>
      </c>
      <c r="F31" s="30">
        <v>60034.500480100003</v>
      </c>
      <c r="G31" s="15">
        <f t="shared" si="2"/>
        <v>1.275817332627176</v>
      </c>
      <c r="H31" s="1">
        <f t="shared" si="3"/>
        <v>2.3526671794715202</v>
      </c>
      <c r="I31">
        <f>VLOOKUP(D31,HBShop2006!$A$1:$B$52,2,0)</f>
        <v>0.92900000000000005</v>
      </c>
      <c r="J31" s="15">
        <f t="shared" si="4"/>
        <v>0.37332328592806885</v>
      </c>
      <c r="K31" s="1">
        <f t="shared" si="5"/>
        <v>1.5324727443181054</v>
      </c>
      <c r="L31" s="18">
        <v>55</v>
      </c>
      <c r="M31" s="20">
        <f>'PUMS Comparison inc-size-worker'!C29</f>
        <v>7303</v>
      </c>
      <c r="N31" s="3">
        <v>25517.6342</v>
      </c>
      <c r="O31" s="7">
        <f t="shared" si="6"/>
        <v>6784.4870000000001</v>
      </c>
      <c r="P31" s="7">
        <f t="shared" si="7"/>
        <v>60034.500480100003</v>
      </c>
      <c r="Q31" s="7">
        <f t="shared" si="1"/>
        <v>32555.840000000004</v>
      </c>
      <c r="S31" s="27"/>
    </row>
    <row r="32" spans="1:19" x14ac:dyDescent="0.25">
      <c r="A32">
        <v>3</v>
      </c>
      <c r="B32">
        <v>1</v>
      </c>
      <c r="C32">
        <v>3</v>
      </c>
      <c r="D32" t="str">
        <f t="shared" si="0"/>
        <v>H3I3W1</v>
      </c>
      <c r="E32" s="20">
        <v>20831.349999999999</v>
      </c>
      <c r="F32" s="30">
        <v>35454.764688499999</v>
      </c>
      <c r="G32" s="15">
        <f t="shared" si="2"/>
        <v>1.7601126196289942</v>
      </c>
      <c r="H32" s="1">
        <f t="shared" si="3"/>
        <v>2.9956953704011169</v>
      </c>
      <c r="I32">
        <f>VLOOKUP(D32,HBShop2006!$A$1:$B$52,2,0)</f>
        <v>1.0649999999999999</v>
      </c>
      <c r="J32" s="15">
        <f t="shared" si="4"/>
        <v>0.6526879057549243</v>
      </c>
      <c r="K32" s="1">
        <f t="shared" si="5"/>
        <v>1.8128595027240535</v>
      </c>
      <c r="L32" s="18">
        <v>94</v>
      </c>
      <c r="M32" s="20">
        <f>'PUMS Comparison inc-size-worker'!C30</f>
        <v>7123</v>
      </c>
      <c r="N32" s="3">
        <v>11835.236999999999</v>
      </c>
      <c r="O32" s="7">
        <f t="shared" si="6"/>
        <v>7585.9949999999999</v>
      </c>
      <c r="P32" s="7">
        <f t="shared" si="7"/>
        <v>35454.764688499999</v>
      </c>
      <c r="Q32" s="7">
        <f t="shared" si="1"/>
        <v>20831.349999999999</v>
      </c>
      <c r="S32" s="27"/>
    </row>
    <row r="33" spans="1:22" x14ac:dyDescent="0.25">
      <c r="A33">
        <v>3</v>
      </c>
      <c r="B33">
        <v>1</v>
      </c>
      <c r="C33">
        <v>4</v>
      </c>
      <c r="D33" t="str">
        <f t="shared" si="0"/>
        <v>H3I4W1</v>
      </c>
      <c r="E33" s="20">
        <v>17129.09</v>
      </c>
      <c r="F33" s="30">
        <v>35455.313360400003</v>
      </c>
      <c r="G33" s="15">
        <f t="shared" si="2"/>
        <v>0.97086847063989634</v>
      </c>
      <c r="H33" s="1">
        <f t="shared" si="3"/>
        <v>2.0095898765357547</v>
      </c>
      <c r="I33">
        <f>VLOOKUP(D33,HBShop2006!$A$1:$B$52,2,0)</f>
        <v>1.3360000000000001</v>
      </c>
      <c r="J33" s="15">
        <f t="shared" si="4"/>
        <v>-0.27330204293420934</v>
      </c>
      <c r="K33" s="1">
        <f t="shared" si="5"/>
        <v>0.50418403932316957</v>
      </c>
      <c r="L33" s="18">
        <v>87</v>
      </c>
      <c r="M33" s="20">
        <f>'PUMS Comparison inc-size-worker'!C31</f>
        <v>47721</v>
      </c>
      <c r="N33" s="3">
        <v>17643.059300000001</v>
      </c>
      <c r="O33" s="7">
        <f t="shared" si="6"/>
        <v>63755.256000000001</v>
      </c>
      <c r="P33" s="7">
        <f t="shared" si="7"/>
        <v>35455.313360400003</v>
      </c>
      <c r="Q33" s="7">
        <f t="shared" si="1"/>
        <v>17129.09</v>
      </c>
      <c r="S33" s="27"/>
    </row>
    <row r="34" spans="1:22" x14ac:dyDescent="0.25">
      <c r="A34">
        <v>3</v>
      </c>
      <c r="B34">
        <v>2</v>
      </c>
      <c r="C34">
        <v>1</v>
      </c>
      <c r="D34" t="str">
        <f t="shared" si="0"/>
        <v>H3I1W2</v>
      </c>
      <c r="E34" s="20">
        <v>25773.25</v>
      </c>
      <c r="F34" s="30">
        <v>27596.9455543</v>
      </c>
      <c r="G34" s="15">
        <f t="shared" si="2"/>
        <v>1.433993344628423</v>
      </c>
      <c r="H34" s="1">
        <f t="shared" si="3"/>
        <v>1.5354616222998319</v>
      </c>
      <c r="I34">
        <f>VLOOKUP(D34,HBShop2006!$A$1:$B$52,2,0)</f>
        <v>0.57899999999999996</v>
      </c>
      <c r="J34" s="15">
        <f t="shared" si="4"/>
        <v>1.4766724432269829</v>
      </c>
      <c r="K34" s="1">
        <f t="shared" si="5"/>
        <v>1.651919900345133</v>
      </c>
      <c r="L34" s="19">
        <v>16</v>
      </c>
      <c r="M34" s="20">
        <f>'PUMS Comparison inc-size-worker'!C32</f>
        <v>15657</v>
      </c>
      <c r="N34" s="3">
        <v>17973.061099999999</v>
      </c>
      <c r="O34" s="7">
        <f t="shared" si="6"/>
        <v>9065.4030000000002</v>
      </c>
      <c r="P34" s="7">
        <f t="shared" si="7"/>
        <v>27596.9455543</v>
      </c>
      <c r="Q34" s="7">
        <f t="shared" si="1"/>
        <v>25773.25</v>
      </c>
      <c r="S34" s="27"/>
    </row>
    <row r="35" spans="1:22" x14ac:dyDescent="0.25">
      <c r="A35">
        <v>3</v>
      </c>
      <c r="B35">
        <v>2</v>
      </c>
      <c r="C35">
        <v>2</v>
      </c>
      <c r="D35" t="str">
        <f t="shared" si="0"/>
        <v>H3I2W2</v>
      </c>
      <c r="E35" s="20">
        <v>25083.599999999999</v>
      </c>
      <c r="F35" s="30">
        <v>27186.1849994</v>
      </c>
      <c r="G35" s="15">
        <f t="shared" si="2"/>
        <v>1.2352230077949113</v>
      </c>
      <c r="H35" s="1">
        <f t="shared" si="3"/>
        <v>1.3387632239960678</v>
      </c>
      <c r="I35">
        <f>VLOOKUP(D35,HBShop2006!$A$1:$B$52,2,0)</f>
        <v>0.70399999999999996</v>
      </c>
      <c r="J35" s="15">
        <f t="shared" si="4"/>
        <v>0.75457813607231738</v>
      </c>
      <c r="K35" s="1">
        <f t="shared" si="5"/>
        <v>0.90165230681259645</v>
      </c>
      <c r="L35" s="19">
        <v>30</v>
      </c>
      <c r="M35" s="20">
        <f>'PUMS Comparison inc-size-worker'!C33</f>
        <v>37886</v>
      </c>
      <c r="N35" s="3">
        <v>20306.940399999999</v>
      </c>
      <c r="O35" s="7">
        <f t="shared" si="6"/>
        <v>26671.743999999999</v>
      </c>
      <c r="P35" s="7">
        <f t="shared" si="7"/>
        <v>27186.1849994</v>
      </c>
      <c r="Q35" s="7">
        <f t="shared" si="1"/>
        <v>25083.599999999999</v>
      </c>
      <c r="S35" s="27"/>
    </row>
    <row r="36" spans="1:22" x14ac:dyDescent="0.25">
      <c r="A36">
        <v>3</v>
      </c>
      <c r="B36">
        <v>2</v>
      </c>
      <c r="C36">
        <v>3</v>
      </c>
      <c r="D36" t="str">
        <f t="shared" si="0"/>
        <v>H3I3W2</v>
      </c>
      <c r="E36" s="20">
        <v>15597.77</v>
      </c>
      <c r="F36" s="30">
        <v>12901.893870899999</v>
      </c>
      <c r="G36" s="15">
        <f t="shared" si="2"/>
        <v>0.8726536171491508</v>
      </c>
      <c r="H36" s="1">
        <f t="shared" si="3"/>
        <v>0.72182654023718407</v>
      </c>
      <c r="I36">
        <f>VLOOKUP(D36,HBShop2006!$A$1:$B$52,2,0)</f>
        <v>1.081</v>
      </c>
      <c r="J36" s="15">
        <f t="shared" si="4"/>
        <v>-0.19273485925147935</v>
      </c>
      <c r="K36" s="1">
        <f t="shared" si="5"/>
        <v>-0.33226036980834034</v>
      </c>
      <c r="L36" s="18">
        <v>108</v>
      </c>
      <c r="M36" s="20">
        <f>'PUMS Comparison inc-size-worker'!C34</f>
        <v>55365</v>
      </c>
      <c r="N36" s="3">
        <v>17873.953300000001</v>
      </c>
      <c r="O36" s="7">
        <f t="shared" si="6"/>
        <v>59849.564999999995</v>
      </c>
      <c r="P36" s="7">
        <f t="shared" si="7"/>
        <v>12901.893870899999</v>
      </c>
      <c r="Q36" s="7">
        <f t="shared" si="1"/>
        <v>15597.770000000002</v>
      </c>
      <c r="S36" s="27"/>
    </row>
    <row r="37" spans="1:22" x14ac:dyDescent="0.25">
      <c r="A37">
        <v>3</v>
      </c>
      <c r="B37">
        <v>2</v>
      </c>
      <c r="C37">
        <v>4</v>
      </c>
      <c r="D37" t="str">
        <f t="shared" si="0"/>
        <v>H3I4W2</v>
      </c>
      <c r="E37" s="20">
        <v>36606.949999999997</v>
      </c>
      <c r="F37" s="30">
        <v>47656.451554200001</v>
      </c>
      <c r="G37" s="15">
        <f t="shared" si="2"/>
        <v>0.78028425017973446</v>
      </c>
      <c r="H37" s="1">
        <f t="shared" si="3"/>
        <v>1.0158065221821482</v>
      </c>
      <c r="I37">
        <f>VLOOKUP(D37,HBShop2006!$A$1:$B$52,2,0)</f>
        <v>0.81200000000000006</v>
      </c>
      <c r="J37" s="15">
        <f t="shared" si="4"/>
        <v>-3.905880519737142E-2</v>
      </c>
      <c r="K37" s="1">
        <f t="shared" si="5"/>
        <v>0.25099325391890159</v>
      </c>
      <c r="L37" s="18">
        <v>189</v>
      </c>
      <c r="M37" s="20">
        <f>'PUMS Comparison inc-size-worker'!C35</f>
        <v>1986</v>
      </c>
      <c r="N37" s="3">
        <v>46914.890299999999</v>
      </c>
      <c r="O37" s="7">
        <f t="shared" si="6"/>
        <v>1612.6320000000001</v>
      </c>
      <c r="P37" s="7">
        <f t="shared" si="7"/>
        <v>47656.451554200001</v>
      </c>
      <c r="Q37" s="7">
        <f t="shared" si="1"/>
        <v>36606.949999999997</v>
      </c>
      <c r="S37" s="27"/>
    </row>
    <row r="38" spans="1:22" x14ac:dyDescent="0.25">
      <c r="A38">
        <v>3</v>
      </c>
      <c r="B38">
        <v>3</v>
      </c>
      <c r="C38">
        <v>1</v>
      </c>
      <c r="D38" t="str">
        <f t="shared" si="0"/>
        <v>H3I1W3</v>
      </c>
      <c r="E38" s="20">
        <v>2593.13</v>
      </c>
      <c r="F38" s="30">
        <v>1686.4943497500001</v>
      </c>
      <c r="G38" s="15"/>
      <c r="H38" s="1"/>
      <c r="I38">
        <f>VLOOKUP(D38,HBShop2006!$A$1:$B$52,2,0)</f>
        <v>1.974</v>
      </c>
      <c r="J38" s="15"/>
      <c r="K38" s="1"/>
      <c r="L38" s="19">
        <v>1</v>
      </c>
      <c r="M38" s="20">
        <f>'PUMS Comparison inc-size-worker'!C36</f>
        <v>18965</v>
      </c>
      <c r="N38" s="3">
        <v>3876.0828999999999</v>
      </c>
      <c r="O38" s="7">
        <f t="shared" si="6"/>
        <v>37436.909999999996</v>
      </c>
      <c r="P38" s="7">
        <f t="shared" si="7"/>
        <v>0</v>
      </c>
      <c r="Q38" s="7">
        <f t="shared" ref="Q38:Q57" si="8">G38*N38</f>
        <v>0</v>
      </c>
      <c r="S38" s="27"/>
    </row>
    <row r="39" spans="1:22" x14ac:dyDescent="0.25">
      <c r="A39">
        <v>3</v>
      </c>
      <c r="B39">
        <v>3</v>
      </c>
      <c r="C39">
        <v>2</v>
      </c>
      <c r="D39" t="str">
        <f t="shared" si="0"/>
        <v>H3I2W3</v>
      </c>
      <c r="E39" s="20">
        <v>1981.33</v>
      </c>
      <c r="F39" s="30">
        <v>1626.2293867400001</v>
      </c>
      <c r="G39" s="15">
        <f t="shared" si="2"/>
        <v>0.33196798424780222</v>
      </c>
      <c r="H39" s="1">
        <f t="shared" si="3"/>
        <v>0.27247156780577564</v>
      </c>
      <c r="I39">
        <f>VLOOKUP(D39,HBShop2006!$A$1:$B$52,2,0)</f>
        <v>1.0129999999999999</v>
      </c>
      <c r="J39" s="15">
        <f t="shared" si="4"/>
        <v>-0.67229221693208063</v>
      </c>
      <c r="K39" s="1">
        <f t="shared" si="5"/>
        <v>-0.73102510581858271</v>
      </c>
      <c r="L39" s="19">
        <v>6</v>
      </c>
      <c r="M39" s="20">
        <f>'PUMS Comparison inc-size-worker'!C37</f>
        <v>26403</v>
      </c>
      <c r="N39" s="3">
        <v>5968.4369999999999</v>
      </c>
      <c r="O39" s="7">
        <f t="shared" si="6"/>
        <v>26746.238999999998</v>
      </c>
      <c r="P39" s="7">
        <f t="shared" si="7"/>
        <v>1626.2293867400001</v>
      </c>
      <c r="Q39" s="7">
        <f t="shared" si="8"/>
        <v>1981.33</v>
      </c>
      <c r="S39" s="27"/>
    </row>
    <row r="40" spans="1:22" x14ac:dyDescent="0.25">
      <c r="A40">
        <v>3</v>
      </c>
      <c r="B40">
        <v>3</v>
      </c>
      <c r="C40">
        <v>3</v>
      </c>
      <c r="D40" t="str">
        <f t="shared" si="0"/>
        <v>H3I3W3</v>
      </c>
      <c r="E40" s="20">
        <v>6122.81</v>
      </c>
      <c r="F40" s="30">
        <v>3513.5835063999998</v>
      </c>
      <c r="G40" s="15">
        <f t="shared" si="2"/>
        <v>0.72153062098692855</v>
      </c>
      <c r="H40" s="1">
        <f t="shared" si="3"/>
        <v>0.41405140601492152</v>
      </c>
      <c r="I40">
        <f>VLOOKUP(D40,HBShop2006!$A$1:$B$52,2,0)</f>
        <v>1.036</v>
      </c>
      <c r="J40" s="15">
        <f t="shared" si="4"/>
        <v>-0.30354187163423885</v>
      </c>
      <c r="K40" s="1">
        <f t="shared" si="5"/>
        <v>-0.60033648068057766</v>
      </c>
      <c r="L40" s="19">
        <v>28</v>
      </c>
      <c r="M40" s="20">
        <f>'PUMS Comparison inc-size-worker'!C38</f>
        <v>8737</v>
      </c>
      <c r="N40" s="3">
        <v>8485.8629999999994</v>
      </c>
      <c r="O40" s="7">
        <f t="shared" si="6"/>
        <v>9051.5320000000011</v>
      </c>
      <c r="P40" s="7">
        <f t="shared" si="7"/>
        <v>3513.5835063999998</v>
      </c>
      <c r="Q40" s="7">
        <f t="shared" si="8"/>
        <v>6122.81</v>
      </c>
      <c r="S40" s="27"/>
      <c r="T40" s="5"/>
      <c r="U40" s="5"/>
      <c r="V40" s="5"/>
    </row>
    <row r="41" spans="1:22" x14ac:dyDescent="0.25">
      <c r="A41">
        <v>3</v>
      </c>
      <c r="B41">
        <v>3</v>
      </c>
      <c r="C41">
        <v>4</v>
      </c>
      <c r="D41" t="str">
        <f t="shared" si="0"/>
        <v>H3I4W3</v>
      </c>
      <c r="E41" s="20">
        <v>32674.33</v>
      </c>
      <c r="F41" s="30">
        <v>41058.633703</v>
      </c>
      <c r="G41" s="15">
        <f t="shared" si="2"/>
        <v>1.2429213748295527</v>
      </c>
      <c r="H41" s="1">
        <f t="shared" si="3"/>
        <v>1.561857686163902</v>
      </c>
      <c r="I41">
        <f>VLOOKUP(D41,HBShop2006!$A$1:$B$52,2,0)</f>
        <v>1.2709999999999999</v>
      </c>
      <c r="J41" s="15">
        <f t="shared" si="4"/>
        <v>-2.2091758592011988E-2</v>
      </c>
      <c r="K41" s="1">
        <f t="shared" si="5"/>
        <v>0.22884160988505278</v>
      </c>
      <c r="L41" s="18">
        <v>50</v>
      </c>
      <c r="M41" s="20">
        <f>'PUMS Comparison inc-size-worker'!C39</f>
        <v>1189</v>
      </c>
      <c r="N41" s="3">
        <v>26288.332200000001</v>
      </c>
      <c r="O41" s="7">
        <f t="shared" si="6"/>
        <v>1511.2189999999998</v>
      </c>
      <c r="P41" s="7">
        <f t="shared" si="7"/>
        <v>41058.633703</v>
      </c>
      <c r="Q41" s="7">
        <f t="shared" si="8"/>
        <v>32674.33</v>
      </c>
      <c r="S41" s="27"/>
      <c r="T41" s="5"/>
      <c r="U41" s="5"/>
      <c r="V41" s="5"/>
    </row>
    <row r="42" spans="1:22" x14ac:dyDescent="0.25">
      <c r="A42">
        <v>4</v>
      </c>
      <c r="B42">
        <v>0</v>
      </c>
      <c r="C42">
        <v>1</v>
      </c>
      <c r="D42" t="str">
        <f t="shared" si="0"/>
        <v>H4I1W0</v>
      </c>
      <c r="E42" s="20">
        <v>4413.16</v>
      </c>
      <c r="F42" s="30">
        <v>10035.5762534</v>
      </c>
      <c r="G42" s="15">
        <f t="shared" si="2"/>
        <v>1.5697672019688216</v>
      </c>
      <c r="H42" s="1">
        <f t="shared" si="3"/>
        <v>3.5696685493941911</v>
      </c>
      <c r="I42">
        <f>VLOOKUP(D42,HBShop2006!$A$1:$B$52,2,0)</f>
        <v>0.746</v>
      </c>
      <c r="J42" s="15">
        <f t="shared" si="4"/>
        <v>1.1042455790466776</v>
      </c>
      <c r="K42" s="1">
        <f t="shared" si="5"/>
        <v>3.7850784844426153</v>
      </c>
      <c r="L42" s="19">
        <v>8</v>
      </c>
      <c r="M42" s="20">
        <f>'PUMS Comparison inc-size-worker'!C40</f>
        <v>21326</v>
      </c>
      <c r="N42" s="3">
        <v>2811.3467999999998</v>
      </c>
      <c r="O42" s="7">
        <f t="shared" si="6"/>
        <v>15909.196</v>
      </c>
      <c r="P42" s="7">
        <f t="shared" si="7"/>
        <v>10035.5762534</v>
      </c>
      <c r="Q42" s="7">
        <f t="shared" si="8"/>
        <v>4413.16</v>
      </c>
      <c r="S42" s="27"/>
    </row>
    <row r="43" spans="1:22" s="5" customFormat="1" x14ac:dyDescent="0.25">
      <c r="A43" s="5">
        <v>4</v>
      </c>
      <c r="B43" s="5">
        <v>0</v>
      </c>
      <c r="C43" s="5">
        <v>2</v>
      </c>
      <c r="D43" s="5" t="str">
        <f t="shared" si="0"/>
        <v>H4I2W0</v>
      </c>
      <c r="E43" s="20">
        <v>1588.49</v>
      </c>
      <c r="F43" s="30">
        <v>3786.3913688799998</v>
      </c>
      <c r="G43" s="15">
        <f t="shared" si="2"/>
        <v>1.7143148838003401</v>
      </c>
      <c r="H43" s="1">
        <f t="shared" si="3"/>
        <v>4.0863128377038116</v>
      </c>
      <c r="I43">
        <f>VLOOKUP(D43,HBShop2006!$A$1:$B$52,2,0)</f>
        <v>0.78700000000000003</v>
      </c>
      <c r="J43" s="15">
        <f t="shared" si="4"/>
        <v>1.1782908307501145</v>
      </c>
      <c r="K43" s="1">
        <f t="shared" si="5"/>
        <v>4.1922653592170409</v>
      </c>
      <c r="L43" s="19">
        <v>4</v>
      </c>
      <c r="M43" s="21">
        <f>'PUMS Comparison inc-size-worker'!C41</f>
        <v>37041</v>
      </c>
      <c r="N43" s="6">
        <v>926.60339999999997</v>
      </c>
      <c r="O43" s="7">
        <f t="shared" si="6"/>
        <v>29151.267</v>
      </c>
      <c r="P43" s="7">
        <f t="shared" si="7"/>
        <v>3786.3913688799998</v>
      </c>
      <c r="Q43" s="7">
        <f t="shared" si="8"/>
        <v>1588.49</v>
      </c>
      <c r="S43" s="27"/>
      <c r="T43"/>
      <c r="U43"/>
      <c r="V43"/>
    </row>
    <row r="44" spans="1:22" s="5" customFormat="1" x14ac:dyDescent="0.25">
      <c r="A44" s="5">
        <v>4</v>
      </c>
      <c r="B44" s="5">
        <v>0</v>
      </c>
      <c r="C44" s="5">
        <v>3</v>
      </c>
      <c r="D44" s="5" t="str">
        <f t="shared" si="0"/>
        <v>H4I3W0</v>
      </c>
      <c r="E44" s="20">
        <v>3399.18</v>
      </c>
      <c r="F44" s="30">
        <v>843.65017179999995</v>
      </c>
      <c r="G44" s="15">
        <f t="shared" si="2"/>
        <v>2.1698902843088788</v>
      </c>
      <c r="H44" s="1">
        <f t="shared" si="3"/>
        <v>0.53854997709575148</v>
      </c>
      <c r="I44">
        <f>VLOOKUP(D44,HBShop2006!$A$1:$B$52,2,0)</f>
        <v>0.434</v>
      </c>
      <c r="J44" s="15">
        <f t="shared" si="4"/>
        <v>3.9997471988683846</v>
      </c>
      <c r="K44" s="1">
        <f t="shared" si="5"/>
        <v>0.24089856473675456</v>
      </c>
      <c r="L44" s="19">
        <v>6</v>
      </c>
      <c r="M44" s="21">
        <f>'PUMS Comparison inc-size-worker'!C42</f>
        <v>12791</v>
      </c>
      <c r="N44" s="6">
        <v>1566.5216</v>
      </c>
      <c r="O44" s="7">
        <f t="shared" si="6"/>
        <v>5551.2939999999999</v>
      </c>
      <c r="P44" s="7">
        <f t="shared" si="7"/>
        <v>843.65017179999995</v>
      </c>
      <c r="Q44" s="7">
        <f t="shared" si="8"/>
        <v>3399.18</v>
      </c>
      <c r="S44" s="27"/>
      <c r="T44"/>
      <c r="U44"/>
      <c r="V44"/>
    </row>
    <row r="45" spans="1:22" x14ac:dyDescent="0.25">
      <c r="A45">
        <v>4</v>
      </c>
      <c r="B45">
        <v>0</v>
      </c>
      <c r="C45">
        <v>4</v>
      </c>
      <c r="D45" t="str">
        <f t="shared" si="0"/>
        <v>H4I4W0</v>
      </c>
      <c r="E45" s="20">
        <v>1744.63</v>
      </c>
      <c r="F45" s="30">
        <v>1667.61306315</v>
      </c>
      <c r="G45" s="15">
        <f t="shared" si="2"/>
        <v>1.1608660073856052</v>
      </c>
      <c r="H45" s="1">
        <f t="shared" si="3"/>
        <v>1.1096194141353866</v>
      </c>
      <c r="I45">
        <f>VLOOKUP(D45,HBShop2006!$A$1:$B$52,2,0)</f>
        <v>1.466</v>
      </c>
      <c r="J45" s="15">
        <f t="shared" si="4"/>
        <v>-0.2081405133795326</v>
      </c>
      <c r="K45" s="1">
        <f t="shared" si="5"/>
        <v>-0.24309726184489319</v>
      </c>
      <c r="L45" s="19">
        <v>4</v>
      </c>
      <c r="M45" s="20">
        <f>'PUMS Comparison inc-size-worker'!C43</f>
        <v>5989</v>
      </c>
      <c r="N45" s="3">
        <v>1502.8694</v>
      </c>
      <c r="O45" s="7">
        <f t="shared" si="6"/>
        <v>8779.8739999999998</v>
      </c>
      <c r="P45" s="7">
        <f t="shared" si="7"/>
        <v>1667.61306315</v>
      </c>
      <c r="Q45" s="7">
        <f t="shared" si="8"/>
        <v>1744.63</v>
      </c>
      <c r="S45" s="27"/>
    </row>
    <row r="46" spans="1:22" x14ac:dyDescent="0.25">
      <c r="A46">
        <v>4</v>
      </c>
      <c r="B46">
        <v>1</v>
      </c>
      <c r="C46">
        <v>1</v>
      </c>
      <c r="D46" t="str">
        <f t="shared" si="0"/>
        <v>H4I1W1</v>
      </c>
      <c r="E46" s="20">
        <v>28000.55</v>
      </c>
      <c r="F46" s="30">
        <v>39774.228212100003</v>
      </c>
      <c r="G46" s="15">
        <f t="shared" si="2"/>
        <v>1.9414829802717655</v>
      </c>
      <c r="H46" s="1">
        <f t="shared" si="3"/>
        <v>2.7578382255790421</v>
      </c>
      <c r="I46">
        <f>VLOOKUP(D46,HBShop2006!$A$1:$B$52,2,0)</f>
        <v>0.90500000000000003</v>
      </c>
      <c r="J46" s="15">
        <f t="shared" si="4"/>
        <v>1.1452850610737739</v>
      </c>
      <c r="K46" s="1">
        <f t="shared" si="5"/>
        <v>2.0473350558884444</v>
      </c>
      <c r="L46" s="19">
        <v>15</v>
      </c>
      <c r="M46" s="20">
        <f>'PUMS Comparison inc-size-worker'!C44</f>
        <v>24507</v>
      </c>
      <c r="N46" s="3">
        <v>14422.2485</v>
      </c>
      <c r="O46" s="7">
        <f t="shared" si="6"/>
        <v>22178.834999999999</v>
      </c>
      <c r="P46" s="7">
        <f t="shared" si="7"/>
        <v>39774.228212100003</v>
      </c>
      <c r="Q46" s="7">
        <f t="shared" si="8"/>
        <v>28000.55</v>
      </c>
      <c r="S46" s="27"/>
    </row>
    <row r="47" spans="1:22" x14ac:dyDescent="0.25">
      <c r="A47">
        <v>4</v>
      </c>
      <c r="B47">
        <v>1</v>
      </c>
      <c r="C47">
        <v>2</v>
      </c>
      <c r="D47" t="str">
        <f t="shared" si="0"/>
        <v>H4I2W1</v>
      </c>
      <c r="E47" s="20">
        <v>54031.35</v>
      </c>
      <c r="F47" s="30">
        <v>68861.266162500004</v>
      </c>
      <c r="G47" s="15">
        <f t="shared" si="2"/>
        <v>1.6473213130155162</v>
      </c>
      <c r="H47" s="1">
        <f t="shared" si="3"/>
        <v>2.0994595062074231</v>
      </c>
      <c r="I47">
        <f>VLOOKUP(D47,HBShop2006!$A$1:$B$52,2,0)</f>
        <v>1.4950000000000001</v>
      </c>
      <c r="J47" s="15">
        <f t="shared" si="4"/>
        <v>0.10188716589666628</v>
      </c>
      <c r="K47" s="1">
        <f t="shared" si="5"/>
        <v>0.40432073993807555</v>
      </c>
      <c r="L47" s="19">
        <v>38</v>
      </c>
      <c r="M47" s="20">
        <f>'PUMS Comparison inc-size-worker'!C45</f>
        <v>11332</v>
      </c>
      <c r="N47" s="3">
        <v>32799.521000000001</v>
      </c>
      <c r="O47" s="7">
        <f t="shared" si="6"/>
        <v>16941.34</v>
      </c>
      <c r="P47" s="7">
        <f t="shared" si="7"/>
        <v>68861.266162500004</v>
      </c>
      <c r="Q47" s="7">
        <f t="shared" si="8"/>
        <v>54031.35</v>
      </c>
      <c r="S47" s="27"/>
    </row>
    <row r="48" spans="1:22" x14ac:dyDescent="0.25">
      <c r="A48">
        <v>4</v>
      </c>
      <c r="B48">
        <v>1</v>
      </c>
      <c r="C48">
        <v>3</v>
      </c>
      <c r="D48" t="str">
        <f t="shared" si="0"/>
        <v>H4I3W1</v>
      </c>
      <c r="E48" s="20">
        <v>19224.11</v>
      </c>
      <c r="F48" s="30">
        <v>30545.850511100001</v>
      </c>
      <c r="G48" s="15">
        <f t="shared" si="2"/>
        <v>0.94355405220599142</v>
      </c>
      <c r="H48" s="1">
        <f t="shared" si="3"/>
        <v>1.4992455321898834</v>
      </c>
      <c r="I48">
        <f>VLOOKUP(D48,HBShop2006!$A$1:$B$52,2,0)</f>
        <v>1.1379999999999999</v>
      </c>
      <c r="J48" s="15">
        <f t="shared" si="4"/>
        <v>-0.17086638646222188</v>
      </c>
      <c r="K48" s="1">
        <f t="shared" si="5"/>
        <v>0.31743895623012613</v>
      </c>
      <c r="L48" s="18">
        <v>88</v>
      </c>
      <c r="M48" s="20">
        <f>'PUMS Comparison inc-size-worker'!C46</f>
        <v>39803</v>
      </c>
      <c r="N48" s="3">
        <v>20374.148099999999</v>
      </c>
      <c r="O48" s="7">
        <f t="shared" si="6"/>
        <v>45295.813999999998</v>
      </c>
      <c r="P48" s="7">
        <f t="shared" si="7"/>
        <v>30545.850511100001</v>
      </c>
      <c r="Q48" s="7">
        <f t="shared" si="8"/>
        <v>19224.11</v>
      </c>
      <c r="S48" s="27"/>
    </row>
    <row r="49" spans="1:19" x14ac:dyDescent="0.25">
      <c r="A49">
        <v>4</v>
      </c>
      <c r="B49">
        <v>1</v>
      </c>
      <c r="C49">
        <v>4</v>
      </c>
      <c r="D49" t="str">
        <f t="shared" si="0"/>
        <v>H4I4W1</v>
      </c>
      <c r="E49" s="20">
        <v>45998.74</v>
      </c>
      <c r="F49" s="30">
        <v>83908.430234200001</v>
      </c>
      <c r="G49" s="15">
        <f t="shared" si="2"/>
        <v>1.3532797562655214</v>
      </c>
      <c r="H49" s="1">
        <f t="shared" si="3"/>
        <v>2.4685802266749195</v>
      </c>
      <c r="I49">
        <f>VLOOKUP(D49,HBShop2006!$A$1:$B$52,2,0)</f>
        <v>0.92900000000000005</v>
      </c>
      <c r="J49" s="15">
        <f t="shared" si="4"/>
        <v>0.45670587326751494</v>
      </c>
      <c r="K49" s="1">
        <f t="shared" si="5"/>
        <v>1.6572445927609465</v>
      </c>
      <c r="L49" s="18">
        <v>100</v>
      </c>
      <c r="M49" s="20">
        <f>'PUMS Comparison inc-size-worker'!C47</f>
        <v>90947</v>
      </c>
      <c r="N49" s="3">
        <v>33990.562400000003</v>
      </c>
      <c r="O49" s="7">
        <f t="shared" si="6"/>
        <v>84489.763000000006</v>
      </c>
      <c r="P49" s="7">
        <f t="shared" si="7"/>
        <v>83908.430234200001</v>
      </c>
      <c r="Q49" s="7">
        <f t="shared" si="8"/>
        <v>45998.74</v>
      </c>
      <c r="S49" s="27"/>
    </row>
    <row r="50" spans="1:19" x14ac:dyDescent="0.25">
      <c r="A50">
        <v>4</v>
      </c>
      <c r="B50">
        <v>2</v>
      </c>
      <c r="C50">
        <v>1</v>
      </c>
      <c r="D50" t="str">
        <f t="shared" si="0"/>
        <v>H4I1W2</v>
      </c>
      <c r="E50" s="20">
        <v>8552.06</v>
      </c>
      <c r="F50" s="30">
        <v>6754.5709115700001</v>
      </c>
      <c r="G50" s="15">
        <f t="shared" si="2"/>
        <v>0.88986694022876867</v>
      </c>
      <c r="H50" s="1">
        <f t="shared" si="3"/>
        <v>0.70283292559185051</v>
      </c>
      <c r="I50">
        <f>VLOOKUP(D50,HBShop2006!$A$1:$B$52,2,0)</f>
        <v>1.631</v>
      </c>
      <c r="J50" s="15">
        <f t="shared" si="4"/>
        <v>-0.45440408324416393</v>
      </c>
      <c r="K50" s="1">
        <f t="shared" si="5"/>
        <v>-0.5690785250816367</v>
      </c>
      <c r="L50" s="19">
        <v>8</v>
      </c>
      <c r="M50" s="20">
        <f>'PUMS Comparison inc-size-worker'!C48</f>
        <v>1339</v>
      </c>
      <c r="N50" s="3">
        <v>9610.4930000000004</v>
      </c>
      <c r="O50" s="7">
        <f t="shared" si="6"/>
        <v>2183.9090000000001</v>
      </c>
      <c r="P50" s="7">
        <f t="shared" si="7"/>
        <v>6754.5709115700001</v>
      </c>
      <c r="Q50" s="7">
        <f t="shared" si="8"/>
        <v>8552.06</v>
      </c>
      <c r="S50" s="27"/>
    </row>
    <row r="51" spans="1:19" x14ac:dyDescent="0.25">
      <c r="A51">
        <v>4</v>
      </c>
      <c r="B51">
        <v>2</v>
      </c>
      <c r="C51">
        <v>2</v>
      </c>
      <c r="D51" t="str">
        <f t="shared" si="0"/>
        <v>H4I2W2</v>
      </c>
      <c r="E51" s="20">
        <v>52485.07</v>
      </c>
      <c r="F51" s="30">
        <v>64720.469191099997</v>
      </c>
      <c r="G51" s="15">
        <f t="shared" si="2"/>
        <v>1.739415653295594</v>
      </c>
      <c r="H51" s="1">
        <f t="shared" si="3"/>
        <v>2.1449108708368794</v>
      </c>
      <c r="I51">
        <f>VLOOKUP(D51,HBShop2006!$A$1:$B$52,2,0)</f>
        <v>1.5569999999999999</v>
      </c>
      <c r="J51" s="15">
        <f t="shared" si="4"/>
        <v>0.11715841573255881</v>
      </c>
      <c r="K51" s="1">
        <f t="shared" si="5"/>
        <v>0.37759208146235035</v>
      </c>
      <c r="L51" s="19">
        <v>16</v>
      </c>
      <c r="M51" s="20">
        <f>'PUMS Comparison inc-size-worker'!C49</f>
        <v>15815</v>
      </c>
      <c r="N51" s="3">
        <v>30173.966700000001</v>
      </c>
      <c r="O51" s="7">
        <f t="shared" si="6"/>
        <v>24623.954999999998</v>
      </c>
      <c r="P51" s="7">
        <f t="shared" si="7"/>
        <v>64720.469191100005</v>
      </c>
      <c r="Q51" s="7">
        <f t="shared" si="8"/>
        <v>52485.07</v>
      </c>
      <c r="S51" s="27"/>
    </row>
    <row r="52" spans="1:19" x14ac:dyDescent="0.25">
      <c r="A52">
        <v>4</v>
      </c>
      <c r="B52">
        <v>2</v>
      </c>
      <c r="C52">
        <v>3</v>
      </c>
      <c r="D52" t="str">
        <f t="shared" si="0"/>
        <v>H4I3W2</v>
      </c>
      <c r="E52" s="20">
        <v>42763.74</v>
      </c>
      <c r="F52" s="30">
        <v>45215.228531000001</v>
      </c>
      <c r="G52" s="15">
        <f t="shared" si="2"/>
        <v>1.4439700522491132</v>
      </c>
      <c r="H52" s="1">
        <f t="shared" si="3"/>
        <v>1.5267475647444229</v>
      </c>
      <c r="I52">
        <f>VLOOKUP(D52,HBShop2006!$A$1:$B$52,2,0)</f>
        <v>1.004</v>
      </c>
      <c r="J52" s="15">
        <f t="shared" si="4"/>
        <v>0.43821718351505301</v>
      </c>
      <c r="K52" s="1">
        <f t="shared" si="5"/>
        <v>0.52066490512392716</v>
      </c>
      <c r="L52" s="18">
        <v>104</v>
      </c>
      <c r="M52" s="20">
        <f>'PUMS Comparison inc-size-worker'!C50</f>
        <v>42618</v>
      </c>
      <c r="N52" s="3">
        <v>29615.392599999999</v>
      </c>
      <c r="O52" s="7">
        <f t="shared" si="6"/>
        <v>42788.472000000002</v>
      </c>
      <c r="P52" s="7">
        <f t="shared" si="7"/>
        <v>45215.228531000001</v>
      </c>
      <c r="Q52" s="7">
        <f t="shared" si="8"/>
        <v>42763.74</v>
      </c>
    </row>
    <row r="53" spans="1:19" x14ac:dyDescent="0.25">
      <c r="A53">
        <v>4</v>
      </c>
      <c r="B53">
        <v>2</v>
      </c>
      <c r="C53">
        <v>4</v>
      </c>
      <c r="D53" t="str">
        <f t="shared" si="0"/>
        <v>H4I4W2</v>
      </c>
      <c r="E53" s="20">
        <v>77283.360000000001</v>
      </c>
      <c r="F53" s="30">
        <v>106917.702407</v>
      </c>
      <c r="G53" s="15">
        <f t="shared" si="2"/>
        <v>0.97504409952407645</v>
      </c>
      <c r="H53" s="1">
        <f t="shared" si="3"/>
        <v>1.3489252391021367</v>
      </c>
      <c r="I53">
        <f>VLOOKUP(D53,HBShop2006!$A$1:$B$52,2,0)</f>
        <v>1.0549999999999999</v>
      </c>
      <c r="J53" s="15">
        <f t="shared" si="4"/>
        <v>-7.5787583389500951E-2</v>
      </c>
      <c r="K53" s="1">
        <f t="shared" si="5"/>
        <v>0.27860212237169363</v>
      </c>
      <c r="L53" s="18">
        <v>207</v>
      </c>
      <c r="M53" s="20">
        <f>'PUMS Comparison inc-size-worker'!C51</f>
        <v>16440</v>
      </c>
      <c r="N53" s="3">
        <v>79261.399600000004</v>
      </c>
      <c r="O53" s="7">
        <f t="shared" si="6"/>
        <v>17344.2</v>
      </c>
      <c r="P53" s="7">
        <f t="shared" si="7"/>
        <v>106917.702407</v>
      </c>
      <c r="Q53" s="7">
        <f t="shared" si="8"/>
        <v>77283.360000000001</v>
      </c>
    </row>
    <row r="54" spans="1:19" x14ac:dyDescent="0.25">
      <c r="A54">
        <v>4</v>
      </c>
      <c r="B54">
        <v>3</v>
      </c>
      <c r="C54">
        <v>1</v>
      </c>
      <c r="D54" t="str">
        <f t="shared" si="0"/>
        <v>H4I1W3</v>
      </c>
      <c r="E54" s="20">
        <v>1775.84</v>
      </c>
      <c r="F54" s="30">
        <v>1959.9449262200001</v>
      </c>
      <c r="G54" s="15">
        <f t="shared" si="2"/>
        <v>0.36296234782745723</v>
      </c>
      <c r="H54" s="1">
        <f t="shared" si="3"/>
        <v>0.40059138888262663</v>
      </c>
      <c r="I54">
        <f>VLOOKUP(D54,HBShop2006!$A$1:$B$52,2,0)</f>
        <v>0.81499999999999995</v>
      </c>
      <c r="J54" s="15">
        <f t="shared" si="4"/>
        <v>-0.55464742597858008</v>
      </c>
      <c r="K54" s="1">
        <f t="shared" si="5"/>
        <v>-0.50847682345689982</v>
      </c>
      <c r="L54" s="19">
        <v>3</v>
      </c>
      <c r="M54" s="20">
        <f>'PUMS Comparison inc-size-worker'!C52</f>
        <v>743</v>
      </c>
      <c r="N54" s="3">
        <v>4892.6287000000002</v>
      </c>
      <c r="O54" s="7">
        <f t="shared" si="6"/>
        <v>605.54499999999996</v>
      </c>
      <c r="P54" s="7">
        <f t="shared" si="7"/>
        <v>1959.9449262200001</v>
      </c>
      <c r="Q54" s="7">
        <f t="shared" si="8"/>
        <v>1775.84</v>
      </c>
      <c r="S54" s="27"/>
    </row>
    <row r="55" spans="1:19" x14ac:dyDescent="0.25">
      <c r="A55">
        <v>4</v>
      </c>
      <c r="B55">
        <v>3</v>
      </c>
      <c r="C55">
        <v>2</v>
      </c>
      <c r="D55" t="str">
        <f t="shared" si="0"/>
        <v>H4I2W3</v>
      </c>
      <c r="E55">
        <v>17751.95</v>
      </c>
      <c r="F55" s="30">
        <v>12522.965201200001</v>
      </c>
      <c r="G55" s="15">
        <f t="shared" si="2"/>
        <v>1.510709935590745</v>
      </c>
      <c r="H55" s="1">
        <f>F55/N55</f>
        <v>1.0657177353761131</v>
      </c>
      <c r="I55">
        <f>VLOOKUP(D55,HBShop2006!$A$1:$B$52,2,0)</f>
        <v>2.2959999999999998</v>
      </c>
      <c r="J55" s="15">
        <f t="shared" si="4"/>
        <v>-0.34202528937685317</v>
      </c>
      <c r="K55" s="1">
        <f t="shared" si="5"/>
        <v>-0.53583722326824335</v>
      </c>
      <c r="L55" s="19">
        <v>5</v>
      </c>
      <c r="M55" s="20">
        <f>'PUMS Comparison inc-size-worker'!C53</f>
        <v>31643</v>
      </c>
      <c r="N55" s="3">
        <v>11750.7336</v>
      </c>
      <c r="O55" s="7">
        <f t="shared" si="6"/>
        <v>72652.327999999994</v>
      </c>
      <c r="P55" s="7">
        <f t="shared" si="7"/>
        <v>12522.965201200001</v>
      </c>
      <c r="Q55" s="7">
        <f t="shared" si="8"/>
        <v>17751.95</v>
      </c>
      <c r="S55" s="27"/>
    </row>
    <row r="56" spans="1:19" x14ac:dyDescent="0.25">
      <c r="A56">
        <v>4</v>
      </c>
      <c r="B56">
        <v>3</v>
      </c>
      <c r="C56">
        <v>3</v>
      </c>
      <c r="D56" t="str">
        <f t="shared" si="0"/>
        <v>H4I3W3</v>
      </c>
      <c r="E56">
        <v>12499.9</v>
      </c>
      <c r="F56" s="30">
        <v>8298.2036575900001</v>
      </c>
      <c r="G56" s="15">
        <f t="shared" si="2"/>
        <v>1.2657688466033652</v>
      </c>
      <c r="H56" s="1">
        <f t="shared" si="3"/>
        <v>0.84029533616649099</v>
      </c>
      <c r="I56">
        <f>VLOOKUP(D56,HBShop2006!$A$1:$B$52,2,0)</f>
        <v>1.657</v>
      </c>
      <c r="J56" s="15">
        <f t="shared" si="4"/>
        <v>-0.23610811912892868</v>
      </c>
      <c r="K56" s="1">
        <f t="shared" si="5"/>
        <v>-0.49288151106427824</v>
      </c>
      <c r="L56" s="19">
        <v>24</v>
      </c>
      <c r="M56" s="20">
        <f>'PUMS Comparison inc-size-worker'!C54</f>
        <v>62560</v>
      </c>
      <c r="N56" s="3">
        <v>9875.3418000000001</v>
      </c>
      <c r="O56" s="7">
        <f t="shared" si="6"/>
        <v>103661.92</v>
      </c>
      <c r="P56" s="7">
        <f t="shared" si="7"/>
        <v>8298.2036575900001</v>
      </c>
      <c r="Q56" s="7">
        <f t="shared" si="8"/>
        <v>12499.9</v>
      </c>
      <c r="S56" s="27"/>
    </row>
    <row r="57" spans="1:19" x14ac:dyDescent="0.25">
      <c r="A57">
        <v>4</v>
      </c>
      <c r="B57">
        <v>3</v>
      </c>
      <c r="C57">
        <v>4</v>
      </c>
      <c r="D57" t="str">
        <f t="shared" si="0"/>
        <v>H4I4W3</v>
      </c>
      <c r="E57" s="20">
        <v>43574.5</v>
      </c>
      <c r="F57" s="30">
        <v>47281.458698499999</v>
      </c>
      <c r="G57" s="15">
        <f t="shared" si="2"/>
        <v>1.3744935607352695</v>
      </c>
      <c r="H57" s="1">
        <f>F57/N57</f>
        <v>1.4914241247348528</v>
      </c>
      <c r="J57" s="15"/>
      <c r="K57" s="1"/>
      <c r="L57" s="19">
        <v>44</v>
      </c>
      <c r="M57" s="20">
        <f>'PUMS Comparison inc-size-worker'!C55</f>
        <v>29090</v>
      </c>
      <c r="N57" s="3">
        <v>31702.222000000002</v>
      </c>
      <c r="O57" s="7">
        <f t="shared" si="6"/>
        <v>0</v>
      </c>
      <c r="P57" s="7">
        <f t="shared" si="7"/>
        <v>47281.458698499999</v>
      </c>
      <c r="Q57" s="7">
        <f t="shared" si="8"/>
        <v>43574.5</v>
      </c>
    </row>
    <row r="59" spans="1:19" x14ac:dyDescent="0.25">
      <c r="E59" s="4">
        <f>SUM(E6:E57)</f>
        <v>1372714.9100000001</v>
      </c>
      <c r="F59" s="4">
        <f>SUM(F6:F57)</f>
        <v>1818407.4695385245</v>
      </c>
      <c r="G59" s="15">
        <f>AVERAGE(G6:G57)</f>
        <v>1.0951554430313912</v>
      </c>
      <c r="H59" s="15">
        <f t="shared" ref="H59" si="9">AVERAGE(H6:H57)</f>
        <v>1.6444215435849237</v>
      </c>
      <c r="I59" s="15">
        <f>AVERAGE(I6:I57)</f>
        <v>1.0249215686274511</v>
      </c>
    </row>
    <row r="60" spans="1:19" x14ac:dyDescent="0.25">
      <c r="L60" s="18">
        <f>SUM(L6:L57)</f>
        <v>6036</v>
      </c>
    </row>
  </sheetData>
  <mergeCells count="5">
    <mergeCell ref="J2:K2"/>
    <mergeCell ref="E3:F3"/>
    <mergeCell ref="G3:H3"/>
    <mergeCell ref="J3:K3"/>
    <mergeCell ref="M3:N3"/>
  </mergeCells>
  <conditionalFormatting sqref="J6:K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F863-9E78-4A0A-BD54-99B01604C098}">
  <sheetPr codeName="Sheet5"/>
  <dimension ref="A1:R21"/>
  <sheetViews>
    <sheetView workbookViewId="0">
      <selection sqref="A1:XFD6"/>
    </sheetView>
  </sheetViews>
  <sheetFormatPr defaultRowHeight="15" x14ac:dyDescent="0.25"/>
  <cols>
    <col min="1" max="1" width="18.28515625" customWidth="1"/>
    <col min="2" max="2" width="17.140625" customWidth="1"/>
    <col min="3" max="5" width="12.28515625" customWidth="1"/>
    <col min="6" max="6" width="15.42578125" style="17" customWidth="1"/>
    <col min="7" max="7" width="15.42578125" customWidth="1"/>
    <col min="8" max="8" width="12.7109375" customWidth="1"/>
    <col min="9" max="9" width="10.28515625" style="17" customWidth="1"/>
    <col min="10" max="10" width="12.140625" customWidth="1"/>
    <col min="11" max="11" width="13.140625" style="17" customWidth="1"/>
    <col min="12" max="12" width="12.85546875" style="17" bestFit="1" customWidth="1"/>
    <col min="13" max="13" width="11.42578125" bestFit="1" customWidth="1"/>
    <col min="14" max="14" width="12.42578125" style="17" customWidth="1"/>
    <col min="15" max="15" width="13.28515625" bestFit="1" customWidth="1"/>
    <col min="16" max="16" width="12.42578125" style="22" customWidth="1"/>
    <col min="18" max="18" width="11" customWidth="1"/>
  </cols>
  <sheetData>
    <row r="1" spans="1:18" s="22" customFormat="1" x14ac:dyDescent="0.25">
      <c r="F1" s="23"/>
      <c r="G1" s="23"/>
      <c r="I1" s="24"/>
      <c r="J1" s="24"/>
      <c r="K1" s="24"/>
      <c r="O1" s="22" t="s">
        <v>88</v>
      </c>
    </row>
    <row r="2" spans="1:18" s="22" customFormat="1" x14ac:dyDescent="0.25">
      <c r="B2" s="22" t="s">
        <v>86</v>
      </c>
      <c r="C2" s="11"/>
      <c r="D2" s="11"/>
      <c r="E2" s="11"/>
      <c r="F2" s="10"/>
      <c r="G2" s="10"/>
      <c r="H2" s="10"/>
      <c r="I2" s="41" t="s">
        <v>75</v>
      </c>
      <c r="J2" s="41"/>
      <c r="K2" s="25" t="s">
        <v>73</v>
      </c>
      <c r="O2" s="38">
        <f>(O4-N4)/N4</f>
        <v>7.1825195157653732E-2</v>
      </c>
      <c r="P2" s="38">
        <f>(P4-N4)/N4</f>
        <v>-0.1466231700234352</v>
      </c>
    </row>
    <row r="3" spans="1:18" s="22" customFormat="1" ht="15.75" thickBot="1" x14ac:dyDescent="0.3">
      <c r="C3" s="11"/>
      <c r="D3" s="42" t="s">
        <v>84</v>
      </c>
      <c r="E3" s="41"/>
      <c r="F3" s="41" t="s">
        <v>75</v>
      </c>
      <c r="G3" s="41"/>
      <c r="H3" s="11"/>
      <c r="I3" s="41" t="s">
        <v>82</v>
      </c>
      <c r="J3" s="41"/>
      <c r="K3" s="36"/>
      <c r="L3" s="41" t="s">
        <v>74</v>
      </c>
      <c r="M3" s="41"/>
      <c r="N3" s="22" t="s">
        <v>81</v>
      </c>
    </row>
    <row r="4" spans="1:18" ht="15.75" thickBot="1" x14ac:dyDescent="0.3">
      <c r="C4" s="1"/>
      <c r="D4" s="13">
        <v>2014</v>
      </c>
      <c r="E4" s="29">
        <v>2014</v>
      </c>
      <c r="F4" s="13">
        <v>2014</v>
      </c>
      <c r="G4" s="9">
        <v>2014</v>
      </c>
      <c r="H4" s="9">
        <v>2006</v>
      </c>
      <c r="I4" s="13">
        <v>2014</v>
      </c>
      <c r="J4" s="9">
        <v>2014</v>
      </c>
      <c r="K4" s="13" t="s">
        <v>85</v>
      </c>
      <c r="L4" s="15"/>
      <c r="N4" s="34">
        <f>SUM(N6:N21)/SUM(L6:L21)</f>
        <v>0.84189140169342425</v>
      </c>
      <c r="O4" s="35">
        <f>SUM(O6:O21)/SUM(M6:M21)</f>
        <v>0.9023604159216051</v>
      </c>
      <c r="P4" s="40">
        <f>SUM(P6:P21)/SUM(M6:M21)</f>
        <v>0.71845061556166112</v>
      </c>
    </row>
    <row r="5" spans="1:18" s="12" customFormat="1" x14ac:dyDescent="0.25">
      <c r="A5" s="12" t="s">
        <v>78</v>
      </c>
      <c r="B5" s="12" t="s">
        <v>89</v>
      </c>
      <c r="C5" s="12" t="s">
        <v>5</v>
      </c>
      <c r="D5" s="14" t="s">
        <v>61</v>
      </c>
      <c r="E5" s="12" t="s">
        <v>58</v>
      </c>
      <c r="F5" s="14" t="s">
        <v>61</v>
      </c>
      <c r="G5" s="12" t="s">
        <v>58</v>
      </c>
      <c r="H5" s="12" t="s">
        <v>58</v>
      </c>
      <c r="I5" s="14" t="s">
        <v>61</v>
      </c>
      <c r="J5" s="12" t="s">
        <v>58</v>
      </c>
      <c r="K5" s="14">
        <v>2014</v>
      </c>
      <c r="L5" s="14" t="s">
        <v>79</v>
      </c>
      <c r="M5" s="12" t="s">
        <v>80</v>
      </c>
      <c r="N5" s="14">
        <v>2006</v>
      </c>
      <c r="O5" s="12" t="s">
        <v>59</v>
      </c>
      <c r="P5" s="12" t="s">
        <v>60</v>
      </c>
    </row>
    <row r="6" spans="1:18" x14ac:dyDescent="0.25">
      <c r="A6">
        <v>1</v>
      </c>
      <c r="B6">
        <v>0</v>
      </c>
      <c r="C6" t="str">
        <f>_xlfn.CONCAT("I",A6,"S",B6)</f>
        <v>I1S0</v>
      </c>
      <c r="D6" s="20">
        <v>42408.43</v>
      </c>
      <c r="E6" s="30">
        <v>64681.628157500003</v>
      </c>
      <c r="F6" s="15">
        <f>D6/M6</f>
        <v>0.13677402743801464</v>
      </c>
      <c r="G6" s="1">
        <f>E6/M6</f>
        <v>0.20860868427219226</v>
      </c>
      <c r="H6">
        <f>VLOOKUP(C6,HBSchool2006!$A$1:$B$16,2,0)</f>
        <v>4.2999999999999997E-2</v>
      </c>
      <c r="I6" s="15">
        <f>(F6-H6)/H6</f>
        <v>2.1807913357677826</v>
      </c>
      <c r="J6" s="1">
        <f>(G6-H6)/H6</f>
        <v>3.8513647505160997</v>
      </c>
      <c r="K6" s="44"/>
      <c r="L6" s="20">
        <f>VLOOKUP(C6,'PUMS school-inc'!$C$2:$E$17,3,0)</f>
        <v>308688</v>
      </c>
      <c r="M6" s="3">
        <v>310062.011</v>
      </c>
      <c r="N6" s="7">
        <f>L6*H6</f>
        <v>13273.583999999999</v>
      </c>
      <c r="O6" s="7">
        <f>G6*M6</f>
        <v>64681.628157500003</v>
      </c>
      <c r="P6" s="7">
        <f t="shared" ref="P6:P21" si="0">F6*M6</f>
        <v>42408.43</v>
      </c>
      <c r="R6" s="27"/>
    </row>
    <row r="7" spans="1:18" x14ac:dyDescent="0.25">
      <c r="A7">
        <v>2</v>
      </c>
      <c r="B7">
        <v>0</v>
      </c>
      <c r="C7" t="str">
        <f t="shared" ref="C7:C21" si="1">_xlfn.CONCAT("I",A7,"S",B7)</f>
        <v>I2S0</v>
      </c>
      <c r="D7" s="20">
        <v>27944.75</v>
      </c>
      <c r="E7" s="30">
        <v>41323.931407299999</v>
      </c>
      <c r="F7" s="15">
        <f t="shared" ref="F7:F21" si="2">D7/M7</f>
        <v>7.3631958511830006E-2</v>
      </c>
      <c r="G7" s="1">
        <f t="shared" ref="G7:G21" si="3">E7/M7</f>
        <v>0.10888492482230196</v>
      </c>
      <c r="H7">
        <f>VLOOKUP(C7,HBSchool2006!$A$1:$B$16,2,0)</f>
        <v>5.7000000000000002E-2</v>
      </c>
      <c r="I7" s="15">
        <f t="shared" ref="I7:I21" si="4">(F7-H7)/H7</f>
        <v>0.29178874582157899</v>
      </c>
      <c r="J7" s="1">
        <f t="shared" ref="J7:J21" si="5">(G7-H7)/H7</f>
        <v>0.91026183898775359</v>
      </c>
      <c r="K7" s="44"/>
      <c r="L7" s="20">
        <f>VLOOKUP(C7,'PUMS school-inc'!$C$2:$E$17,3,0)</f>
        <v>319784</v>
      </c>
      <c r="M7" s="3">
        <v>379519.3088</v>
      </c>
      <c r="N7" s="7">
        <f t="shared" ref="N7:N21" si="6">L7*H7</f>
        <v>18227.688000000002</v>
      </c>
      <c r="O7" s="7">
        <f>G7*M7</f>
        <v>41323.931407299999</v>
      </c>
      <c r="P7" s="7">
        <f t="shared" si="0"/>
        <v>27944.75</v>
      </c>
      <c r="R7" s="27"/>
    </row>
    <row r="8" spans="1:18" x14ac:dyDescent="0.25">
      <c r="A8">
        <v>3</v>
      </c>
      <c r="B8">
        <v>0</v>
      </c>
      <c r="C8" t="str">
        <f t="shared" si="1"/>
        <v>I3S0</v>
      </c>
      <c r="D8" s="20">
        <v>25415.23</v>
      </c>
      <c r="E8" s="30">
        <v>32522.755417299999</v>
      </c>
      <c r="F8" s="15">
        <f t="shared" si="2"/>
        <v>0.17804311114882707</v>
      </c>
      <c r="G8" s="1">
        <f t="shared" si="3"/>
        <v>0.22783396245591567</v>
      </c>
      <c r="H8">
        <f>VLOOKUP(C8,HBSchool2006!$A$1:$B$16,2,0)</f>
        <v>0.19900000000000001</v>
      </c>
      <c r="I8" s="15">
        <f t="shared" si="4"/>
        <v>-0.10531099925212535</v>
      </c>
      <c r="J8" s="1">
        <f t="shared" si="5"/>
        <v>0.14489428369806862</v>
      </c>
      <c r="K8" s="44"/>
      <c r="L8" s="20">
        <f>VLOOKUP(C8,'PUMS school-inc'!$C$2:$E$17,3,0)</f>
        <v>213491</v>
      </c>
      <c r="M8" s="3">
        <v>142747.61790000001</v>
      </c>
      <c r="N8" s="7">
        <f t="shared" si="6"/>
        <v>42484.709000000003</v>
      </c>
      <c r="O8" s="7">
        <f t="shared" ref="O8:O21" si="7">G8*M8</f>
        <v>32522.755417299999</v>
      </c>
      <c r="P8" s="7">
        <f t="shared" si="0"/>
        <v>25415.23</v>
      </c>
      <c r="R8" s="27"/>
    </row>
    <row r="9" spans="1:18" x14ac:dyDescent="0.25">
      <c r="A9">
        <v>4</v>
      </c>
      <c r="B9">
        <v>0</v>
      </c>
      <c r="C9" t="str">
        <f t="shared" si="1"/>
        <v>I4S0</v>
      </c>
      <c r="D9" s="20">
        <v>63537.32</v>
      </c>
      <c r="E9" s="30">
        <v>100463.079774</v>
      </c>
      <c r="F9" s="15">
        <f t="shared" si="2"/>
        <v>0.23389490518906078</v>
      </c>
      <c r="G9" s="1">
        <f t="shared" si="3"/>
        <v>0.36982678083905302</v>
      </c>
      <c r="H9">
        <f>VLOOKUP(C9,HBSchool2006!$A$1:$B$16,2,0)</f>
        <v>0.23200000000000001</v>
      </c>
      <c r="I9" s="15">
        <f t="shared" si="4"/>
        <v>8.1676947804343505E-3</v>
      </c>
      <c r="J9" s="1">
        <f t="shared" si="5"/>
        <v>0.59408095189246979</v>
      </c>
      <c r="K9" s="44"/>
      <c r="L9" s="20">
        <f>VLOOKUP(C9,'PUMS school-inc'!$C$2:$E$17,3,0)</f>
        <v>252558</v>
      </c>
      <c r="M9" s="3">
        <v>271649.01240000001</v>
      </c>
      <c r="N9" s="7">
        <f t="shared" si="6"/>
        <v>58593.456000000006</v>
      </c>
      <c r="O9" s="7">
        <f t="shared" si="7"/>
        <v>100463.079774</v>
      </c>
      <c r="P9" s="7">
        <f t="shared" si="0"/>
        <v>63537.32</v>
      </c>
      <c r="R9" s="27"/>
    </row>
    <row r="10" spans="1:18" x14ac:dyDescent="0.25">
      <c r="A10">
        <v>1</v>
      </c>
      <c r="B10">
        <v>1</v>
      </c>
      <c r="C10" t="str">
        <f t="shared" si="1"/>
        <v>I1S1</v>
      </c>
      <c r="D10" s="20">
        <v>65614.06</v>
      </c>
      <c r="E10" s="30">
        <v>69003.315925799994</v>
      </c>
      <c r="F10" s="15">
        <f t="shared" si="2"/>
        <v>1.4746164950516822</v>
      </c>
      <c r="G10" s="1">
        <f t="shared" si="3"/>
        <v>1.5507869483681869</v>
      </c>
      <c r="H10">
        <f>VLOOKUP(C10,HBSchool2006!$A$1:$B$16,2,0)</f>
        <v>2.0489999999999999</v>
      </c>
      <c r="I10" s="15">
        <f t="shared" si="4"/>
        <v>-0.28032381891084318</v>
      </c>
      <c r="J10" s="1">
        <f t="shared" si="5"/>
        <v>-0.24314936634056275</v>
      </c>
      <c r="K10" s="44"/>
      <c r="L10" s="20">
        <f>VLOOKUP(C10,'PUMS school-inc'!$C$2:$E$17,3,0)</f>
        <v>37173</v>
      </c>
      <c r="M10" s="3">
        <v>44495.677499999998</v>
      </c>
      <c r="N10" s="7">
        <f t="shared" si="6"/>
        <v>76167.476999999999</v>
      </c>
      <c r="O10" s="7">
        <f t="shared" si="7"/>
        <v>69003.315925799994</v>
      </c>
      <c r="P10" s="7">
        <f t="shared" si="0"/>
        <v>65614.06</v>
      </c>
      <c r="R10" s="27"/>
    </row>
    <row r="11" spans="1:18" x14ac:dyDescent="0.25">
      <c r="A11">
        <v>2</v>
      </c>
      <c r="B11">
        <v>1</v>
      </c>
      <c r="C11" t="str">
        <f t="shared" si="1"/>
        <v>I2S1</v>
      </c>
      <c r="D11" s="20">
        <v>70876.08</v>
      </c>
      <c r="E11" s="30">
        <v>72630.184850000005</v>
      </c>
      <c r="F11" s="15">
        <f t="shared" si="2"/>
        <v>1.4724730576335143</v>
      </c>
      <c r="G11" s="1">
        <f t="shared" si="3"/>
        <v>1.5089151426343959</v>
      </c>
      <c r="H11">
        <f>VLOOKUP(C11,HBSchool2006!$A$1:$B$16,2,0)</f>
        <v>1.831</v>
      </c>
      <c r="I11" s="15">
        <f t="shared" si="4"/>
        <v>-0.19580936229737064</v>
      </c>
      <c r="J11" s="1">
        <f t="shared" si="5"/>
        <v>-0.17590653051097985</v>
      </c>
      <c r="K11" s="44"/>
      <c r="L11" s="20">
        <f>VLOOKUP(C11,'PUMS school-inc'!$C$2:$E$17,3,0)</f>
        <v>47460</v>
      </c>
      <c r="M11" s="3">
        <v>48134.042000000001</v>
      </c>
      <c r="N11" s="7">
        <f t="shared" si="6"/>
        <v>86899.26</v>
      </c>
      <c r="O11" s="7">
        <f t="shared" si="7"/>
        <v>72630.184850000005</v>
      </c>
      <c r="P11" s="7">
        <f t="shared" si="0"/>
        <v>70876.08</v>
      </c>
      <c r="R11" s="27"/>
    </row>
    <row r="12" spans="1:18" x14ac:dyDescent="0.25">
      <c r="A12">
        <v>3</v>
      </c>
      <c r="B12">
        <v>1</v>
      </c>
      <c r="C12" t="str">
        <f t="shared" si="1"/>
        <v>I3S1</v>
      </c>
      <c r="D12" s="20">
        <v>33594.53</v>
      </c>
      <c r="E12" s="30">
        <v>39681.347329800003</v>
      </c>
      <c r="F12" s="15">
        <f t="shared" si="2"/>
        <v>1.3879442823982882</v>
      </c>
      <c r="G12" s="1">
        <f t="shared" si="3"/>
        <v>1.6394186536991733</v>
      </c>
      <c r="H12">
        <f>VLOOKUP(C12,HBSchool2006!$A$1:$B$16,2,0)</f>
        <v>1.8879999999999999</v>
      </c>
      <c r="I12" s="15">
        <f t="shared" si="4"/>
        <v>-0.26486001991616087</v>
      </c>
      <c r="J12" s="1">
        <f t="shared" si="5"/>
        <v>-0.13166384867628531</v>
      </c>
      <c r="K12" s="44"/>
      <c r="L12" s="20">
        <f>VLOOKUP(C12,'PUMS school-inc'!$C$2:$E$17,3,0)</f>
        <v>39898</v>
      </c>
      <c r="M12" s="3">
        <v>24204.523499999999</v>
      </c>
      <c r="N12" s="7">
        <f t="shared" si="6"/>
        <v>75327.423999999999</v>
      </c>
      <c r="O12" s="7">
        <f t="shared" si="7"/>
        <v>39681.347329800003</v>
      </c>
      <c r="P12" s="7">
        <f t="shared" si="0"/>
        <v>33594.53</v>
      </c>
      <c r="R12" s="27"/>
    </row>
    <row r="13" spans="1:18" x14ac:dyDescent="0.25">
      <c r="A13">
        <v>4</v>
      </c>
      <c r="B13">
        <v>1</v>
      </c>
      <c r="C13" t="str">
        <f t="shared" si="1"/>
        <v>I4S1</v>
      </c>
      <c r="D13" s="20">
        <v>144569.88</v>
      </c>
      <c r="E13" s="30">
        <v>174136.11497699999</v>
      </c>
      <c r="F13" s="15">
        <f t="shared" si="2"/>
        <v>2.2638309699408521</v>
      </c>
      <c r="G13" s="1">
        <f t="shared" si="3"/>
        <v>2.7268109378669583</v>
      </c>
      <c r="H13">
        <f>VLOOKUP(C13,HBSchool2006!$A$1:$B$16,2,0)</f>
        <v>1.9</v>
      </c>
      <c r="I13" s="15">
        <f t="shared" si="4"/>
        <v>0.19148998417939589</v>
      </c>
      <c r="J13" s="1">
        <f t="shared" si="5"/>
        <v>0.4351636515089255</v>
      </c>
      <c r="K13" s="44"/>
      <c r="L13" s="20">
        <f>VLOOKUP(C13,'PUMS school-inc'!$C$2:$E$17,3,0)</f>
        <v>58697</v>
      </c>
      <c r="M13" s="3">
        <v>63860.721899999997</v>
      </c>
      <c r="N13" s="7">
        <f t="shared" si="6"/>
        <v>111524.29999999999</v>
      </c>
      <c r="O13" s="7">
        <f t="shared" si="7"/>
        <v>174136.11497699999</v>
      </c>
      <c r="P13" s="7">
        <f t="shared" si="0"/>
        <v>144569.88</v>
      </c>
      <c r="R13" s="27"/>
    </row>
    <row r="14" spans="1:18" x14ac:dyDescent="0.25">
      <c r="A14">
        <v>1</v>
      </c>
      <c r="B14">
        <v>2</v>
      </c>
      <c r="C14" t="str">
        <f t="shared" si="1"/>
        <v>I1S2</v>
      </c>
      <c r="D14" s="20">
        <v>44850.07</v>
      </c>
      <c r="E14" s="30">
        <v>52256.697076199998</v>
      </c>
      <c r="F14" s="15">
        <f t="shared" si="2"/>
        <v>2.5069121636921099</v>
      </c>
      <c r="G14" s="1">
        <f t="shared" si="3"/>
        <v>2.9209084742721627</v>
      </c>
      <c r="H14">
        <f>VLOOKUP(C14,HBSchool2006!$A$1:$B$16,2,0)</f>
        <v>3.8260000000000001</v>
      </c>
      <c r="I14" s="15">
        <f t="shared" si="4"/>
        <v>-0.34476942924931786</v>
      </c>
      <c r="J14" s="1">
        <f t="shared" si="5"/>
        <v>-0.23656338884679493</v>
      </c>
      <c r="K14" s="44"/>
      <c r="L14" s="20">
        <f>VLOOKUP(C14,'PUMS school-inc'!$C$2:$E$17,3,0)</f>
        <v>21948</v>
      </c>
      <c r="M14" s="3">
        <v>17890.562999999998</v>
      </c>
      <c r="N14" s="7">
        <f t="shared" si="6"/>
        <v>83973.047999999995</v>
      </c>
      <c r="O14" s="7">
        <f t="shared" si="7"/>
        <v>52256.697076199998</v>
      </c>
      <c r="P14" s="7">
        <f t="shared" si="0"/>
        <v>44850.07</v>
      </c>
      <c r="R14" s="27"/>
    </row>
    <row r="15" spans="1:18" x14ac:dyDescent="0.25">
      <c r="A15">
        <v>2</v>
      </c>
      <c r="B15">
        <v>2</v>
      </c>
      <c r="C15" t="str">
        <f t="shared" si="1"/>
        <v>I2S2</v>
      </c>
      <c r="D15" s="20">
        <v>77878.59</v>
      </c>
      <c r="E15" s="30">
        <v>82963.855598499998</v>
      </c>
      <c r="F15" s="15">
        <f t="shared" si="2"/>
        <v>2.9133846181857095</v>
      </c>
      <c r="G15" s="1">
        <f t="shared" si="3"/>
        <v>3.1036209151456164</v>
      </c>
      <c r="H15">
        <f>VLOOKUP(C15,HBSchool2006!$A$1:$B$16,2,0)</f>
        <v>3.6659999999999999</v>
      </c>
      <c r="I15" s="15">
        <f t="shared" si="4"/>
        <v>-0.2052960670524524</v>
      </c>
      <c r="J15" s="1">
        <f t="shared" si="5"/>
        <v>-0.15340400568859341</v>
      </c>
      <c r="K15" s="44"/>
      <c r="L15" s="20">
        <f>VLOOKUP(C15,'PUMS school-inc'!$C$2:$E$17,3,0)</f>
        <v>30529</v>
      </c>
      <c r="M15" s="3">
        <v>26731.3109</v>
      </c>
      <c r="N15" s="7">
        <f t="shared" si="6"/>
        <v>111919.314</v>
      </c>
      <c r="O15" s="7">
        <f t="shared" si="7"/>
        <v>82963.855598499998</v>
      </c>
      <c r="P15" s="7">
        <f t="shared" si="0"/>
        <v>77878.59</v>
      </c>
      <c r="R15" s="27"/>
    </row>
    <row r="16" spans="1:18" x14ac:dyDescent="0.25">
      <c r="A16">
        <v>3</v>
      </c>
      <c r="B16">
        <v>2</v>
      </c>
      <c r="C16" t="str">
        <f t="shared" si="1"/>
        <v>I3S2</v>
      </c>
      <c r="D16" s="20">
        <v>66187.14</v>
      </c>
      <c r="E16" s="30">
        <v>76367.901874999996</v>
      </c>
      <c r="F16" s="15">
        <f t="shared" si="2"/>
        <v>2.8115061470828637</v>
      </c>
      <c r="G16" s="1">
        <f t="shared" si="3"/>
        <v>3.243965905784469</v>
      </c>
      <c r="H16">
        <f>VLOOKUP(C16,HBSchool2006!$A$1:$B$16,2,0)</f>
        <v>3.47</v>
      </c>
      <c r="I16" s="15">
        <f t="shared" si="4"/>
        <v>-0.18976768095594709</v>
      </c>
      <c r="J16" s="1">
        <f t="shared" si="5"/>
        <v>-6.513950841946145E-2</v>
      </c>
      <c r="K16" s="44"/>
      <c r="L16" s="20">
        <f>VLOOKUP(C16,'PUMS school-inc'!$C$2:$E$17,3,0)</f>
        <v>28447</v>
      </c>
      <c r="M16" s="3">
        <v>23541.5242</v>
      </c>
      <c r="N16" s="7">
        <f t="shared" si="6"/>
        <v>98711.090000000011</v>
      </c>
      <c r="O16" s="7">
        <f t="shared" si="7"/>
        <v>76367.901874999996</v>
      </c>
      <c r="P16" s="7">
        <f t="shared" si="0"/>
        <v>66187.14</v>
      </c>
      <c r="R16" s="27"/>
    </row>
    <row r="17" spans="1:18" x14ac:dyDescent="0.25">
      <c r="A17">
        <v>4</v>
      </c>
      <c r="B17">
        <v>2</v>
      </c>
      <c r="C17" t="str">
        <f t="shared" si="1"/>
        <v>I4S2</v>
      </c>
      <c r="D17" s="20">
        <v>188225.12</v>
      </c>
      <c r="E17" s="30">
        <v>267281.99839600001</v>
      </c>
      <c r="F17" s="15">
        <f t="shared" si="2"/>
        <v>3.1060655638709957</v>
      </c>
      <c r="G17" s="1">
        <f t="shared" si="3"/>
        <v>4.4106515169730711</v>
      </c>
      <c r="H17">
        <f>VLOOKUP(C17,HBSchool2006!$A$1:$B$16,2,0)</f>
        <v>3.54</v>
      </c>
      <c r="I17" s="15">
        <f t="shared" si="4"/>
        <v>-0.12258034918898426</v>
      </c>
      <c r="J17" s="1">
        <f t="shared" si="5"/>
        <v>0.24594675620708223</v>
      </c>
      <c r="K17" s="44"/>
      <c r="L17" s="20">
        <f>VLOOKUP(C17,'PUMS school-inc'!$C$2:$E$17,3,0)</f>
        <v>47715</v>
      </c>
      <c r="M17" s="3">
        <v>60599.210200000001</v>
      </c>
      <c r="N17" s="7">
        <f t="shared" si="6"/>
        <v>168911.1</v>
      </c>
      <c r="O17" s="7">
        <f t="shared" si="7"/>
        <v>267281.99839600001</v>
      </c>
      <c r="P17" s="7">
        <f t="shared" si="0"/>
        <v>188225.12</v>
      </c>
      <c r="R17" s="27"/>
    </row>
    <row r="18" spans="1:18" x14ac:dyDescent="0.25">
      <c r="A18">
        <v>1</v>
      </c>
      <c r="B18">
        <v>3</v>
      </c>
      <c r="C18" t="str">
        <f t="shared" si="1"/>
        <v>I1S3</v>
      </c>
      <c r="D18" s="20">
        <v>14109.64</v>
      </c>
      <c r="E18" s="30">
        <v>11702.220939500001</v>
      </c>
      <c r="F18" s="15">
        <f t="shared" si="2"/>
        <v>3.9633885910091817</v>
      </c>
      <c r="G18" s="1">
        <f t="shared" si="3"/>
        <v>3.2871461611411101</v>
      </c>
      <c r="H18">
        <f>VLOOKUP(C18,HBSchool2006!$A$1:$B$16,2,0)</f>
        <v>5.9189999999999996</v>
      </c>
      <c r="I18" s="15">
        <f t="shared" si="4"/>
        <v>-0.33039557509559353</v>
      </c>
      <c r="J18" s="1">
        <f t="shared" si="5"/>
        <v>-0.44464501416774616</v>
      </c>
      <c r="K18" s="44"/>
      <c r="L18" s="20">
        <f>VLOOKUP(C18,'PUMS school-inc'!$C$2:$E$17,3,0)</f>
        <v>12648</v>
      </c>
      <c r="M18" s="3">
        <v>3559.9940999999999</v>
      </c>
      <c r="N18" s="7">
        <f t="shared" si="6"/>
        <v>74863.511999999988</v>
      </c>
      <c r="O18" s="7">
        <f t="shared" si="7"/>
        <v>11702.220939500001</v>
      </c>
      <c r="P18" s="7">
        <f t="shared" si="0"/>
        <v>14109.64</v>
      </c>
      <c r="R18" s="27"/>
    </row>
    <row r="19" spans="1:18" x14ac:dyDescent="0.25">
      <c r="A19">
        <v>2</v>
      </c>
      <c r="B19">
        <v>3</v>
      </c>
      <c r="C19" t="str">
        <f t="shared" si="1"/>
        <v>I2S3</v>
      </c>
      <c r="D19" s="20">
        <v>48870.02</v>
      </c>
      <c r="E19" s="30">
        <v>68742.324586500006</v>
      </c>
      <c r="F19" s="15">
        <f t="shared" si="2"/>
        <v>3.4119673851797865</v>
      </c>
      <c r="G19" s="1">
        <f t="shared" si="3"/>
        <v>4.7993958150739573</v>
      </c>
      <c r="H19">
        <f>VLOOKUP(C19,HBSchool2006!$A$1:$B$16,2,0)</f>
        <v>6.1689999999999996</v>
      </c>
      <c r="I19" s="15">
        <f t="shared" si="4"/>
        <v>-0.44691726614041388</v>
      </c>
      <c r="J19" s="1">
        <f t="shared" si="5"/>
        <v>-0.22201397064776177</v>
      </c>
      <c r="K19" s="44"/>
      <c r="L19" s="20">
        <f>VLOOKUP(C19,'PUMS school-inc'!$C$2:$E$17,3,0)</f>
        <v>9668</v>
      </c>
      <c r="M19" s="3">
        <v>14323.120500000001</v>
      </c>
      <c r="N19" s="7">
        <f t="shared" si="6"/>
        <v>59641.891999999993</v>
      </c>
      <c r="O19" s="7">
        <f t="shared" si="7"/>
        <v>68742.324586500006</v>
      </c>
      <c r="P19" s="7">
        <f t="shared" si="0"/>
        <v>48870.02</v>
      </c>
      <c r="R19" s="27"/>
    </row>
    <row r="20" spans="1:18" x14ac:dyDescent="0.25">
      <c r="A20">
        <v>3</v>
      </c>
      <c r="B20">
        <v>3</v>
      </c>
      <c r="C20" t="str">
        <f t="shared" si="1"/>
        <v>I3S3</v>
      </c>
      <c r="D20" s="20">
        <v>45609.41</v>
      </c>
      <c r="E20" s="30">
        <v>64551.7001848</v>
      </c>
      <c r="F20" s="15">
        <f t="shared" si="2"/>
        <v>3.5163945555516229</v>
      </c>
      <c r="G20" s="1">
        <f t="shared" si="3"/>
        <v>4.9768073536016226</v>
      </c>
      <c r="H20">
        <f>VLOOKUP(C20,HBSchool2006!$A$1:$B$16,2,0)</f>
        <v>6.5830000000000002</v>
      </c>
      <c r="I20" s="15">
        <f t="shared" si="4"/>
        <v>-0.46583707191985069</v>
      </c>
      <c r="J20" s="1">
        <f t="shared" si="5"/>
        <v>-0.24399098380652856</v>
      </c>
      <c r="K20" s="44"/>
      <c r="L20" s="20">
        <f>VLOOKUP(C20,'PUMS school-inc'!$C$2:$E$17,3,0)</f>
        <v>10354</v>
      </c>
      <c r="M20" s="3">
        <v>12970.5041</v>
      </c>
      <c r="N20" s="7">
        <f t="shared" si="6"/>
        <v>68160.381999999998</v>
      </c>
      <c r="O20" s="7">
        <f t="shared" si="7"/>
        <v>64551.7001848</v>
      </c>
      <c r="P20" s="7">
        <f t="shared" si="0"/>
        <v>45609.41</v>
      </c>
      <c r="R20" s="27"/>
    </row>
    <row r="21" spans="1:18" x14ac:dyDescent="0.25">
      <c r="A21">
        <v>4</v>
      </c>
      <c r="B21">
        <v>3</v>
      </c>
      <c r="C21" t="str">
        <f t="shared" si="1"/>
        <v>I4S3</v>
      </c>
      <c r="D21" s="20">
        <v>90761.4</v>
      </c>
      <c r="E21" s="30">
        <v>101038.418913</v>
      </c>
      <c r="F21" s="15">
        <f t="shared" si="2"/>
        <v>5.0938462717745514</v>
      </c>
      <c r="G21" s="1">
        <f t="shared" si="3"/>
        <v>5.6706284112627223</v>
      </c>
      <c r="H21">
        <f>VLOOKUP(C21,HBSchool2006!$A$1:$B$16,2,0)</f>
        <v>5.3780000000000001</v>
      </c>
      <c r="I21" s="15">
        <f t="shared" si="4"/>
        <v>-5.2836319863415526E-2</v>
      </c>
      <c r="J21" s="1">
        <f t="shared" si="5"/>
        <v>5.4412125560193793E-2</v>
      </c>
      <c r="K21" s="44"/>
      <c r="L21" s="20">
        <f>VLOOKUP(C21,'PUMS school-inc'!$C$2:$E$17,3,0)</f>
        <v>13856</v>
      </c>
      <c r="M21" s="3">
        <v>17817.852200000001</v>
      </c>
      <c r="N21" s="7">
        <f t="shared" si="6"/>
        <v>74517.567999999999</v>
      </c>
      <c r="O21" s="7">
        <f t="shared" si="7"/>
        <v>101038.418913</v>
      </c>
      <c r="P21" s="7">
        <f t="shared" si="0"/>
        <v>90761.4</v>
      </c>
      <c r="R21" s="27"/>
    </row>
  </sheetData>
  <mergeCells count="5">
    <mergeCell ref="I2:J2"/>
    <mergeCell ref="D3:E3"/>
    <mergeCell ref="F3:G3"/>
    <mergeCell ref="I3:J3"/>
    <mergeCell ref="L3:M3"/>
  </mergeCells>
  <conditionalFormatting sqref="I6:J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FD55-0A77-450A-94A7-19773B66501B}">
  <sheetPr codeName="Sheet13"/>
  <dimension ref="A1:Q57"/>
  <sheetViews>
    <sheetView topLeftCell="A57" workbookViewId="0">
      <selection activeCell="V1" sqref="V1"/>
    </sheetView>
  </sheetViews>
  <sheetFormatPr defaultRowHeight="15" x14ac:dyDescent="0.25"/>
  <cols>
    <col min="12" max="12" width="12.42578125" customWidth="1"/>
    <col min="13" max="13" width="12.28515625" customWidth="1"/>
    <col min="14" max="14" width="12.85546875" customWidth="1"/>
    <col min="15" max="15" width="10.85546875" customWidth="1"/>
    <col min="16" max="16" width="12.7109375" customWidth="1"/>
    <col min="17" max="17" width="11.85546875" customWidth="1"/>
  </cols>
  <sheetData>
    <row r="1" spans="1:17" x14ac:dyDescent="0.25">
      <c r="A1" s="22"/>
      <c r="B1" s="22"/>
      <c r="C1" s="22"/>
      <c r="D1" s="22"/>
      <c r="E1" s="22"/>
      <c r="F1" s="22"/>
      <c r="G1" s="23"/>
      <c r="H1" s="23"/>
      <c r="I1" s="22"/>
      <c r="J1" s="24"/>
      <c r="K1" s="24"/>
      <c r="L1" s="24"/>
      <c r="M1" s="22"/>
      <c r="N1" s="22"/>
      <c r="O1" s="22"/>
      <c r="P1" s="22" t="s">
        <v>88</v>
      </c>
      <c r="Q1" s="22"/>
    </row>
    <row r="2" spans="1:17" x14ac:dyDescent="0.25">
      <c r="A2" s="22"/>
      <c r="B2" s="22"/>
      <c r="C2" s="22" t="s">
        <v>87</v>
      </c>
      <c r="D2" s="11"/>
      <c r="E2" s="11"/>
      <c r="F2" s="11"/>
      <c r="G2" s="10"/>
      <c r="H2" s="10"/>
      <c r="I2" s="10"/>
      <c r="J2" s="41" t="s">
        <v>75</v>
      </c>
      <c r="K2" s="41"/>
      <c r="L2" s="25" t="s">
        <v>73</v>
      </c>
      <c r="M2" s="22"/>
      <c r="N2" s="22"/>
      <c r="O2" s="22"/>
      <c r="P2" s="38">
        <f>(P4-O4)/O4</f>
        <v>0.19498328216913849</v>
      </c>
      <c r="Q2" s="38">
        <f>(Q4-O4)/O4</f>
        <v>-1.4100704041627696E-2</v>
      </c>
    </row>
    <row r="3" spans="1:17" ht="15.75" thickBot="1" x14ac:dyDescent="0.3">
      <c r="A3" s="22"/>
      <c r="B3" s="22"/>
      <c r="C3" s="22"/>
      <c r="D3" s="11"/>
      <c r="E3" s="42" t="s">
        <v>84</v>
      </c>
      <c r="F3" s="41"/>
      <c r="G3" s="41" t="s">
        <v>75</v>
      </c>
      <c r="H3" s="41"/>
      <c r="I3" s="11"/>
      <c r="J3" s="41" t="s">
        <v>82</v>
      </c>
      <c r="K3" s="41"/>
      <c r="L3" s="37"/>
      <c r="M3" s="41" t="s">
        <v>74</v>
      </c>
      <c r="N3" s="41"/>
      <c r="O3" s="22" t="s">
        <v>81</v>
      </c>
      <c r="P3" s="22"/>
      <c r="Q3" s="22"/>
    </row>
    <row r="4" spans="1:17" ht="15.75" thickBot="1" x14ac:dyDescent="0.3">
      <c r="D4" s="1"/>
      <c r="E4" s="13">
        <v>2014</v>
      </c>
      <c r="F4" s="29">
        <v>2014</v>
      </c>
      <c r="G4" s="13">
        <v>2014</v>
      </c>
      <c r="H4" s="9">
        <v>2014</v>
      </c>
      <c r="I4" s="9">
        <v>2006</v>
      </c>
      <c r="J4" s="13">
        <v>2014</v>
      </c>
      <c r="K4" s="9">
        <v>2014</v>
      </c>
      <c r="L4" s="13" t="s">
        <v>83</v>
      </c>
      <c r="M4" s="15"/>
      <c r="O4" s="32">
        <f>SUM(O6:O57)/SUM(M6:M57)</f>
        <v>1.0260957530865558</v>
      </c>
      <c r="P4" s="33">
        <f>SUM(P6:P57)/SUM(N6:N57)</f>
        <v>1.2261672708431863</v>
      </c>
      <c r="Q4" s="39">
        <f>SUM(Q6:Q57)/SUM(N6:N57)</f>
        <v>1.0116270805539112</v>
      </c>
    </row>
    <row r="5" spans="1:17" x14ac:dyDescent="0.25">
      <c r="A5" s="12" t="s">
        <v>76</v>
      </c>
      <c r="B5" s="12" t="s">
        <v>77</v>
      </c>
      <c r="C5" s="12" t="s">
        <v>78</v>
      </c>
      <c r="D5" s="12" t="s">
        <v>5</v>
      </c>
      <c r="E5" s="14" t="s">
        <v>61</v>
      </c>
      <c r="F5" s="12" t="s">
        <v>58</v>
      </c>
      <c r="G5" s="14" t="s">
        <v>61</v>
      </c>
      <c r="H5" s="12" t="s">
        <v>58</v>
      </c>
      <c r="I5" s="12" t="s">
        <v>58</v>
      </c>
      <c r="J5" s="14" t="s">
        <v>61</v>
      </c>
      <c r="K5" s="12" t="s">
        <v>58</v>
      </c>
      <c r="L5" s="14">
        <v>2014</v>
      </c>
      <c r="M5" s="14" t="s">
        <v>79</v>
      </c>
      <c r="N5" s="12" t="s">
        <v>80</v>
      </c>
      <c r="O5" s="14">
        <v>2006</v>
      </c>
      <c r="P5" s="12" t="s">
        <v>59</v>
      </c>
      <c r="Q5" s="12" t="s">
        <v>60</v>
      </c>
    </row>
    <row r="6" spans="1:17" x14ac:dyDescent="0.25">
      <c r="A6">
        <v>1</v>
      </c>
      <c r="B6">
        <v>0</v>
      </c>
      <c r="C6">
        <v>1</v>
      </c>
      <c r="D6" t="str">
        <f t="shared" ref="D6:D57" si="0">_xlfn.CONCAT("H",A6,"I",C6,"W",B6)</f>
        <v>H1I1W0</v>
      </c>
      <c r="E6" s="30">
        <v>4279.26</v>
      </c>
      <c r="F6">
        <v>7127.8730809500003</v>
      </c>
      <c r="G6" s="45">
        <f>E6/N6</f>
        <v>3.8600701679331051E-2</v>
      </c>
      <c r="H6" s="1">
        <f>F6/N6</f>
        <v>6.4296374234303413E-2</v>
      </c>
      <c r="I6">
        <f>VLOOKUP(D6,NHBWtO2006!$A$1:$B$52,2,0)</f>
        <v>3.9E-2</v>
      </c>
      <c r="J6" s="15">
        <f>(G6-I6)/I6</f>
        <v>-1.0238418478691001E-2</v>
      </c>
      <c r="K6" s="1">
        <f>(H6-I6)/I6</f>
        <v>0.6486249803667542</v>
      </c>
      <c r="L6" s="18">
        <f>HBW!M6</f>
        <v>477</v>
      </c>
      <c r="M6" s="20">
        <f>'PUMS Comparison inc-size-worker'!C4</f>
        <v>127307</v>
      </c>
      <c r="N6" s="3">
        <f>HBW!O6</f>
        <v>110859.6428</v>
      </c>
      <c r="O6" s="15">
        <f>M6*I6</f>
        <v>4964.973</v>
      </c>
      <c r="P6" s="7">
        <f>H6*N6</f>
        <v>7127.8730809500003</v>
      </c>
      <c r="Q6" s="7">
        <f>G6*N6</f>
        <v>4279.26</v>
      </c>
    </row>
    <row r="7" spans="1:17" x14ac:dyDescent="0.25">
      <c r="A7">
        <v>1</v>
      </c>
      <c r="B7">
        <v>0</v>
      </c>
      <c r="C7">
        <v>2</v>
      </c>
      <c r="D7" t="str">
        <f t="shared" si="0"/>
        <v>H1I2W0</v>
      </c>
      <c r="E7">
        <v>5097.26</v>
      </c>
      <c r="F7">
        <v>5359.7675032200004</v>
      </c>
      <c r="G7" s="45">
        <f t="shared" ref="G7:G57" si="1">E7/N7</f>
        <v>0.14140562959390021</v>
      </c>
      <c r="H7" s="1">
        <f t="shared" ref="H7:H57" si="2">F7/N7</f>
        <v>0.14868798104663108</v>
      </c>
      <c r="I7">
        <f>VLOOKUP(D7,NHBWtO2006!$A$1:$B$52,2,0)</f>
        <v>4.1000000000000002E-2</v>
      </c>
      <c r="J7" s="15">
        <f t="shared" ref="J6:J57" si="3">(G7-I7)/I7</f>
        <v>2.4489177949731755</v>
      </c>
      <c r="K7" s="1">
        <f t="shared" ref="K7:K57" si="4">(H7-I7)/I7</f>
        <v>2.6265361230885627</v>
      </c>
      <c r="L7" s="18">
        <f>HBW!M7</f>
        <v>223</v>
      </c>
      <c r="M7" s="20">
        <f>'PUMS Comparison inc-size-worker'!C5</f>
        <v>79605</v>
      </c>
      <c r="N7" s="3">
        <f>HBW!O7</f>
        <v>36047.079700000002</v>
      </c>
      <c r="O7" s="15">
        <f t="shared" ref="O7:O57" si="5">M7*I7</f>
        <v>3263.8050000000003</v>
      </c>
      <c r="P7" s="7">
        <f t="shared" ref="P7:P57" si="6">H7*N7</f>
        <v>5359.7675032200004</v>
      </c>
      <c r="Q7" s="7">
        <f t="shared" ref="Q7:Q57" si="7">G7*N7</f>
        <v>5097.26</v>
      </c>
    </row>
    <row r="8" spans="1:17" x14ac:dyDescent="0.25">
      <c r="A8">
        <v>1</v>
      </c>
      <c r="B8">
        <v>0</v>
      </c>
      <c r="C8">
        <v>3</v>
      </c>
      <c r="D8" t="str">
        <f t="shared" si="0"/>
        <v>H1I3W0</v>
      </c>
      <c r="E8">
        <v>66.8</v>
      </c>
      <c r="F8">
        <v>68.730813172500007</v>
      </c>
      <c r="G8" s="45">
        <f t="shared" si="1"/>
        <v>1.1015770642288524E-2</v>
      </c>
      <c r="H8" s="1">
        <f t="shared" si="2"/>
        <v>1.1334174759973697E-2</v>
      </c>
      <c r="I8">
        <f>VLOOKUP(D8,NHBWtO2006!$A$1:$B$52,2,0)</f>
        <v>2.5000000000000001E-2</v>
      </c>
      <c r="J8" s="15">
        <f t="shared" si="3"/>
        <v>-0.55936917430845912</v>
      </c>
      <c r="K8" s="1">
        <f t="shared" si="4"/>
        <v>-0.5466330096010521</v>
      </c>
      <c r="L8" s="18">
        <f>HBW!M8</f>
        <v>45</v>
      </c>
      <c r="M8" s="20">
        <f>'PUMS Comparison inc-size-worker'!C6</f>
        <v>42422</v>
      </c>
      <c r="N8" s="3">
        <f>HBW!O8</f>
        <v>6064.0333000000001</v>
      </c>
      <c r="O8" s="15">
        <f t="shared" si="5"/>
        <v>1060.55</v>
      </c>
      <c r="P8" s="7">
        <f t="shared" si="6"/>
        <v>68.730813172500007</v>
      </c>
      <c r="Q8" s="7">
        <f t="shared" si="7"/>
        <v>66.8</v>
      </c>
    </row>
    <row r="9" spans="1:17" x14ac:dyDescent="0.25">
      <c r="A9">
        <v>1</v>
      </c>
      <c r="B9">
        <v>0</v>
      </c>
      <c r="C9">
        <v>4</v>
      </c>
      <c r="D9" t="str">
        <f t="shared" si="0"/>
        <v>H1I4W0</v>
      </c>
      <c r="E9">
        <v>374.98</v>
      </c>
      <c r="F9">
        <v>362.706832228</v>
      </c>
      <c r="G9" s="45">
        <f t="shared" si="1"/>
        <v>9.3396467731542823E-2</v>
      </c>
      <c r="H9" s="1">
        <f t="shared" si="2"/>
        <v>9.0339583316956948E-2</v>
      </c>
      <c r="I9">
        <f>VLOOKUP(D9,NHBWtO2006!$A$1:$B$52,2,0)</f>
        <v>3.7999999999999999E-2</v>
      </c>
      <c r="J9" s="15">
        <f t="shared" si="3"/>
        <v>1.4578017824090217</v>
      </c>
      <c r="K9" s="1">
        <f t="shared" si="4"/>
        <v>1.3773574557093935</v>
      </c>
      <c r="L9" s="18">
        <f>HBW!M9</f>
        <v>36</v>
      </c>
      <c r="M9" s="20">
        <f>'PUMS Comparison inc-size-worker'!C7</f>
        <v>33094</v>
      </c>
      <c r="N9" s="3">
        <f>HBW!O9</f>
        <v>4014.9270000000001</v>
      </c>
      <c r="O9" s="15">
        <f t="shared" si="5"/>
        <v>1257.5719999999999</v>
      </c>
      <c r="P9" s="7">
        <f t="shared" si="6"/>
        <v>362.706832228</v>
      </c>
      <c r="Q9" s="7">
        <f t="shared" si="7"/>
        <v>374.98</v>
      </c>
    </row>
    <row r="10" spans="1:17" x14ac:dyDescent="0.25">
      <c r="A10">
        <v>1</v>
      </c>
      <c r="B10">
        <v>1</v>
      </c>
      <c r="C10">
        <v>1</v>
      </c>
      <c r="D10" t="str">
        <f t="shared" si="0"/>
        <v>H1I1W1</v>
      </c>
      <c r="E10">
        <v>64847.22</v>
      </c>
      <c r="F10">
        <v>78984.079435599997</v>
      </c>
      <c r="G10" s="45">
        <f t="shared" si="1"/>
        <v>0.7518424308895999</v>
      </c>
      <c r="H10" s="1">
        <f t="shared" si="2"/>
        <v>0.91574599935723933</v>
      </c>
      <c r="I10">
        <f>VLOOKUP(D10,NHBWtO2006!$A$1:$B$52,2,0)</f>
        <v>0.65800000000000003</v>
      </c>
      <c r="J10" s="15">
        <f t="shared" si="3"/>
        <v>0.14261767612401197</v>
      </c>
      <c r="K10" s="1">
        <f t="shared" si="4"/>
        <v>0.39171124522376793</v>
      </c>
      <c r="L10" s="18">
        <f>HBW!M10</f>
        <v>351</v>
      </c>
      <c r="M10" s="20">
        <f>'PUMS Comparison inc-size-worker'!C8</f>
        <v>11633</v>
      </c>
      <c r="N10" s="3">
        <f>HBW!O10</f>
        <v>86251.077799999999</v>
      </c>
      <c r="O10" s="15">
        <f t="shared" si="5"/>
        <v>7654.5140000000001</v>
      </c>
      <c r="P10" s="7">
        <f t="shared" si="6"/>
        <v>78984.079435599997</v>
      </c>
      <c r="Q10" s="7">
        <f t="shared" si="7"/>
        <v>64847.22</v>
      </c>
    </row>
    <row r="11" spans="1:17" x14ac:dyDescent="0.25">
      <c r="A11">
        <v>1</v>
      </c>
      <c r="B11">
        <v>1</v>
      </c>
      <c r="C11">
        <v>2</v>
      </c>
      <c r="D11" t="str">
        <f t="shared" si="0"/>
        <v>H1I2W1</v>
      </c>
      <c r="E11">
        <v>125133.22</v>
      </c>
      <c r="F11">
        <v>139766.69542100001</v>
      </c>
      <c r="G11" s="45">
        <f t="shared" si="1"/>
        <v>1.0183639184469486</v>
      </c>
      <c r="H11" s="1">
        <f t="shared" si="2"/>
        <v>1.1374546232991589</v>
      </c>
      <c r="I11">
        <f>VLOOKUP(D11,NHBWtO2006!$A$1:$B$52,2,0)</f>
        <v>0.80200000000000005</v>
      </c>
      <c r="J11" s="15">
        <f t="shared" si="3"/>
        <v>0.26978044694133235</v>
      </c>
      <c r="K11" s="1">
        <f t="shared" si="4"/>
        <v>0.4182725976298739</v>
      </c>
      <c r="L11" s="18">
        <f>HBW!M11</f>
        <v>593</v>
      </c>
      <c r="M11" s="20">
        <f>'PUMS Comparison inc-size-worker'!C9</f>
        <v>11518</v>
      </c>
      <c r="N11" s="3">
        <f>HBW!O11</f>
        <v>122876.7219</v>
      </c>
      <c r="O11" s="15">
        <f t="shared" si="5"/>
        <v>9237.4359999999997</v>
      </c>
      <c r="P11" s="7">
        <f t="shared" si="6"/>
        <v>139766.69542100001</v>
      </c>
      <c r="Q11" s="7">
        <f t="shared" si="7"/>
        <v>125133.21999999999</v>
      </c>
    </row>
    <row r="12" spans="1:17" x14ac:dyDescent="0.25">
      <c r="A12">
        <v>1</v>
      </c>
      <c r="B12">
        <v>1</v>
      </c>
      <c r="C12">
        <v>3</v>
      </c>
      <c r="D12" t="str">
        <f t="shared" si="0"/>
        <v>H1I3W1</v>
      </c>
      <c r="E12">
        <v>30587.73</v>
      </c>
      <c r="F12">
        <v>37684.556719799999</v>
      </c>
      <c r="G12" s="45">
        <f t="shared" si="1"/>
        <v>1.0229387922441533</v>
      </c>
      <c r="H12" s="1">
        <f t="shared" si="2"/>
        <v>1.2602764225134884</v>
      </c>
      <c r="I12">
        <f>VLOOKUP(D12,NHBWtO2006!$A$1:$B$52,2,0)</f>
        <v>0.73499999999999999</v>
      </c>
      <c r="J12" s="15">
        <f t="shared" si="3"/>
        <v>0.39175345883558271</v>
      </c>
      <c r="K12" s="1">
        <f t="shared" si="4"/>
        <v>0.7146617993380795</v>
      </c>
      <c r="L12" s="18">
        <f>HBW!M12</f>
        <v>223</v>
      </c>
      <c r="M12" s="20">
        <f>'PUMS Comparison inc-size-worker'!C10</f>
        <v>22486</v>
      </c>
      <c r="N12" s="3">
        <f>HBW!O12</f>
        <v>29901.8184</v>
      </c>
      <c r="O12" s="15">
        <f t="shared" si="5"/>
        <v>16527.21</v>
      </c>
      <c r="P12" s="7">
        <f t="shared" si="6"/>
        <v>37684.556719799999</v>
      </c>
      <c r="Q12" s="7">
        <f t="shared" si="7"/>
        <v>30587.73</v>
      </c>
    </row>
    <row r="13" spans="1:17" x14ac:dyDescent="0.25">
      <c r="A13">
        <v>1</v>
      </c>
      <c r="B13">
        <v>1</v>
      </c>
      <c r="C13">
        <v>4</v>
      </c>
      <c r="D13" t="str">
        <f t="shared" si="0"/>
        <v>H1I4W1</v>
      </c>
      <c r="E13">
        <v>22009.96</v>
      </c>
      <c r="F13">
        <v>34808.971210099997</v>
      </c>
      <c r="G13" s="45">
        <f t="shared" si="1"/>
        <v>0.83051133796819621</v>
      </c>
      <c r="H13" s="1">
        <f t="shared" si="2"/>
        <v>1.3134619623568862</v>
      </c>
      <c r="I13">
        <f>VLOOKUP(D13,NHBWtO2006!$A$1:$B$52,2,0)</f>
        <v>0.99399999999999999</v>
      </c>
      <c r="J13" s="15">
        <f t="shared" si="3"/>
        <v>-0.16447551512253902</v>
      </c>
      <c r="K13" s="1">
        <f t="shared" si="4"/>
        <v>0.32139030418197806</v>
      </c>
      <c r="L13" s="18">
        <f>HBW!M13</f>
        <v>247</v>
      </c>
      <c r="M13" s="20">
        <f>'PUMS Comparison inc-size-worker'!C11</f>
        <v>5783</v>
      </c>
      <c r="N13" s="3">
        <f>HBW!O13</f>
        <v>26501.697199999999</v>
      </c>
      <c r="O13" s="15">
        <f t="shared" si="5"/>
        <v>5748.3019999999997</v>
      </c>
      <c r="P13" s="7">
        <f t="shared" si="6"/>
        <v>34808.971210099997</v>
      </c>
      <c r="Q13" s="7">
        <f t="shared" si="7"/>
        <v>22009.96</v>
      </c>
    </row>
    <row r="14" spans="1:17" x14ac:dyDescent="0.25">
      <c r="A14">
        <v>2</v>
      </c>
      <c r="B14">
        <v>0</v>
      </c>
      <c r="C14">
        <v>1</v>
      </c>
      <c r="D14" t="str">
        <f t="shared" si="0"/>
        <v>H2I1W0</v>
      </c>
      <c r="E14">
        <v>2771.78</v>
      </c>
      <c r="F14">
        <v>4029.6105326100001</v>
      </c>
      <c r="G14" s="45">
        <f t="shared" si="1"/>
        <v>6.9364750885578141E-2</v>
      </c>
      <c r="H14" s="1">
        <f t="shared" si="2"/>
        <v>0.10084239397080377</v>
      </c>
      <c r="I14">
        <f>VLOOKUP(D14,NHBWtO2006!$A$1:$B$52,2,0)</f>
        <v>7.0000000000000001E-3</v>
      </c>
      <c r="J14" s="15">
        <f t="shared" si="3"/>
        <v>8.9092501265111625</v>
      </c>
      <c r="K14" s="1">
        <f t="shared" si="4"/>
        <v>13.406056281543394</v>
      </c>
      <c r="L14" s="18">
        <f>HBW!M14</f>
        <v>139</v>
      </c>
      <c r="M14" s="20">
        <f>'PUMS Comparison inc-size-worker'!C12</f>
        <v>732</v>
      </c>
      <c r="N14" s="3">
        <f>HBW!O14</f>
        <v>39959.489000000001</v>
      </c>
      <c r="O14" s="15">
        <f t="shared" si="5"/>
        <v>5.1239999999999997</v>
      </c>
      <c r="P14" s="7">
        <f t="shared" si="6"/>
        <v>4029.6105326099996</v>
      </c>
      <c r="Q14" s="7">
        <f t="shared" si="7"/>
        <v>2771.78</v>
      </c>
    </row>
    <row r="15" spans="1:17" x14ac:dyDescent="0.25">
      <c r="A15">
        <v>2</v>
      </c>
      <c r="B15">
        <v>0</v>
      </c>
      <c r="C15">
        <v>2</v>
      </c>
      <c r="D15" t="str">
        <f t="shared" si="0"/>
        <v>H2I2W0</v>
      </c>
      <c r="E15">
        <v>1806.53</v>
      </c>
      <c r="F15">
        <v>1762.19300484</v>
      </c>
      <c r="G15" s="45">
        <f t="shared" si="1"/>
        <v>3.9592397546077435E-2</v>
      </c>
      <c r="H15" s="1">
        <f t="shared" si="2"/>
        <v>3.8620696030811572E-2</v>
      </c>
      <c r="I15">
        <f>VLOOKUP(D15,NHBWtO2006!$A$1:$B$52,2,0)</f>
        <v>4.3999999999999997E-2</v>
      </c>
      <c r="J15" s="15">
        <f t="shared" si="3"/>
        <v>-0.10017278304369462</v>
      </c>
      <c r="K15" s="1">
        <f t="shared" si="4"/>
        <v>-0.12225690839064605</v>
      </c>
      <c r="L15" s="18">
        <f>HBW!M15</f>
        <v>206</v>
      </c>
      <c r="M15" s="20">
        <f>'PUMS Comparison inc-size-worker'!C13</f>
        <v>12076</v>
      </c>
      <c r="N15" s="3">
        <f>HBW!O15</f>
        <v>45628.2042</v>
      </c>
      <c r="O15" s="15">
        <f t="shared" si="5"/>
        <v>531.34399999999994</v>
      </c>
      <c r="P15" s="7">
        <f t="shared" si="6"/>
        <v>1762.19300484</v>
      </c>
      <c r="Q15" s="7">
        <f t="shared" si="7"/>
        <v>1806.5300000000002</v>
      </c>
    </row>
    <row r="16" spans="1:17" x14ac:dyDescent="0.25">
      <c r="A16">
        <v>2</v>
      </c>
      <c r="B16">
        <v>0</v>
      </c>
      <c r="C16">
        <v>3</v>
      </c>
      <c r="D16" t="str">
        <f t="shared" si="0"/>
        <v>H2I3W0</v>
      </c>
      <c r="E16">
        <v>528.35</v>
      </c>
      <c r="F16">
        <v>846.43520976499997</v>
      </c>
      <c r="G16" s="45">
        <f t="shared" si="1"/>
        <v>4.1190305416661986E-2</v>
      </c>
      <c r="H16" s="1">
        <f t="shared" si="2"/>
        <v>6.5988312303656108E-2</v>
      </c>
      <c r="I16">
        <f>VLOOKUP(D16,NHBWtO2006!$A$1:$B$52,2,0)</f>
        <v>0.13200000000000001</v>
      </c>
      <c r="J16" s="15">
        <f t="shared" si="3"/>
        <v>-0.68795223169195463</v>
      </c>
      <c r="K16" s="1">
        <f t="shared" si="4"/>
        <v>-0.50008854315412044</v>
      </c>
      <c r="L16" s="18">
        <f>HBW!M16</f>
        <v>92</v>
      </c>
      <c r="M16" s="20">
        <f>'PUMS Comparison inc-size-worker'!C14</f>
        <v>23566</v>
      </c>
      <c r="N16" s="3">
        <f>HBW!O16</f>
        <v>12827.047399999999</v>
      </c>
      <c r="O16" s="15">
        <f t="shared" si="5"/>
        <v>3110.712</v>
      </c>
      <c r="P16" s="7">
        <f t="shared" si="6"/>
        <v>846.43520976500008</v>
      </c>
      <c r="Q16" s="7">
        <f t="shared" si="7"/>
        <v>528.35</v>
      </c>
    </row>
    <row r="17" spans="1:17" x14ac:dyDescent="0.25">
      <c r="A17">
        <v>2</v>
      </c>
      <c r="B17">
        <v>0</v>
      </c>
      <c r="C17">
        <v>4</v>
      </c>
      <c r="D17" t="str">
        <f t="shared" si="0"/>
        <v>H2I4W0</v>
      </c>
      <c r="E17">
        <v>2352.9699999999998</v>
      </c>
      <c r="F17">
        <v>5763.0706416200001</v>
      </c>
      <c r="G17" s="45">
        <f t="shared" si="1"/>
        <v>0.15582930146641547</v>
      </c>
      <c r="H17" s="1">
        <f t="shared" si="2"/>
        <v>0.3816688153207442</v>
      </c>
      <c r="I17">
        <f>VLOOKUP(D17,NHBWtO2006!$A$1:$B$52,2,0)</f>
        <v>0.23400000000000001</v>
      </c>
      <c r="J17" s="15">
        <f t="shared" si="3"/>
        <v>-0.3340628142460878</v>
      </c>
      <c r="K17" s="1">
        <f t="shared" si="4"/>
        <v>0.63106331333651355</v>
      </c>
      <c r="L17" s="18">
        <f>HBW!M17</f>
        <v>130</v>
      </c>
      <c r="M17" s="20">
        <f>'PUMS Comparison inc-size-worker'!C15</f>
        <v>8541</v>
      </c>
      <c r="N17" s="3">
        <f>HBW!O17</f>
        <v>15099.663399999999</v>
      </c>
      <c r="O17" s="15">
        <f t="shared" si="5"/>
        <v>1998.5940000000001</v>
      </c>
      <c r="P17" s="7">
        <f t="shared" si="6"/>
        <v>5763.0706416200001</v>
      </c>
      <c r="Q17" s="7">
        <f t="shared" si="7"/>
        <v>2352.9699999999998</v>
      </c>
    </row>
    <row r="18" spans="1:17" x14ac:dyDescent="0.25">
      <c r="A18">
        <v>2</v>
      </c>
      <c r="B18">
        <v>1</v>
      </c>
      <c r="C18">
        <v>1</v>
      </c>
      <c r="D18" t="str">
        <f t="shared" si="0"/>
        <v>H2I1W1</v>
      </c>
      <c r="E18">
        <v>19936.05</v>
      </c>
      <c r="F18">
        <v>25330.663486900001</v>
      </c>
      <c r="G18" s="45">
        <f t="shared" si="1"/>
        <v>0.57434564834178681</v>
      </c>
      <c r="H18" s="1">
        <f t="shared" si="2"/>
        <v>0.72976122869431048</v>
      </c>
      <c r="I18">
        <f>VLOOKUP(D18,NHBWtO2006!$A$1:$B$52,2,0)</f>
        <v>0.7</v>
      </c>
      <c r="J18" s="15">
        <f t="shared" si="3"/>
        <v>-0.17950621665459021</v>
      </c>
      <c r="K18" s="1">
        <f t="shared" si="4"/>
        <v>4.2516040991872187E-2</v>
      </c>
      <c r="L18" s="18">
        <f>HBW!M18</f>
        <v>105</v>
      </c>
      <c r="M18" s="20">
        <f>'PUMS Comparison inc-size-worker'!C16</f>
        <v>1694</v>
      </c>
      <c r="N18" s="3">
        <f>HBW!O18</f>
        <v>34710.892399999997</v>
      </c>
      <c r="O18" s="15">
        <f t="shared" si="5"/>
        <v>1185.8</v>
      </c>
      <c r="P18" s="7">
        <f t="shared" si="6"/>
        <v>25330.663486900001</v>
      </c>
      <c r="Q18" s="7">
        <f t="shared" si="7"/>
        <v>19936.05</v>
      </c>
    </row>
    <row r="19" spans="1:17" x14ac:dyDescent="0.25">
      <c r="A19">
        <v>2</v>
      </c>
      <c r="B19">
        <v>1</v>
      </c>
      <c r="C19">
        <v>2</v>
      </c>
      <c r="D19" t="str">
        <f t="shared" si="0"/>
        <v>H2I2W1</v>
      </c>
      <c r="E19">
        <v>42356.81</v>
      </c>
      <c r="F19">
        <v>55814.911547800002</v>
      </c>
      <c r="G19" s="45">
        <f t="shared" si="1"/>
        <v>0.73650846186326091</v>
      </c>
      <c r="H19" s="1">
        <f t="shared" si="2"/>
        <v>0.97052055273057969</v>
      </c>
      <c r="I19">
        <f>VLOOKUP(D19,NHBWtO2006!$A$1:$B$52,2,0)</f>
        <v>0.89</v>
      </c>
      <c r="J19" s="15">
        <f t="shared" si="3"/>
        <v>-0.17246240240083044</v>
      </c>
      <c r="K19" s="1">
        <f t="shared" si="4"/>
        <v>9.0472531157954686E-2</v>
      </c>
      <c r="L19" s="18">
        <f>HBW!M19</f>
        <v>230</v>
      </c>
      <c r="M19" s="20">
        <f>'PUMS Comparison inc-size-worker'!C17</f>
        <v>33468</v>
      </c>
      <c r="N19" s="3">
        <f>HBW!O19</f>
        <v>57510.282899999998</v>
      </c>
      <c r="O19" s="15">
        <f t="shared" si="5"/>
        <v>29786.52</v>
      </c>
      <c r="P19" s="7">
        <f t="shared" si="6"/>
        <v>55814.911547800002</v>
      </c>
      <c r="Q19" s="7">
        <f t="shared" si="7"/>
        <v>42356.81</v>
      </c>
    </row>
    <row r="20" spans="1:17" x14ac:dyDescent="0.25">
      <c r="A20">
        <v>2</v>
      </c>
      <c r="B20">
        <v>1</v>
      </c>
      <c r="C20">
        <v>3</v>
      </c>
      <c r="D20" t="str">
        <f t="shared" si="0"/>
        <v>H2I3W1</v>
      </c>
      <c r="E20">
        <v>17057.759999999998</v>
      </c>
      <c r="F20">
        <v>20635.434022199999</v>
      </c>
      <c r="G20" s="45">
        <f t="shared" si="1"/>
        <v>0.76091824987999579</v>
      </c>
      <c r="H20" s="1">
        <f t="shared" si="2"/>
        <v>0.92051232645356407</v>
      </c>
      <c r="I20">
        <f>VLOOKUP(D20,NHBWtO2006!$A$1:$B$52,2,0)</f>
        <v>1.331</v>
      </c>
      <c r="J20" s="15">
        <f t="shared" si="3"/>
        <v>-0.42831085658903395</v>
      </c>
      <c r="K20" s="1">
        <f t="shared" si="4"/>
        <v>-0.30840546472309233</v>
      </c>
      <c r="L20" s="18">
        <f>HBW!M20</f>
        <v>122</v>
      </c>
      <c r="M20" s="20">
        <f>'PUMS Comparison inc-size-worker'!C18</f>
        <v>102114</v>
      </c>
      <c r="N20" s="3">
        <f>HBW!O20</f>
        <v>22417.335899999998</v>
      </c>
      <c r="O20" s="15">
        <f t="shared" si="5"/>
        <v>135913.734</v>
      </c>
      <c r="P20" s="7">
        <f t="shared" si="6"/>
        <v>20635.434022199999</v>
      </c>
      <c r="Q20" s="7">
        <f t="shared" si="7"/>
        <v>17057.759999999998</v>
      </c>
    </row>
    <row r="21" spans="1:17" x14ac:dyDescent="0.25">
      <c r="A21">
        <v>2</v>
      </c>
      <c r="B21">
        <v>1</v>
      </c>
      <c r="C21">
        <v>4</v>
      </c>
      <c r="D21" t="str">
        <f t="shared" si="0"/>
        <v>H2I4W1</v>
      </c>
      <c r="E21">
        <v>30201.82</v>
      </c>
      <c r="F21">
        <v>44190.032755</v>
      </c>
      <c r="G21" s="45">
        <f t="shared" si="1"/>
        <v>0.80663009985852774</v>
      </c>
      <c r="H21" s="1">
        <f t="shared" si="2"/>
        <v>1.1802272357731176</v>
      </c>
      <c r="I21">
        <f>VLOOKUP(D21,NHBWtO2006!$A$1:$B$52,2,0)</f>
        <v>1.2130000000000001</v>
      </c>
      <c r="J21" s="15">
        <f t="shared" si="3"/>
        <v>-0.33501228371102415</v>
      </c>
      <c r="K21" s="1">
        <f t="shared" si="4"/>
        <v>-2.7017942478880844E-2</v>
      </c>
      <c r="L21" s="18">
        <f>HBW!M21</f>
        <v>245</v>
      </c>
      <c r="M21" s="20">
        <f>'PUMS Comparison inc-size-worker'!C19</f>
        <v>37679</v>
      </c>
      <c r="N21" s="3">
        <f>HBW!O21</f>
        <v>37441.97</v>
      </c>
      <c r="O21" s="15">
        <f t="shared" si="5"/>
        <v>45704.627</v>
      </c>
      <c r="P21" s="7">
        <f t="shared" si="6"/>
        <v>44190.032755</v>
      </c>
      <c r="Q21" s="7">
        <f t="shared" si="7"/>
        <v>30201.82</v>
      </c>
    </row>
    <row r="22" spans="1:17" x14ac:dyDescent="0.25">
      <c r="A22">
        <v>2</v>
      </c>
      <c r="B22">
        <v>2</v>
      </c>
      <c r="C22">
        <v>1</v>
      </c>
      <c r="D22" t="str">
        <f t="shared" si="0"/>
        <v>H2I1W2</v>
      </c>
      <c r="E22">
        <v>30785.8</v>
      </c>
      <c r="F22">
        <v>30223.647015800001</v>
      </c>
      <c r="G22" s="45">
        <f t="shared" si="1"/>
        <v>1.1768468987201142</v>
      </c>
      <c r="H22" s="1">
        <f t="shared" si="2"/>
        <v>1.1553575108834484</v>
      </c>
      <c r="I22">
        <f>VLOOKUP(D22,NHBWtO2006!$A$1:$B$52,2,0)</f>
        <v>0.878</v>
      </c>
      <c r="J22" s="15">
        <f t="shared" si="3"/>
        <v>0.34037232200468581</v>
      </c>
      <c r="K22" s="1">
        <f t="shared" si="4"/>
        <v>0.31589693722488427</v>
      </c>
      <c r="L22" s="18">
        <f>HBW!M22</f>
        <v>96</v>
      </c>
      <c r="M22" s="20">
        <f>'PUMS Comparison inc-size-worker'!C20</f>
        <v>58653</v>
      </c>
      <c r="N22" s="3">
        <f>HBW!O22</f>
        <v>26159.5625</v>
      </c>
      <c r="O22" s="15">
        <f t="shared" si="5"/>
        <v>51497.334000000003</v>
      </c>
      <c r="P22" s="7">
        <f t="shared" si="6"/>
        <v>30223.647015799997</v>
      </c>
      <c r="Q22" s="7">
        <f t="shared" si="7"/>
        <v>30785.799999999996</v>
      </c>
    </row>
    <row r="23" spans="1:17" x14ac:dyDescent="0.25">
      <c r="A23">
        <v>2</v>
      </c>
      <c r="B23">
        <v>2</v>
      </c>
      <c r="C23">
        <v>2</v>
      </c>
      <c r="D23" t="str">
        <f t="shared" si="0"/>
        <v>H2I2W2</v>
      </c>
      <c r="E23">
        <v>103673.58</v>
      </c>
      <c r="F23">
        <v>108037.945867</v>
      </c>
      <c r="G23" s="45">
        <f t="shared" si="1"/>
        <v>1.3522704343963521</v>
      </c>
      <c r="H23" s="1">
        <f t="shared" si="2"/>
        <v>1.4091972129143959</v>
      </c>
      <c r="I23">
        <f>VLOOKUP(D23,NHBWtO2006!$A$1:$B$52,2,0)</f>
        <v>1.3</v>
      </c>
      <c r="J23" s="15">
        <f t="shared" si="3"/>
        <v>4.0208026458732338E-2</v>
      </c>
      <c r="K23" s="1">
        <f t="shared" si="4"/>
        <v>8.3997856087996828E-2</v>
      </c>
      <c r="L23" s="18">
        <f>HBW!M23</f>
        <v>280</v>
      </c>
      <c r="M23" s="20">
        <f>'PUMS Comparison inc-size-worker'!C21</f>
        <v>48947</v>
      </c>
      <c r="N23" s="3">
        <f>HBW!O23</f>
        <v>76666.306800000006</v>
      </c>
      <c r="O23" s="15">
        <f t="shared" si="5"/>
        <v>63631.1</v>
      </c>
      <c r="P23" s="7">
        <f t="shared" si="6"/>
        <v>108037.945867</v>
      </c>
      <c r="Q23" s="7">
        <f t="shared" si="7"/>
        <v>103673.58000000002</v>
      </c>
    </row>
    <row r="24" spans="1:17" x14ac:dyDescent="0.25">
      <c r="A24">
        <v>2</v>
      </c>
      <c r="B24">
        <v>2</v>
      </c>
      <c r="C24">
        <v>3</v>
      </c>
      <c r="D24" t="str">
        <f t="shared" si="0"/>
        <v>H2I3W2</v>
      </c>
      <c r="E24">
        <v>51617.52</v>
      </c>
      <c r="F24">
        <v>57884.690652199999</v>
      </c>
      <c r="G24" s="45">
        <f t="shared" si="1"/>
        <v>1.5990570599533758</v>
      </c>
      <c r="H24" s="1">
        <f t="shared" si="2"/>
        <v>1.7932074855711313</v>
      </c>
      <c r="I24">
        <f>VLOOKUP(D24,NHBWtO2006!$A$1:$B$52,2,0)</f>
        <v>1.764</v>
      </c>
      <c r="J24" s="15">
        <f t="shared" si="3"/>
        <v>-9.3505068053641865E-2</v>
      </c>
      <c r="K24" s="1">
        <f t="shared" si="4"/>
        <v>1.6557531502908892E-2</v>
      </c>
      <c r="L24" s="18">
        <f>HBW!M24</f>
        <v>193</v>
      </c>
      <c r="M24" s="20">
        <f>'PUMS Comparison inc-size-worker'!C22</f>
        <v>4989</v>
      </c>
      <c r="N24" s="3">
        <f>HBW!O24</f>
        <v>32279.9738</v>
      </c>
      <c r="O24" s="15">
        <f t="shared" si="5"/>
        <v>8800.5959999999995</v>
      </c>
      <c r="P24" s="7">
        <f t="shared" si="6"/>
        <v>57884.690652199999</v>
      </c>
      <c r="Q24" s="7">
        <f t="shared" si="7"/>
        <v>51617.52</v>
      </c>
    </row>
    <row r="25" spans="1:17" x14ac:dyDescent="0.25">
      <c r="A25">
        <v>2</v>
      </c>
      <c r="B25">
        <v>2</v>
      </c>
      <c r="C25">
        <v>4</v>
      </c>
      <c r="D25" t="str">
        <f t="shared" si="0"/>
        <v>H2I4W2</v>
      </c>
      <c r="E25">
        <v>169710.38</v>
      </c>
      <c r="F25">
        <v>234613.40244000001</v>
      </c>
      <c r="G25" s="45">
        <f t="shared" si="1"/>
        <v>1.8417698568435248</v>
      </c>
      <c r="H25" s="1">
        <f t="shared" si="2"/>
        <v>2.5461253025624662</v>
      </c>
      <c r="I25">
        <f>VLOOKUP(D25,NHBWtO2006!$A$1:$B$52,2,0)</f>
        <v>1.913</v>
      </c>
      <c r="J25" s="15">
        <f t="shared" si="3"/>
        <v>-3.7234784713264635E-2</v>
      </c>
      <c r="K25" s="1">
        <f t="shared" si="4"/>
        <v>0.33095938450730061</v>
      </c>
      <c r="L25" s="18">
        <f>HBW!M25</f>
        <v>606</v>
      </c>
      <c r="M25" s="20">
        <f>'PUMS Comparison inc-size-worker'!C23</f>
        <v>26434</v>
      </c>
      <c r="N25" s="3">
        <f>HBW!O25</f>
        <v>92145.2696</v>
      </c>
      <c r="O25" s="15">
        <f t="shared" si="5"/>
        <v>50568.241999999998</v>
      </c>
      <c r="P25" s="7">
        <f t="shared" si="6"/>
        <v>234613.40244000001</v>
      </c>
      <c r="Q25" s="7">
        <f t="shared" si="7"/>
        <v>169710.38</v>
      </c>
    </row>
    <row r="26" spans="1:17" x14ac:dyDescent="0.25">
      <c r="A26">
        <v>3</v>
      </c>
      <c r="B26">
        <v>0</v>
      </c>
      <c r="C26">
        <v>1</v>
      </c>
      <c r="D26" t="str">
        <f t="shared" si="0"/>
        <v>H3I1W0</v>
      </c>
      <c r="G26" s="45">
        <f t="shared" si="1"/>
        <v>0</v>
      </c>
      <c r="H26" s="1">
        <f t="shared" si="2"/>
        <v>0</v>
      </c>
      <c r="I26">
        <f>VLOOKUP(D26,NHBWtO2006!$A$1:$B$52,2,0)</f>
        <v>0</v>
      </c>
      <c r="J26" s="15"/>
      <c r="K26" s="1"/>
      <c r="L26" s="18">
        <f>HBW!M26</f>
        <v>12</v>
      </c>
      <c r="M26" s="20">
        <f>'PUMS Comparison inc-size-worker'!C24</f>
        <v>19399</v>
      </c>
      <c r="N26" s="3">
        <f>HBW!O26</f>
        <v>4410.2828</v>
      </c>
      <c r="O26" s="15">
        <f t="shared" si="5"/>
        <v>0</v>
      </c>
      <c r="P26" s="7">
        <f t="shared" si="6"/>
        <v>0</v>
      </c>
      <c r="Q26" s="7">
        <f t="shared" si="7"/>
        <v>0</v>
      </c>
    </row>
    <row r="27" spans="1:17" x14ac:dyDescent="0.25">
      <c r="A27">
        <v>3</v>
      </c>
      <c r="B27">
        <v>0</v>
      </c>
      <c r="C27">
        <v>2</v>
      </c>
      <c r="D27" t="str">
        <f t="shared" si="0"/>
        <v>H3I2W0</v>
      </c>
      <c r="G27" s="45">
        <f t="shared" si="1"/>
        <v>0</v>
      </c>
      <c r="H27" s="1">
        <f t="shared" si="2"/>
        <v>0</v>
      </c>
      <c r="I27">
        <f>VLOOKUP(D27,NHBWtO2006!$A$1:$B$52,2,0)</f>
        <v>0.21099999999999999</v>
      </c>
      <c r="J27" s="15"/>
      <c r="K27" s="1"/>
      <c r="L27" s="18">
        <f>HBW!M27</f>
        <v>11</v>
      </c>
      <c r="M27" s="20">
        <f>'PUMS Comparison inc-size-worker'!C25</f>
        <v>3302</v>
      </c>
      <c r="N27" s="3">
        <f>HBW!O27</f>
        <v>2535.3503999999998</v>
      </c>
      <c r="O27" s="15">
        <f t="shared" si="5"/>
        <v>696.72199999999998</v>
      </c>
      <c r="P27" s="7">
        <f t="shared" si="6"/>
        <v>0</v>
      </c>
      <c r="Q27" s="7">
        <f t="shared" si="7"/>
        <v>0</v>
      </c>
    </row>
    <row r="28" spans="1:17" x14ac:dyDescent="0.25">
      <c r="A28">
        <v>3</v>
      </c>
      <c r="B28">
        <v>0</v>
      </c>
      <c r="C28">
        <v>3</v>
      </c>
      <c r="D28" t="str">
        <f t="shared" si="0"/>
        <v>H3I3W0</v>
      </c>
      <c r="E28">
        <v>436.42</v>
      </c>
      <c r="F28">
        <v>1034.0972528699999</v>
      </c>
      <c r="G28" s="45">
        <f t="shared" si="1"/>
        <v>1.25587224301338</v>
      </c>
      <c r="H28" s="1">
        <f t="shared" si="2"/>
        <v>2.9757894607392443</v>
      </c>
      <c r="I28">
        <f>VLOOKUP(D28,NHBWtO2006!$A$1:$B$52,2,0)</f>
        <v>0.245</v>
      </c>
      <c r="J28" s="15">
        <f t="shared" si="3"/>
        <v>4.1260091551566536</v>
      </c>
      <c r="K28" s="1">
        <f t="shared" si="4"/>
        <v>11.146079431588753</v>
      </c>
      <c r="L28" s="18">
        <f>HBW!M28</f>
        <v>2</v>
      </c>
      <c r="M28" s="20">
        <f>'PUMS Comparison inc-size-worker'!C26</f>
        <v>3825</v>
      </c>
      <c r="N28" s="3">
        <f>HBW!O28</f>
        <v>347.50349999999997</v>
      </c>
      <c r="O28" s="15">
        <f t="shared" si="5"/>
        <v>937.125</v>
      </c>
      <c r="P28" s="7">
        <f t="shared" si="6"/>
        <v>1034.0972528699999</v>
      </c>
      <c r="Q28" s="7">
        <f t="shared" si="7"/>
        <v>436.42000000000007</v>
      </c>
    </row>
    <row r="29" spans="1:17" x14ac:dyDescent="0.25">
      <c r="A29">
        <v>3</v>
      </c>
      <c r="B29">
        <v>0</v>
      </c>
      <c r="C29">
        <v>4</v>
      </c>
      <c r="D29" t="str">
        <f t="shared" si="0"/>
        <v>H3I4W0</v>
      </c>
      <c r="G29" s="45">
        <f t="shared" si="1"/>
        <v>0</v>
      </c>
      <c r="H29" s="1">
        <f t="shared" si="2"/>
        <v>0</v>
      </c>
      <c r="I29">
        <f>VLOOKUP(D29,NHBWtO2006!$A$1:$B$52,2,0)</f>
        <v>0.114</v>
      </c>
      <c r="J29" s="15"/>
      <c r="K29" s="1"/>
      <c r="L29" s="18">
        <f>HBW!M29</f>
        <v>10</v>
      </c>
      <c r="M29" s="20">
        <f>'PUMS Comparison inc-size-worker'!C27</f>
        <v>33142</v>
      </c>
      <c r="N29" s="3">
        <f>HBW!O29</f>
        <v>1419.9342999999999</v>
      </c>
      <c r="O29" s="15">
        <f t="shared" si="5"/>
        <v>3778.1880000000001</v>
      </c>
      <c r="P29" s="7">
        <f t="shared" si="6"/>
        <v>0</v>
      </c>
      <c r="Q29" s="7">
        <f t="shared" si="7"/>
        <v>0</v>
      </c>
    </row>
    <row r="30" spans="1:17" x14ac:dyDescent="0.25">
      <c r="A30">
        <v>3</v>
      </c>
      <c r="B30">
        <v>1</v>
      </c>
      <c r="C30">
        <v>1</v>
      </c>
      <c r="D30" t="str">
        <f t="shared" si="0"/>
        <v>H3I1W1</v>
      </c>
      <c r="E30">
        <v>12740.91</v>
      </c>
      <c r="F30">
        <v>13785.029348399999</v>
      </c>
      <c r="G30" s="45">
        <f t="shared" si="1"/>
        <v>0.63477815811426708</v>
      </c>
      <c r="H30" s="1">
        <f t="shared" si="2"/>
        <v>0.68679831655105228</v>
      </c>
      <c r="I30">
        <f>VLOOKUP(D30,NHBWtO2006!$A$1:$B$52,2,0)</f>
        <v>0.63300000000000001</v>
      </c>
      <c r="J30" s="15">
        <f t="shared" si="3"/>
        <v>2.8090965470253869E-3</v>
      </c>
      <c r="K30" s="1">
        <f t="shared" si="4"/>
        <v>8.4989441628834553E-2</v>
      </c>
      <c r="L30" s="18">
        <f>HBW!M30</f>
        <v>48</v>
      </c>
      <c r="M30" s="20">
        <f>'PUMS Comparison inc-size-worker'!C28</f>
        <v>28186</v>
      </c>
      <c r="N30" s="3">
        <f>HBW!O30</f>
        <v>20071.437300000001</v>
      </c>
      <c r="O30" s="15">
        <f t="shared" si="5"/>
        <v>17841.738000000001</v>
      </c>
      <c r="P30" s="7">
        <f t="shared" si="6"/>
        <v>13785.029348399999</v>
      </c>
      <c r="Q30" s="7">
        <f t="shared" si="7"/>
        <v>12740.909999999998</v>
      </c>
    </row>
    <row r="31" spans="1:17" x14ac:dyDescent="0.25">
      <c r="A31">
        <v>3</v>
      </c>
      <c r="B31">
        <v>1</v>
      </c>
      <c r="C31">
        <v>2</v>
      </c>
      <c r="D31" t="str">
        <f t="shared" si="0"/>
        <v>H3I2W1</v>
      </c>
      <c r="E31">
        <v>12616.1</v>
      </c>
      <c r="F31">
        <v>17135.049776</v>
      </c>
      <c r="G31" s="45">
        <f t="shared" si="1"/>
        <v>0.49440711866619674</v>
      </c>
      <c r="H31" s="1">
        <f t="shared" si="2"/>
        <v>0.67149837017414415</v>
      </c>
      <c r="I31">
        <f>VLOOKUP(D31,NHBWtO2006!$A$1:$B$52,2,0)</f>
        <v>0.77800000000000002</v>
      </c>
      <c r="J31" s="15">
        <f t="shared" si="3"/>
        <v>-0.36451527163727926</v>
      </c>
      <c r="K31" s="1">
        <f t="shared" si="4"/>
        <v>-0.13689155504608724</v>
      </c>
      <c r="L31" s="18">
        <f>HBW!M31</f>
        <v>72</v>
      </c>
      <c r="M31" s="20">
        <f>'PUMS Comparison inc-size-worker'!C29</f>
        <v>7303</v>
      </c>
      <c r="N31" s="3">
        <f>HBW!O31</f>
        <v>25517.6342</v>
      </c>
      <c r="O31" s="15">
        <f t="shared" si="5"/>
        <v>5681.7340000000004</v>
      </c>
      <c r="P31" s="7">
        <f t="shared" si="6"/>
        <v>17135.049776</v>
      </c>
      <c r="Q31" s="7">
        <f t="shared" si="7"/>
        <v>12616.1</v>
      </c>
    </row>
    <row r="32" spans="1:17" x14ac:dyDescent="0.25">
      <c r="A32">
        <v>3</v>
      </c>
      <c r="B32">
        <v>1</v>
      </c>
      <c r="C32">
        <v>3</v>
      </c>
      <c r="D32" t="str">
        <f t="shared" si="0"/>
        <v>H3I3W1</v>
      </c>
      <c r="E32">
        <v>8053.7</v>
      </c>
      <c r="F32">
        <v>10201.660485599999</v>
      </c>
      <c r="G32" s="45">
        <f t="shared" si="1"/>
        <v>0.68048489438783533</v>
      </c>
      <c r="H32" s="1">
        <f t="shared" si="2"/>
        <v>0.86197348524579609</v>
      </c>
      <c r="I32">
        <f>VLOOKUP(D32,NHBWtO2006!$A$1:$B$52,2,0)</f>
        <v>0.67200000000000004</v>
      </c>
      <c r="J32" s="15">
        <f t="shared" si="3"/>
        <v>1.2626330934278696E-2</v>
      </c>
      <c r="K32" s="1">
        <f t="shared" si="4"/>
        <v>0.28269863875862505</v>
      </c>
      <c r="L32" s="18">
        <f>HBW!M32</f>
        <v>53</v>
      </c>
      <c r="M32" s="20">
        <f>'PUMS Comparison inc-size-worker'!C30</f>
        <v>7123</v>
      </c>
      <c r="N32" s="3">
        <f>HBW!O32</f>
        <v>11835.236999999999</v>
      </c>
      <c r="O32" s="15">
        <f t="shared" si="5"/>
        <v>4786.6559999999999</v>
      </c>
      <c r="P32" s="7">
        <f t="shared" si="6"/>
        <v>10201.660485599999</v>
      </c>
      <c r="Q32" s="7">
        <f t="shared" si="7"/>
        <v>8053.7000000000007</v>
      </c>
    </row>
    <row r="33" spans="1:17" x14ac:dyDescent="0.25">
      <c r="A33">
        <v>3</v>
      </c>
      <c r="B33">
        <v>1</v>
      </c>
      <c r="C33">
        <v>4</v>
      </c>
      <c r="D33" t="str">
        <f t="shared" si="0"/>
        <v>H3I4W1</v>
      </c>
      <c r="E33">
        <v>15496.64</v>
      </c>
      <c r="F33">
        <v>26577.175991399999</v>
      </c>
      <c r="G33" s="45">
        <f t="shared" si="1"/>
        <v>0.87834200047153943</v>
      </c>
      <c r="H33" s="1">
        <f t="shared" si="2"/>
        <v>1.506381378619523</v>
      </c>
      <c r="I33">
        <f>VLOOKUP(D33,NHBWtO2006!$A$1:$B$52,2,0)</f>
        <v>0.98799999999999999</v>
      </c>
      <c r="J33" s="15">
        <f t="shared" si="3"/>
        <v>-0.11098987806524348</v>
      </c>
      <c r="K33" s="1">
        <f t="shared" si="4"/>
        <v>0.52467750872421359</v>
      </c>
      <c r="L33" s="18">
        <f>HBW!M33</f>
        <v>87</v>
      </c>
      <c r="M33" s="20">
        <f>'PUMS Comparison inc-size-worker'!C31</f>
        <v>47721</v>
      </c>
      <c r="N33" s="3">
        <f>HBW!O33</f>
        <v>17643.059300000001</v>
      </c>
      <c r="O33" s="15">
        <f t="shared" si="5"/>
        <v>47148.347999999998</v>
      </c>
      <c r="P33" s="7">
        <f t="shared" si="6"/>
        <v>26577.175991399999</v>
      </c>
      <c r="Q33" s="7">
        <f t="shared" si="7"/>
        <v>15496.64</v>
      </c>
    </row>
    <row r="34" spans="1:17" x14ac:dyDescent="0.25">
      <c r="A34">
        <v>3</v>
      </c>
      <c r="B34">
        <v>2</v>
      </c>
      <c r="C34">
        <v>1</v>
      </c>
      <c r="D34" t="str">
        <f t="shared" si="0"/>
        <v>H3I1W2</v>
      </c>
      <c r="E34">
        <v>24197.14</v>
      </c>
      <c r="F34">
        <v>30526.661344299999</v>
      </c>
      <c r="G34" s="45">
        <f t="shared" si="1"/>
        <v>1.346300436267921</v>
      </c>
      <c r="H34" s="1">
        <f t="shared" si="2"/>
        <v>1.6984675662344464</v>
      </c>
      <c r="I34">
        <f>VLOOKUP(D34,NHBWtO2006!$A$1:$B$52,2,0)</f>
        <v>1.278</v>
      </c>
      <c r="J34" s="15">
        <f t="shared" si="3"/>
        <v>5.344322086691778E-2</v>
      </c>
      <c r="K34" s="1">
        <f t="shared" si="4"/>
        <v>0.32900435542601436</v>
      </c>
      <c r="L34" s="18">
        <f>HBW!M34</f>
        <v>32</v>
      </c>
      <c r="M34" s="20">
        <f>'PUMS Comparison inc-size-worker'!C32</f>
        <v>15657</v>
      </c>
      <c r="N34" s="3">
        <f>HBW!O34</f>
        <v>17973.061099999999</v>
      </c>
      <c r="O34" s="15">
        <f t="shared" si="5"/>
        <v>20009.646000000001</v>
      </c>
      <c r="P34" s="7">
        <f t="shared" si="6"/>
        <v>30526.661344299999</v>
      </c>
      <c r="Q34" s="7">
        <f t="shared" si="7"/>
        <v>24197.14</v>
      </c>
    </row>
    <row r="35" spans="1:17" x14ac:dyDescent="0.25">
      <c r="A35">
        <v>3</v>
      </c>
      <c r="B35">
        <v>2</v>
      </c>
      <c r="C35">
        <v>2</v>
      </c>
      <c r="D35" t="str">
        <f t="shared" si="0"/>
        <v>H3I2W2</v>
      </c>
      <c r="E35">
        <v>28717.34</v>
      </c>
      <c r="F35">
        <v>26469.277743800001</v>
      </c>
      <c r="G35" s="45">
        <f t="shared" si="1"/>
        <v>1.4141637998799661</v>
      </c>
      <c r="H35" s="1">
        <f t="shared" si="2"/>
        <v>1.3034596656323472</v>
      </c>
      <c r="I35">
        <f>VLOOKUP(D35,NHBWtO2006!$A$1:$B$52,2,0)</f>
        <v>1.92</v>
      </c>
      <c r="J35" s="15">
        <f t="shared" si="3"/>
        <v>-0.26345635422918429</v>
      </c>
      <c r="K35" s="1">
        <f t="shared" si="4"/>
        <v>-0.32111475748315249</v>
      </c>
      <c r="L35" s="18">
        <f>HBW!M35</f>
        <v>60</v>
      </c>
      <c r="M35" s="20">
        <f>'PUMS Comparison inc-size-worker'!C33</f>
        <v>37886</v>
      </c>
      <c r="N35" s="3">
        <f>HBW!O35</f>
        <v>20306.940399999999</v>
      </c>
      <c r="O35" s="15">
        <f t="shared" si="5"/>
        <v>72741.119999999995</v>
      </c>
      <c r="P35" s="7">
        <f t="shared" si="6"/>
        <v>26469.277743800001</v>
      </c>
      <c r="Q35" s="7">
        <f t="shared" si="7"/>
        <v>28717.339999999997</v>
      </c>
    </row>
    <row r="36" spans="1:17" x14ac:dyDescent="0.25">
      <c r="A36">
        <v>3</v>
      </c>
      <c r="B36">
        <v>2</v>
      </c>
      <c r="C36">
        <v>3</v>
      </c>
      <c r="D36" t="str">
        <f t="shared" si="0"/>
        <v>H3I3W2</v>
      </c>
      <c r="E36">
        <v>34725.74</v>
      </c>
      <c r="F36">
        <v>33534.0831741</v>
      </c>
      <c r="G36" s="45">
        <f t="shared" si="1"/>
        <v>1.9428125058377541</v>
      </c>
      <c r="H36" s="1">
        <f t="shared" si="2"/>
        <v>1.8761424857308986</v>
      </c>
      <c r="I36">
        <f>VLOOKUP(D36,NHBWtO2006!$A$1:$B$52,2,0)</f>
        <v>2.601</v>
      </c>
      <c r="J36" s="15">
        <f t="shared" si="3"/>
        <v>-0.25305170863600379</v>
      </c>
      <c r="K36" s="1">
        <f t="shared" si="4"/>
        <v>-0.27868416542449109</v>
      </c>
      <c r="L36" s="18">
        <f>HBW!M36</f>
        <v>62</v>
      </c>
      <c r="M36" s="20">
        <f>'PUMS Comparison inc-size-worker'!C34</f>
        <v>55365</v>
      </c>
      <c r="N36" s="3">
        <f>HBW!O36</f>
        <v>17873.953300000001</v>
      </c>
      <c r="O36" s="15">
        <f t="shared" si="5"/>
        <v>144004.36499999999</v>
      </c>
      <c r="P36" s="7">
        <f t="shared" si="6"/>
        <v>33534.0831741</v>
      </c>
      <c r="Q36" s="7">
        <f t="shared" si="7"/>
        <v>34725.74</v>
      </c>
    </row>
    <row r="37" spans="1:17" x14ac:dyDescent="0.25">
      <c r="A37">
        <v>3</v>
      </c>
      <c r="B37">
        <v>2</v>
      </c>
      <c r="C37">
        <v>4</v>
      </c>
      <c r="D37" t="str">
        <f t="shared" si="0"/>
        <v>H3I4W2</v>
      </c>
      <c r="E37">
        <v>80292.38</v>
      </c>
      <c r="F37">
        <v>86749.000931799994</v>
      </c>
      <c r="G37" s="45">
        <f t="shared" si="1"/>
        <v>1.7114476765599516</v>
      </c>
      <c r="H37" s="1">
        <f t="shared" si="2"/>
        <v>1.8490718059251221</v>
      </c>
      <c r="I37">
        <f>VLOOKUP(D37,NHBWtO2006!$A$1:$B$52,2,0)</f>
        <v>2.0640000000000001</v>
      </c>
      <c r="J37" s="15">
        <f t="shared" si="3"/>
        <v>-0.17081023422482969</v>
      </c>
      <c r="K37" s="1">
        <f t="shared" si="4"/>
        <v>-0.10413187697426257</v>
      </c>
      <c r="L37" s="18">
        <f>HBW!M37</f>
        <v>189</v>
      </c>
      <c r="M37" s="20">
        <f>'PUMS Comparison inc-size-worker'!C35</f>
        <v>1986</v>
      </c>
      <c r="N37" s="3">
        <f>HBW!O37</f>
        <v>46914.890299999999</v>
      </c>
      <c r="O37" s="15">
        <f t="shared" si="5"/>
        <v>4099.1040000000003</v>
      </c>
      <c r="P37" s="7">
        <f t="shared" si="6"/>
        <v>86749.000931799994</v>
      </c>
      <c r="Q37" s="7">
        <f t="shared" si="7"/>
        <v>80292.38</v>
      </c>
    </row>
    <row r="38" spans="1:17" x14ac:dyDescent="0.25">
      <c r="A38">
        <v>3</v>
      </c>
      <c r="B38">
        <v>3</v>
      </c>
      <c r="C38">
        <v>1</v>
      </c>
      <c r="D38" t="str">
        <f t="shared" si="0"/>
        <v>H3I1W3</v>
      </c>
      <c r="E38">
        <v>12101.18</v>
      </c>
      <c r="F38">
        <v>7278.7625366299999</v>
      </c>
      <c r="G38" s="45">
        <f t="shared" si="1"/>
        <v>3.1220126896666738</v>
      </c>
      <c r="H38" s="1">
        <f t="shared" si="2"/>
        <v>1.877865547362261</v>
      </c>
      <c r="I38">
        <f>VLOOKUP(D38,NHBWtO2006!$A$1:$B$52,2,0)</f>
        <v>0.55200000000000005</v>
      </c>
      <c r="J38" s="15">
        <f t="shared" si="3"/>
        <v>4.6558200899758582</v>
      </c>
      <c r="K38" s="1">
        <f t="shared" si="4"/>
        <v>2.4019303394243856</v>
      </c>
      <c r="L38" s="18">
        <f>HBW!M38</f>
        <v>6</v>
      </c>
      <c r="M38" s="20">
        <f>'PUMS Comparison inc-size-worker'!C36</f>
        <v>18965</v>
      </c>
      <c r="N38" s="3">
        <f>HBW!O38</f>
        <v>3876.0828999999999</v>
      </c>
      <c r="O38" s="15">
        <f t="shared" si="5"/>
        <v>10468.68</v>
      </c>
      <c r="P38" s="7">
        <f t="shared" si="6"/>
        <v>7278.7625366299999</v>
      </c>
      <c r="Q38" s="7">
        <f t="shared" si="7"/>
        <v>12101.18</v>
      </c>
    </row>
    <row r="39" spans="1:17" x14ac:dyDescent="0.25">
      <c r="A39">
        <v>3</v>
      </c>
      <c r="B39">
        <v>3</v>
      </c>
      <c r="C39">
        <v>2</v>
      </c>
      <c r="D39" t="str">
        <f t="shared" si="0"/>
        <v>H3I2W3</v>
      </c>
      <c r="E39">
        <v>8947.66</v>
      </c>
      <c r="F39">
        <v>5468.97865413</v>
      </c>
      <c r="G39" s="45">
        <f t="shared" si="1"/>
        <v>1.4991630137002367</v>
      </c>
      <c r="H39" s="1">
        <f t="shared" si="2"/>
        <v>0.91631672649472551</v>
      </c>
      <c r="I39">
        <f>VLOOKUP(D39,NHBWtO2006!$A$1:$B$52,2,0)</f>
        <v>2.8069999999999999</v>
      </c>
      <c r="J39" s="15">
        <f t="shared" si="3"/>
        <v>-0.46591983836828044</v>
      </c>
      <c r="K39" s="1">
        <f t="shared" si="4"/>
        <v>-0.67356012593704118</v>
      </c>
      <c r="L39" s="18">
        <f>HBW!M39</f>
        <v>12</v>
      </c>
      <c r="M39" s="20">
        <f>'PUMS Comparison inc-size-worker'!C37</f>
        <v>26403</v>
      </c>
      <c r="N39" s="3">
        <f>HBW!O39</f>
        <v>5968.4369999999999</v>
      </c>
      <c r="O39" s="15">
        <f t="shared" si="5"/>
        <v>74113.221000000005</v>
      </c>
      <c r="P39" s="7">
        <f t="shared" si="6"/>
        <v>5468.97865413</v>
      </c>
      <c r="Q39" s="7">
        <f t="shared" si="7"/>
        <v>8947.66</v>
      </c>
    </row>
    <row r="40" spans="1:17" x14ac:dyDescent="0.25">
      <c r="A40">
        <v>3</v>
      </c>
      <c r="B40">
        <v>3</v>
      </c>
      <c r="C40">
        <v>3</v>
      </c>
      <c r="D40" t="str">
        <f t="shared" si="0"/>
        <v>H3I3W3</v>
      </c>
      <c r="E40">
        <v>14538.98</v>
      </c>
      <c r="F40">
        <v>9787.1167187299998</v>
      </c>
      <c r="G40" s="45">
        <f t="shared" si="1"/>
        <v>1.7133177851209713</v>
      </c>
      <c r="H40" s="1">
        <f t="shared" si="2"/>
        <v>1.1533437104428861</v>
      </c>
      <c r="I40">
        <f>VLOOKUP(D40,NHBWtO2006!$A$1:$B$52,2,0)</f>
        <v>3.2080000000000002</v>
      </c>
      <c r="J40" s="15">
        <f t="shared" si="3"/>
        <v>-0.46592338369047032</v>
      </c>
      <c r="K40" s="1">
        <f t="shared" si="4"/>
        <v>-0.64047889325346441</v>
      </c>
      <c r="L40" s="18">
        <f>HBW!M40</f>
        <v>17</v>
      </c>
      <c r="M40" s="20">
        <f>'PUMS Comparison inc-size-worker'!C38</f>
        <v>8737</v>
      </c>
      <c r="N40" s="3">
        <f>HBW!O40</f>
        <v>8485.8629999999994</v>
      </c>
      <c r="O40" s="15">
        <f t="shared" si="5"/>
        <v>28028.296000000002</v>
      </c>
      <c r="P40" s="7">
        <f t="shared" si="6"/>
        <v>9787.1167187299998</v>
      </c>
      <c r="Q40" s="7">
        <f t="shared" si="7"/>
        <v>14538.98</v>
      </c>
    </row>
    <row r="41" spans="1:17" x14ac:dyDescent="0.25">
      <c r="A41">
        <v>3</v>
      </c>
      <c r="B41">
        <v>3</v>
      </c>
      <c r="C41">
        <v>4</v>
      </c>
      <c r="D41" t="str">
        <f t="shared" si="0"/>
        <v>H3I4W3</v>
      </c>
      <c r="E41">
        <v>56386.33</v>
      </c>
      <c r="F41">
        <v>81267.633745600004</v>
      </c>
      <c r="G41" s="45">
        <f t="shared" si="1"/>
        <v>2.1449184973400479</v>
      </c>
      <c r="H41" s="1">
        <f t="shared" si="2"/>
        <v>3.0913955715151835</v>
      </c>
      <c r="I41">
        <f>VLOOKUP(D41,NHBWtO2006!$A$1:$B$52,2,0)</f>
        <v>2.4620000000000002</v>
      </c>
      <c r="J41" s="15">
        <f t="shared" si="3"/>
        <v>-0.12879021229080106</v>
      </c>
      <c r="K41" s="1">
        <f t="shared" si="4"/>
        <v>0.25564401767472922</v>
      </c>
      <c r="L41" s="18">
        <f>HBW!M41</f>
        <v>50</v>
      </c>
      <c r="M41" s="20">
        <f>'PUMS Comparison inc-size-worker'!C39</f>
        <v>1189</v>
      </c>
      <c r="N41" s="3">
        <f>HBW!O41</f>
        <v>26288.332200000001</v>
      </c>
      <c r="O41" s="15">
        <f t="shared" si="5"/>
        <v>2927.3180000000002</v>
      </c>
      <c r="P41" s="7">
        <f t="shared" si="6"/>
        <v>81267.633745600004</v>
      </c>
      <c r="Q41" s="7">
        <f t="shared" si="7"/>
        <v>56386.329999999994</v>
      </c>
    </row>
    <row r="42" spans="1:17" x14ac:dyDescent="0.25">
      <c r="A42">
        <v>4</v>
      </c>
      <c r="B42">
        <v>0</v>
      </c>
      <c r="C42">
        <v>1</v>
      </c>
      <c r="D42" t="str">
        <f t="shared" si="0"/>
        <v>H4I1W0</v>
      </c>
      <c r="E42">
        <v>546.16</v>
      </c>
      <c r="F42">
        <v>793.59754553300002</v>
      </c>
      <c r="G42" s="45">
        <f t="shared" si="1"/>
        <v>0.19426987805275395</v>
      </c>
      <c r="H42" s="1">
        <f t="shared" si="2"/>
        <v>0.28228376005870215</v>
      </c>
      <c r="I42">
        <f>VLOOKUP(D42,NHBWtO2006!$A$1:$B$52,2,0)</f>
        <v>0.52100000000000002</v>
      </c>
      <c r="J42" s="15">
        <f t="shared" si="3"/>
        <v>-0.62712115536899427</v>
      </c>
      <c r="K42" s="1">
        <f t="shared" si="4"/>
        <v>-0.45818856034798056</v>
      </c>
      <c r="L42" s="18">
        <f>HBW!M42</f>
        <v>9</v>
      </c>
      <c r="M42" s="20">
        <f>'PUMS Comparison inc-size-worker'!C40</f>
        <v>21326</v>
      </c>
      <c r="N42" s="3">
        <f>HBW!O42</f>
        <v>2811.3467999999998</v>
      </c>
      <c r="O42" s="15">
        <f t="shared" si="5"/>
        <v>11110.846</v>
      </c>
      <c r="P42" s="7">
        <f t="shared" si="6"/>
        <v>793.59754553300002</v>
      </c>
      <c r="Q42" s="7">
        <f t="shared" si="7"/>
        <v>546.16</v>
      </c>
    </row>
    <row r="43" spans="1:17" x14ac:dyDescent="0.25">
      <c r="A43">
        <v>4</v>
      </c>
      <c r="B43">
        <v>0</v>
      </c>
      <c r="C43">
        <v>2</v>
      </c>
      <c r="D43" t="str">
        <f t="shared" si="0"/>
        <v>H4I2W0</v>
      </c>
      <c r="E43">
        <v>257.33</v>
      </c>
      <c r="F43">
        <v>1722.6347429800001</v>
      </c>
      <c r="G43" s="45">
        <f t="shared" si="1"/>
        <v>0.27771320502385377</v>
      </c>
      <c r="H43" s="1">
        <f t="shared" si="2"/>
        <v>1.8590852817721153</v>
      </c>
      <c r="I43">
        <f>VLOOKUP(D43,NHBWtO2006!$A$1:$B$52,2,0)</f>
        <v>0</v>
      </c>
      <c r="J43" s="15"/>
      <c r="K43" s="1"/>
      <c r="L43" s="18">
        <f>HBW!M43</f>
        <v>5</v>
      </c>
      <c r="M43" s="20">
        <f>'PUMS Comparison inc-size-worker'!C41</f>
        <v>37041</v>
      </c>
      <c r="N43" s="3">
        <f>HBW!O43</f>
        <v>926.60339999999997</v>
      </c>
      <c r="O43" s="15">
        <f t="shared" si="5"/>
        <v>0</v>
      </c>
      <c r="P43" s="7">
        <f t="shared" si="6"/>
        <v>1722.6347429800001</v>
      </c>
      <c r="Q43" s="7">
        <f t="shared" si="7"/>
        <v>257.33</v>
      </c>
    </row>
    <row r="44" spans="1:17" x14ac:dyDescent="0.25">
      <c r="A44">
        <v>4</v>
      </c>
      <c r="B44">
        <v>0</v>
      </c>
      <c r="C44">
        <v>3</v>
      </c>
      <c r="D44" t="str">
        <f t="shared" si="0"/>
        <v>H4I3W0</v>
      </c>
      <c r="E44">
        <v>254.7</v>
      </c>
      <c r="F44">
        <v>2681.8887581399999</v>
      </c>
      <c r="G44" s="45">
        <f t="shared" si="1"/>
        <v>0.16258952318308281</v>
      </c>
      <c r="H44" s="1">
        <f t="shared" si="2"/>
        <v>1.7120024123127315</v>
      </c>
      <c r="I44">
        <f>VLOOKUP(D44,NHBWtO2006!$A$1:$B$52,2,0)</f>
        <v>0</v>
      </c>
      <c r="J44" s="15"/>
      <c r="K44" s="1"/>
      <c r="L44" s="18">
        <f>HBW!M44</f>
        <v>4</v>
      </c>
      <c r="M44" s="20">
        <f>'PUMS Comparison inc-size-worker'!C42</f>
        <v>12791</v>
      </c>
      <c r="N44" s="3">
        <f>HBW!O44</f>
        <v>1566.5216</v>
      </c>
      <c r="O44" s="15">
        <f t="shared" si="5"/>
        <v>0</v>
      </c>
      <c r="P44" s="7">
        <f t="shared" si="6"/>
        <v>2681.8887581399999</v>
      </c>
      <c r="Q44" s="7">
        <f t="shared" si="7"/>
        <v>254.7</v>
      </c>
    </row>
    <row r="45" spans="1:17" x14ac:dyDescent="0.25">
      <c r="A45">
        <v>4</v>
      </c>
      <c r="B45">
        <v>0</v>
      </c>
      <c r="C45">
        <v>4</v>
      </c>
      <c r="D45" t="str">
        <f t="shared" si="0"/>
        <v>H4I4W0</v>
      </c>
      <c r="E45">
        <v>4029.12</v>
      </c>
      <c r="F45">
        <v>4438.5828694100001</v>
      </c>
      <c r="G45" s="45">
        <f t="shared" si="1"/>
        <v>2.6809515184752577</v>
      </c>
      <c r="H45" s="1">
        <f t="shared" si="2"/>
        <v>2.9534055782957589</v>
      </c>
      <c r="I45">
        <f>VLOOKUP(D45,NHBWtO2006!$A$1:$B$52,2,0)</f>
        <v>0.37</v>
      </c>
      <c r="J45" s="15">
        <f t="shared" si="3"/>
        <v>6.245814914797994</v>
      </c>
      <c r="K45" s="1">
        <f t="shared" si="4"/>
        <v>6.9821772386371856</v>
      </c>
      <c r="L45" s="18">
        <f>HBW!M45</f>
        <v>4</v>
      </c>
      <c r="M45" s="20">
        <f>'PUMS Comparison inc-size-worker'!C43</f>
        <v>5989</v>
      </c>
      <c r="N45" s="3">
        <f>HBW!O45</f>
        <v>1502.8694</v>
      </c>
      <c r="O45" s="15">
        <f t="shared" si="5"/>
        <v>2215.9299999999998</v>
      </c>
      <c r="P45" s="7">
        <f t="shared" si="6"/>
        <v>4438.5828694100001</v>
      </c>
      <c r="Q45" s="7">
        <f t="shared" si="7"/>
        <v>4029.1199999999994</v>
      </c>
    </row>
    <row r="46" spans="1:17" x14ac:dyDescent="0.25">
      <c r="A46">
        <v>4</v>
      </c>
      <c r="B46">
        <v>1</v>
      </c>
      <c r="C46">
        <v>1</v>
      </c>
      <c r="D46" t="str">
        <f t="shared" si="0"/>
        <v>H4I1W1</v>
      </c>
      <c r="E46">
        <v>29061.17</v>
      </c>
      <c r="F46">
        <v>43820.563795599999</v>
      </c>
      <c r="G46" s="45">
        <f t="shared" si="1"/>
        <v>2.0150235242445032</v>
      </c>
      <c r="H46" s="1">
        <f t="shared" si="2"/>
        <v>3.0384002741042773</v>
      </c>
      <c r="I46">
        <f>VLOOKUP(D46,NHBWtO2006!$A$1:$B$52,2,0)</f>
        <v>0.35899999999999999</v>
      </c>
      <c r="J46" s="15">
        <f t="shared" si="3"/>
        <v>4.6128788976170005</v>
      </c>
      <c r="K46" s="1">
        <f t="shared" si="4"/>
        <v>7.4635105128252848</v>
      </c>
      <c r="L46" s="18">
        <f>HBW!M46</f>
        <v>27</v>
      </c>
      <c r="M46" s="20">
        <f>'PUMS Comparison inc-size-worker'!C44</f>
        <v>24507</v>
      </c>
      <c r="N46" s="3">
        <f>HBW!O46</f>
        <v>14422.2485</v>
      </c>
      <c r="O46" s="15">
        <f t="shared" si="5"/>
        <v>8798.012999999999</v>
      </c>
      <c r="P46" s="7">
        <f t="shared" si="6"/>
        <v>43820.563795599999</v>
      </c>
      <c r="Q46" s="7">
        <f t="shared" si="7"/>
        <v>29061.17</v>
      </c>
    </row>
    <row r="47" spans="1:17" x14ac:dyDescent="0.25">
      <c r="A47">
        <v>4</v>
      </c>
      <c r="B47">
        <v>1</v>
      </c>
      <c r="C47">
        <v>2</v>
      </c>
      <c r="D47" t="str">
        <f t="shared" si="0"/>
        <v>H4I2W1</v>
      </c>
      <c r="E47">
        <v>30746.55</v>
      </c>
      <c r="F47">
        <v>45247.309496299997</v>
      </c>
      <c r="G47" s="45">
        <f t="shared" si="1"/>
        <v>0.93740850666691133</v>
      </c>
      <c r="H47" s="1">
        <f t="shared" si="2"/>
        <v>1.3795112890916912</v>
      </c>
      <c r="I47">
        <f>VLOOKUP(D47,NHBWtO2006!$A$1:$B$52,2,0)</f>
        <v>0.56100000000000005</v>
      </c>
      <c r="J47" s="15">
        <f t="shared" si="3"/>
        <v>0.67095990493210556</v>
      </c>
      <c r="K47" s="1">
        <f t="shared" si="4"/>
        <v>1.4590219056892888</v>
      </c>
      <c r="L47" s="18">
        <f>HBW!M47</f>
        <v>64</v>
      </c>
      <c r="M47" s="20">
        <f>'PUMS Comparison inc-size-worker'!C45</f>
        <v>11332</v>
      </c>
      <c r="N47" s="3">
        <f>HBW!O47</f>
        <v>32799.521000000001</v>
      </c>
      <c r="O47" s="15">
        <f t="shared" si="5"/>
        <v>6357.2520000000004</v>
      </c>
      <c r="P47" s="7">
        <f t="shared" si="6"/>
        <v>45247.309496299997</v>
      </c>
      <c r="Q47" s="7">
        <f t="shared" si="7"/>
        <v>30746.55</v>
      </c>
    </row>
    <row r="48" spans="1:17" x14ac:dyDescent="0.25">
      <c r="A48">
        <v>4</v>
      </c>
      <c r="B48">
        <v>1</v>
      </c>
      <c r="C48">
        <v>3</v>
      </c>
      <c r="D48" t="str">
        <f t="shared" si="0"/>
        <v>H4I3W1</v>
      </c>
      <c r="E48">
        <v>18601.18</v>
      </c>
      <c r="F48">
        <v>26552.744696999998</v>
      </c>
      <c r="G48" s="45">
        <f t="shared" si="1"/>
        <v>0.91297952231926705</v>
      </c>
      <c r="H48" s="1">
        <f t="shared" si="2"/>
        <v>1.3032566842389841</v>
      </c>
      <c r="I48">
        <f>VLOOKUP(D48,NHBWtO2006!$A$1:$B$52,2,0)</f>
        <v>0.82799999999999996</v>
      </c>
      <c r="J48" s="15">
        <f t="shared" si="3"/>
        <v>0.10263227333244818</v>
      </c>
      <c r="K48" s="1">
        <f t="shared" si="4"/>
        <v>0.57398150270408721</v>
      </c>
      <c r="L48" s="18">
        <f>HBW!M48</f>
        <v>50</v>
      </c>
      <c r="M48" s="20">
        <f>'PUMS Comparison inc-size-worker'!C46</f>
        <v>39803</v>
      </c>
      <c r="N48" s="3">
        <f>HBW!O48</f>
        <v>20374.148099999999</v>
      </c>
      <c r="O48" s="15">
        <f t="shared" si="5"/>
        <v>32956.883999999998</v>
      </c>
      <c r="P48" s="7">
        <f t="shared" si="6"/>
        <v>26552.744696999995</v>
      </c>
      <c r="Q48" s="7">
        <f t="shared" si="7"/>
        <v>18601.18</v>
      </c>
    </row>
    <row r="49" spans="1:17" x14ac:dyDescent="0.25">
      <c r="A49">
        <v>4</v>
      </c>
      <c r="B49">
        <v>1</v>
      </c>
      <c r="C49">
        <v>4</v>
      </c>
      <c r="D49" t="str">
        <f t="shared" si="0"/>
        <v>H4I4W1</v>
      </c>
      <c r="E49">
        <v>31977.75</v>
      </c>
      <c r="F49">
        <v>54631.782372299996</v>
      </c>
      <c r="G49" s="45">
        <f t="shared" si="1"/>
        <v>0.94078319810324751</v>
      </c>
      <c r="H49" s="1">
        <f t="shared" si="2"/>
        <v>1.6072632670620357</v>
      </c>
      <c r="I49">
        <f>VLOOKUP(D49,NHBWtO2006!$A$1:$B$52,2,0)</f>
        <v>0.98</v>
      </c>
      <c r="J49" s="15">
        <f t="shared" si="3"/>
        <v>-4.0017144792604563E-2</v>
      </c>
      <c r="K49" s="1">
        <f t="shared" si="4"/>
        <v>0.64006455822656705</v>
      </c>
      <c r="L49" s="18">
        <f>HBW!M49</f>
        <v>100</v>
      </c>
      <c r="M49" s="20">
        <f>'PUMS Comparison inc-size-worker'!C47</f>
        <v>90947</v>
      </c>
      <c r="N49" s="3">
        <f>HBW!O49</f>
        <v>33990.562400000003</v>
      </c>
      <c r="O49" s="15">
        <f t="shared" si="5"/>
        <v>89128.06</v>
      </c>
      <c r="P49" s="7">
        <f t="shared" si="6"/>
        <v>54631.782372299996</v>
      </c>
      <c r="Q49" s="7">
        <f t="shared" si="7"/>
        <v>31977.75</v>
      </c>
    </row>
    <row r="50" spans="1:17" x14ac:dyDescent="0.25">
      <c r="A50">
        <v>4</v>
      </c>
      <c r="B50">
        <v>2</v>
      </c>
      <c r="C50">
        <v>1</v>
      </c>
      <c r="D50" t="str">
        <f t="shared" si="0"/>
        <v>H4I1W2</v>
      </c>
      <c r="E50">
        <v>13331.47</v>
      </c>
      <c r="F50">
        <v>11802.473279899999</v>
      </c>
      <c r="G50" s="45">
        <f t="shared" si="1"/>
        <v>1.3871785765829077</v>
      </c>
      <c r="H50" s="1">
        <f t="shared" si="2"/>
        <v>1.228081980799528</v>
      </c>
      <c r="I50">
        <f>VLOOKUP(D50,NHBWtO2006!$A$1:$B$52,2,0)</f>
        <v>2.2799999999999998</v>
      </c>
      <c r="J50" s="15">
        <f t="shared" si="3"/>
        <v>-0.39158834360398781</v>
      </c>
      <c r="K50" s="1">
        <f t="shared" si="4"/>
        <v>-0.4613675522809087</v>
      </c>
      <c r="L50" s="18">
        <f>HBW!M50</f>
        <v>16</v>
      </c>
      <c r="M50" s="20">
        <f>'PUMS Comparison inc-size-worker'!C48</f>
        <v>1339</v>
      </c>
      <c r="N50" s="3">
        <f>HBW!O50</f>
        <v>9610.4930000000004</v>
      </c>
      <c r="O50" s="15">
        <f t="shared" si="5"/>
        <v>3052.9199999999996</v>
      </c>
      <c r="P50" s="7">
        <f t="shared" si="6"/>
        <v>11802.473279899999</v>
      </c>
      <c r="Q50" s="7">
        <f t="shared" si="7"/>
        <v>13331.47</v>
      </c>
    </row>
    <row r="51" spans="1:17" x14ac:dyDescent="0.25">
      <c r="A51">
        <v>4</v>
      </c>
      <c r="B51">
        <v>2</v>
      </c>
      <c r="C51">
        <v>2</v>
      </c>
      <c r="D51" t="str">
        <f t="shared" si="0"/>
        <v>H4I2W2</v>
      </c>
      <c r="E51">
        <v>31195.32</v>
      </c>
      <c r="F51">
        <v>27800.605924</v>
      </c>
      <c r="G51" s="45">
        <f t="shared" si="1"/>
        <v>1.0338488243907289</v>
      </c>
      <c r="H51" s="1">
        <f t="shared" si="2"/>
        <v>0.92134409109691229</v>
      </c>
      <c r="I51">
        <f>VLOOKUP(D51,NHBWtO2006!$A$1:$B$52,2,0)</f>
        <v>1.5509999999999999</v>
      </c>
      <c r="J51" s="15">
        <f t="shared" si="3"/>
        <v>-0.33343080310075501</v>
      </c>
      <c r="K51" s="1">
        <f t="shared" si="4"/>
        <v>-0.40596770399941179</v>
      </c>
      <c r="L51" s="18">
        <f>HBW!M51</f>
        <v>47</v>
      </c>
      <c r="M51" s="20">
        <f>'PUMS Comparison inc-size-worker'!C49</f>
        <v>15815</v>
      </c>
      <c r="N51" s="3">
        <f>HBW!O51</f>
        <v>30173.966700000001</v>
      </c>
      <c r="O51" s="15">
        <f t="shared" si="5"/>
        <v>24529.064999999999</v>
      </c>
      <c r="P51" s="7">
        <f t="shared" si="6"/>
        <v>27800.605924</v>
      </c>
      <c r="Q51" s="7">
        <f t="shared" si="7"/>
        <v>31195.320000000003</v>
      </c>
    </row>
    <row r="52" spans="1:17" x14ac:dyDescent="0.25">
      <c r="A52">
        <v>4</v>
      </c>
      <c r="B52">
        <v>2</v>
      </c>
      <c r="C52">
        <v>3</v>
      </c>
      <c r="D52" t="str">
        <f t="shared" si="0"/>
        <v>H4I3W2</v>
      </c>
      <c r="E52">
        <v>49493.31</v>
      </c>
      <c r="F52">
        <v>57162.790009199998</v>
      </c>
      <c r="G52" s="45">
        <f t="shared" si="1"/>
        <v>1.6712022247511924</v>
      </c>
      <c r="H52" s="1">
        <f t="shared" si="2"/>
        <v>1.9301716097864594</v>
      </c>
      <c r="I52">
        <f>VLOOKUP(D52,NHBWtO2006!$A$1:$B$52,2,0)</f>
        <v>2.093</v>
      </c>
      <c r="J52" s="15">
        <f t="shared" si="3"/>
        <v>-0.20152784292824061</v>
      </c>
      <c r="K52" s="1">
        <f t="shared" si="4"/>
        <v>-7.7796650842589854E-2</v>
      </c>
      <c r="L52" s="18">
        <f>HBW!M52</f>
        <v>65</v>
      </c>
      <c r="M52" s="20">
        <f>'PUMS Comparison inc-size-worker'!C50</f>
        <v>42618</v>
      </c>
      <c r="N52" s="3">
        <f>HBW!O52</f>
        <v>29615.392599999999</v>
      </c>
      <c r="O52" s="15">
        <f t="shared" si="5"/>
        <v>89199.474000000002</v>
      </c>
      <c r="P52" s="7">
        <f t="shared" si="6"/>
        <v>57162.790009199998</v>
      </c>
      <c r="Q52" s="7">
        <f t="shared" si="7"/>
        <v>49493.31</v>
      </c>
    </row>
    <row r="53" spans="1:17" x14ac:dyDescent="0.25">
      <c r="A53">
        <v>4</v>
      </c>
      <c r="B53">
        <v>2</v>
      </c>
      <c r="C53">
        <v>4</v>
      </c>
      <c r="D53" t="str">
        <f t="shared" si="0"/>
        <v>H4I4W2</v>
      </c>
      <c r="E53">
        <v>135046.70000000001</v>
      </c>
      <c r="F53">
        <v>173035.06067400001</v>
      </c>
      <c r="G53" s="45">
        <f t="shared" si="1"/>
        <v>1.7038142233360209</v>
      </c>
      <c r="H53" s="1">
        <f t="shared" si="2"/>
        <v>2.1830936817572928</v>
      </c>
      <c r="I53">
        <f>VLOOKUP(D53,NHBWtO2006!$A$1:$B$52,2,0)</f>
        <v>2.1160000000000001</v>
      </c>
      <c r="J53" s="15">
        <f t="shared" si="3"/>
        <v>-0.19479479048392209</v>
      </c>
      <c r="K53" s="1">
        <f t="shared" si="4"/>
        <v>3.1707789110251745E-2</v>
      </c>
      <c r="L53" s="18">
        <f>HBW!M53</f>
        <v>207</v>
      </c>
      <c r="M53" s="20">
        <f>'PUMS Comparison inc-size-worker'!C51</f>
        <v>16440</v>
      </c>
      <c r="N53" s="3">
        <f>HBW!O53</f>
        <v>79261.399600000004</v>
      </c>
      <c r="O53" s="15">
        <f t="shared" si="5"/>
        <v>34787.040000000001</v>
      </c>
      <c r="P53" s="7">
        <f t="shared" si="6"/>
        <v>173035.06067400004</v>
      </c>
      <c r="Q53" s="7">
        <f t="shared" si="7"/>
        <v>135046.70000000001</v>
      </c>
    </row>
    <row r="54" spans="1:17" x14ac:dyDescent="0.25">
      <c r="A54">
        <v>4</v>
      </c>
      <c r="B54">
        <v>3</v>
      </c>
      <c r="C54">
        <v>1</v>
      </c>
      <c r="D54" t="str">
        <f t="shared" si="0"/>
        <v>H4I1W3</v>
      </c>
      <c r="E54">
        <v>7879.18</v>
      </c>
      <c r="F54">
        <v>7281.9286286200004</v>
      </c>
      <c r="G54" s="45">
        <f t="shared" si="1"/>
        <v>1.610418546578039</v>
      </c>
      <c r="H54" s="1">
        <f t="shared" si="2"/>
        <v>1.4883468734547545</v>
      </c>
      <c r="I54">
        <f>VLOOKUP(D54,NHBWtO2006!$A$1:$B$52,2,0)</f>
        <v>0.88700000000000001</v>
      </c>
      <c r="J54" s="15">
        <f t="shared" si="3"/>
        <v>0.81557897021199433</v>
      </c>
      <c r="K54" s="1">
        <f t="shared" si="4"/>
        <v>0.67795588890051239</v>
      </c>
      <c r="L54" s="18">
        <f>HBW!M54</f>
        <v>5</v>
      </c>
      <c r="M54" s="20">
        <f>'PUMS Comparison inc-size-worker'!C52</f>
        <v>743</v>
      </c>
      <c r="N54" s="3">
        <f>HBW!O54</f>
        <v>4892.6287000000002</v>
      </c>
      <c r="O54" s="15">
        <f t="shared" si="5"/>
        <v>659.04100000000005</v>
      </c>
      <c r="P54" s="7">
        <f t="shared" si="6"/>
        <v>7281.9286286200004</v>
      </c>
      <c r="Q54" s="7">
        <f t="shared" si="7"/>
        <v>7879.18</v>
      </c>
    </row>
    <row r="55" spans="1:17" x14ac:dyDescent="0.25">
      <c r="A55">
        <v>4</v>
      </c>
      <c r="B55">
        <v>3</v>
      </c>
      <c r="C55">
        <v>2</v>
      </c>
      <c r="D55" t="str">
        <f t="shared" si="0"/>
        <v>H4I2W3</v>
      </c>
      <c r="E55">
        <v>18500.509999999998</v>
      </c>
      <c r="F55">
        <v>15688.111823699999</v>
      </c>
      <c r="G55" s="45">
        <f t="shared" si="1"/>
        <v>1.5744131923814526</v>
      </c>
      <c r="H55" s="1">
        <f t="shared" si="2"/>
        <v>1.3350750989453117</v>
      </c>
      <c r="I55">
        <f>VLOOKUP(D55,NHBWtO2006!$A$1:$B$52,2,0)</f>
        <v>3.38</v>
      </c>
      <c r="J55" s="15">
        <f t="shared" si="3"/>
        <v>-0.53419728036051695</v>
      </c>
      <c r="K55" s="1">
        <f t="shared" si="4"/>
        <v>-0.60500736717594328</v>
      </c>
      <c r="L55" s="18">
        <f>HBW!M55</f>
        <v>16</v>
      </c>
      <c r="M55" s="20">
        <f>'PUMS Comparison inc-size-worker'!C53</f>
        <v>31643</v>
      </c>
      <c r="N55" s="3">
        <f>HBW!O55</f>
        <v>11750.7336</v>
      </c>
      <c r="O55" s="15">
        <f t="shared" si="5"/>
        <v>106953.34</v>
      </c>
      <c r="P55" s="7">
        <f t="shared" si="6"/>
        <v>15688.111823699999</v>
      </c>
      <c r="Q55" s="7">
        <f t="shared" si="7"/>
        <v>18500.509999999998</v>
      </c>
    </row>
    <row r="56" spans="1:17" x14ac:dyDescent="0.25">
      <c r="A56">
        <v>4</v>
      </c>
      <c r="B56">
        <v>3</v>
      </c>
      <c r="C56">
        <v>3</v>
      </c>
      <c r="D56" t="str">
        <f t="shared" si="0"/>
        <v>H4I3W3</v>
      </c>
      <c r="E56">
        <v>18843.91</v>
      </c>
      <c r="F56">
        <v>10211.6872205</v>
      </c>
      <c r="G56" s="45">
        <f t="shared" si="1"/>
        <v>1.9081780035198377</v>
      </c>
      <c r="H56" s="1">
        <f t="shared" si="2"/>
        <v>1.0340591168702638</v>
      </c>
      <c r="I56">
        <f>VLOOKUP(D56,NHBWtO2006!$A$1:$B$52,2,0)</f>
        <v>2.1739999999999999</v>
      </c>
      <c r="J56" s="15">
        <f t="shared" si="3"/>
        <v>-0.12227322745177657</v>
      </c>
      <c r="K56" s="1">
        <f t="shared" si="4"/>
        <v>-0.52435183216639203</v>
      </c>
      <c r="L56" s="18">
        <f>HBW!M56</f>
        <v>11</v>
      </c>
      <c r="M56" s="20">
        <f>'PUMS Comparison inc-size-worker'!C54</f>
        <v>62560</v>
      </c>
      <c r="N56" s="3">
        <f>HBW!O56</f>
        <v>9875.3418000000001</v>
      </c>
      <c r="O56" s="15">
        <f t="shared" si="5"/>
        <v>136005.44</v>
      </c>
      <c r="P56" s="7">
        <f t="shared" si="6"/>
        <v>10211.687220500002</v>
      </c>
      <c r="Q56" s="7">
        <f t="shared" si="7"/>
        <v>18843.91</v>
      </c>
    </row>
    <row r="57" spans="1:17" x14ac:dyDescent="0.25">
      <c r="A57">
        <v>4</v>
      </c>
      <c r="B57">
        <v>3</v>
      </c>
      <c r="C57">
        <v>4</v>
      </c>
      <c r="D57" t="str">
        <f t="shared" si="0"/>
        <v>H4I4W3</v>
      </c>
      <c r="E57">
        <v>54896.37</v>
      </c>
      <c r="F57">
        <v>66806.035026600002</v>
      </c>
      <c r="G57" s="45">
        <f t="shared" si="1"/>
        <v>1.7316253100492451</v>
      </c>
      <c r="H57" s="1">
        <f t="shared" si="2"/>
        <v>2.1072981895906224</v>
      </c>
      <c r="I57">
        <f>VLOOKUP(D57,NHBWtO2006!$A$1:$B$52,2,0)</f>
        <v>2.2469999999999999</v>
      </c>
      <c r="J57" s="15">
        <f t="shared" si="3"/>
        <v>-0.22936123273286818</v>
      </c>
      <c r="K57" s="1">
        <f t="shared" si="4"/>
        <v>-6.2172590302348674E-2</v>
      </c>
      <c r="L57" s="18">
        <f>HBW!M57</f>
        <v>44</v>
      </c>
      <c r="M57" s="20">
        <f>'PUMS Comparison inc-size-worker'!C55</f>
        <v>29090</v>
      </c>
      <c r="N57" s="3">
        <f>HBW!O57</f>
        <v>31702.222000000002</v>
      </c>
      <c r="O57" s="15">
        <f t="shared" si="5"/>
        <v>65365.229999999996</v>
      </c>
      <c r="P57" s="7">
        <f t="shared" si="6"/>
        <v>66806.035026600002</v>
      </c>
      <c r="Q57" s="7">
        <f t="shared" si="7"/>
        <v>54896.37</v>
      </c>
    </row>
  </sheetData>
  <mergeCells count="5">
    <mergeCell ref="J2:K2"/>
    <mergeCell ref="E3:F3"/>
    <mergeCell ref="G3:H3"/>
    <mergeCell ref="J3:K3"/>
    <mergeCell ref="M3:N3"/>
  </mergeCells>
  <conditionalFormatting sqref="J6:K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E00D-A646-4E77-A820-C281370BC391}">
  <sheetPr codeName="Sheet14"/>
  <dimension ref="A1:Q57"/>
  <sheetViews>
    <sheetView topLeftCell="A18" workbookViewId="0">
      <selection activeCell="T1" sqref="T1"/>
    </sheetView>
  </sheetViews>
  <sheetFormatPr defaultRowHeight="15" x14ac:dyDescent="0.25"/>
  <cols>
    <col min="12" max="12" width="12.42578125" customWidth="1"/>
    <col min="13" max="13" width="12.28515625" customWidth="1"/>
    <col min="14" max="14" width="12.85546875" customWidth="1"/>
    <col min="15" max="15" width="10.85546875" customWidth="1"/>
    <col min="16" max="16" width="12.7109375" customWidth="1"/>
    <col min="17" max="17" width="11.85546875" customWidth="1"/>
  </cols>
  <sheetData>
    <row r="1" spans="1:17" x14ac:dyDescent="0.25">
      <c r="A1" s="22"/>
      <c r="B1" s="22"/>
      <c r="C1" s="22"/>
      <c r="D1" s="22"/>
      <c r="E1" s="22"/>
      <c r="F1" s="22"/>
      <c r="G1" s="23"/>
      <c r="H1" s="23"/>
      <c r="I1" s="22"/>
      <c r="J1" s="24"/>
      <c r="K1" s="24"/>
      <c r="L1" s="24"/>
      <c r="M1" s="22"/>
      <c r="N1" s="22"/>
      <c r="O1" s="22"/>
      <c r="P1" s="22" t="s">
        <v>88</v>
      </c>
      <c r="Q1" s="22"/>
    </row>
    <row r="2" spans="1:17" x14ac:dyDescent="0.25">
      <c r="A2" s="22"/>
      <c r="B2" s="22"/>
      <c r="C2" s="22" t="s">
        <v>87</v>
      </c>
      <c r="D2" s="11"/>
      <c r="E2" s="11"/>
      <c r="F2" s="11"/>
      <c r="G2" s="10"/>
      <c r="H2" s="10"/>
      <c r="I2" s="10"/>
      <c r="J2" s="41" t="s">
        <v>75</v>
      </c>
      <c r="K2" s="41"/>
      <c r="L2" s="25" t="s">
        <v>73</v>
      </c>
      <c r="M2" s="22"/>
      <c r="N2" s="22"/>
      <c r="O2" s="22"/>
      <c r="P2" s="38">
        <f>(P4-O4)/O4</f>
        <v>-0.15498335487788384</v>
      </c>
      <c r="Q2" s="38">
        <f>(Q4-O4)/O4</f>
        <v>-0.3776144267184916</v>
      </c>
    </row>
    <row r="3" spans="1:17" ht="15.75" thickBot="1" x14ac:dyDescent="0.3">
      <c r="A3" s="22"/>
      <c r="B3" s="22"/>
      <c r="C3" s="22"/>
      <c r="D3" s="11"/>
      <c r="E3" s="42" t="s">
        <v>84</v>
      </c>
      <c r="F3" s="41"/>
      <c r="G3" s="41" t="s">
        <v>75</v>
      </c>
      <c r="H3" s="41"/>
      <c r="I3" s="11"/>
      <c r="J3" s="41" t="s">
        <v>82</v>
      </c>
      <c r="K3" s="41"/>
      <c r="L3" s="37"/>
      <c r="M3" s="41" t="s">
        <v>74</v>
      </c>
      <c r="N3" s="41"/>
      <c r="O3" s="22" t="s">
        <v>81</v>
      </c>
      <c r="P3" s="22"/>
      <c r="Q3" s="22"/>
    </row>
    <row r="4" spans="1:17" ht="15.75" thickBot="1" x14ac:dyDescent="0.3">
      <c r="D4" s="1"/>
      <c r="E4" s="13">
        <v>2014</v>
      </c>
      <c r="F4" s="29">
        <v>2014</v>
      </c>
      <c r="G4" s="13">
        <v>2014</v>
      </c>
      <c r="H4" s="9">
        <v>2014</v>
      </c>
      <c r="I4" s="9">
        <v>2006</v>
      </c>
      <c r="J4" s="13">
        <v>2014</v>
      </c>
      <c r="K4" s="9">
        <v>2014</v>
      </c>
      <c r="L4" s="13" t="s">
        <v>83</v>
      </c>
      <c r="M4" s="15"/>
      <c r="O4" s="32">
        <f>SUM(O6:O57)/SUM(M6:M57)</f>
        <v>2.5916892782291314</v>
      </c>
      <c r="P4" s="33">
        <f>SUM(P6:P57)/SUM(N6:N57)</f>
        <v>2.1900205790881393</v>
      </c>
      <c r="Q4" s="39">
        <f>SUM(Q6:Q57)/SUM(N6:N57)</f>
        <v>1.6130300171981766</v>
      </c>
    </row>
    <row r="5" spans="1:17" x14ac:dyDescent="0.25">
      <c r="A5" s="12" t="s">
        <v>76</v>
      </c>
      <c r="B5" s="12" t="s">
        <v>77</v>
      </c>
      <c r="C5" s="12" t="s">
        <v>78</v>
      </c>
      <c r="D5" s="12" t="s">
        <v>5</v>
      </c>
      <c r="E5" s="14" t="s">
        <v>61</v>
      </c>
      <c r="F5" s="12" t="s">
        <v>58</v>
      </c>
      <c r="G5" s="14" t="s">
        <v>61</v>
      </c>
      <c r="H5" s="12" t="s">
        <v>58</v>
      </c>
      <c r="I5" s="12" t="s">
        <v>58</v>
      </c>
      <c r="J5" s="14" t="s">
        <v>61</v>
      </c>
      <c r="K5" s="12" t="s">
        <v>58</v>
      </c>
      <c r="L5" s="14">
        <v>2014</v>
      </c>
      <c r="M5" s="14" t="s">
        <v>79</v>
      </c>
      <c r="N5" s="12" t="s">
        <v>80</v>
      </c>
      <c r="O5" s="14">
        <v>2006</v>
      </c>
      <c r="P5" s="12" t="s">
        <v>59</v>
      </c>
      <c r="Q5" s="12" t="s">
        <v>60</v>
      </c>
    </row>
    <row r="6" spans="1:17" x14ac:dyDescent="0.25">
      <c r="A6">
        <v>1</v>
      </c>
      <c r="B6">
        <v>0</v>
      </c>
      <c r="C6">
        <v>1</v>
      </c>
      <c r="D6" t="str">
        <f t="shared" ref="D6:D57" si="0">_xlfn.CONCAT("H",A6,"I",C6,"W",B6)</f>
        <v>H1I1W0</v>
      </c>
      <c r="E6" s="30">
        <v>136666.85</v>
      </c>
      <c r="F6">
        <v>185317.5809</v>
      </c>
      <c r="G6" s="45">
        <f>E6/N6</f>
        <v>1.2327917224716154</v>
      </c>
      <c r="H6" s="1">
        <f>F6/N6</f>
        <v>1.6716415119100492</v>
      </c>
      <c r="I6">
        <f>VLOOKUP(D6,NHBOtO206!$A$1:$B$52,2,0)</f>
        <v>0.79300000000000004</v>
      </c>
      <c r="J6" s="15">
        <f t="shared" ref="J6:J57" si="1">(G6-I6)/I6</f>
        <v>0.55459233602977975</v>
      </c>
      <c r="K6" s="1">
        <f>(H6-I6)/I6</f>
        <v>1.1079968624338576</v>
      </c>
      <c r="L6" s="18">
        <f>HBW!M6</f>
        <v>477</v>
      </c>
      <c r="M6" s="20">
        <f>'PUMS Comparison inc-size-worker'!C4</f>
        <v>127307</v>
      </c>
      <c r="N6" s="3">
        <f>HBW!O6</f>
        <v>110859.6428</v>
      </c>
      <c r="O6" s="15">
        <f>M6*I6</f>
        <v>100954.451</v>
      </c>
      <c r="P6" s="7">
        <f>H6*N6</f>
        <v>185317.5809</v>
      </c>
      <c r="Q6" s="7">
        <f>G6*N6</f>
        <v>136666.85</v>
      </c>
    </row>
    <row r="7" spans="1:17" x14ac:dyDescent="0.25">
      <c r="A7">
        <v>1</v>
      </c>
      <c r="B7">
        <v>0</v>
      </c>
      <c r="C7">
        <v>2</v>
      </c>
      <c r="D7" t="str">
        <f t="shared" si="0"/>
        <v>H1I2W0</v>
      </c>
      <c r="E7">
        <v>57044.42</v>
      </c>
      <c r="F7">
        <v>88482.134462200003</v>
      </c>
      <c r="G7" s="45">
        <f t="shared" ref="G7:G57" si="2">E7/N7</f>
        <v>1.5824976801102697</v>
      </c>
      <c r="H7" s="1">
        <f t="shared" ref="H7:H57" si="3">F7/N7</f>
        <v>2.4546269822295756</v>
      </c>
      <c r="I7">
        <f>VLOOKUP(D7,NHBOtO206!$A$1:$B$52,2,0)</f>
        <v>1.393</v>
      </c>
      <c r="J7" s="15">
        <f t="shared" si="1"/>
        <v>0.13603566411361787</v>
      </c>
      <c r="K7" s="1">
        <f t="shared" ref="K7:K57" si="4">(H7-I7)/I7</f>
        <v>0.76211556513250223</v>
      </c>
      <c r="L7" s="18">
        <f>HBW!M7</f>
        <v>223</v>
      </c>
      <c r="M7" s="20">
        <f>'PUMS Comparison inc-size-worker'!C5</f>
        <v>79605</v>
      </c>
      <c r="N7" s="3">
        <f>HBW!O7</f>
        <v>36047.079700000002</v>
      </c>
      <c r="O7" s="15">
        <f t="shared" ref="O7:O57" si="5">M7*I7</f>
        <v>110889.765</v>
      </c>
      <c r="P7" s="7">
        <f t="shared" ref="P7:P57" si="6">H7*N7</f>
        <v>88482.134462200003</v>
      </c>
      <c r="Q7" s="7">
        <f t="shared" ref="Q7:Q57" si="7">G7*N7</f>
        <v>57044.42</v>
      </c>
    </row>
    <row r="8" spans="1:17" x14ac:dyDescent="0.25">
      <c r="A8">
        <v>1</v>
      </c>
      <c r="B8">
        <v>0</v>
      </c>
      <c r="C8">
        <v>3</v>
      </c>
      <c r="D8" t="str">
        <f t="shared" si="0"/>
        <v>H1I3W0</v>
      </c>
      <c r="E8">
        <v>8742.49</v>
      </c>
      <c r="F8">
        <v>10122.8413561</v>
      </c>
      <c r="G8" s="45">
        <f t="shared" si="2"/>
        <v>1.4416955790793562</v>
      </c>
      <c r="H8" s="1">
        <f t="shared" si="3"/>
        <v>1.6693248297465648</v>
      </c>
      <c r="I8">
        <f>VLOOKUP(D8,NHBOtO206!$A$1:$B$52,2,0)</f>
        <v>1.3740000000000001</v>
      </c>
      <c r="J8" s="15">
        <f t="shared" si="1"/>
        <v>4.9268980407100496E-2</v>
      </c>
      <c r="K8" s="1">
        <f t="shared" si="4"/>
        <v>0.21493801291598594</v>
      </c>
      <c r="L8" s="18">
        <f>HBW!M8</f>
        <v>45</v>
      </c>
      <c r="M8" s="20">
        <f>'PUMS Comparison inc-size-worker'!C6</f>
        <v>42422</v>
      </c>
      <c r="N8" s="3">
        <f>HBW!O8</f>
        <v>6064.0333000000001</v>
      </c>
      <c r="O8" s="15">
        <f t="shared" si="5"/>
        <v>58287.828000000001</v>
      </c>
      <c r="P8" s="7">
        <f t="shared" si="6"/>
        <v>10122.8413561</v>
      </c>
      <c r="Q8" s="7">
        <f t="shared" si="7"/>
        <v>8742.49</v>
      </c>
    </row>
    <row r="9" spans="1:17" x14ac:dyDescent="0.25">
      <c r="A9">
        <v>1</v>
      </c>
      <c r="B9">
        <v>0</v>
      </c>
      <c r="C9">
        <v>4</v>
      </c>
      <c r="D9" t="str">
        <f t="shared" si="0"/>
        <v>H1I4W0</v>
      </c>
      <c r="E9">
        <v>6093.33</v>
      </c>
      <c r="F9">
        <v>8915.6481538799999</v>
      </c>
      <c r="G9" s="45">
        <f t="shared" si="2"/>
        <v>1.5176689389371214</v>
      </c>
      <c r="H9" s="1">
        <f t="shared" si="3"/>
        <v>2.2206252203041301</v>
      </c>
      <c r="I9">
        <f>VLOOKUP(D9,NHBOtO206!$A$1:$B$52,2,0)</f>
        <v>1.236</v>
      </c>
      <c r="J9" s="15">
        <f t="shared" si="1"/>
        <v>0.227887491049451</v>
      </c>
      <c r="K9" s="1">
        <f t="shared" si="4"/>
        <v>0.79662234652437713</v>
      </c>
      <c r="L9" s="18">
        <f>HBW!M9</f>
        <v>36</v>
      </c>
      <c r="M9" s="20">
        <f>'PUMS Comparison inc-size-worker'!C7</f>
        <v>33094</v>
      </c>
      <c r="N9" s="3">
        <f>HBW!O9</f>
        <v>4014.9270000000001</v>
      </c>
      <c r="O9" s="15">
        <f t="shared" si="5"/>
        <v>40904.184000000001</v>
      </c>
      <c r="P9" s="7">
        <f t="shared" si="6"/>
        <v>8915.6481538799999</v>
      </c>
      <c r="Q9" s="7">
        <f t="shared" si="7"/>
        <v>6093.33</v>
      </c>
    </row>
    <row r="10" spans="1:17" x14ac:dyDescent="0.25">
      <c r="A10">
        <v>1</v>
      </c>
      <c r="B10">
        <v>1</v>
      </c>
      <c r="C10">
        <v>1</v>
      </c>
      <c r="D10" t="str">
        <f t="shared" si="0"/>
        <v>H1I1W1</v>
      </c>
      <c r="E10">
        <v>72305.78</v>
      </c>
      <c r="F10">
        <v>70609.617688700004</v>
      </c>
      <c r="G10" s="45">
        <f t="shared" si="2"/>
        <v>0.83831740824924506</v>
      </c>
      <c r="H10" s="1">
        <f t="shared" si="3"/>
        <v>0.81865200400660965</v>
      </c>
      <c r="I10">
        <f>VLOOKUP(D10,NHBOtO206!$A$1:$B$52,2,0)</f>
        <v>0.80100000000000005</v>
      </c>
      <c r="J10" s="15">
        <f t="shared" si="1"/>
        <v>4.6588524655736589E-2</v>
      </c>
      <c r="K10" s="1">
        <f t="shared" si="4"/>
        <v>2.2037458185530087E-2</v>
      </c>
      <c r="L10" s="18">
        <f>HBW!M10</f>
        <v>351</v>
      </c>
      <c r="M10" s="20">
        <f>'PUMS Comparison inc-size-worker'!C8</f>
        <v>11633</v>
      </c>
      <c r="N10" s="3">
        <f>HBW!O10</f>
        <v>86251.077799999999</v>
      </c>
      <c r="O10" s="15">
        <f t="shared" si="5"/>
        <v>9318.0330000000013</v>
      </c>
      <c r="P10" s="7">
        <f t="shared" si="6"/>
        <v>70609.617688700004</v>
      </c>
      <c r="Q10" s="7">
        <f t="shared" si="7"/>
        <v>72305.78</v>
      </c>
    </row>
    <row r="11" spans="1:17" x14ac:dyDescent="0.25">
      <c r="A11">
        <v>1</v>
      </c>
      <c r="B11">
        <v>1</v>
      </c>
      <c r="C11">
        <v>2</v>
      </c>
      <c r="D11" t="str">
        <f t="shared" si="0"/>
        <v>H1I2W1</v>
      </c>
      <c r="E11">
        <v>85218.72</v>
      </c>
      <c r="F11">
        <v>93905.337415400005</v>
      </c>
      <c r="G11" s="45">
        <f t="shared" si="2"/>
        <v>0.69353022022635846</v>
      </c>
      <c r="H11" s="1">
        <f t="shared" si="3"/>
        <v>0.76422397963889699</v>
      </c>
      <c r="I11">
        <f>VLOOKUP(D11,NHBOtO206!$A$1:$B$52,2,0)</f>
        <v>0.63800000000000001</v>
      </c>
      <c r="J11" s="15">
        <f t="shared" si="1"/>
        <v>8.7037962737238947E-2</v>
      </c>
      <c r="K11" s="1">
        <f t="shared" si="4"/>
        <v>0.1978432282741332</v>
      </c>
      <c r="L11" s="18">
        <f>HBW!M11</f>
        <v>593</v>
      </c>
      <c r="M11" s="20">
        <f>'PUMS Comparison inc-size-worker'!C9</f>
        <v>11518</v>
      </c>
      <c r="N11" s="3">
        <f>HBW!O11</f>
        <v>122876.7219</v>
      </c>
      <c r="O11" s="15">
        <f t="shared" si="5"/>
        <v>7348.4840000000004</v>
      </c>
      <c r="P11" s="7">
        <f t="shared" si="6"/>
        <v>93905.337415400005</v>
      </c>
      <c r="Q11" s="7">
        <f t="shared" si="7"/>
        <v>85218.72</v>
      </c>
    </row>
    <row r="12" spans="1:17" x14ac:dyDescent="0.25">
      <c r="A12">
        <v>1</v>
      </c>
      <c r="B12">
        <v>1</v>
      </c>
      <c r="C12">
        <v>3</v>
      </c>
      <c r="D12" t="str">
        <f t="shared" si="0"/>
        <v>H1I3W1</v>
      </c>
      <c r="E12">
        <v>14821.51</v>
      </c>
      <c r="F12">
        <v>20562.371838999999</v>
      </c>
      <c r="G12" s="45">
        <f t="shared" si="2"/>
        <v>0.49567253073813061</v>
      </c>
      <c r="H12" s="1">
        <f t="shared" si="3"/>
        <v>0.68766292283415109</v>
      </c>
      <c r="I12">
        <f>VLOOKUP(D12,NHBOtO206!$A$1:$B$52,2,0)</f>
        <v>0.53900000000000003</v>
      </c>
      <c r="J12" s="15">
        <f t="shared" si="1"/>
        <v>-8.0384915142614879E-2</v>
      </c>
      <c r="K12" s="1">
        <f t="shared" si="4"/>
        <v>0.27581247279063276</v>
      </c>
      <c r="L12" s="18">
        <f>HBW!M12</f>
        <v>223</v>
      </c>
      <c r="M12" s="20">
        <f>'PUMS Comparison inc-size-worker'!C10</f>
        <v>22486</v>
      </c>
      <c r="N12" s="3">
        <f>HBW!O12</f>
        <v>29901.8184</v>
      </c>
      <c r="O12" s="15">
        <f t="shared" si="5"/>
        <v>12119.954000000002</v>
      </c>
      <c r="P12" s="7">
        <f t="shared" si="6"/>
        <v>20562.371838999999</v>
      </c>
      <c r="Q12" s="7">
        <f t="shared" si="7"/>
        <v>14821.51</v>
      </c>
    </row>
    <row r="13" spans="1:17" x14ac:dyDescent="0.25">
      <c r="A13">
        <v>1</v>
      </c>
      <c r="B13">
        <v>1</v>
      </c>
      <c r="C13">
        <v>4</v>
      </c>
      <c r="D13" t="str">
        <f t="shared" si="0"/>
        <v>H1I4W1</v>
      </c>
      <c r="E13">
        <v>13876.46</v>
      </c>
      <c r="F13">
        <v>20001.824101300001</v>
      </c>
      <c r="G13" s="45">
        <f t="shared" si="2"/>
        <v>0.52360646547572809</v>
      </c>
      <c r="H13" s="1">
        <f t="shared" si="3"/>
        <v>0.75473747776802769</v>
      </c>
      <c r="I13">
        <f>VLOOKUP(D13,NHBOtO206!$A$1:$B$52,2,0)</f>
        <v>0.50700000000000001</v>
      </c>
      <c r="J13" s="15">
        <f t="shared" si="1"/>
        <v>3.2754369774611602E-2</v>
      </c>
      <c r="K13" s="1">
        <f t="shared" si="4"/>
        <v>0.48863407843792439</v>
      </c>
      <c r="L13" s="18">
        <f>HBW!M13</f>
        <v>247</v>
      </c>
      <c r="M13" s="20">
        <f>'PUMS Comparison inc-size-worker'!C11</f>
        <v>5783</v>
      </c>
      <c r="N13" s="3">
        <f>HBW!O13</f>
        <v>26501.697199999999</v>
      </c>
      <c r="O13" s="15">
        <f t="shared" si="5"/>
        <v>2931.9810000000002</v>
      </c>
      <c r="P13" s="7">
        <f t="shared" si="6"/>
        <v>20001.824101300001</v>
      </c>
      <c r="Q13" s="7">
        <f t="shared" si="7"/>
        <v>13876.46</v>
      </c>
    </row>
    <row r="14" spans="1:17" x14ac:dyDescent="0.25">
      <c r="A14">
        <v>2</v>
      </c>
      <c r="B14">
        <v>0</v>
      </c>
      <c r="C14">
        <v>1</v>
      </c>
      <c r="D14" t="str">
        <f t="shared" si="0"/>
        <v>H2I1W0</v>
      </c>
      <c r="E14">
        <v>84247.23</v>
      </c>
      <c r="F14">
        <v>114357.153628</v>
      </c>
      <c r="G14" s="45">
        <f t="shared" si="2"/>
        <v>2.1083159997366332</v>
      </c>
      <c r="H14" s="1">
        <f t="shared" si="3"/>
        <v>2.8618272277706054</v>
      </c>
      <c r="I14">
        <f>VLOOKUP(D14,NHBOtO206!$A$1:$B$52,2,0)</f>
        <v>2.6749999999999998</v>
      </c>
      <c r="J14" s="15">
        <f t="shared" si="1"/>
        <v>-0.21184448607976325</v>
      </c>
      <c r="K14" s="1">
        <f t="shared" si="4"/>
        <v>6.9841954306768442E-2</v>
      </c>
      <c r="L14" s="18">
        <f>HBW!M14</f>
        <v>139</v>
      </c>
      <c r="M14" s="20">
        <f>'PUMS Comparison inc-size-worker'!C12</f>
        <v>732</v>
      </c>
      <c r="N14" s="3">
        <f>HBW!O14</f>
        <v>39959.489000000001</v>
      </c>
      <c r="O14" s="15">
        <f t="shared" si="5"/>
        <v>1958.1</v>
      </c>
      <c r="P14" s="7">
        <f t="shared" si="6"/>
        <v>114357.153628</v>
      </c>
      <c r="Q14" s="7">
        <f t="shared" si="7"/>
        <v>84247.23</v>
      </c>
    </row>
    <row r="15" spans="1:17" x14ac:dyDescent="0.25">
      <c r="A15">
        <v>2</v>
      </c>
      <c r="B15">
        <v>0</v>
      </c>
      <c r="C15">
        <v>2</v>
      </c>
      <c r="D15" t="str">
        <f t="shared" si="0"/>
        <v>H2I2W0</v>
      </c>
      <c r="E15">
        <v>110758.82</v>
      </c>
      <c r="F15">
        <v>155494.576015</v>
      </c>
      <c r="G15" s="45">
        <f t="shared" si="2"/>
        <v>2.427420099956509</v>
      </c>
      <c r="H15" s="1">
        <f t="shared" si="3"/>
        <v>3.4078609654113889</v>
      </c>
      <c r="I15">
        <f>VLOOKUP(D15,NHBOtO206!$A$1:$B$52,2,0)</f>
        <v>2.8170000000000002</v>
      </c>
      <c r="J15" s="15">
        <f t="shared" si="1"/>
        <v>-0.13829602415459397</v>
      </c>
      <c r="K15" s="1">
        <f t="shared" si="4"/>
        <v>0.20974830153048943</v>
      </c>
      <c r="L15" s="18">
        <f>HBW!M15</f>
        <v>206</v>
      </c>
      <c r="M15" s="20">
        <f>'PUMS Comparison inc-size-worker'!C13</f>
        <v>12076</v>
      </c>
      <c r="N15" s="3">
        <f>HBW!O15</f>
        <v>45628.2042</v>
      </c>
      <c r="O15" s="15">
        <f t="shared" si="5"/>
        <v>34018.092000000004</v>
      </c>
      <c r="P15" s="7">
        <f t="shared" si="6"/>
        <v>155494.576015</v>
      </c>
      <c r="Q15" s="7">
        <f t="shared" si="7"/>
        <v>110758.82</v>
      </c>
    </row>
    <row r="16" spans="1:17" x14ac:dyDescent="0.25">
      <c r="A16">
        <v>2</v>
      </c>
      <c r="B16">
        <v>0</v>
      </c>
      <c r="C16">
        <v>3</v>
      </c>
      <c r="D16" t="str">
        <f t="shared" si="0"/>
        <v>H2I3W0</v>
      </c>
      <c r="E16">
        <v>29307.11</v>
      </c>
      <c r="F16">
        <v>43811.364046100003</v>
      </c>
      <c r="G16" s="45">
        <f t="shared" si="2"/>
        <v>2.2847900289196716</v>
      </c>
      <c r="H16" s="1">
        <f t="shared" si="3"/>
        <v>3.4155455016171534</v>
      </c>
      <c r="I16">
        <f>VLOOKUP(D16,NHBOtO206!$A$1:$B$52,2,0)</f>
        <v>2.9169999999999998</v>
      </c>
      <c r="J16" s="15">
        <f t="shared" si="1"/>
        <v>-0.21673293489212486</v>
      </c>
      <c r="K16" s="1">
        <f t="shared" si="4"/>
        <v>0.17091035365689189</v>
      </c>
      <c r="L16" s="18">
        <f>HBW!M16</f>
        <v>92</v>
      </c>
      <c r="M16" s="20">
        <f>'PUMS Comparison inc-size-worker'!C14</f>
        <v>23566</v>
      </c>
      <c r="N16" s="3">
        <f>HBW!O16</f>
        <v>12827.047399999999</v>
      </c>
      <c r="O16" s="15">
        <f t="shared" si="5"/>
        <v>68742.021999999997</v>
      </c>
      <c r="P16" s="7">
        <f t="shared" si="6"/>
        <v>43811.364046100003</v>
      </c>
      <c r="Q16" s="7">
        <f t="shared" si="7"/>
        <v>29307.109999999997</v>
      </c>
    </row>
    <row r="17" spans="1:17" x14ac:dyDescent="0.25">
      <c r="A17">
        <v>2</v>
      </c>
      <c r="B17">
        <v>0</v>
      </c>
      <c r="C17">
        <v>4</v>
      </c>
      <c r="D17" t="str">
        <f t="shared" si="0"/>
        <v>H2I4W0</v>
      </c>
      <c r="E17">
        <v>26951.19</v>
      </c>
      <c r="F17">
        <v>49965.294778299998</v>
      </c>
      <c r="G17" s="45">
        <f t="shared" si="2"/>
        <v>1.7848868074767812</v>
      </c>
      <c r="H17" s="1">
        <f t="shared" si="3"/>
        <v>3.3090336820554556</v>
      </c>
      <c r="I17">
        <f>VLOOKUP(D17,NHBOtO206!$A$1:$B$52,2,0)</f>
        <v>3.036</v>
      </c>
      <c r="J17" s="15">
        <f t="shared" si="1"/>
        <v>-0.41209261940817482</v>
      </c>
      <c r="K17" s="1">
        <f t="shared" si="4"/>
        <v>8.9932042837765319E-2</v>
      </c>
      <c r="L17" s="18">
        <f>HBW!M17</f>
        <v>130</v>
      </c>
      <c r="M17" s="20">
        <f>'PUMS Comparison inc-size-worker'!C15</f>
        <v>8541</v>
      </c>
      <c r="N17" s="3">
        <f>HBW!O17</f>
        <v>15099.663399999999</v>
      </c>
      <c r="O17" s="15">
        <f t="shared" si="5"/>
        <v>25930.475999999999</v>
      </c>
      <c r="P17" s="7">
        <f t="shared" si="6"/>
        <v>49965.294778299998</v>
      </c>
      <c r="Q17" s="7">
        <f t="shared" si="7"/>
        <v>26951.19</v>
      </c>
    </row>
    <row r="18" spans="1:17" x14ac:dyDescent="0.25">
      <c r="A18">
        <v>2</v>
      </c>
      <c r="B18">
        <v>1</v>
      </c>
      <c r="C18">
        <v>1</v>
      </c>
      <c r="D18" t="str">
        <f t="shared" si="0"/>
        <v>H2I1W1</v>
      </c>
      <c r="E18">
        <v>49954.1</v>
      </c>
      <c r="F18">
        <v>64658.449333999997</v>
      </c>
      <c r="G18" s="45">
        <f t="shared" si="2"/>
        <v>1.4391476722736176</v>
      </c>
      <c r="H18" s="1">
        <f t="shared" si="3"/>
        <v>1.8627711609627184</v>
      </c>
      <c r="I18">
        <f>VLOOKUP(D18,NHBOtO206!$A$1:$B$52,2,0)</f>
        <v>1.66</v>
      </c>
      <c r="J18" s="15">
        <f t="shared" si="1"/>
        <v>-0.13304357091950741</v>
      </c>
      <c r="K18" s="1">
        <f t="shared" si="4"/>
        <v>0.1221513017847702</v>
      </c>
      <c r="L18" s="18">
        <f>HBW!M18</f>
        <v>105</v>
      </c>
      <c r="M18" s="20">
        <f>'PUMS Comparison inc-size-worker'!C16</f>
        <v>1694</v>
      </c>
      <c r="N18" s="3">
        <f>HBW!O18</f>
        <v>34710.892399999997</v>
      </c>
      <c r="O18" s="15">
        <f t="shared" si="5"/>
        <v>2812.04</v>
      </c>
      <c r="P18" s="7">
        <f t="shared" si="6"/>
        <v>64658.449333999997</v>
      </c>
      <c r="Q18" s="7">
        <f t="shared" si="7"/>
        <v>49954.1</v>
      </c>
    </row>
    <row r="19" spans="1:17" x14ac:dyDescent="0.25">
      <c r="A19">
        <v>2</v>
      </c>
      <c r="B19">
        <v>1</v>
      </c>
      <c r="C19">
        <v>2</v>
      </c>
      <c r="D19" t="str">
        <f t="shared" si="0"/>
        <v>H2I2W1</v>
      </c>
      <c r="E19">
        <v>100634.25</v>
      </c>
      <c r="F19">
        <v>137628.36795700001</v>
      </c>
      <c r="G19" s="45">
        <f t="shared" si="2"/>
        <v>1.749847938932674</v>
      </c>
      <c r="H19" s="1">
        <f t="shared" si="3"/>
        <v>2.3931088670927059</v>
      </c>
      <c r="I19">
        <f>VLOOKUP(D19,NHBOtO206!$A$1:$B$52,2,0)</f>
        <v>1.97</v>
      </c>
      <c r="J19" s="15">
        <f t="shared" si="1"/>
        <v>-0.11175231526260203</v>
      </c>
      <c r="K19" s="1">
        <f t="shared" si="4"/>
        <v>0.21477607466634818</v>
      </c>
      <c r="L19" s="18">
        <f>HBW!M19</f>
        <v>230</v>
      </c>
      <c r="M19" s="20">
        <f>'PUMS Comparison inc-size-worker'!C17</f>
        <v>33468</v>
      </c>
      <c r="N19" s="3">
        <f>HBW!O19</f>
        <v>57510.282899999998</v>
      </c>
      <c r="O19" s="15">
        <f t="shared" si="5"/>
        <v>65931.959999999992</v>
      </c>
      <c r="P19" s="7">
        <f t="shared" si="6"/>
        <v>137628.36795700001</v>
      </c>
      <c r="Q19" s="7">
        <f t="shared" si="7"/>
        <v>100634.25</v>
      </c>
    </row>
    <row r="20" spans="1:17" x14ac:dyDescent="0.25">
      <c r="A20">
        <v>2</v>
      </c>
      <c r="B20">
        <v>1</v>
      </c>
      <c r="C20">
        <v>3</v>
      </c>
      <c r="D20" t="str">
        <f t="shared" si="0"/>
        <v>H2I3W1</v>
      </c>
      <c r="E20">
        <v>31125.26</v>
      </c>
      <c r="F20">
        <v>36787.820279899999</v>
      </c>
      <c r="G20" s="45">
        <f t="shared" si="2"/>
        <v>1.3884459838958831</v>
      </c>
      <c r="H20" s="1">
        <f t="shared" si="3"/>
        <v>1.6410433623337017</v>
      </c>
      <c r="I20">
        <f>VLOOKUP(D20,NHBOtO206!$A$1:$B$52,2,0)</f>
        <v>2.0649999999999999</v>
      </c>
      <c r="J20" s="15">
        <f t="shared" si="1"/>
        <v>-0.32762906348867643</v>
      </c>
      <c r="K20" s="1">
        <f t="shared" si="4"/>
        <v>-0.20530587780450277</v>
      </c>
      <c r="L20" s="18">
        <f>HBW!M20</f>
        <v>122</v>
      </c>
      <c r="M20" s="20">
        <f>'PUMS Comparison inc-size-worker'!C18</f>
        <v>102114</v>
      </c>
      <c r="N20" s="3">
        <f>HBW!O20</f>
        <v>22417.335899999998</v>
      </c>
      <c r="O20" s="15">
        <f t="shared" si="5"/>
        <v>210865.41</v>
      </c>
      <c r="P20" s="7">
        <f t="shared" si="6"/>
        <v>36787.820279899999</v>
      </c>
      <c r="Q20" s="7">
        <f t="shared" si="7"/>
        <v>31125.260000000002</v>
      </c>
    </row>
    <row r="21" spans="1:17" x14ac:dyDescent="0.25">
      <c r="A21">
        <v>2</v>
      </c>
      <c r="B21">
        <v>1</v>
      </c>
      <c r="C21">
        <v>4</v>
      </c>
      <c r="D21" t="str">
        <f t="shared" si="0"/>
        <v>H2I4W1</v>
      </c>
      <c r="E21">
        <v>49157.24</v>
      </c>
      <c r="F21">
        <v>75428.727740400005</v>
      </c>
      <c r="G21" s="45">
        <f t="shared" si="2"/>
        <v>1.3128913889947562</v>
      </c>
      <c r="H21" s="1">
        <f t="shared" si="3"/>
        <v>2.0145501890098196</v>
      </c>
      <c r="I21">
        <f>VLOOKUP(D21,NHBOtO206!$A$1:$B$52,2,0)</f>
        <v>2.1219999999999999</v>
      </c>
      <c r="J21" s="15">
        <f t="shared" si="1"/>
        <v>-0.381295292650916</v>
      </c>
      <c r="K21" s="1">
        <f t="shared" si="4"/>
        <v>-5.0636103199896441E-2</v>
      </c>
      <c r="L21" s="18">
        <f>HBW!M21</f>
        <v>245</v>
      </c>
      <c r="M21" s="20">
        <f>'PUMS Comparison inc-size-worker'!C19</f>
        <v>37679</v>
      </c>
      <c r="N21" s="3">
        <f>HBW!O21</f>
        <v>37441.97</v>
      </c>
      <c r="O21" s="15">
        <f t="shared" si="5"/>
        <v>79954.837999999989</v>
      </c>
      <c r="P21" s="7">
        <f t="shared" si="6"/>
        <v>75428.727740400005</v>
      </c>
      <c r="Q21" s="7">
        <f t="shared" si="7"/>
        <v>49157.239999999991</v>
      </c>
    </row>
    <row r="22" spans="1:17" x14ac:dyDescent="0.25">
      <c r="A22">
        <v>2</v>
      </c>
      <c r="B22">
        <v>2</v>
      </c>
      <c r="C22">
        <v>1</v>
      </c>
      <c r="D22" t="str">
        <f t="shared" si="0"/>
        <v>H2I1W2</v>
      </c>
      <c r="E22">
        <v>34264.699999999997</v>
      </c>
      <c r="F22">
        <v>33158.1887336</v>
      </c>
      <c r="G22" s="45">
        <f t="shared" si="2"/>
        <v>1.3098345968133067</v>
      </c>
      <c r="H22" s="1">
        <f t="shared" si="3"/>
        <v>1.2675360581278834</v>
      </c>
      <c r="I22">
        <f>VLOOKUP(D22,NHBOtO206!$A$1:$B$52,2,0)</f>
        <v>2.2040000000000002</v>
      </c>
      <c r="J22" s="15">
        <f t="shared" si="1"/>
        <v>-0.4057011811191894</v>
      </c>
      <c r="K22" s="1">
        <f t="shared" si="4"/>
        <v>-0.42489289558625987</v>
      </c>
      <c r="L22" s="18">
        <f>HBW!M22</f>
        <v>96</v>
      </c>
      <c r="M22" s="20">
        <f>'PUMS Comparison inc-size-worker'!C20</f>
        <v>58653</v>
      </c>
      <c r="N22" s="3">
        <f>HBW!O22</f>
        <v>26159.5625</v>
      </c>
      <c r="O22" s="15">
        <f t="shared" si="5"/>
        <v>129271.21200000001</v>
      </c>
      <c r="P22" s="7">
        <f t="shared" si="6"/>
        <v>33158.1887336</v>
      </c>
      <c r="Q22" s="7">
        <f t="shared" si="7"/>
        <v>34264.699999999997</v>
      </c>
    </row>
    <row r="23" spans="1:17" x14ac:dyDescent="0.25">
      <c r="A23">
        <v>2</v>
      </c>
      <c r="B23">
        <v>2</v>
      </c>
      <c r="C23">
        <v>2</v>
      </c>
      <c r="D23" t="str">
        <f t="shared" si="0"/>
        <v>H2I2W2</v>
      </c>
      <c r="E23">
        <v>69988.509999999995</v>
      </c>
      <c r="F23">
        <v>63398.396825199998</v>
      </c>
      <c r="G23" s="45">
        <f t="shared" si="2"/>
        <v>0.91289789375898289</v>
      </c>
      <c r="H23" s="1">
        <f t="shared" si="3"/>
        <v>0.82693949234554742</v>
      </c>
      <c r="I23">
        <f>VLOOKUP(D23,NHBOtO206!$A$1:$B$52,2,0)</f>
        <v>1.2450000000000001</v>
      </c>
      <c r="J23" s="15">
        <f t="shared" si="1"/>
        <v>-0.26674867971166039</v>
      </c>
      <c r="K23" s="1">
        <f t="shared" si="4"/>
        <v>-0.335791572413215</v>
      </c>
      <c r="L23" s="18">
        <f>HBW!M23</f>
        <v>280</v>
      </c>
      <c r="M23" s="20">
        <f>'PUMS Comparison inc-size-worker'!C21</f>
        <v>48947</v>
      </c>
      <c r="N23" s="3">
        <f>HBW!O23</f>
        <v>76666.306800000006</v>
      </c>
      <c r="O23" s="15">
        <f t="shared" si="5"/>
        <v>60939.015000000007</v>
      </c>
      <c r="P23" s="7">
        <f t="shared" si="6"/>
        <v>63398.396825199998</v>
      </c>
      <c r="Q23" s="7">
        <f t="shared" si="7"/>
        <v>69988.509999999995</v>
      </c>
    </row>
    <row r="24" spans="1:17" x14ac:dyDescent="0.25">
      <c r="A24">
        <v>2</v>
      </c>
      <c r="B24">
        <v>2</v>
      </c>
      <c r="C24">
        <v>3</v>
      </c>
      <c r="D24" t="str">
        <f t="shared" si="0"/>
        <v>H2I3W2</v>
      </c>
      <c r="E24">
        <v>33300.79</v>
      </c>
      <c r="F24">
        <v>39884.958295999997</v>
      </c>
      <c r="G24" s="45">
        <f t="shared" si="2"/>
        <v>1.0316238236847639</v>
      </c>
      <c r="H24" s="1">
        <f t="shared" si="3"/>
        <v>1.2355945064614642</v>
      </c>
      <c r="I24">
        <f>VLOOKUP(D24,NHBOtO206!$A$1:$B$52,2,0)</f>
        <v>0.88300000000000001</v>
      </c>
      <c r="J24" s="15">
        <f t="shared" si="1"/>
        <v>0.16831690111524791</v>
      </c>
      <c r="K24" s="1">
        <f t="shared" si="4"/>
        <v>0.39931427685330029</v>
      </c>
      <c r="L24" s="18">
        <f>HBW!M24</f>
        <v>193</v>
      </c>
      <c r="M24" s="20">
        <f>'PUMS Comparison inc-size-worker'!C22</f>
        <v>4989</v>
      </c>
      <c r="N24" s="3">
        <f>HBW!O24</f>
        <v>32279.9738</v>
      </c>
      <c r="O24" s="15">
        <f t="shared" si="5"/>
        <v>4405.2870000000003</v>
      </c>
      <c r="P24" s="7">
        <f t="shared" si="6"/>
        <v>39884.958295999997</v>
      </c>
      <c r="Q24" s="7">
        <f t="shared" si="7"/>
        <v>33300.79</v>
      </c>
    </row>
    <row r="25" spans="1:17" x14ac:dyDescent="0.25">
      <c r="A25">
        <v>2</v>
      </c>
      <c r="B25">
        <v>2</v>
      </c>
      <c r="C25">
        <v>4</v>
      </c>
      <c r="D25" t="str">
        <f t="shared" si="0"/>
        <v>H2I4W2</v>
      </c>
      <c r="E25">
        <v>72466.259999999995</v>
      </c>
      <c r="F25">
        <v>102264.174941</v>
      </c>
      <c r="G25" s="45">
        <f t="shared" si="2"/>
        <v>0.78643494467566244</v>
      </c>
      <c r="H25" s="1">
        <f t="shared" si="3"/>
        <v>1.1098147022080014</v>
      </c>
      <c r="I25">
        <f>VLOOKUP(D25,NHBOtO206!$A$1:$B$52,2,0)</f>
        <v>1.129</v>
      </c>
      <c r="J25" s="15">
        <f t="shared" si="1"/>
        <v>-0.30342343252819981</v>
      </c>
      <c r="K25" s="1">
        <f t="shared" si="4"/>
        <v>-1.6993177849423051E-2</v>
      </c>
      <c r="L25" s="18">
        <f>HBW!M25</f>
        <v>606</v>
      </c>
      <c r="M25" s="20">
        <f>'PUMS Comparison inc-size-worker'!C23</f>
        <v>26434</v>
      </c>
      <c r="N25" s="3">
        <f>HBW!O25</f>
        <v>92145.2696</v>
      </c>
      <c r="O25" s="15">
        <f t="shared" si="5"/>
        <v>29843.986000000001</v>
      </c>
      <c r="P25" s="7">
        <f t="shared" si="6"/>
        <v>102264.174941</v>
      </c>
      <c r="Q25" s="7">
        <f t="shared" si="7"/>
        <v>72466.259999999995</v>
      </c>
    </row>
    <row r="26" spans="1:17" x14ac:dyDescent="0.25">
      <c r="A26">
        <v>3</v>
      </c>
      <c r="B26">
        <v>0</v>
      </c>
      <c r="C26">
        <v>1</v>
      </c>
      <c r="D26" t="str">
        <f t="shared" si="0"/>
        <v>H3I1W0</v>
      </c>
      <c r="E26">
        <v>6985.79</v>
      </c>
      <c r="F26">
        <v>12156.328498499999</v>
      </c>
      <c r="G26" s="45">
        <f t="shared" si="2"/>
        <v>1.5839777893608094</v>
      </c>
      <c r="H26" s="1">
        <f t="shared" si="3"/>
        <v>2.7563603174154725</v>
      </c>
      <c r="I26">
        <f>VLOOKUP(D26,NHBOtO206!$A$1:$B$52,2,0)</f>
        <v>2.0310000000000001</v>
      </c>
      <c r="J26" s="15">
        <f t="shared" si="1"/>
        <v>-0.22009956210693785</v>
      </c>
      <c r="K26" s="1">
        <f t="shared" si="4"/>
        <v>0.35714442019471804</v>
      </c>
      <c r="L26" s="18">
        <f>HBW!M26</f>
        <v>12</v>
      </c>
      <c r="M26" s="20">
        <f>'PUMS Comparison inc-size-worker'!C24</f>
        <v>19399</v>
      </c>
      <c r="N26" s="3">
        <f>HBW!O26</f>
        <v>4410.2828</v>
      </c>
      <c r="O26" s="15">
        <f t="shared" si="5"/>
        <v>39399.369000000006</v>
      </c>
      <c r="P26" s="7">
        <f t="shared" si="6"/>
        <v>12156.328498499999</v>
      </c>
      <c r="Q26" s="7">
        <f t="shared" si="7"/>
        <v>6985.79</v>
      </c>
    </row>
    <row r="27" spans="1:17" x14ac:dyDescent="0.25">
      <c r="A27">
        <v>3</v>
      </c>
      <c r="B27">
        <v>0</v>
      </c>
      <c r="C27">
        <v>2</v>
      </c>
      <c r="D27" t="str">
        <f t="shared" si="0"/>
        <v>H3I2W0</v>
      </c>
      <c r="E27">
        <v>5440.51</v>
      </c>
      <c r="F27">
        <v>16197.0733659</v>
      </c>
      <c r="G27" s="45">
        <f t="shared" si="2"/>
        <v>2.145861179582909</v>
      </c>
      <c r="H27" s="1">
        <f t="shared" si="3"/>
        <v>6.3884950048324685</v>
      </c>
      <c r="I27">
        <f>VLOOKUP(D27,NHBOtO206!$A$1:$B$52,2,0)</f>
        <v>5.1369999999999996</v>
      </c>
      <c r="J27" s="15">
        <f t="shared" si="1"/>
        <v>-0.58227347097860438</v>
      </c>
      <c r="K27" s="1">
        <f t="shared" si="4"/>
        <v>0.24362371127749055</v>
      </c>
      <c r="L27" s="18">
        <f>HBW!M27</f>
        <v>11</v>
      </c>
      <c r="M27" s="20">
        <f>'PUMS Comparison inc-size-worker'!C25</f>
        <v>3302</v>
      </c>
      <c r="N27" s="3">
        <f>HBW!O27</f>
        <v>2535.3503999999998</v>
      </c>
      <c r="O27" s="15">
        <f t="shared" si="5"/>
        <v>16962.374</v>
      </c>
      <c r="P27" s="7">
        <f t="shared" si="6"/>
        <v>16197.0733659</v>
      </c>
      <c r="Q27" s="7">
        <f t="shared" si="7"/>
        <v>5440.51</v>
      </c>
    </row>
    <row r="28" spans="1:17" x14ac:dyDescent="0.25">
      <c r="A28">
        <v>3</v>
      </c>
      <c r="B28">
        <v>0</v>
      </c>
      <c r="C28">
        <v>3</v>
      </c>
      <c r="D28" t="str">
        <f t="shared" si="0"/>
        <v>H3I3W0</v>
      </c>
      <c r="E28">
        <v>354.4</v>
      </c>
      <c r="F28">
        <v>960.55775571900006</v>
      </c>
      <c r="G28" s="45">
        <f t="shared" si="2"/>
        <v>1.0198458432792763</v>
      </c>
      <c r="H28" s="1">
        <f t="shared" si="3"/>
        <v>2.7641671399539867</v>
      </c>
      <c r="I28">
        <f>VLOOKUP(D28,NHBOtO206!$A$1:$B$52,2,0)</f>
        <v>3.2709999999999999</v>
      </c>
      <c r="J28" s="15">
        <f t="shared" si="1"/>
        <v>-0.68821588404791312</v>
      </c>
      <c r="K28" s="1">
        <f t="shared" si="4"/>
        <v>-0.15494737390584323</v>
      </c>
      <c r="L28" s="18">
        <f>HBW!M28</f>
        <v>2</v>
      </c>
      <c r="M28" s="20">
        <f>'PUMS Comparison inc-size-worker'!C26</f>
        <v>3825</v>
      </c>
      <c r="N28" s="3">
        <f>HBW!O28</f>
        <v>347.50349999999997</v>
      </c>
      <c r="O28" s="15">
        <f t="shared" si="5"/>
        <v>12511.574999999999</v>
      </c>
      <c r="P28" s="7">
        <f t="shared" si="6"/>
        <v>960.55775571900017</v>
      </c>
      <c r="Q28" s="7">
        <f t="shared" si="7"/>
        <v>354.4</v>
      </c>
    </row>
    <row r="29" spans="1:17" x14ac:dyDescent="0.25">
      <c r="A29">
        <v>3</v>
      </c>
      <c r="B29">
        <v>0</v>
      </c>
      <c r="C29">
        <v>4</v>
      </c>
      <c r="D29" t="str">
        <f t="shared" si="0"/>
        <v>H3I4W0</v>
      </c>
      <c r="E29">
        <v>3186.34</v>
      </c>
      <c r="F29">
        <v>8980.9566361899997</v>
      </c>
      <c r="G29" s="45">
        <f t="shared" si="2"/>
        <v>2.2440052331998745</v>
      </c>
      <c r="H29" s="1">
        <f t="shared" si="3"/>
        <v>6.3249099878705657</v>
      </c>
      <c r="I29">
        <f>VLOOKUP(D29,NHBOtO206!$A$1:$B$52,2,0)</f>
        <v>7.0650000000000004</v>
      </c>
      <c r="J29" s="15">
        <f t="shared" si="1"/>
        <v>-0.68237717859874392</v>
      </c>
      <c r="K29" s="1">
        <f t="shared" si="4"/>
        <v>-0.10475442492985629</v>
      </c>
      <c r="L29" s="18">
        <f>HBW!M29</f>
        <v>10</v>
      </c>
      <c r="M29" s="20">
        <f>'PUMS Comparison inc-size-worker'!C27</f>
        <v>33142</v>
      </c>
      <c r="N29" s="3">
        <f>HBW!O29</f>
        <v>1419.9342999999999</v>
      </c>
      <c r="O29" s="15">
        <f t="shared" si="5"/>
        <v>234148.23</v>
      </c>
      <c r="P29" s="7">
        <f t="shared" si="6"/>
        <v>8980.9566361899997</v>
      </c>
      <c r="Q29" s="7">
        <f t="shared" si="7"/>
        <v>3186.3400000000006</v>
      </c>
    </row>
    <row r="30" spans="1:17" x14ac:dyDescent="0.25">
      <c r="A30">
        <v>3</v>
      </c>
      <c r="B30">
        <v>1</v>
      </c>
      <c r="C30">
        <v>1</v>
      </c>
      <c r="D30" t="str">
        <f t="shared" si="0"/>
        <v>H3I1W1</v>
      </c>
      <c r="E30">
        <v>42073.48</v>
      </c>
      <c r="F30">
        <v>55132.417490200001</v>
      </c>
      <c r="G30" s="45">
        <f t="shared" si="2"/>
        <v>2.0961867040782378</v>
      </c>
      <c r="H30" s="1">
        <f t="shared" si="3"/>
        <v>2.7468096412906116</v>
      </c>
      <c r="I30">
        <f>VLOOKUP(D30,NHBOtO206!$A$1:$B$52,2,0)</f>
        <v>2.3540000000000001</v>
      </c>
      <c r="J30" s="15">
        <f t="shared" si="1"/>
        <v>-0.10952136615198058</v>
      </c>
      <c r="K30" s="1">
        <f t="shared" si="4"/>
        <v>0.16686900649558686</v>
      </c>
      <c r="L30" s="18">
        <f>HBW!M30</f>
        <v>48</v>
      </c>
      <c r="M30" s="20">
        <f>'PUMS Comparison inc-size-worker'!C28</f>
        <v>28186</v>
      </c>
      <c r="N30" s="3">
        <f>HBW!O30</f>
        <v>20071.437300000001</v>
      </c>
      <c r="O30" s="15">
        <f t="shared" si="5"/>
        <v>66349.843999999997</v>
      </c>
      <c r="P30" s="7">
        <f t="shared" si="6"/>
        <v>55132.417490200001</v>
      </c>
      <c r="Q30" s="7">
        <f t="shared" si="7"/>
        <v>42073.48000000001</v>
      </c>
    </row>
    <row r="31" spans="1:17" x14ac:dyDescent="0.25">
      <c r="A31">
        <v>3</v>
      </c>
      <c r="B31">
        <v>1</v>
      </c>
      <c r="C31">
        <v>2</v>
      </c>
      <c r="D31" t="str">
        <f t="shared" si="0"/>
        <v>H3I2W1</v>
      </c>
      <c r="E31">
        <v>44045.31</v>
      </c>
      <c r="F31">
        <v>81858.1080449</v>
      </c>
      <c r="G31" s="45">
        <f t="shared" si="2"/>
        <v>1.7260734147525321</v>
      </c>
      <c r="H31" s="1">
        <f t="shared" si="3"/>
        <v>3.2079034993338058</v>
      </c>
      <c r="I31">
        <f>VLOOKUP(D31,NHBOtO206!$A$1:$B$52,2,0)</f>
        <v>3.5009999999999999</v>
      </c>
      <c r="J31" s="15">
        <f t="shared" si="1"/>
        <v>-0.50697703091901392</v>
      </c>
      <c r="K31" s="1">
        <f t="shared" si="4"/>
        <v>-8.3717937922363345E-2</v>
      </c>
      <c r="L31" s="18">
        <f>HBW!M31</f>
        <v>72</v>
      </c>
      <c r="M31" s="20">
        <f>'PUMS Comparison inc-size-worker'!C29</f>
        <v>7303</v>
      </c>
      <c r="N31" s="3">
        <f>HBW!O31</f>
        <v>25517.6342</v>
      </c>
      <c r="O31" s="15">
        <f t="shared" si="5"/>
        <v>25567.803</v>
      </c>
      <c r="P31" s="7">
        <f t="shared" si="6"/>
        <v>81858.1080449</v>
      </c>
      <c r="Q31" s="7">
        <f t="shared" si="7"/>
        <v>44045.31</v>
      </c>
    </row>
    <row r="32" spans="1:17" x14ac:dyDescent="0.25">
      <c r="A32">
        <v>3</v>
      </c>
      <c r="B32">
        <v>1</v>
      </c>
      <c r="C32">
        <v>3</v>
      </c>
      <c r="D32" t="str">
        <f t="shared" si="0"/>
        <v>H3I3W1</v>
      </c>
      <c r="E32">
        <v>26104.73</v>
      </c>
      <c r="F32">
        <v>44014.713755999997</v>
      </c>
      <c r="G32" s="45">
        <f t="shared" si="2"/>
        <v>2.2056786864513152</v>
      </c>
      <c r="H32" s="1">
        <f t="shared" si="3"/>
        <v>3.7189549948175942</v>
      </c>
      <c r="I32">
        <f>VLOOKUP(D32,NHBOtO206!$A$1:$B$52,2,0)</f>
        <v>2.8</v>
      </c>
      <c r="J32" s="15">
        <f t="shared" si="1"/>
        <v>-0.21225761198167312</v>
      </c>
      <c r="K32" s="1">
        <f t="shared" si="4"/>
        <v>0.32819821243485514</v>
      </c>
      <c r="L32" s="18">
        <f>HBW!M32</f>
        <v>53</v>
      </c>
      <c r="M32" s="20">
        <f>'PUMS Comparison inc-size-worker'!C30</f>
        <v>7123</v>
      </c>
      <c r="N32" s="3">
        <f>HBW!O32</f>
        <v>11835.236999999999</v>
      </c>
      <c r="O32" s="15">
        <f t="shared" si="5"/>
        <v>19944.399999999998</v>
      </c>
      <c r="P32" s="7">
        <f t="shared" si="6"/>
        <v>44014.713755999997</v>
      </c>
      <c r="Q32" s="7">
        <f t="shared" si="7"/>
        <v>26104.730000000003</v>
      </c>
    </row>
    <row r="33" spans="1:17" x14ac:dyDescent="0.25">
      <c r="A33">
        <v>3</v>
      </c>
      <c r="B33">
        <v>1</v>
      </c>
      <c r="C33">
        <v>4</v>
      </c>
      <c r="D33" t="str">
        <f t="shared" si="0"/>
        <v>H3I4W1</v>
      </c>
      <c r="E33">
        <v>42274.22</v>
      </c>
      <c r="F33">
        <v>88611.495988299997</v>
      </c>
      <c r="G33" s="45">
        <f t="shared" si="2"/>
        <v>2.3960821806000503</v>
      </c>
      <c r="H33" s="1">
        <f t="shared" si="3"/>
        <v>5.0224563938466158</v>
      </c>
      <c r="I33">
        <f>VLOOKUP(D33,NHBOtO206!$A$1:$B$52,2,0)</f>
        <v>3.2309999999999999</v>
      </c>
      <c r="J33" s="15">
        <f t="shared" si="1"/>
        <v>-0.25840848635095931</v>
      </c>
      <c r="K33" s="1">
        <f t="shared" si="4"/>
        <v>0.55445880341894649</v>
      </c>
      <c r="L33" s="18">
        <f>HBW!M33</f>
        <v>87</v>
      </c>
      <c r="M33" s="20">
        <f>'PUMS Comparison inc-size-worker'!C31</f>
        <v>47721</v>
      </c>
      <c r="N33" s="3">
        <f>HBW!O33</f>
        <v>17643.059300000001</v>
      </c>
      <c r="O33" s="15">
        <f t="shared" si="5"/>
        <v>154186.55100000001</v>
      </c>
      <c r="P33" s="7">
        <f t="shared" si="6"/>
        <v>88611.495988299997</v>
      </c>
      <c r="Q33" s="7">
        <f t="shared" si="7"/>
        <v>42274.22</v>
      </c>
    </row>
    <row r="34" spans="1:17" x14ac:dyDescent="0.25">
      <c r="A34">
        <v>3</v>
      </c>
      <c r="B34">
        <v>2</v>
      </c>
      <c r="C34">
        <v>1</v>
      </c>
      <c r="D34" t="str">
        <f t="shared" si="0"/>
        <v>H3I1W2</v>
      </c>
      <c r="E34">
        <v>23635.78</v>
      </c>
      <c r="F34">
        <v>27529.3290141</v>
      </c>
      <c r="G34" s="45">
        <f t="shared" si="2"/>
        <v>1.3150670255051879</v>
      </c>
      <c r="H34" s="1">
        <f t="shared" si="3"/>
        <v>1.5316995174572683</v>
      </c>
      <c r="I34">
        <f>VLOOKUP(D34,NHBOtO206!$A$1:$B$52,2,0)</f>
        <v>1.8049999999999999</v>
      </c>
      <c r="J34" s="15">
        <f t="shared" si="1"/>
        <v>-0.27143101080044985</v>
      </c>
      <c r="K34" s="1">
        <f t="shared" si="4"/>
        <v>-0.1514130097189649</v>
      </c>
      <c r="L34" s="18">
        <f>HBW!M34</f>
        <v>32</v>
      </c>
      <c r="M34" s="20">
        <f>'PUMS Comparison inc-size-worker'!C32</f>
        <v>15657</v>
      </c>
      <c r="N34" s="3">
        <f>HBW!O34</f>
        <v>17973.061099999999</v>
      </c>
      <c r="O34" s="15">
        <f t="shared" si="5"/>
        <v>28260.884999999998</v>
      </c>
      <c r="P34" s="7">
        <f t="shared" si="6"/>
        <v>27529.3290141</v>
      </c>
      <c r="Q34" s="7">
        <f t="shared" si="7"/>
        <v>23635.78</v>
      </c>
    </row>
    <row r="35" spans="1:17" x14ac:dyDescent="0.25">
      <c r="A35">
        <v>3</v>
      </c>
      <c r="B35">
        <v>2</v>
      </c>
      <c r="C35">
        <v>2</v>
      </c>
      <c r="D35" t="str">
        <f t="shared" si="0"/>
        <v>H3I2W2</v>
      </c>
      <c r="E35">
        <v>40319.18</v>
      </c>
      <c r="F35">
        <v>39744.170436400003</v>
      </c>
      <c r="G35" s="45">
        <f t="shared" si="2"/>
        <v>1.9854876808522077</v>
      </c>
      <c r="H35" s="1">
        <f t="shared" si="3"/>
        <v>1.9571717675598241</v>
      </c>
      <c r="I35">
        <f>VLOOKUP(D35,NHBOtO206!$A$1:$B$52,2,0)</f>
        <v>2.1440000000000001</v>
      </c>
      <c r="J35" s="15">
        <f t="shared" si="1"/>
        <v>-7.3932984677141975E-2</v>
      </c>
      <c r="K35" s="1">
        <f t="shared" si="4"/>
        <v>-8.7140033787395516E-2</v>
      </c>
      <c r="L35" s="18">
        <f>HBW!M35</f>
        <v>60</v>
      </c>
      <c r="M35" s="20">
        <f>'PUMS Comparison inc-size-worker'!C33</f>
        <v>37886</v>
      </c>
      <c r="N35" s="3">
        <f>HBW!O35</f>
        <v>20306.940399999999</v>
      </c>
      <c r="O35" s="15">
        <f t="shared" si="5"/>
        <v>81227.584000000003</v>
      </c>
      <c r="P35" s="7">
        <f t="shared" si="6"/>
        <v>39744.170436400003</v>
      </c>
      <c r="Q35" s="7">
        <f t="shared" si="7"/>
        <v>40319.18</v>
      </c>
    </row>
    <row r="36" spans="1:17" x14ac:dyDescent="0.25">
      <c r="A36">
        <v>3</v>
      </c>
      <c r="B36">
        <v>2</v>
      </c>
      <c r="C36">
        <v>3</v>
      </c>
      <c r="D36" t="str">
        <f t="shared" si="0"/>
        <v>H3I3W2</v>
      </c>
      <c r="E36">
        <v>20364.2</v>
      </c>
      <c r="F36">
        <v>18397.246529</v>
      </c>
      <c r="G36" s="45">
        <f t="shared" si="2"/>
        <v>1.1393226589665533</v>
      </c>
      <c r="H36" s="1">
        <f t="shared" si="3"/>
        <v>1.0292768600329731</v>
      </c>
      <c r="I36">
        <f>VLOOKUP(D36,NHBOtO206!$A$1:$B$52,2,0)</f>
        <v>2.4950000000000001</v>
      </c>
      <c r="J36" s="15">
        <f t="shared" si="1"/>
        <v>-0.54335765171681238</v>
      </c>
      <c r="K36" s="1">
        <f t="shared" si="4"/>
        <v>-0.58746418435552183</v>
      </c>
      <c r="L36" s="18">
        <f>HBW!M36</f>
        <v>62</v>
      </c>
      <c r="M36" s="20">
        <f>'PUMS Comparison inc-size-worker'!C34</f>
        <v>55365</v>
      </c>
      <c r="N36" s="3">
        <f>HBW!O36</f>
        <v>17873.953300000001</v>
      </c>
      <c r="O36" s="15">
        <f t="shared" si="5"/>
        <v>138135.67500000002</v>
      </c>
      <c r="P36" s="7">
        <f t="shared" si="6"/>
        <v>18397.246529</v>
      </c>
      <c r="Q36" s="7">
        <f t="shared" si="7"/>
        <v>20364.2</v>
      </c>
    </row>
    <row r="37" spans="1:17" x14ac:dyDescent="0.25">
      <c r="A37">
        <v>3</v>
      </c>
      <c r="B37">
        <v>2</v>
      </c>
      <c r="C37">
        <v>4</v>
      </c>
      <c r="D37" t="str">
        <f t="shared" si="0"/>
        <v>H3I4W2</v>
      </c>
      <c r="E37">
        <v>64477.120000000003</v>
      </c>
      <c r="F37">
        <v>82730.207412000003</v>
      </c>
      <c r="G37" s="45">
        <f t="shared" si="2"/>
        <v>1.3743423375328665</v>
      </c>
      <c r="H37" s="1">
        <f t="shared" si="3"/>
        <v>1.763410441396684</v>
      </c>
      <c r="I37">
        <f>VLOOKUP(D37,NHBOtO206!$A$1:$B$52,2,0)</f>
        <v>2.4590000000000001</v>
      </c>
      <c r="J37" s="15">
        <f t="shared" si="1"/>
        <v>-0.44109705671701244</v>
      </c>
      <c r="K37" s="1">
        <f t="shared" si="4"/>
        <v>-0.28287497299850184</v>
      </c>
      <c r="L37" s="18">
        <f>HBW!M37</f>
        <v>189</v>
      </c>
      <c r="M37" s="20">
        <f>'PUMS Comparison inc-size-worker'!C35</f>
        <v>1986</v>
      </c>
      <c r="N37" s="3">
        <f>HBW!O37</f>
        <v>46914.890299999999</v>
      </c>
      <c r="O37" s="15">
        <f t="shared" si="5"/>
        <v>4883.5740000000005</v>
      </c>
      <c r="P37" s="7">
        <f t="shared" si="6"/>
        <v>82730.207412000003</v>
      </c>
      <c r="Q37" s="7">
        <f t="shared" si="7"/>
        <v>64477.120000000003</v>
      </c>
    </row>
    <row r="38" spans="1:17" x14ac:dyDescent="0.25">
      <c r="A38">
        <v>3</v>
      </c>
      <c r="B38">
        <v>3</v>
      </c>
      <c r="C38">
        <v>1</v>
      </c>
      <c r="D38" t="str">
        <f t="shared" si="0"/>
        <v>H3I1W3</v>
      </c>
      <c r="E38">
        <v>3066.04</v>
      </c>
      <c r="F38">
        <v>1862.4458817699999</v>
      </c>
      <c r="G38" s="45">
        <f t="shared" si="2"/>
        <v>0.79101507349081723</v>
      </c>
      <c r="H38" s="1">
        <f t="shared" si="3"/>
        <v>0.4804969165571768</v>
      </c>
      <c r="I38">
        <f>VLOOKUP(D38,NHBOtO206!$A$1:$B$52,2,0)</f>
        <v>0.86</v>
      </c>
      <c r="J38" s="15">
        <f t="shared" si="1"/>
        <v>-8.0215030824631106E-2</v>
      </c>
      <c r="K38" s="1">
        <f t="shared" si="4"/>
        <v>-0.44128265516607346</v>
      </c>
      <c r="L38" s="18">
        <f>HBW!M38</f>
        <v>6</v>
      </c>
      <c r="M38" s="20">
        <f>'PUMS Comparison inc-size-worker'!C36</f>
        <v>18965</v>
      </c>
      <c r="N38" s="3">
        <f>HBW!O38</f>
        <v>3876.0828999999999</v>
      </c>
      <c r="O38" s="15">
        <f t="shared" si="5"/>
        <v>16309.9</v>
      </c>
      <c r="P38" s="7">
        <f t="shared" si="6"/>
        <v>1862.4458817699999</v>
      </c>
      <c r="Q38" s="7">
        <f t="shared" si="7"/>
        <v>3066.04</v>
      </c>
    </row>
    <row r="39" spans="1:17" x14ac:dyDescent="0.25">
      <c r="A39">
        <v>3</v>
      </c>
      <c r="B39">
        <v>3</v>
      </c>
      <c r="C39">
        <v>2</v>
      </c>
      <c r="D39" t="str">
        <f t="shared" si="0"/>
        <v>H3I2W3</v>
      </c>
      <c r="E39">
        <v>1372.89</v>
      </c>
      <c r="F39">
        <v>617.23367329400003</v>
      </c>
      <c r="G39" s="45">
        <f t="shared" si="2"/>
        <v>0.23002504675847296</v>
      </c>
      <c r="H39" s="1">
        <f t="shared" si="3"/>
        <v>0.10341630033022046</v>
      </c>
      <c r="I39">
        <f>VLOOKUP(D39,NHBOtO206!$A$1:$B$52,2,0)</f>
        <v>2.3479999999999999</v>
      </c>
      <c r="J39" s="15">
        <f t="shared" si="1"/>
        <v>-0.90203362574170654</v>
      </c>
      <c r="K39" s="1">
        <f t="shared" si="4"/>
        <v>-0.95595557907571527</v>
      </c>
      <c r="L39" s="18">
        <f>HBW!M39</f>
        <v>12</v>
      </c>
      <c r="M39" s="20">
        <f>'PUMS Comparison inc-size-worker'!C37</f>
        <v>26403</v>
      </c>
      <c r="N39" s="3">
        <f>HBW!O39</f>
        <v>5968.4369999999999</v>
      </c>
      <c r="O39" s="15">
        <f t="shared" si="5"/>
        <v>61994.243999999999</v>
      </c>
      <c r="P39" s="7">
        <f t="shared" si="6"/>
        <v>617.23367329400003</v>
      </c>
      <c r="Q39" s="7">
        <f t="shared" si="7"/>
        <v>1372.89</v>
      </c>
    </row>
    <row r="40" spans="1:17" x14ac:dyDescent="0.25">
      <c r="A40">
        <v>3</v>
      </c>
      <c r="B40">
        <v>3</v>
      </c>
      <c r="C40">
        <v>3</v>
      </c>
      <c r="D40" t="str">
        <f t="shared" si="0"/>
        <v>H3I3W3</v>
      </c>
      <c r="E40">
        <v>8827.0499999999993</v>
      </c>
      <c r="F40">
        <v>5269.12358288</v>
      </c>
      <c r="G40" s="45">
        <f t="shared" si="2"/>
        <v>1.0402065175928483</v>
      </c>
      <c r="H40" s="1">
        <f t="shared" si="3"/>
        <v>0.62092960761680926</v>
      </c>
      <c r="I40">
        <f>VLOOKUP(D40,NHBOtO206!$A$1:$B$52,2,0)</f>
        <v>1.258</v>
      </c>
      <c r="J40" s="15">
        <f t="shared" si="1"/>
        <v>-0.17312677456848305</v>
      </c>
      <c r="K40" s="1">
        <f t="shared" si="4"/>
        <v>-0.50641525626644734</v>
      </c>
      <c r="L40" s="18">
        <f>HBW!M40</f>
        <v>17</v>
      </c>
      <c r="M40" s="20">
        <f>'PUMS Comparison inc-size-worker'!C38</f>
        <v>8737</v>
      </c>
      <c r="N40" s="3">
        <f>HBW!O40</f>
        <v>8485.8629999999994</v>
      </c>
      <c r="O40" s="15">
        <f t="shared" si="5"/>
        <v>10991.146000000001</v>
      </c>
      <c r="P40" s="7">
        <f t="shared" si="6"/>
        <v>5269.12358288</v>
      </c>
      <c r="Q40" s="7">
        <f t="shared" si="7"/>
        <v>8827.0499999999993</v>
      </c>
    </row>
    <row r="41" spans="1:17" x14ac:dyDescent="0.25">
      <c r="A41">
        <v>3</v>
      </c>
      <c r="B41">
        <v>3</v>
      </c>
      <c r="C41">
        <v>4</v>
      </c>
      <c r="D41" t="str">
        <f t="shared" si="0"/>
        <v>H3I4W3</v>
      </c>
      <c r="E41">
        <v>48219.8</v>
      </c>
      <c r="F41">
        <v>46559.112280000001</v>
      </c>
      <c r="G41" s="45">
        <f t="shared" si="2"/>
        <v>1.834266230095799</v>
      </c>
      <c r="H41" s="1">
        <f t="shared" si="3"/>
        <v>1.7710941845142996</v>
      </c>
      <c r="I41">
        <f>VLOOKUP(D41,NHBOtO206!$A$1:$B$52,2,0)</f>
        <v>1.7230000000000001</v>
      </c>
      <c r="J41" s="15">
        <f t="shared" si="1"/>
        <v>6.4577034298200192E-2</v>
      </c>
      <c r="K41" s="1">
        <f t="shared" si="4"/>
        <v>2.7913049631050187E-2</v>
      </c>
      <c r="L41" s="18">
        <f>HBW!M41</f>
        <v>50</v>
      </c>
      <c r="M41" s="20">
        <f>'PUMS Comparison inc-size-worker'!C39</f>
        <v>1189</v>
      </c>
      <c r="N41" s="3">
        <f>HBW!O41</f>
        <v>26288.332200000001</v>
      </c>
      <c r="O41" s="15">
        <f t="shared" si="5"/>
        <v>2048.6469999999999</v>
      </c>
      <c r="P41" s="7">
        <f t="shared" si="6"/>
        <v>46559.112280000001</v>
      </c>
      <c r="Q41" s="7">
        <f t="shared" si="7"/>
        <v>48219.8</v>
      </c>
    </row>
    <row r="42" spans="1:17" x14ac:dyDescent="0.25">
      <c r="A42">
        <v>4</v>
      </c>
      <c r="B42">
        <v>0</v>
      </c>
      <c r="C42">
        <v>1</v>
      </c>
      <c r="D42" t="str">
        <f t="shared" si="0"/>
        <v>H4I1W0</v>
      </c>
      <c r="E42">
        <v>5220.76</v>
      </c>
      <c r="F42">
        <v>7332.5966540299996</v>
      </c>
      <c r="G42" s="45">
        <f t="shared" si="2"/>
        <v>1.8570316547215024</v>
      </c>
      <c r="H42" s="1">
        <f t="shared" si="3"/>
        <v>2.6082149146558513</v>
      </c>
      <c r="I42">
        <f>VLOOKUP(D42,NHBOtO206!$A$1:$B$52,2,0)</f>
        <v>4.4029999999999996</v>
      </c>
      <c r="J42" s="15">
        <f t="shared" si="1"/>
        <v>-0.57823491830081708</v>
      </c>
      <c r="K42" s="1">
        <f t="shared" si="4"/>
        <v>-0.40762777318740595</v>
      </c>
      <c r="L42" s="18">
        <f>HBW!M42</f>
        <v>9</v>
      </c>
      <c r="M42" s="20">
        <f>'PUMS Comparison inc-size-worker'!C40</f>
        <v>21326</v>
      </c>
      <c r="N42" s="3">
        <f>HBW!O42</f>
        <v>2811.3467999999998</v>
      </c>
      <c r="O42" s="15">
        <f t="shared" si="5"/>
        <v>93898.377999999997</v>
      </c>
      <c r="P42" s="7">
        <f t="shared" si="6"/>
        <v>7332.5966540300005</v>
      </c>
      <c r="Q42" s="7">
        <f t="shared" si="7"/>
        <v>5220.76</v>
      </c>
    </row>
    <row r="43" spans="1:17" x14ac:dyDescent="0.25">
      <c r="A43">
        <v>4</v>
      </c>
      <c r="B43">
        <v>0</v>
      </c>
      <c r="C43">
        <v>2</v>
      </c>
      <c r="D43" t="str">
        <f t="shared" si="0"/>
        <v>H4I2W0</v>
      </c>
      <c r="E43">
        <v>3541</v>
      </c>
      <c r="F43">
        <v>5949.9340516599996</v>
      </c>
      <c r="G43" s="45">
        <f t="shared" si="2"/>
        <v>3.8214839272120091</v>
      </c>
      <c r="H43" s="1">
        <f t="shared" si="3"/>
        <v>6.4212305412002584</v>
      </c>
      <c r="I43">
        <f>VLOOKUP(D43,NHBOtO206!$A$1:$B$52,2,0)</f>
        <v>1.3620000000000001</v>
      </c>
      <c r="J43" s="15">
        <f t="shared" si="1"/>
        <v>1.8057884928135159</v>
      </c>
      <c r="K43" s="1">
        <f t="shared" si="4"/>
        <v>3.7145598687226564</v>
      </c>
      <c r="L43" s="18">
        <f>HBW!M43</f>
        <v>5</v>
      </c>
      <c r="M43" s="20">
        <f>'PUMS Comparison inc-size-worker'!C41</f>
        <v>37041</v>
      </c>
      <c r="N43" s="3">
        <f>HBW!O43</f>
        <v>926.60339999999997</v>
      </c>
      <c r="O43" s="15">
        <f t="shared" si="5"/>
        <v>50449.842000000004</v>
      </c>
      <c r="P43" s="7">
        <f t="shared" si="6"/>
        <v>5949.9340516599996</v>
      </c>
      <c r="Q43" s="7">
        <f t="shared" si="7"/>
        <v>3541</v>
      </c>
    </row>
    <row r="44" spans="1:17" x14ac:dyDescent="0.25">
      <c r="A44">
        <v>4</v>
      </c>
      <c r="B44">
        <v>0</v>
      </c>
      <c r="C44">
        <v>3</v>
      </c>
      <c r="D44" t="str">
        <f t="shared" si="0"/>
        <v>H4I3W0</v>
      </c>
      <c r="E44">
        <v>8954.11</v>
      </c>
      <c r="F44">
        <v>1084.46382002</v>
      </c>
      <c r="G44" s="45">
        <f t="shared" si="2"/>
        <v>5.7159186314443415</v>
      </c>
      <c r="H44" s="1">
        <f t="shared" si="3"/>
        <v>0.69227505067277717</v>
      </c>
      <c r="I44">
        <f>VLOOKUP(D44,NHBOtO206!$A$1:$B$52,2,0)</f>
        <v>2.8839999999999999</v>
      </c>
      <c r="J44" s="15">
        <f t="shared" si="1"/>
        <v>0.9819412730389534</v>
      </c>
      <c r="K44" s="1">
        <f t="shared" si="4"/>
        <v>-0.75996010725631857</v>
      </c>
      <c r="L44" s="18">
        <f>HBW!M44</f>
        <v>4</v>
      </c>
      <c r="M44" s="20">
        <f>'PUMS Comparison inc-size-worker'!C42</f>
        <v>12791</v>
      </c>
      <c r="N44" s="3">
        <f>HBW!O44</f>
        <v>1566.5216</v>
      </c>
      <c r="O44" s="15">
        <f t="shared" si="5"/>
        <v>36889.243999999999</v>
      </c>
      <c r="P44" s="7">
        <f t="shared" si="6"/>
        <v>1084.46382002</v>
      </c>
      <c r="Q44" s="7">
        <f t="shared" si="7"/>
        <v>8954.11</v>
      </c>
    </row>
    <row r="45" spans="1:17" x14ac:dyDescent="0.25">
      <c r="A45">
        <v>4</v>
      </c>
      <c r="B45">
        <v>0</v>
      </c>
      <c r="C45">
        <v>4</v>
      </c>
      <c r="D45" t="str">
        <f t="shared" si="0"/>
        <v>H4I4W0</v>
      </c>
      <c r="E45">
        <v>11890.05</v>
      </c>
      <c r="F45">
        <v>12898.584545</v>
      </c>
      <c r="G45" s="45">
        <f t="shared" si="2"/>
        <v>7.9115657022493098</v>
      </c>
      <c r="H45" s="1">
        <f t="shared" si="3"/>
        <v>8.5826383483488318</v>
      </c>
      <c r="I45">
        <f>VLOOKUP(D45,NHBOtO206!$A$1:$B$52,2,0)</f>
        <v>8.6800010000000007</v>
      </c>
      <c r="J45" s="15">
        <f t="shared" si="1"/>
        <v>-8.8529401984019457E-2</v>
      </c>
      <c r="K45" s="1">
        <f t="shared" si="4"/>
        <v>-1.1216894059248261E-2</v>
      </c>
      <c r="L45" s="18">
        <f>HBW!M45</f>
        <v>4</v>
      </c>
      <c r="M45" s="20">
        <f>'PUMS Comparison inc-size-worker'!C43</f>
        <v>5989</v>
      </c>
      <c r="N45" s="3">
        <f>HBW!O45</f>
        <v>1502.8694</v>
      </c>
      <c r="O45" s="15">
        <f t="shared" si="5"/>
        <v>51984.525989000002</v>
      </c>
      <c r="P45" s="7">
        <f t="shared" si="6"/>
        <v>12898.584545</v>
      </c>
      <c r="Q45" s="7">
        <f t="shared" si="7"/>
        <v>11890.05</v>
      </c>
    </row>
    <row r="46" spans="1:17" x14ac:dyDescent="0.25">
      <c r="A46">
        <v>4</v>
      </c>
      <c r="B46">
        <v>1</v>
      </c>
      <c r="C46">
        <v>1</v>
      </c>
      <c r="D46" t="str">
        <f t="shared" si="0"/>
        <v>H4I1W1</v>
      </c>
      <c r="E46">
        <v>75378.61</v>
      </c>
      <c r="F46">
        <v>105974.421141</v>
      </c>
      <c r="G46" s="45">
        <f t="shared" si="2"/>
        <v>5.2265504924561519</v>
      </c>
      <c r="H46" s="1">
        <f t="shared" si="3"/>
        <v>7.3479819142625367</v>
      </c>
      <c r="I46">
        <f>VLOOKUP(D46,NHBOtO206!$A$1:$B$52,2,0)</f>
        <v>3.9369999999999998</v>
      </c>
      <c r="J46" s="15">
        <f t="shared" si="1"/>
        <v>0.32754648017682297</v>
      </c>
      <c r="K46" s="1">
        <f t="shared" si="4"/>
        <v>0.86639113900496245</v>
      </c>
      <c r="L46" s="18">
        <f>HBW!M46</f>
        <v>27</v>
      </c>
      <c r="M46" s="20">
        <f>'PUMS Comparison inc-size-worker'!C44</f>
        <v>24507</v>
      </c>
      <c r="N46" s="3">
        <f>HBW!O46</f>
        <v>14422.2485</v>
      </c>
      <c r="O46" s="15">
        <f t="shared" si="5"/>
        <v>96484.058999999994</v>
      </c>
      <c r="P46" s="7">
        <f t="shared" si="6"/>
        <v>105974.421141</v>
      </c>
      <c r="Q46" s="7">
        <f t="shared" si="7"/>
        <v>75378.61</v>
      </c>
    </row>
    <row r="47" spans="1:17" x14ac:dyDescent="0.25">
      <c r="A47">
        <v>4</v>
      </c>
      <c r="B47">
        <v>1</v>
      </c>
      <c r="C47">
        <v>2</v>
      </c>
      <c r="D47" t="str">
        <f t="shared" si="0"/>
        <v>H4I2W1</v>
      </c>
      <c r="E47">
        <v>103222.5</v>
      </c>
      <c r="F47">
        <v>153343.332284</v>
      </c>
      <c r="G47" s="45">
        <f t="shared" si="2"/>
        <v>3.1470733978096814</v>
      </c>
      <c r="H47" s="1">
        <f t="shared" si="3"/>
        <v>4.6751698686087524</v>
      </c>
      <c r="I47">
        <f>VLOOKUP(D47,NHBOtO206!$A$1:$B$52,2,0)</f>
        <v>3.8290000000000002</v>
      </c>
      <c r="J47" s="15">
        <f t="shared" si="1"/>
        <v>-0.17809522125628591</v>
      </c>
      <c r="K47" s="1">
        <f t="shared" si="4"/>
        <v>0.22098978025822727</v>
      </c>
      <c r="L47" s="18">
        <f>HBW!M47</f>
        <v>64</v>
      </c>
      <c r="M47" s="20">
        <f>'PUMS Comparison inc-size-worker'!C45</f>
        <v>11332</v>
      </c>
      <c r="N47" s="3">
        <f>HBW!O47</f>
        <v>32799.521000000001</v>
      </c>
      <c r="O47" s="15">
        <f t="shared" si="5"/>
        <v>43390.228000000003</v>
      </c>
      <c r="P47" s="7">
        <f t="shared" si="6"/>
        <v>153343.332284</v>
      </c>
      <c r="Q47" s="7">
        <f t="shared" si="7"/>
        <v>103222.5</v>
      </c>
    </row>
    <row r="48" spans="1:17" x14ac:dyDescent="0.25">
      <c r="A48">
        <v>4</v>
      </c>
      <c r="B48">
        <v>1</v>
      </c>
      <c r="C48">
        <v>3</v>
      </c>
      <c r="D48" t="str">
        <f t="shared" si="0"/>
        <v>H4I3W1</v>
      </c>
      <c r="E48">
        <v>60242.05</v>
      </c>
      <c r="F48">
        <v>102615.725082</v>
      </c>
      <c r="G48" s="45">
        <f t="shared" si="2"/>
        <v>2.9567886570923672</v>
      </c>
      <c r="H48" s="1">
        <f t="shared" si="3"/>
        <v>5.0365651892949579</v>
      </c>
      <c r="I48">
        <f>VLOOKUP(D48,NHBOtO206!$A$1:$B$52,2,0)</f>
        <v>5.1159999999999997</v>
      </c>
      <c r="J48" s="15">
        <f t="shared" si="1"/>
        <v>-0.42205069251517446</v>
      </c>
      <c r="K48" s="1">
        <f t="shared" si="4"/>
        <v>-1.5526741732807227E-2</v>
      </c>
      <c r="L48" s="18">
        <f>HBW!M48</f>
        <v>50</v>
      </c>
      <c r="M48" s="20">
        <f>'PUMS Comparison inc-size-worker'!C46</f>
        <v>39803</v>
      </c>
      <c r="N48" s="3">
        <f>HBW!O48</f>
        <v>20374.148099999999</v>
      </c>
      <c r="O48" s="15">
        <f t="shared" si="5"/>
        <v>203632.14799999999</v>
      </c>
      <c r="P48" s="7">
        <f t="shared" si="6"/>
        <v>102615.725082</v>
      </c>
      <c r="Q48" s="7">
        <f t="shared" si="7"/>
        <v>60242.05</v>
      </c>
    </row>
    <row r="49" spans="1:17" x14ac:dyDescent="0.25">
      <c r="A49">
        <v>4</v>
      </c>
      <c r="B49">
        <v>1</v>
      </c>
      <c r="C49">
        <v>4</v>
      </c>
      <c r="D49" t="str">
        <f t="shared" si="0"/>
        <v>H4I4W1</v>
      </c>
      <c r="E49">
        <v>138108.07</v>
      </c>
      <c r="F49">
        <v>245710.21639099999</v>
      </c>
      <c r="G49" s="45">
        <f t="shared" si="2"/>
        <v>4.0631298880774036</v>
      </c>
      <c r="H49" s="1">
        <f t="shared" si="3"/>
        <v>7.2287776088988744</v>
      </c>
      <c r="I49">
        <f>VLOOKUP(D49,NHBOtO206!$A$1:$B$52,2,0)</f>
        <v>4.1020000000000003</v>
      </c>
      <c r="J49" s="15">
        <f t="shared" si="1"/>
        <v>-9.4758927163814486E-3</v>
      </c>
      <c r="K49" s="1">
        <f t="shared" si="4"/>
        <v>0.76225685248631736</v>
      </c>
      <c r="L49" s="18">
        <f>HBW!M49</f>
        <v>100</v>
      </c>
      <c r="M49" s="20">
        <f>'PUMS Comparison inc-size-worker'!C47</f>
        <v>90947</v>
      </c>
      <c r="N49" s="3">
        <f>HBW!O49</f>
        <v>33990.562400000003</v>
      </c>
      <c r="O49" s="15">
        <f t="shared" si="5"/>
        <v>373064.59400000004</v>
      </c>
      <c r="P49" s="7">
        <f t="shared" si="6"/>
        <v>245710.21639099999</v>
      </c>
      <c r="Q49" s="7">
        <f t="shared" si="7"/>
        <v>138108.07</v>
      </c>
    </row>
    <row r="50" spans="1:17" x14ac:dyDescent="0.25">
      <c r="A50">
        <v>4</v>
      </c>
      <c r="B50">
        <v>2</v>
      </c>
      <c r="C50">
        <v>1</v>
      </c>
      <c r="D50" t="str">
        <f t="shared" si="0"/>
        <v>H4I1W2</v>
      </c>
      <c r="E50">
        <v>37256.71</v>
      </c>
      <c r="F50">
        <v>33541.144882300003</v>
      </c>
      <c r="G50" s="45">
        <f t="shared" si="2"/>
        <v>3.8766700105811425</v>
      </c>
      <c r="H50" s="1">
        <f t="shared" si="3"/>
        <v>3.4900545562334835</v>
      </c>
      <c r="I50">
        <f>VLOOKUP(D50,NHBOtO206!$A$1:$B$52,2,0)</f>
        <v>5.1559999999999997</v>
      </c>
      <c r="J50" s="15">
        <f t="shared" si="1"/>
        <v>-0.2481245130758063</v>
      </c>
      <c r="K50" s="1">
        <f t="shared" si="4"/>
        <v>-0.32310811554819946</v>
      </c>
      <c r="L50" s="18">
        <f>HBW!M50</f>
        <v>16</v>
      </c>
      <c r="M50" s="20">
        <f>'PUMS Comparison inc-size-worker'!C48</f>
        <v>1339</v>
      </c>
      <c r="N50" s="3">
        <f>HBW!O50</f>
        <v>9610.4930000000004</v>
      </c>
      <c r="O50" s="15">
        <f t="shared" si="5"/>
        <v>6903.884</v>
      </c>
      <c r="P50" s="7">
        <f t="shared" si="6"/>
        <v>33541.144882300003</v>
      </c>
      <c r="Q50" s="7">
        <f t="shared" si="7"/>
        <v>37256.71</v>
      </c>
    </row>
    <row r="51" spans="1:17" x14ac:dyDescent="0.25">
      <c r="A51">
        <v>4</v>
      </c>
      <c r="B51">
        <v>2</v>
      </c>
      <c r="C51">
        <v>2</v>
      </c>
      <c r="D51" t="str">
        <f t="shared" si="0"/>
        <v>H4I2W2</v>
      </c>
      <c r="E51">
        <v>84634.26</v>
      </c>
      <c r="F51">
        <v>95015.939144499993</v>
      </c>
      <c r="G51" s="45">
        <f t="shared" si="2"/>
        <v>2.8048768278119693</v>
      </c>
      <c r="H51" s="1">
        <f t="shared" si="3"/>
        <v>3.1489376285584618</v>
      </c>
      <c r="I51">
        <f>VLOOKUP(D51,NHBOtO206!$A$1:$B$52,2,0)</f>
        <v>4.42</v>
      </c>
      <c r="J51" s="15">
        <f t="shared" si="1"/>
        <v>-0.36541248239548202</v>
      </c>
      <c r="K51" s="1">
        <f t="shared" si="4"/>
        <v>-0.28757067227184119</v>
      </c>
      <c r="L51" s="18">
        <f>HBW!M51</f>
        <v>47</v>
      </c>
      <c r="M51" s="20">
        <f>'PUMS Comparison inc-size-worker'!C49</f>
        <v>15815</v>
      </c>
      <c r="N51" s="3">
        <f>HBW!O51</f>
        <v>30173.966700000001</v>
      </c>
      <c r="O51" s="15">
        <f t="shared" si="5"/>
        <v>69902.3</v>
      </c>
      <c r="P51" s="7">
        <f t="shared" si="6"/>
        <v>95015.939144499993</v>
      </c>
      <c r="Q51" s="7">
        <f t="shared" si="7"/>
        <v>84634.26</v>
      </c>
    </row>
    <row r="52" spans="1:17" x14ac:dyDescent="0.25">
      <c r="A52">
        <v>4</v>
      </c>
      <c r="B52">
        <v>2</v>
      </c>
      <c r="C52">
        <v>3</v>
      </c>
      <c r="D52" t="str">
        <f t="shared" si="0"/>
        <v>H4I3W2</v>
      </c>
      <c r="E52">
        <v>51606.64</v>
      </c>
      <c r="F52">
        <v>59730.797887100001</v>
      </c>
      <c r="G52" s="45">
        <f t="shared" si="2"/>
        <v>1.7425614003172121</v>
      </c>
      <c r="H52" s="1">
        <f t="shared" si="3"/>
        <v>2.0168835407267234</v>
      </c>
      <c r="I52">
        <f>VLOOKUP(D52,NHBOtO206!$A$1:$B$52,2,0)</f>
        <v>3.879</v>
      </c>
      <c r="J52" s="15">
        <f t="shared" si="1"/>
        <v>-0.5507704562213942</v>
      </c>
      <c r="K52" s="1">
        <f t="shared" si="4"/>
        <v>-0.48005064688664001</v>
      </c>
      <c r="L52" s="18">
        <f>HBW!M52</f>
        <v>65</v>
      </c>
      <c r="M52" s="20">
        <f>'PUMS Comparison inc-size-worker'!C50</f>
        <v>42618</v>
      </c>
      <c r="N52" s="3">
        <f>HBW!O52</f>
        <v>29615.392599999999</v>
      </c>
      <c r="O52" s="15">
        <f t="shared" si="5"/>
        <v>165315.22200000001</v>
      </c>
      <c r="P52" s="7">
        <f t="shared" si="6"/>
        <v>59730.797887100001</v>
      </c>
      <c r="Q52" s="7">
        <f t="shared" si="7"/>
        <v>51606.64</v>
      </c>
    </row>
    <row r="53" spans="1:17" x14ac:dyDescent="0.25">
      <c r="A53">
        <v>4</v>
      </c>
      <c r="B53">
        <v>2</v>
      </c>
      <c r="C53">
        <v>4</v>
      </c>
      <c r="D53" t="str">
        <f t="shared" si="0"/>
        <v>H4I4W2</v>
      </c>
      <c r="E53">
        <v>215337.68</v>
      </c>
      <c r="F53">
        <v>324080.27918299998</v>
      </c>
      <c r="G53" s="45">
        <f t="shared" si="2"/>
        <v>2.716803905642867</v>
      </c>
      <c r="H53" s="1">
        <f t="shared" si="3"/>
        <v>4.0887529215797489</v>
      </c>
      <c r="I53">
        <f>VLOOKUP(D53,NHBOtO206!$A$1:$B$52,2,0)</f>
        <v>4.3639999999999999</v>
      </c>
      <c r="J53" s="15">
        <f t="shared" si="1"/>
        <v>-0.37745098404150618</v>
      </c>
      <c r="K53" s="1">
        <f t="shared" si="4"/>
        <v>-6.3072199454686298E-2</v>
      </c>
      <c r="L53" s="18">
        <f>HBW!M53</f>
        <v>207</v>
      </c>
      <c r="M53" s="20">
        <f>'PUMS Comparison inc-size-worker'!C51</f>
        <v>16440</v>
      </c>
      <c r="N53" s="3">
        <f>HBW!O53</f>
        <v>79261.399600000004</v>
      </c>
      <c r="O53" s="15">
        <f t="shared" si="5"/>
        <v>71744.160000000003</v>
      </c>
      <c r="P53" s="7">
        <f t="shared" si="6"/>
        <v>324080.27918299998</v>
      </c>
      <c r="Q53" s="7">
        <f t="shared" si="7"/>
        <v>215337.68</v>
      </c>
    </row>
    <row r="54" spans="1:17" x14ac:dyDescent="0.25">
      <c r="A54">
        <v>4</v>
      </c>
      <c r="B54">
        <v>3</v>
      </c>
      <c r="C54">
        <v>1</v>
      </c>
      <c r="D54" t="str">
        <f t="shared" si="0"/>
        <v>H4I1W3</v>
      </c>
      <c r="E54">
        <v>2488.08</v>
      </c>
      <c r="F54">
        <v>1921.5645</v>
      </c>
      <c r="G54" s="45">
        <f t="shared" si="2"/>
        <v>0.50853644381393581</v>
      </c>
      <c r="H54" s="1">
        <f t="shared" si="3"/>
        <v>0.39274684792655529</v>
      </c>
      <c r="I54">
        <f>VLOOKUP(D54,NHBOtO206!$A$1:$B$52,2,0)</f>
        <v>1.387</v>
      </c>
      <c r="J54" s="15">
        <f t="shared" si="1"/>
        <v>-0.63335512342181988</v>
      </c>
      <c r="K54" s="1">
        <f t="shared" si="4"/>
        <v>-0.71683716804141662</v>
      </c>
      <c r="L54" s="18">
        <f>HBW!M54</f>
        <v>5</v>
      </c>
      <c r="M54" s="20">
        <f>'PUMS Comparison inc-size-worker'!C52</f>
        <v>743</v>
      </c>
      <c r="N54" s="3">
        <f>HBW!O54</f>
        <v>4892.6287000000002</v>
      </c>
      <c r="O54" s="15">
        <f t="shared" si="5"/>
        <v>1030.5409999999999</v>
      </c>
      <c r="P54" s="7">
        <f t="shared" si="6"/>
        <v>1921.5645</v>
      </c>
      <c r="Q54" s="7">
        <f t="shared" si="7"/>
        <v>2488.08</v>
      </c>
    </row>
    <row r="55" spans="1:17" x14ac:dyDescent="0.25">
      <c r="A55">
        <v>4</v>
      </c>
      <c r="B55">
        <v>3</v>
      </c>
      <c r="C55">
        <v>2</v>
      </c>
      <c r="D55" t="str">
        <f t="shared" si="0"/>
        <v>H4I2W3</v>
      </c>
      <c r="E55">
        <v>10898.42</v>
      </c>
      <c r="F55">
        <v>12068.1963344</v>
      </c>
      <c r="G55" s="45">
        <f t="shared" si="2"/>
        <v>0.92746720085629386</v>
      </c>
      <c r="H55" s="1">
        <f t="shared" si="3"/>
        <v>1.0270164183111088</v>
      </c>
      <c r="I55">
        <f>VLOOKUP(D55,NHBOtO206!$A$1:$B$52,2,0)</f>
        <v>5.1269999999999998</v>
      </c>
      <c r="J55" s="15">
        <f t="shared" si="1"/>
        <v>-0.81910138465841731</v>
      </c>
      <c r="K55" s="1">
        <f t="shared" si="4"/>
        <v>-0.79968472433955351</v>
      </c>
      <c r="L55" s="18">
        <f>HBW!M55</f>
        <v>16</v>
      </c>
      <c r="M55" s="20">
        <f>'PUMS Comparison inc-size-worker'!C53</f>
        <v>31643</v>
      </c>
      <c r="N55" s="3">
        <f>HBW!O55</f>
        <v>11750.7336</v>
      </c>
      <c r="O55" s="15">
        <f t="shared" si="5"/>
        <v>162233.66099999999</v>
      </c>
      <c r="P55" s="7">
        <f t="shared" si="6"/>
        <v>12068.196334400001</v>
      </c>
      <c r="Q55" s="7">
        <f t="shared" si="7"/>
        <v>10898.42</v>
      </c>
    </row>
    <row r="56" spans="1:17" x14ac:dyDescent="0.25">
      <c r="A56">
        <v>4</v>
      </c>
      <c r="B56">
        <v>3</v>
      </c>
      <c r="C56">
        <v>3</v>
      </c>
      <c r="D56" t="str">
        <f t="shared" si="0"/>
        <v>H4I3W3</v>
      </c>
      <c r="E56">
        <v>14227.4</v>
      </c>
      <c r="F56">
        <v>8612.2078158599998</v>
      </c>
      <c r="G56" s="45">
        <f t="shared" si="2"/>
        <v>1.4406995006491825</v>
      </c>
      <c r="H56" s="1">
        <f t="shared" si="3"/>
        <v>0.8720921250401682</v>
      </c>
      <c r="I56">
        <f>VLOOKUP(D56,NHBOtO206!$A$1:$B$52,2,0)</f>
        <v>4.6710000000000003</v>
      </c>
      <c r="J56" s="15">
        <f t="shared" si="1"/>
        <v>-0.69156508228448244</v>
      </c>
      <c r="K56" s="1">
        <f t="shared" si="4"/>
        <v>-0.81329648361375118</v>
      </c>
      <c r="L56" s="18">
        <f>HBW!M56</f>
        <v>11</v>
      </c>
      <c r="M56" s="20">
        <f>'PUMS Comparison inc-size-worker'!C54</f>
        <v>62560</v>
      </c>
      <c r="N56" s="3">
        <f>HBW!O56</f>
        <v>9875.3418000000001</v>
      </c>
      <c r="O56" s="15">
        <f t="shared" si="5"/>
        <v>292217.76</v>
      </c>
      <c r="P56" s="7">
        <f t="shared" si="6"/>
        <v>8612.2078158599998</v>
      </c>
      <c r="Q56" s="7">
        <f t="shared" si="7"/>
        <v>14227.4</v>
      </c>
    </row>
    <row r="57" spans="1:17" x14ac:dyDescent="0.25">
      <c r="A57">
        <v>4</v>
      </c>
      <c r="B57">
        <v>3</v>
      </c>
      <c r="C57">
        <v>4</v>
      </c>
      <c r="D57" t="str">
        <f t="shared" si="0"/>
        <v>H4I4W3</v>
      </c>
      <c r="E57">
        <v>67744.27</v>
      </c>
      <c r="F57">
        <v>86789.653574600001</v>
      </c>
      <c r="G57" s="45">
        <f t="shared" si="2"/>
        <v>2.1368934328956501</v>
      </c>
      <c r="H57" s="1">
        <f t="shared" si="3"/>
        <v>2.7376520666153934</v>
      </c>
      <c r="I57">
        <f>VLOOKUP(D57,NHBOtO206!$A$1:$B$52,2,0)</f>
        <v>2.613</v>
      </c>
      <c r="J57" s="15">
        <f t="shared" si="1"/>
        <v>-0.18220687604452732</v>
      </c>
      <c r="K57" s="1">
        <f t="shared" si="4"/>
        <v>4.7704579646151324E-2</v>
      </c>
      <c r="L57" s="18">
        <f>HBW!M57</f>
        <v>44</v>
      </c>
      <c r="M57" s="20">
        <f>'PUMS Comparison inc-size-worker'!C55</f>
        <v>29090</v>
      </c>
      <c r="N57" s="3">
        <f>HBW!O57</f>
        <v>31702.222000000002</v>
      </c>
      <c r="O57" s="15">
        <f t="shared" si="5"/>
        <v>76012.17</v>
      </c>
      <c r="P57" s="7">
        <f t="shared" si="6"/>
        <v>86789.653574600001</v>
      </c>
      <c r="Q57" s="7">
        <f t="shared" si="7"/>
        <v>67744.27</v>
      </c>
    </row>
  </sheetData>
  <mergeCells count="5">
    <mergeCell ref="J2:K2"/>
    <mergeCell ref="E3:F3"/>
    <mergeCell ref="G3:H3"/>
    <mergeCell ref="J3:K3"/>
    <mergeCell ref="M3:N3"/>
  </mergeCells>
  <conditionalFormatting sqref="J6:K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B49F-EB40-4594-B933-139BE4B13C65}">
  <sheetPr codeName="Sheet3"/>
  <dimension ref="A1:W20"/>
  <sheetViews>
    <sheetView workbookViewId="0">
      <selection activeCell="G14" sqref="G14"/>
    </sheetView>
  </sheetViews>
  <sheetFormatPr defaultRowHeight="15" x14ac:dyDescent="0.25"/>
  <cols>
    <col min="1" max="1" width="12.85546875" bestFit="1" customWidth="1"/>
    <col min="2" max="2" width="19.28515625" customWidth="1"/>
    <col min="5" max="5" width="11.140625" customWidth="1"/>
    <col min="9" max="9" width="9.42578125" bestFit="1" customWidth="1"/>
    <col min="10" max="10" width="10.140625" customWidth="1"/>
    <col min="11" max="11" width="12.85546875" bestFit="1" customWidth="1"/>
    <col min="12" max="12" width="11.42578125" bestFit="1" customWidth="1"/>
    <col min="13" max="13" width="11.85546875" bestFit="1" customWidth="1"/>
    <col min="14" max="14" width="23" bestFit="1" customWidth="1"/>
    <col min="15" max="15" width="12.42578125" bestFit="1" customWidth="1"/>
  </cols>
  <sheetData>
    <row r="1" spans="1:23" s="22" customFormat="1" x14ac:dyDescent="0.25">
      <c r="F1" s="23"/>
      <c r="G1" s="23"/>
      <c r="I1" s="24"/>
      <c r="J1" s="24"/>
      <c r="K1" s="24"/>
      <c r="O1" s="22" t="s">
        <v>88</v>
      </c>
    </row>
    <row r="2" spans="1:23" s="22" customFormat="1" x14ac:dyDescent="0.25">
      <c r="C2" s="11"/>
      <c r="D2" s="11"/>
      <c r="E2" s="11"/>
      <c r="F2" s="10"/>
      <c r="G2" s="10"/>
      <c r="H2" s="10"/>
      <c r="I2" s="41" t="s">
        <v>75</v>
      </c>
      <c r="J2" s="41"/>
      <c r="K2" s="25" t="s">
        <v>73</v>
      </c>
      <c r="O2" s="38" t="e">
        <f>(O4-N4)/N4</f>
        <v>#DIV/0!</v>
      </c>
      <c r="P2" s="38" t="e">
        <f>(P4-N4)/N4</f>
        <v>#DIV/0!</v>
      </c>
    </row>
    <row r="3" spans="1:23" s="22" customFormat="1" ht="15.75" thickBot="1" x14ac:dyDescent="0.3">
      <c r="C3" s="11"/>
      <c r="D3" s="42" t="s">
        <v>84</v>
      </c>
      <c r="E3" s="41"/>
      <c r="F3" s="41" t="s">
        <v>75</v>
      </c>
      <c r="G3" s="41"/>
      <c r="H3" s="11"/>
      <c r="I3" s="41" t="s">
        <v>82</v>
      </c>
      <c r="J3" s="41"/>
      <c r="K3" s="37"/>
      <c r="L3" s="41" t="s">
        <v>74</v>
      </c>
      <c r="M3" s="41"/>
      <c r="N3" s="22" t="s">
        <v>81</v>
      </c>
    </row>
    <row r="4" spans="1:23" ht="15.75" thickBot="1" x14ac:dyDescent="0.3">
      <c r="C4" s="1"/>
      <c r="D4" s="13">
        <v>2014</v>
      </c>
      <c r="E4" s="29">
        <v>2014</v>
      </c>
      <c r="F4" s="13">
        <v>2014</v>
      </c>
      <c r="G4" s="9">
        <v>2014</v>
      </c>
      <c r="H4" s="9">
        <v>2006</v>
      </c>
      <c r="I4" s="13">
        <v>2014</v>
      </c>
      <c r="J4" s="9">
        <v>2014</v>
      </c>
      <c r="K4" s="13" t="s">
        <v>85</v>
      </c>
      <c r="L4" s="15"/>
      <c r="N4" s="34" t="e">
        <f>SUM(N6:N21)/SUM(L6:L21)</f>
        <v>#DIV/0!</v>
      </c>
      <c r="O4" s="35">
        <f>SUM(O6:O17)/SUM(M6:M17)</f>
        <v>0.10163072136054624</v>
      </c>
      <c r="P4" s="40">
        <f>SUM(P6:P21)/SUM(M6:M21)</f>
        <v>0</v>
      </c>
    </row>
    <row r="5" spans="1:23" s="12" customFormat="1" x14ac:dyDescent="0.25">
      <c r="A5" s="12" t="s">
        <v>78</v>
      </c>
      <c r="B5" s="12" t="s">
        <v>111</v>
      </c>
      <c r="C5" s="12" t="s">
        <v>5</v>
      </c>
      <c r="D5" s="14" t="s">
        <v>61</v>
      </c>
      <c r="E5" s="12" t="s">
        <v>58</v>
      </c>
      <c r="F5" s="14" t="s">
        <v>61</v>
      </c>
      <c r="G5" s="12" t="s">
        <v>58</v>
      </c>
      <c r="H5" s="12" t="s">
        <v>58</v>
      </c>
      <c r="I5" s="14" t="s">
        <v>61</v>
      </c>
      <c r="J5" s="12" t="s">
        <v>58</v>
      </c>
      <c r="K5" s="14">
        <v>2014</v>
      </c>
      <c r="L5" s="14" t="s">
        <v>79</v>
      </c>
      <c r="M5" s="12" t="s">
        <v>80</v>
      </c>
      <c r="N5" s="14">
        <v>2006</v>
      </c>
      <c r="O5" s="12" t="s">
        <v>59</v>
      </c>
      <c r="P5" s="12" t="s">
        <v>60</v>
      </c>
    </row>
    <row r="6" spans="1:23" x14ac:dyDescent="0.25">
      <c r="A6">
        <v>1</v>
      </c>
      <c r="B6">
        <v>0</v>
      </c>
      <c r="C6" t="str">
        <f>_xlfn.CONCAT("I",A6,"C",B6)</f>
        <v>I1C0</v>
      </c>
      <c r="D6" s="20"/>
      <c r="E6" s="30">
        <v>0</v>
      </c>
      <c r="F6" s="15">
        <f>D6/M6</f>
        <v>0</v>
      </c>
      <c r="G6" s="1">
        <f>E6/M6</f>
        <v>0</v>
      </c>
      <c r="H6">
        <f>VLOOKUP(C6,College2006!$A$1:$B$12,2,0)</f>
        <v>1E-3</v>
      </c>
      <c r="I6" s="15">
        <f>(F6-H6)/H6</f>
        <v>-1</v>
      </c>
      <c r="J6" s="1"/>
      <c r="K6" s="44"/>
      <c r="L6" s="20"/>
      <c r="M6" s="3">
        <v>328790.86180000001</v>
      </c>
      <c r="N6" s="7">
        <f>L6*H6</f>
        <v>0</v>
      </c>
      <c r="O6" s="7">
        <f>G6*M6</f>
        <v>0</v>
      </c>
      <c r="P6" s="7">
        <f t="shared" ref="P6:P17" si="0">F6*M6</f>
        <v>0</v>
      </c>
      <c r="R6" s="27"/>
    </row>
    <row r="7" spans="1:23" x14ac:dyDescent="0.25">
      <c r="A7">
        <v>1</v>
      </c>
      <c r="B7">
        <v>1</v>
      </c>
      <c r="C7" t="str">
        <f t="shared" ref="C7:C21" si="1">_xlfn.CONCAT("I",A7,"C",B7)</f>
        <v>I1C1</v>
      </c>
      <c r="E7" s="30">
        <v>23336.932356699999</v>
      </c>
      <c r="G7" s="45">
        <f>E7/M7</f>
        <v>5.5389870973349298E-2</v>
      </c>
      <c r="H7">
        <f>VLOOKUP(C7,College2006!$A$1:$B$12,2,0)</f>
        <v>0.91100000000000003</v>
      </c>
      <c r="I7" s="15">
        <f t="shared" ref="I7:I17" si="2">(F7-H7)/H7</f>
        <v>-1</v>
      </c>
      <c r="J7" s="1">
        <f t="shared" ref="J7:J17" si="3">(G7-H7)/H7</f>
        <v>-0.93919882439807978</v>
      </c>
      <c r="M7">
        <v>421321.29840000003</v>
      </c>
      <c r="N7" s="7">
        <f t="shared" ref="N7:N17" si="4">L7*H7</f>
        <v>0</v>
      </c>
      <c r="O7" s="7">
        <f t="shared" ref="O7:O16" si="5">G7*M7</f>
        <v>23336.932356699999</v>
      </c>
      <c r="P7" s="7">
        <f t="shared" si="0"/>
        <v>0</v>
      </c>
    </row>
    <row r="8" spans="1:23" x14ac:dyDescent="0.25">
      <c r="A8">
        <v>1</v>
      </c>
      <c r="B8">
        <v>2</v>
      </c>
      <c r="C8" t="str">
        <f t="shared" si="1"/>
        <v>I1C2</v>
      </c>
      <c r="E8" s="30">
        <v>16931.5536932</v>
      </c>
      <c r="G8" s="1">
        <f t="shared" ref="G7:G17" si="6">E8/M8</f>
        <v>9.2123803873062751E-2</v>
      </c>
      <c r="H8">
        <f>VLOOKUP(C8,College2006!$A$1:$B$12,2,0)</f>
        <v>3.22</v>
      </c>
      <c r="I8" s="15">
        <f t="shared" si="2"/>
        <v>-1</v>
      </c>
      <c r="J8" s="1">
        <f t="shared" si="3"/>
        <v>-0.97139012302078798</v>
      </c>
      <c r="M8">
        <v>183791.3002</v>
      </c>
      <c r="N8" s="7">
        <f t="shared" si="4"/>
        <v>0</v>
      </c>
      <c r="O8" s="7">
        <f t="shared" si="5"/>
        <v>16931.5536932</v>
      </c>
      <c r="P8" s="7">
        <f t="shared" si="0"/>
        <v>0</v>
      </c>
      <c r="S8" t="s">
        <v>112</v>
      </c>
      <c r="T8" t="s">
        <v>2</v>
      </c>
      <c r="U8" t="s">
        <v>64</v>
      </c>
    </row>
    <row r="9" spans="1:23" x14ac:dyDescent="0.25">
      <c r="A9">
        <v>2</v>
      </c>
      <c r="B9">
        <v>0</v>
      </c>
      <c r="C9" t="str">
        <f t="shared" si="1"/>
        <v>I2C0</v>
      </c>
      <c r="E9" s="30">
        <v>0</v>
      </c>
      <c r="G9" s="1">
        <f t="shared" si="6"/>
        <v>0</v>
      </c>
      <c r="H9">
        <f>VLOOKUP(C9,College2006!$A$1:$B$12,2,0)</f>
        <v>2E-3</v>
      </c>
      <c r="I9" s="15">
        <f t="shared" si="2"/>
        <v>-1</v>
      </c>
      <c r="J9" s="1"/>
      <c r="M9">
        <v>362352.27799999999</v>
      </c>
      <c r="N9" s="7">
        <f t="shared" si="4"/>
        <v>0</v>
      </c>
      <c r="O9" s="7">
        <f t="shared" si="5"/>
        <v>0</v>
      </c>
      <c r="P9" s="7">
        <f t="shared" si="0"/>
        <v>0</v>
      </c>
      <c r="S9">
        <v>0</v>
      </c>
      <c r="T9">
        <v>1</v>
      </c>
      <c r="U9" t="s">
        <v>112</v>
      </c>
      <c r="V9" t="s">
        <v>2</v>
      </c>
      <c r="W9" t="s">
        <v>64</v>
      </c>
    </row>
    <row r="10" spans="1:23" x14ac:dyDescent="0.25">
      <c r="A10">
        <v>2</v>
      </c>
      <c r="B10">
        <v>1</v>
      </c>
      <c r="C10" t="str">
        <f t="shared" si="1"/>
        <v>I2C1</v>
      </c>
      <c r="E10" s="30">
        <v>23822.8617132</v>
      </c>
      <c r="G10" s="1">
        <f t="shared" si="6"/>
        <v>0.70097498742950026</v>
      </c>
      <c r="H10">
        <f>VLOOKUP(C10,College2006!$A$1:$B$12,2,0)</f>
        <v>0.91400000000000003</v>
      </c>
      <c r="I10" s="15">
        <f t="shared" si="2"/>
        <v>-1</v>
      </c>
      <c r="J10" s="1">
        <f t="shared" si="3"/>
        <v>-0.23306894154321636</v>
      </c>
      <c r="M10">
        <v>33985.323499999999</v>
      </c>
      <c r="N10" s="7">
        <f t="shared" si="4"/>
        <v>0</v>
      </c>
      <c r="O10" s="7">
        <f t="shared" si="5"/>
        <v>23822.8617132</v>
      </c>
      <c r="P10" s="7">
        <f t="shared" si="0"/>
        <v>0</v>
      </c>
      <c r="S10">
        <v>0</v>
      </c>
      <c r="T10">
        <v>2</v>
      </c>
      <c r="U10">
        <v>0</v>
      </c>
      <c r="V10">
        <v>1</v>
      </c>
      <c r="W10">
        <v>328790.86180000001</v>
      </c>
    </row>
    <row r="11" spans="1:23" x14ac:dyDescent="0.25">
      <c r="A11">
        <v>2</v>
      </c>
      <c r="B11">
        <v>2</v>
      </c>
      <c r="C11" t="str">
        <f t="shared" si="1"/>
        <v>I2C2</v>
      </c>
      <c r="E11" s="30">
        <v>13238.9351474</v>
      </c>
      <c r="G11" s="1">
        <f t="shared" si="6"/>
        <v>0.37039090264791874</v>
      </c>
      <c r="H11">
        <f>VLOOKUP(C11,College2006!$A$1:$B$12,2,0)</f>
        <v>3.1240000000000001</v>
      </c>
      <c r="I11" s="15">
        <f t="shared" si="2"/>
        <v>-1</v>
      </c>
      <c r="J11" s="1">
        <f t="shared" si="3"/>
        <v>-0.8814369709833807</v>
      </c>
      <c r="M11">
        <v>35743.143400000001</v>
      </c>
      <c r="N11" s="7">
        <f t="shared" si="4"/>
        <v>0</v>
      </c>
      <c r="O11" s="7">
        <f t="shared" si="5"/>
        <v>13238.9351474</v>
      </c>
      <c r="P11" s="7">
        <f t="shared" si="0"/>
        <v>0</v>
      </c>
      <c r="S11">
        <v>0</v>
      </c>
      <c r="T11">
        <v>3</v>
      </c>
      <c r="U11">
        <v>0</v>
      </c>
      <c r="V11">
        <v>2</v>
      </c>
      <c r="W11">
        <v>421321.29840000003</v>
      </c>
    </row>
    <row r="12" spans="1:23" x14ac:dyDescent="0.25">
      <c r="A12">
        <v>3</v>
      </c>
      <c r="B12">
        <v>0</v>
      </c>
      <c r="C12" t="str">
        <f t="shared" si="1"/>
        <v>I3C0</v>
      </c>
      <c r="E12" s="30">
        <v>0</v>
      </c>
      <c r="G12" s="1">
        <f t="shared" si="6"/>
        <v>0</v>
      </c>
      <c r="H12">
        <f>VLOOKUP(C12,College2006!$A$1:$B$12,2,0)</f>
        <v>6.0000000000000001E-3</v>
      </c>
      <c r="I12" s="15">
        <f t="shared" si="2"/>
        <v>-1</v>
      </c>
      <c r="J12" s="1"/>
      <c r="M12">
        <v>16627.948400000001</v>
      </c>
      <c r="N12" s="7">
        <f t="shared" si="4"/>
        <v>0</v>
      </c>
      <c r="O12" s="7">
        <f t="shared" si="5"/>
        <v>0</v>
      </c>
      <c r="P12" s="7">
        <f t="shared" si="0"/>
        <v>0</v>
      </c>
      <c r="S12">
        <v>0</v>
      </c>
      <c r="T12">
        <v>4</v>
      </c>
      <c r="U12">
        <v>0</v>
      </c>
      <c r="V12">
        <v>3</v>
      </c>
      <c r="W12">
        <v>183791.3002</v>
      </c>
    </row>
    <row r="13" spans="1:23" x14ac:dyDescent="0.25">
      <c r="A13">
        <v>3</v>
      </c>
      <c r="B13">
        <v>1</v>
      </c>
      <c r="C13" t="str">
        <f t="shared" si="1"/>
        <v>I3C1</v>
      </c>
      <c r="E13" s="30">
        <v>11688.975692</v>
      </c>
      <c r="G13" s="1">
        <f t="shared" si="6"/>
        <v>0.28319227556271986</v>
      </c>
      <c r="H13">
        <f>VLOOKUP(C13,College2006!$A$1:$B$12,2,0)</f>
        <v>0.70199999999999996</v>
      </c>
      <c r="I13" s="15">
        <f t="shared" si="2"/>
        <v>-1</v>
      </c>
      <c r="J13" s="1">
        <f t="shared" si="3"/>
        <v>-0.59659220005310554</v>
      </c>
      <c r="M13">
        <v>41275.7575</v>
      </c>
      <c r="N13" s="7">
        <f t="shared" si="4"/>
        <v>0</v>
      </c>
      <c r="O13" s="7">
        <f t="shared" si="5"/>
        <v>11688.975692000002</v>
      </c>
      <c r="P13" s="7">
        <f t="shared" si="0"/>
        <v>0</v>
      </c>
      <c r="S13">
        <v>1</v>
      </c>
      <c r="T13">
        <v>1</v>
      </c>
      <c r="U13">
        <v>0</v>
      </c>
      <c r="V13">
        <v>4</v>
      </c>
      <c r="W13">
        <v>362352.27799999999</v>
      </c>
    </row>
    <row r="14" spans="1:23" x14ac:dyDescent="0.25">
      <c r="A14">
        <v>3</v>
      </c>
      <c r="B14">
        <v>2</v>
      </c>
      <c r="C14" t="str">
        <f t="shared" si="1"/>
        <v>I3C2</v>
      </c>
      <c r="E14" s="30">
        <v>5027.9652683699996</v>
      </c>
      <c r="G14" s="1">
        <f t="shared" si="6"/>
        <v>0.37998355164463693</v>
      </c>
      <c r="H14">
        <f>VLOOKUP(C14,College2006!$A$1:$B$12,2,0)</f>
        <v>1.52</v>
      </c>
      <c r="I14" s="15">
        <f t="shared" si="2"/>
        <v>-1</v>
      </c>
      <c r="J14" s="1">
        <f t="shared" si="3"/>
        <v>-0.75001082128642316</v>
      </c>
      <c r="M14">
        <v>13232.060299999999</v>
      </c>
      <c r="N14" s="7">
        <f t="shared" si="4"/>
        <v>0</v>
      </c>
      <c r="O14" s="7">
        <f t="shared" si="5"/>
        <v>5027.9652683699996</v>
      </c>
      <c r="P14" s="7">
        <f t="shared" si="0"/>
        <v>0</v>
      </c>
      <c r="S14">
        <v>1</v>
      </c>
      <c r="T14">
        <v>2</v>
      </c>
      <c r="U14">
        <v>1</v>
      </c>
      <c r="V14">
        <v>1</v>
      </c>
      <c r="W14">
        <v>33985.323499999999</v>
      </c>
    </row>
    <row r="15" spans="1:23" x14ac:dyDescent="0.25">
      <c r="A15">
        <v>4</v>
      </c>
      <c r="B15">
        <v>0</v>
      </c>
      <c r="C15" t="str">
        <f t="shared" si="1"/>
        <v>I4C0</v>
      </c>
      <c r="E15" s="30">
        <v>0</v>
      </c>
      <c r="G15" s="1">
        <f t="shared" si="6"/>
        <v>0</v>
      </c>
      <c r="H15">
        <f>VLOOKUP(C15,College2006!$A$1:$B$12,2,0)</f>
        <v>7.0000000000000001E-3</v>
      </c>
      <c r="I15" s="15">
        <f t="shared" si="2"/>
        <v>-1</v>
      </c>
      <c r="J15" s="1"/>
      <c r="M15">
        <v>11643.340399999999</v>
      </c>
      <c r="N15" s="7">
        <f t="shared" si="4"/>
        <v>0</v>
      </c>
      <c r="O15" s="7">
        <f t="shared" si="5"/>
        <v>0</v>
      </c>
      <c r="P15" s="7">
        <f t="shared" si="0"/>
        <v>0</v>
      </c>
      <c r="S15">
        <v>1</v>
      </c>
      <c r="T15">
        <v>3</v>
      </c>
      <c r="U15">
        <v>1</v>
      </c>
      <c r="V15">
        <v>2</v>
      </c>
      <c r="W15">
        <v>35743.143400000001</v>
      </c>
    </row>
    <row r="16" spans="1:23" x14ac:dyDescent="0.25">
      <c r="A16">
        <v>4</v>
      </c>
      <c r="B16">
        <v>1</v>
      </c>
      <c r="C16" t="str">
        <f t="shared" si="1"/>
        <v>I4C1</v>
      </c>
      <c r="E16" s="30">
        <v>53501.094126099997</v>
      </c>
      <c r="G16" s="1">
        <f t="shared" si="6"/>
        <v>17.570601131865125</v>
      </c>
      <c r="H16">
        <f>VLOOKUP(C16,College2006!$A$1:$B$12,2,0)</f>
        <v>0.71599999999999997</v>
      </c>
      <c r="I16" s="15">
        <f t="shared" si="2"/>
        <v>-1</v>
      </c>
      <c r="J16" s="1">
        <f>(G16-H16)/H16</f>
        <v>23.539945714895424</v>
      </c>
      <c r="M16">
        <v>3044.9211</v>
      </c>
      <c r="N16" s="7">
        <f t="shared" si="4"/>
        <v>0</v>
      </c>
      <c r="O16" s="7">
        <f t="shared" si="5"/>
        <v>53501.094126100004</v>
      </c>
      <c r="P16" s="7">
        <f t="shared" si="0"/>
        <v>0</v>
      </c>
      <c r="S16">
        <v>1</v>
      </c>
      <c r="T16">
        <v>4</v>
      </c>
      <c r="U16">
        <v>1</v>
      </c>
      <c r="V16">
        <v>3</v>
      </c>
      <c r="W16">
        <v>16627.948400000001</v>
      </c>
    </row>
    <row r="17" spans="1:23" x14ac:dyDescent="0.25">
      <c r="A17">
        <v>4</v>
      </c>
      <c r="B17">
        <v>2</v>
      </c>
      <c r="C17" t="str">
        <f t="shared" si="1"/>
        <v>I4C2</v>
      </c>
      <c r="E17" s="30">
        <v>11646.0087138</v>
      </c>
      <c r="G17" s="1" t="e">
        <f t="shared" si="6"/>
        <v>#DIV/0!</v>
      </c>
      <c r="H17">
        <f>VLOOKUP(C17,College2006!$A$1:$B$12,2,0)</f>
        <v>0.97199999999999998</v>
      </c>
      <c r="I17" s="15">
        <f t="shared" si="2"/>
        <v>-1</v>
      </c>
      <c r="J17" s="1" t="e">
        <f t="shared" si="3"/>
        <v>#DIV/0!</v>
      </c>
      <c r="M17">
        <v>0</v>
      </c>
      <c r="N17" s="7">
        <f t="shared" si="4"/>
        <v>0</v>
      </c>
      <c r="O17" s="7"/>
      <c r="P17" s="7">
        <f t="shared" si="0"/>
        <v>0</v>
      </c>
      <c r="S17">
        <v>2</v>
      </c>
      <c r="T17">
        <v>1</v>
      </c>
      <c r="U17">
        <v>1</v>
      </c>
      <c r="V17">
        <v>4</v>
      </c>
      <c r="W17">
        <v>41275.7575</v>
      </c>
    </row>
    <row r="18" spans="1:23" x14ac:dyDescent="0.25">
      <c r="S18">
        <v>2</v>
      </c>
      <c r="T18">
        <v>2</v>
      </c>
      <c r="U18">
        <v>2</v>
      </c>
      <c r="V18">
        <v>1</v>
      </c>
      <c r="W18">
        <v>13232.060299999999</v>
      </c>
    </row>
    <row r="19" spans="1:23" x14ac:dyDescent="0.25">
      <c r="E19" s="4">
        <f>SUM(E6:E17)</f>
        <v>159194.32671076996</v>
      </c>
      <c r="S19">
        <v>2</v>
      </c>
      <c r="T19">
        <v>3</v>
      </c>
      <c r="U19">
        <v>2</v>
      </c>
      <c r="V19">
        <v>2</v>
      </c>
      <c r="W19">
        <v>11643.340399999999</v>
      </c>
    </row>
    <row r="20" spans="1:23" x14ac:dyDescent="0.25">
      <c r="S20">
        <v>2</v>
      </c>
      <c r="T20">
        <v>4</v>
      </c>
      <c r="U20">
        <v>2</v>
      </c>
      <c r="V20">
        <v>3</v>
      </c>
      <c r="W20">
        <v>3044.9211</v>
      </c>
    </row>
  </sheetData>
  <mergeCells count="5">
    <mergeCell ref="I2:J2"/>
    <mergeCell ref="D3:E3"/>
    <mergeCell ref="F3:G3"/>
    <mergeCell ref="I3:J3"/>
    <mergeCell ref="L3:M3"/>
  </mergeCells>
  <conditionalFormatting sqref="I6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Summary 2</vt:lpstr>
      <vt:lpstr>HBW</vt:lpstr>
      <vt:lpstr>HBO</vt:lpstr>
      <vt:lpstr>HBShop</vt:lpstr>
      <vt:lpstr>HBSchool</vt:lpstr>
      <vt:lpstr>NHB WtO</vt:lpstr>
      <vt:lpstr>NHB OtO</vt:lpstr>
      <vt:lpstr>College</vt:lpstr>
      <vt:lpstr>College2006</vt:lpstr>
      <vt:lpstr>HBSchool2006</vt:lpstr>
      <vt:lpstr>HBW2006</vt:lpstr>
      <vt:lpstr>NHBWtO2006</vt:lpstr>
      <vt:lpstr>NHBOtO206</vt:lpstr>
      <vt:lpstr>HBO2006</vt:lpstr>
      <vt:lpstr>HBShop2006</vt:lpstr>
      <vt:lpstr>PUMS Comparison inc-size-worker</vt:lpstr>
      <vt:lpstr>PUMS school-inc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Nichols</dc:creator>
  <cp:lastModifiedBy>Brice Nichols</cp:lastModifiedBy>
  <dcterms:created xsi:type="dcterms:W3CDTF">2018-02-01T18:38:36Z</dcterms:created>
  <dcterms:modified xsi:type="dcterms:W3CDTF">2018-02-07T18:39:55Z</dcterms:modified>
</cp:coreProperties>
</file>