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tra\My Drive\Publications\PhD\Spoor Count\"/>
    </mc:Choice>
  </mc:AlternateContent>
  <xr:revisionPtr revIDLastSave="0" documentId="13_ncr:1_{CB03C04F-DF34-4053-A0B9-76C5E65DE3C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ll PAs" sheetId="2" r:id="rId1"/>
    <sheet name="Ruaha NP (Effective)" sheetId="7" r:id="rId2"/>
    <sheet name="All GRs" sheetId="1" r:id="rId3"/>
    <sheet name="Rungwa GR" sheetId="3" r:id="rId4"/>
    <sheet name="Kizigo GR" sheetId="4" r:id="rId5"/>
    <sheet name="Muhesi GR" sheetId="5" r:id="rId6"/>
  </sheets>
  <definedNames>
    <definedName name="_xlnm._FilterDatabase" localSheetId="2" hidden="1">'All GRs'!$A$1:$M$79</definedName>
    <definedName name="_xlnm._FilterDatabase" localSheetId="0" hidden="1">'All PAs'!$A$1:$M$148</definedName>
    <definedName name="_xlnm._FilterDatabase" localSheetId="4" hidden="1">'Kizigo GR'!$A$1:$M$24</definedName>
    <definedName name="_xlnm._FilterDatabase" localSheetId="5" hidden="1">'Muhesi GR'!$A$1:$M$19</definedName>
    <definedName name="_xlnm._FilterDatabase" localSheetId="1" hidden="1">'Ruaha NP (Effective)'!$A$1:$M$60</definedName>
    <definedName name="_xlnm._FilterDatabase" localSheetId="3" hidden="1">'Rungwa GR'!$A$1:$M$44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4" i="2" l="1"/>
  <c r="O164" i="2"/>
  <c r="F45" i="5"/>
  <c r="F47" i="5" s="1"/>
  <c r="E45" i="5"/>
  <c r="E47" i="5" s="1"/>
  <c r="D45" i="5"/>
  <c r="D46" i="5" s="1"/>
  <c r="C45" i="5"/>
  <c r="C46" i="5" s="1"/>
  <c r="B45" i="5"/>
  <c r="B49" i="5" s="1"/>
  <c r="F50" i="4"/>
  <c r="F51" i="4" s="1"/>
  <c r="E50" i="4"/>
  <c r="E51" i="4" s="1"/>
  <c r="D50" i="4"/>
  <c r="D53" i="4" s="1"/>
  <c r="C50" i="4"/>
  <c r="C53" i="4" s="1"/>
  <c r="B50" i="4"/>
  <c r="B53" i="4" s="1"/>
  <c r="F70" i="3"/>
  <c r="F73" i="3" s="1"/>
  <c r="E70" i="3"/>
  <c r="E71" i="3" s="1"/>
  <c r="D74" i="3"/>
  <c r="D70" i="3"/>
  <c r="D72" i="3" s="1"/>
  <c r="C72" i="3"/>
  <c r="C74" i="3"/>
  <c r="C70" i="3"/>
  <c r="C71" i="3" s="1"/>
  <c r="B70" i="3"/>
  <c r="B73" i="3" s="1"/>
  <c r="F105" i="1"/>
  <c r="F109" i="1" s="1"/>
  <c r="E105" i="1"/>
  <c r="E106" i="1" s="1"/>
  <c r="D105" i="1"/>
  <c r="D108" i="1" s="1"/>
  <c r="C109" i="1"/>
  <c r="C105" i="1"/>
  <c r="C108" i="1" s="1"/>
  <c r="B105" i="1"/>
  <c r="B107" i="1" s="1"/>
  <c r="F86" i="7"/>
  <c r="F90" i="7" s="1"/>
  <c r="E86" i="7"/>
  <c r="E87" i="7" s="1"/>
  <c r="D86" i="7"/>
  <c r="D87" i="7" s="1"/>
  <c r="C86" i="7"/>
  <c r="C89" i="7" s="1"/>
  <c r="B86" i="7"/>
  <c r="B88" i="7" s="1"/>
  <c r="B174" i="2"/>
  <c r="B175" i="2" s="1"/>
  <c r="F178" i="2"/>
  <c r="F177" i="2"/>
  <c r="F176" i="2"/>
  <c r="F175" i="2"/>
  <c r="F174" i="2"/>
  <c r="E178" i="2"/>
  <c r="E177" i="2"/>
  <c r="E176" i="2"/>
  <c r="E175" i="2"/>
  <c r="E174" i="2"/>
  <c r="D178" i="2"/>
  <c r="D177" i="2"/>
  <c r="D176" i="2"/>
  <c r="D175" i="2"/>
  <c r="D174" i="2"/>
  <c r="C174" i="2"/>
  <c r="C178" i="2" s="1"/>
  <c r="F46" i="5" l="1"/>
  <c r="F49" i="5"/>
  <c r="E46" i="5"/>
  <c r="E49" i="5"/>
  <c r="B46" i="5"/>
  <c r="D48" i="5"/>
  <c r="D49" i="5"/>
  <c r="C48" i="5"/>
  <c r="B48" i="5"/>
  <c r="B47" i="5"/>
  <c r="E48" i="5"/>
  <c r="C49" i="5"/>
  <c r="C47" i="5"/>
  <c r="F48" i="5"/>
  <c r="D47" i="5"/>
  <c r="F54" i="4"/>
  <c r="D51" i="4"/>
  <c r="B52" i="4"/>
  <c r="C52" i="4"/>
  <c r="F53" i="4"/>
  <c r="B54" i="4"/>
  <c r="E52" i="4"/>
  <c r="C51" i="4"/>
  <c r="F52" i="4"/>
  <c r="D54" i="4"/>
  <c r="D52" i="4"/>
  <c r="B51" i="4"/>
  <c r="C54" i="4"/>
  <c r="E54" i="4"/>
  <c r="E53" i="4"/>
  <c r="F71" i="3"/>
  <c r="F74" i="3"/>
  <c r="F72" i="3"/>
  <c r="E74" i="3"/>
  <c r="E72" i="3"/>
  <c r="D73" i="3"/>
  <c r="D71" i="3"/>
  <c r="B71" i="3"/>
  <c r="C73" i="3"/>
  <c r="B72" i="3"/>
  <c r="E73" i="3"/>
  <c r="B74" i="3"/>
  <c r="D109" i="1"/>
  <c r="E109" i="1"/>
  <c r="D106" i="1"/>
  <c r="B108" i="1"/>
  <c r="B109" i="1"/>
  <c r="E108" i="1"/>
  <c r="F106" i="1"/>
  <c r="C107" i="1"/>
  <c r="F108" i="1"/>
  <c r="D107" i="1"/>
  <c r="B106" i="1"/>
  <c r="C106" i="1"/>
  <c r="F107" i="1"/>
  <c r="E107" i="1"/>
  <c r="B90" i="7"/>
  <c r="B87" i="7"/>
  <c r="C90" i="7"/>
  <c r="B89" i="7"/>
  <c r="E89" i="7"/>
  <c r="D88" i="7"/>
  <c r="F87" i="7"/>
  <c r="C88" i="7"/>
  <c r="E88" i="7"/>
  <c r="F89" i="7"/>
  <c r="C87" i="7"/>
  <c r="F88" i="7"/>
  <c r="D90" i="7"/>
  <c r="D89" i="7"/>
  <c r="E90" i="7"/>
  <c r="C175" i="2"/>
  <c r="C176" i="2"/>
  <c r="C177" i="2"/>
  <c r="M16" i="4"/>
  <c r="K16" i="4"/>
  <c r="I16" i="4"/>
  <c r="G16" i="4"/>
  <c r="E16" i="4"/>
  <c r="M5" i="4"/>
  <c r="K5" i="4"/>
  <c r="I5" i="4"/>
  <c r="G5" i="4"/>
  <c r="E5" i="4"/>
  <c r="L66" i="7"/>
  <c r="J66" i="7"/>
  <c r="H66" i="7"/>
  <c r="F66" i="7"/>
  <c r="D66" i="7"/>
  <c r="C61" i="7"/>
  <c r="C64" i="7" s="1"/>
  <c r="M60" i="7"/>
  <c r="K60" i="7"/>
  <c r="I60" i="7"/>
  <c r="G60" i="7"/>
  <c r="E60" i="7"/>
  <c r="M59" i="7"/>
  <c r="K59" i="7"/>
  <c r="I59" i="7"/>
  <c r="G59" i="7"/>
  <c r="E59" i="7"/>
  <c r="M58" i="7"/>
  <c r="K58" i="7"/>
  <c r="I58" i="7"/>
  <c r="G58" i="7"/>
  <c r="E58" i="7"/>
  <c r="M57" i="7"/>
  <c r="K57" i="7"/>
  <c r="I57" i="7"/>
  <c r="G57" i="7"/>
  <c r="E57" i="7"/>
  <c r="M56" i="7"/>
  <c r="K56" i="7"/>
  <c r="I56" i="7"/>
  <c r="G56" i="7"/>
  <c r="E56" i="7"/>
  <c r="M55" i="7"/>
  <c r="K55" i="7"/>
  <c r="I55" i="7"/>
  <c r="G55" i="7"/>
  <c r="E55" i="7"/>
  <c r="M54" i="7"/>
  <c r="K54" i="7"/>
  <c r="I54" i="7"/>
  <c r="G54" i="7"/>
  <c r="E54" i="7"/>
  <c r="M53" i="7"/>
  <c r="K53" i="7"/>
  <c r="I53" i="7"/>
  <c r="G53" i="7"/>
  <c r="E53" i="7"/>
  <c r="M52" i="7"/>
  <c r="K52" i="7"/>
  <c r="I52" i="7"/>
  <c r="G52" i="7"/>
  <c r="E52" i="7"/>
  <c r="M51" i="7"/>
  <c r="K51" i="7"/>
  <c r="I51" i="7"/>
  <c r="G51" i="7"/>
  <c r="E51" i="7"/>
  <c r="M50" i="7"/>
  <c r="K50" i="7"/>
  <c r="I50" i="7"/>
  <c r="G50" i="7"/>
  <c r="E50" i="7"/>
  <c r="M49" i="7"/>
  <c r="K49" i="7"/>
  <c r="I49" i="7"/>
  <c r="G49" i="7"/>
  <c r="E49" i="7"/>
  <c r="M48" i="7"/>
  <c r="K48" i="7"/>
  <c r="I48" i="7"/>
  <c r="G48" i="7"/>
  <c r="E48" i="7"/>
  <c r="M47" i="7"/>
  <c r="K47" i="7"/>
  <c r="I47" i="7"/>
  <c r="G47" i="7"/>
  <c r="E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M16" i="7"/>
  <c r="K16" i="7"/>
  <c r="I16" i="7"/>
  <c r="G16" i="7"/>
  <c r="E16" i="7"/>
  <c r="M15" i="7"/>
  <c r="K15" i="7"/>
  <c r="I15" i="7"/>
  <c r="G15" i="7"/>
  <c r="E15" i="7"/>
  <c r="M14" i="7"/>
  <c r="K14" i="7"/>
  <c r="I14" i="7"/>
  <c r="G14" i="7"/>
  <c r="E14" i="7"/>
  <c r="M13" i="7"/>
  <c r="K13" i="7"/>
  <c r="I13" i="7"/>
  <c r="G13" i="7"/>
  <c r="E13" i="7"/>
  <c r="M12" i="7"/>
  <c r="K12" i="7"/>
  <c r="I12" i="7"/>
  <c r="G12" i="7"/>
  <c r="E12" i="7"/>
  <c r="M11" i="7"/>
  <c r="K11" i="7"/>
  <c r="I11" i="7"/>
  <c r="G11" i="7"/>
  <c r="E11" i="7"/>
  <c r="M10" i="7"/>
  <c r="K10" i="7"/>
  <c r="I10" i="7"/>
  <c r="G10" i="7"/>
  <c r="E10" i="7"/>
  <c r="M9" i="7"/>
  <c r="K9" i="7"/>
  <c r="I9" i="7"/>
  <c r="G9" i="7"/>
  <c r="E9" i="7"/>
  <c r="M8" i="7"/>
  <c r="K8" i="7"/>
  <c r="I8" i="7"/>
  <c r="G8" i="7"/>
  <c r="E8" i="7"/>
  <c r="M7" i="7"/>
  <c r="K7" i="7"/>
  <c r="I7" i="7"/>
  <c r="G7" i="7"/>
  <c r="E7" i="7"/>
  <c r="M6" i="7"/>
  <c r="K6" i="7"/>
  <c r="I6" i="7"/>
  <c r="G6" i="7"/>
  <c r="E6" i="7"/>
  <c r="M5" i="7"/>
  <c r="K5" i="7"/>
  <c r="I5" i="7"/>
  <c r="G5" i="7"/>
  <c r="E5" i="7"/>
  <c r="M4" i="7"/>
  <c r="K4" i="7"/>
  <c r="I4" i="7"/>
  <c r="G4" i="7"/>
  <c r="E4" i="7"/>
  <c r="M3" i="7"/>
  <c r="K3" i="7"/>
  <c r="I3" i="7"/>
  <c r="G3" i="7"/>
  <c r="E3" i="7"/>
  <c r="M2" i="7"/>
  <c r="K2" i="7"/>
  <c r="I2" i="7"/>
  <c r="G2" i="7"/>
  <c r="E2" i="7"/>
  <c r="C20" i="5"/>
  <c r="K62" i="7" l="1"/>
  <c r="G62" i="7"/>
  <c r="I62" i="7"/>
  <c r="M62" i="7"/>
  <c r="E62" i="7"/>
  <c r="I63" i="7"/>
  <c r="I64" i="7" s="1"/>
  <c r="K63" i="7"/>
  <c r="K64" i="7" s="1"/>
  <c r="M63" i="7"/>
  <c r="M64" i="7" s="1"/>
  <c r="E61" i="7"/>
  <c r="M61" i="7"/>
  <c r="G61" i="7"/>
  <c r="I61" i="7"/>
  <c r="E63" i="7"/>
  <c r="K61" i="7"/>
  <c r="G63" i="7"/>
  <c r="G64" i="7" s="1"/>
  <c r="F80" i="7" l="1"/>
  <c r="G80" i="7" s="1"/>
  <c r="H80" i="7" s="1"/>
  <c r="C80" i="7"/>
  <c r="D80" i="7" s="1"/>
  <c r="C76" i="7"/>
  <c r="D76" i="7" s="1"/>
  <c r="E64" i="7"/>
  <c r="I76" i="7" s="1"/>
  <c r="J76" i="7" s="1"/>
  <c r="K76" i="7" s="1"/>
  <c r="I80" i="7"/>
  <c r="J80" i="7" s="1"/>
  <c r="K80" i="7" s="1"/>
  <c r="C77" i="7"/>
  <c r="I77" i="7"/>
  <c r="J77" i="7" s="1"/>
  <c r="K77" i="7" s="1"/>
  <c r="F77" i="7"/>
  <c r="G77" i="7" s="1"/>
  <c r="H77" i="7" s="1"/>
  <c r="F78" i="7"/>
  <c r="G78" i="7" s="1"/>
  <c r="H78" i="7" s="1"/>
  <c r="C78" i="7"/>
  <c r="I78" i="7"/>
  <c r="J78" i="7" s="1"/>
  <c r="K78" i="7" s="1"/>
  <c r="I79" i="7"/>
  <c r="J79" i="7" s="1"/>
  <c r="K79" i="7" s="1"/>
  <c r="F79" i="7"/>
  <c r="G79" i="7" s="1"/>
  <c r="H79" i="7" s="1"/>
  <c r="C79" i="7"/>
  <c r="O80" i="7" l="1"/>
  <c r="F76" i="7"/>
  <c r="G76" i="7" s="1"/>
  <c r="H76" i="7" s="1"/>
  <c r="E76" i="7"/>
  <c r="N76" i="7" s="1"/>
  <c r="O79" i="7"/>
  <c r="D79" i="7"/>
  <c r="O78" i="7"/>
  <c r="D78" i="7"/>
  <c r="D77" i="7"/>
  <c r="O77" i="7"/>
  <c r="P80" i="7"/>
  <c r="E80" i="7"/>
  <c r="P76" i="7" l="1"/>
  <c r="O76" i="7"/>
  <c r="L80" i="7"/>
  <c r="M80" i="7" s="1"/>
  <c r="N80" i="7"/>
  <c r="P79" i="7"/>
  <c r="E79" i="7"/>
  <c r="E77" i="7"/>
  <c r="P77" i="7"/>
  <c r="L76" i="7"/>
  <c r="M76" i="7" s="1"/>
  <c r="E78" i="7"/>
  <c r="P78" i="7"/>
  <c r="L77" i="7" l="1"/>
  <c r="M77" i="7" s="1"/>
  <c r="N77" i="7"/>
  <c r="L79" i="7"/>
  <c r="M79" i="7" s="1"/>
  <c r="N79" i="7"/>
  <c r="L78" i="7"/>
  <c r="M78" i="7" s="1"/>
  <c r="N78" i="7"/>
  <c r="L25" i="5" l="1"/>
  <c r="J25" i="5"/>
  <c r="H25" i="5"/>
  <c r="F25" i="5"/>
  <c r="D25" i="5"/>
  <c r="C23" i="5"/>
  <c r="M19" i="5"/>
  <c r="K19" i="5"/>
  <c r="I19" i="5"/>
  <c r="G19" i="5"/>
  <c r="E19" i="5"/>
  <c r="M18" i="5"/>
  <c r="K18" i="5"/>
  <c r="I18" i="5"/>
  <c r="G18" i="5"/>
  <c r="E18" i="5"/>
  <c r="M17" i="5"/>
  <c r="K17" i="5"/>
  <c r="I17" i="5"/>
  <c r="G17" i="5"/>
  <c r="E17" i="5"/>
  <c r="M16" i="5"/>
  <c r="K16" i="5"/>
  <c r="I16" i="5"/>
  <c r="G16" i="5"/>
  <c r="E16" i="5"/>
  <c r="M15" i="5"/>
  <c r="K15" i="5"/>
  <c r="I15" i="5"/>
  <c r="G15" i="5"/>
  <c r="E15" i="5"/>
  <c r="M14" i="5"/>
  <c r="K14" i="5"/>
  <c r="I14" i="5"/>
  <c r="G14" i="5"/>
  <c r="E14" i="5"/>
  <c r="M13" i="5"/>
  <c r="K13" i="5"/>
  <c r="I13" i="5"/>
  <c r="G13" i="5"/>
  <c r="E13" i="5"/>
  <c r="M12" i="5"/>
  <c r="K12" i="5"/>
  <c r="I12" i="5"/>
  <c r="G12" i="5"/>
  <c r="E12" i="5"/>
  <c r="M11" i="5"/>
  <c r="K11" i="5"/>
  <c r="I11" i="5"/>
  <c r="G11" i="5"/>
  <c r="E11" i="5"/>
  <c r="M10" i="5"/>
  <c r="K10" i="5"/>
  <c r="I10" i="5"/>
  <c r="G10" i="5"/>
  <c r="E10" i="5"/>
  <c r="M9" i="5"/>
  <c r="K9" i="5"/>
  <c r="I9" i="5"/>
  <c r="G9" i="5"/>
  <c r="E9" i="5"/>
  <c r="M8" i="5"/>
  <c r="K8" i="5"/>
  <c r="I8" i="5"/>
  <c r="G8" i="5"/>
  <c r="E8" i="5"/>
  <c r="M7" i="5"/>
  <c r="K7" i="5"/>
  <c r="I7" i="5"/>
  <c r="G7" i="5"/>
  <c r="E7" i="5"/>
  <c r="M6" i="5"/>
  <c r="K6" i="5"/>
  <c r="I6" i="5"/>
  <c r="G6" i="5"/>
  <c r="E6" i="5"/>
  <c r="M5" i="5"/>
  <c r="K5" i="5"/>
  <c r="I5" i="5"/>
  <c r="G5" i="5"/>
  <c r="E5" i="5"/>
  <c r="M4" i="5"/>
  <c r="K4" i="5"/>
  <c r="I4" i="5"/>
  <c r="G4" i="5"/>
  <c r="E4" i="5"/>
  <c r="M3" i="5"/>
  <c r="K3" i="5"/>
  <c r="I3" i="5"/>
  <c r="G3" i="5"/>
  <c r="E3" i="5"/>
  <c r="M2" i="5"/>
  <c r="K2" i="5"/>
  <c r="I2" i="5"/>
  <c r="G2" i="5"/>
  <c r="E2" i="5"/>
  <c r="L30" i="4"/>
  <c r="J30" i="4"/>
  <c r="H30" i="4"/>
  <c r="F30" i="4"/>
  <c r="D30" i="4"/>
  <c r="C25" i="4"/>
  <c r="C28" i="4" s="1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M17" i="4"/>
  <c r="K17" i="4"/>
  <c r="I17" i="4"/>
  <c r="G17" i="4"/>
  <c r="E17" i="4"/>
  <c r="M15" i="4"/>
  <c r="K15" i="4"/>
  <c r="I15" i="4"/>
  <c r="G15" i="4"/>
  <c r="E15" i="4"/>
  <c r="M14" i="4"/>
  <c r="K14" i="4"/>
  <c r="I14" i="4"/>
  <c r="G14" i="4"/>
  <c r="E14" i="4"/>
  <c r="M13" i="4"/>
  <c r="K13" i="4"/>
  <c r="I13" i="4"/>
  <c r="G13" i="4"/>
  <c r="E13" i="4"/>
  <c r="M12" i="4"/>
  <c r="K12" i="4"/>
  <c r="I12" i="4"/>
  <c r="G12" i="4"/>
  <c r="E12" i="4"/>
  <c r="M11" i="4"/>
  <c r="K11" i="4"/>
  <c r="I11" i="4"/>
  <c r="G11" i="4"/>
  <c r="E11" i="4"/>
  <c r="M10" i="4"/>
  <c r="K10" i="4"/>
  <c r="I10" i="4"/>
  <c r="G10" i="4"/>
  <c r="E10" i="4"/>
  <c r="M9" i="4"/>
  <c r="K9" i="4"/>
  <c r="I9" i="4"/>
  <c r="G9" i="4"/>
  <c r="E9" i="4"/>
  <c r="M8" i="4"/>
  <c r="K8" i="4"/>
  <c r="I8" i="4"/>
  <c r="G8" i="4"/>
  <c r="E8" i="4"/>
  <c r="M7" i="4"/>
  <c r="K7" i="4"/>
  <c r="I7" i="4"/>
  <c r="G7" i="4"/>
  <c r="E7" i="4"/>
  <c r="M6" i="4"/>
  <c r="K6" i="4"/>
  <c r="I6" i="4"/>
  <c r="G6" i="4"/>
  <c r="E6" i="4"/>
  <c r="M4" i="4"/>
  <c r="K4" i="4"/>
  <c r="I4" i="4"/>
  <c r="G4" i="4"/>
  <c r="E4" i="4"/>
  <c r="M3" i="4"/>
  <c r="K3" i="4"/>
  <c r="I3" i="4"/>
  <c r="G3" i="4"/>
  <c r="E3" i="4"/>
  <c r="M2" i="4"/>
  <c r="K2" i="4"/>
  <c r="I2" i="4"/>
  <c r="G2" i="4"/>
  <c r="E2" i="4"/>
  <c r="L50" i="3"/>
  <c r="J50" i="3"/>
  <c r="H50" i="3"/>
  <c r="F50" i="3"/>
  <c r="D50" i="3"/>
  <c r="C45" i="3"/>
  <c r="C48" i="3" s="1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M16" i="3"/>
  <c r="K16" i="3"/>
  <c r="I16" i="3"/>
  <c r="G16" i="3"/>
  <c r="E16" i="3"/>
  <c r="M15" i="3"/>
  <c r="K15" i="3"/>
  <c r="I15" i="3"/>
  <c r="G15" i="3"/>
  <c r="E15" i="3"/>
  <c r="M14" i="3"/>
  <c r="K14" i="3"/>
  <c r="I14" i="3"/>
  <c r="G14" i="3"/>
  <c r="E14" i="3"/>
  <c r="M13" i="3"/>
  <c r="K13" i="3"/>
  <c r="I13" i="3"/>
  <c r="G13" i="3"/>
  <c r="E13" i="3"/>
  <c r="M12" i="3"/>
  <c r="K12" i="3"/>
  <c r="I12" i="3"/>
  <c r="G12" i="3"/>
  <c r="E12" i="3"/>
  <c r="M11" i="3"/>
  <c r="K11" i="3"/>
  <c r="I11" i="3"/>
  <c r="G11" i="3"/>
  <c r="E11" i="3"/>
  <c r="M10" i="3"/>
  <c r="K10" i="3"/>
  <c r="I10" i="3"/>
  <c r="G10" i="3"/>
  <c r="E10" i="3"/>
  <c r="M9" i="3"/>
  <c r="K9" i="3"/>
  <c r="I9" i="3"/>
  <c r="G9" i="3"/>
  <c r="E9" i="3"/>
  <c r="M8" i="3"/>
  <c r="K8" i="3"/>
  <c r="I8" i="3"/>
  <c r="G8" i="3"/>
  <c r="E8" i="3"/>
  <c r="M7" i="3"/>
  <c r="K7" i="3"/>
  <c r="I7" i="3"/>
  <c r="G7" i="3"/>
  <c r="E7" i="3"/>
  <c r="M6" i="3"/>
  <c r="K6" i="3"/>
  <c r="I6" i="3"/>
  <c r="G6" i="3"/>
  <c r="E6" i="3"/>
  <c r="M5" i="3"/>
  <c r="K5" i="3"/>
  <c r="I5" i="3"/>
  <c r="G5" i="3"/>
  <c r="E5" i="3"/>
  <c r="M4" i="3"/>
  <c r="K4" i="3"/>
  <c r="I4" i="3"/>
  <c r="G4" i="3"/>
  <c r="E4" i="3"/>
  <c r="M3" i="3"/>
  <c r="K3" i="3"/>
  <c r="I3" i="3"/>
  <c r="G3" i="3"/>
  <c r="E3" i="3"/>
  <c r="M2" i="3"/>
  <c r="K2" i="3"/>
  <c r="I2" i="3"/>
  <c r="G2" i="3"/>
  <c r="E2" i="3"/>
  <c r="E45" i="3" l="1"/>
  <c r="G26" i="4"/>
  <c r="G21" i="5"/>
  <c r="I21" i="5"/>
  <c r="M21" i="5"/>
  <c r="I26" i="4"/>
  <c r="K26" i="4"/>
  <c r="M26" i="4"/>
  <c r="E26" i="4"/>
  <c r="I46" i="3"/>
  <c r="K46" i="3"/>
  <c r="G46" i="3"/>
  <c r="M46" i="3"/>
  <c r="E46" i="3"/>
  <c r="K21" i="5"/>
  <c r="E21" i="5"/>
  <c r="E22" i="5"/>
  <c r="E23" i="5" s="1"/>
  <c r="E20" i="5"/>
  <c r="M45" i="3"/>
  <c r="K20" i="5"/>
  <c r="M20" i="5"/>
  <c r="G22" i="5"/>
  <c r="G23" i="5" s="1"/>
  <c r="M22" i="5"/>
  <c r="I22" i="5"/>
  <c r="I23" i="5" s="1"/>
  <c r="K22" i="5"/>
  <c r="I20" i="5"/>
  <c r="C38" i="5"/>
  <c r="G20" i="5"/>
  <c r="K27" i="4"/>
  <c r="K28" i="4" s="1"/>
  <c r="G27" i="4"/>
  <c r="G28" i="4" s="1"/>
  <c r="I25" i="4"/>
  <c r="C42" i="4" s="1"/>
  <c r="K25" i="4"/>
  <c r="M25" i="4"/>
  <c r="C44" i="4" s="1"/>
  <c r="M27" i="4"/>
  <c r="M28" i="4" s="1"/>
  <c r="I27" i="4"/>
  <c r="I28" i="4" s="1"/>
  <c r="E27" i="4"/>
  <c r="E28" i="4" s="1"/>
  <c r="E25" i="4"/>
  <c r="G25" i="4"/>
  <c r="G45" i="3"/>
  <c r="G47" i="3"/>
  <c r="G48" i="3" s="1"/>
  <c r="M47" i="3"/>
  <c r="M48" i="3" s="1"/>
  <c r="I45" i="3"/>
  <c r="C62" i="3" s="1"/>
  <c r="E47" i="3"/>
  <c r="E48" i="3" s="1"/>
  <c r="I47" i="3"/>
  <c r="I48" i="3" s="1"/>
  <c r="K45" i="3"/>
  <c r="K47" i="3"/>
  <c r="K48" i="3" s="1"/>
  <c r="E2" i="2"/>
  <c r="G2" i="2"/>
  <c r="I2" i="2"/>
  <c r="K2" i="2"/>
  <c r="M2" i="2"/>
  <c r="E3" i="2"/>
  <c r="G3" i="2"/>
  <c r="I3" i="2"/>
  <c r="K3" i="2"/>
  <c r="M3" i="2"/>
  <c r="E4" i="2"/>
  <c r="G4" i="2"/>
  <c r="I4" i="2"/>
  <c r="K4" i="2"/>
  <c r="M4" i="2"/>
  <c r="E5" i="2"/>
  <c r="G5" i="2"/>
  <c r="I5" i="2"/>
  <c r="K5" i="2"/>
  <c r="M5" i="2"/>
  <c r="E6" i="2"/>
  <c r="G6" i="2"/>
  <c r="I6" i="2"/>
  <c r="K6" i="2"/>
  <c r="M6" i="2"/>
  <c r="E7" i="2"/>
  <c r="G7" i="2"/>
  <c r="I7" i="2"/>
  <c r="K7" i="2"/>
  <c r="M7" i="2"/>
  <c r="E8" i="2"/>
  <c r="G8" i="2"/>
  <c r="I8" i="2"/>
  <c r="K8" i="2"/>
  <c r="M8" i="2"/>
  <c r="E9" i="2"/>
  <c r="G9" i="2"/>
  <c r="I9" i="2"/>
  <c r="K9" i="2"/>
  <c r="M9" i="2"/>
  <c r="E10" i="2"/>
  <c r="G10" i="2"/>
  <c r="I10" i="2"/>
  <c r="K10" i="2"/>
  <c r="M10" i="2"/>
  <c r="E11" i="2"/>
  <c r="G11" i="2"/>
  <c r="I11" i="2"/>
  <c r="K11" i="2"/>
  <c r="M11" i="2"/>
  <c r="E12" i="2"/>
  <c r="G12" i="2"/>
  <c r="I12" i="2"/>
  <c r="K12" i="2"/>
  <c r="M12" i="2"/>
  <c r="E13" i="2"/>
  <c r="G13" i="2"/>
  <c r="I13" i="2"/>
  <c r="K13" i="2"/>
  <c r="M13" i="2"/>
  <c r="E14" i="2"/>
  <c r="G14" i="2"/>
  <c r="I14" i="2"/>
  <c r="K14" i="2"/>
  <c r="M14" i="2"/>
  <c r="E15" i="2"/>
  <c r="G15" i="2"/>
  <c r="I15" i="2"/>
  <c r="K15" i="2"/>
  <c r="M15" i="2"/>
  <c r="E16" i="2"/>
  <c r="G16" i="2"/>
  <c r="I16" i="2"/>
  <c r="K16" i="2"/>
  <c r="M16" i="2"/>
  <c r="E17" i="2"/>
  <c r="G17" i="2"/>
  <c r="I17" i="2"/>
  <c r="K17" i="2"/>
  <c r="M17" i="2"/>
  <c r="E18" i="2"/>
  <c r="G18" i="2"/>
  <c r="I18" i="2"/>
  <c r="K18" i="2"/>
  <c r="M18" i="2"/>
  <c r="E19" i="2"/>
  <c r="G19" i="2"/>
  <c r="I19" i="2"/>
  <c r="K19" i="2"/>
  <c r="M19" i="2"/>
  <c r="E20" i="2"/>
  <c r="G20" i="2"/>
  <c r="I20" i="2"/>
  <c r="K20" i="2"/>
  <c r="M20" i="2"/>
  <c r="E21" i="2"/>
  <c r="G21" i="2"/>
  <c r="I21" i="2"/>
  <c r="K21" i="2"/>
  <c r="M21" i="2"/>
  <c r="E22" i="2"/>
  <c r="G22" i="2"/>
  <c r="I22" i="2"/>
  <c r="K22" i="2"/>
  <c r="M22" i="2"/>
  <c r="E23" i="2"/>
  <c r="G23" i="2"/>
  <c r="I23" i="2"/>
  <c r="K23" i="2"/>
  <c r="M23" i="2"/>
  <c r="E24" i="2"/>
  <c r="G24" i="2"/>
  <c r="I24" i="2"/>
  <c r="K24" i="2"/>
  <c r="M24" i="2"/>
  <c r="E25" i="2"/>
  <c r="G25" i="2"/>
  <c r="I25" i="2"/>
  <c r="K25" i="2"/>
  <c r="M25" i="2"/>
  <c r="E26" i="2"/>
  <c r="G26" i="2"/>
  <c r="I26" i="2"/>
  <c r="K26" i="2"/>
  <c r="M26" i="2"/>
  <c r="E27" i="2"/>
  <c r="G27" i="2"/>
  <c r="I27" i="2"/>
  <c r="K27" i="2"/>
  <c r="M27" i="2"/>
  <c r="E28" i="2"/>
  <c r="G28" i="2"/>
  <c r="I28" i="2"/>
  <c r="K28" i="2"/>
  <c r="M28" i="2"/>
  <c r="E29" i="2"/>
  <c r="G29" i="2"/>
  <c r="I29" i="2"/>
  <c r="K29" i="2"/>
  <c r="M29" i="2"/>
  <c r="E30" i="2"/>
  <c r="G30" i="2"/>
  <c r="I30" i="2"/>
  <c r="K30" i="2"/>
  <c r="M30" i="2"/>
  <c r="E31" i="2"/>
  <c r="G31" i="2"/>
  <c r="I31" i="2"/>
  <c r="K31" i="2"/>
  <c r="M31" i="2"/>
  <c r="E32" i="2"/>
  <c r="G32" i="2"/>
  <c r="I32" i="2"/>
  <c r="K32" i="2"/>
  <c r="M32" i="2"/>
  <c r="E33" i="2"/>
  <c r="G33" i="2"/>
  <c r="I33" i="2"/>
  <c r="K33" i="2"/>
  <c r="M33" i="2"/>
  <c r="E34" i="2"/>
  <c r="G34" i="2"/>
  <c r="I34" i="2"/>
  <c r="K34" i="2"/>
  <c r="M34" i="2"/>
  <c r="E35" i="2"/>
  <c r="G35" i="2"/>
  <c r="I35" i="2"/>
  <c r="K35" i="2"/>
  <c r="M35" i="2"/>
  <c r="E36" i="2"/>
  <c r="G36" i="2"/>
  <c r="I36" i="2"/>
  <c r="K36" i="2"/>
  <c r="M36" i="2"/>
  <c r="E37" i="2"/>
  <c r="G37" i="2"/>
  <c r="I37" i="2"/>
  <c r="K37" i="2"/>
  <c r="M37" i="2"/>
  <c r="E38" i="2"/>
  <c r="G38" i="2"/>
  <c r="I38" i="2"/>
  <c r="K38" i="2"/>
  <c r="M38" i="2"/>
  <c r="E39" i="2"/>
  <c r="G39" i="2"/>
  <c r="I39" i="2"/>
  <c r="K39" i="2"/>
  <c r="M39" i="2"/>
  <c r="E40" i="2"/>
  <c r="G40" i="2"/>
  <c r="I40" i="2"/>
  <c r="K40" i="2"/>
  <c r="M40" i="2"/>
  <c r="E41" i="2"/>
  <c r="G41" i="2"/>
  <c r="I41" i="2"/>
  <c r="K41" i="2"/>
  <c r="M41" i="2"/>
  <c r="E42" i="2"/>
  <c r="G42" i="2"/>
  <c r="I42" i="2"/>
  <c r="K42" i="2"/>
  <c r="M42" i="2"/>
  <c r="E43" i="2"/>
  <c r="G43" i="2"/>
  <c r="I43" i="2"/>
  <c r="K43" i="2"/>
  <c r="M43" i="2"/>
  <c r="E44" i="2"/>
  <c r="G44" i="2"/>
  <c r="I44" i="2"/>
  <c r="K44" i="2"/>
  <c r="M44" i="2"/>
  <c r="E45" i="2"/>
  <c r="G45" i="2"/>
  <c r="I45" i="2"/>
  <c r="K45" i="2"/>
  <c r="M45" i="2"/>
  <c r="E46" i="2"/>
  <c r="G46" i="2"/>
  <c r="I46" i="2"/>
  <c r="K46" i="2"/>
  <c r="M46" i="2"/>
  <c r="E47" i="2"/>
  <c r="G47" i="2"/>
  <c r="I47" i="2"/>
  <c r="K47" i="2"/>
  <c r="M47" i="2"/>
  <c r="E48" i="2"/>
  <c r="G48" i="2"/>
  <c r="I48" i="2"/>
  <c r="K48" i="2"/>
  <c r="M48" i="2"/>
  <c r="E49" i="2"/>
  <c r="G49" i="2"/>
  <c r="I49" i="2"/>
  <c r="K49" i="2"/>
  <c r="M49" i="2"/>
  <c r="E50" i="2"/>
  <c r="G50" i="2"/>
  <c r="I50" i="2"/>
  <c r="K50" i="2"/>
  <c r="M50" i="2"/>
  <c r="E51" i="2"/>
  <c r="G51" i="2"/>
  <c r="I51" i="2"/>
  <c r="K51" i="2"/>
  <c r="M51" i="2"/>
  <c r="E52" i="2"/>
  <c r="G52" i="2"/>
  <c r="I52" i="2"/>
  <c r="K52" i="2"/>
  <c r="M52" i="2"/>
  <c r="E53" i="2"/>
  <c r="G53" i="2"/>
  <c r="I53" i="2"/>
  <c r="K53" i="2"/>
  <c r="M53" i="2"/>
  <c r="E54" i="2"/>
  <c r="G54" i="2"/>
  <c r="I54" i="2"/>
  <c r="K54" i="2"/>
  <c r="M54" i="2"/>
  <c r="E55" i="2"/>
  <c r="G55" i="2"/>
  <c r="I55" i="2"/>
  <c r="K55" i="2"/>
  <c r="M55" i="2"/>
  <c r="E56" i="2"/>
  <c r="G56" i="2"/>
  <c r="I56" i="2"/>
  <c r="K56" i="2"/>
  <c r="M56" i="2"/>
  <c r="E57" i="2"/>
  <c r="G57" i="2"/>
  <c r="I57" i="2"/>
  <c r="K57" i="2"/>
  <c r="M57" i="2"/>
  <c r="E58" i="2"/>
  <c r="G58" i="2"/>
  <c r="I58" i="2"/>
  <c r="K58" i="2"/>
  <c r="M58" i="2"/>
  <c r="E59" i="2"/>
  <c r="G59" i="2"/>
  <c r="I59" i="2"/>
  <c r="K59" i="2"/>
  <c r="M59" i="2"/>
  <c r="E60" i="2"/>
  <c r="G60" i="2"/>
  <c r="I60" i="2"/>
  <c r="K60" i="2"/>
  <c r="M60" i="2"/>
  <c r="E61" i="2"/>
  <c r="G61" i="2"/>
  <c r="I61" i="2"/>
  <c r="K61" i="2"/>
  <c r="M61" i="2"/>
  <c r="E62" i="2"/>
  <c r="G62" i="2"/>
  <c r="I62" i="2"/>
  <c r="K62" i="2"/>
  <c r="M62" i="2"/>
  <c r="E63" i="2"/>
  <c r="G63" i="2"/>
  <c r="I63" i="2"/>
  <c r="K63" i="2"/>
  <c r="M63" i="2"/>
  <c r="E64" i="2"/>
  <c r="G64" i="2"/>
  <c r="I64" i="2"/>
  <c r="K64" i="2"/>
  <c r="M64" i="2"/>
  <c r="E65" i="2"/>
  <c r="G65" i="2"/>
  <c r="I65" i="2"/>
  <c r="K65" i="2"/>
  <c r="M65" i="2"/>
  <c r="E66" i="2"/>
  <c r="G66" i="2"/>
  <c r="I66" i="2"/>
  <c r="K66" i="2"/>
  <c r="M66" i="2"/>
  <c r="E67" i="2"/>
  <c r="G67" i="2"/>
  <c r="I67" i="2"/>
  <c r="K67" i="2"/>
  <c r="M67" i="2"/>
  <c r="E68" i="2"/>
  <c r="G68" i="2"/>
  <c r="I68" i="2"/>
  <c r="K68" i="2"/>
  <c r="M68" i="2"/>
  <c r="E69" i="2"/>
  <c r="G69" i="2"/>
  <c r="I69" i="2"/>
  <c r="K69" i="2"/>
  <c r="M69" i="2"/>
  <c r="E70" i="2"/>
  <c r="G70" i="2"/>
  <c r="I70" i="2"/>
  <c r="K70" i="2"/>
  <c r="M70" i="2"/>
  <c r="E71" i="2"/>
  <c r="G71" i="2"/>
  <c r="I71" i="2"/>
  <c r="K71" i="2"/>
  <c r="M71" i="2"/>
  <c r="E72" i="2"/>
  <c r="G72" i="2"/>
  <c r="I72" i="2"/>
  <c r="K72" i="2"/>
  <c r="M72" i="2"/>
  <c r="E73" i="2"/>
  <c r="G73" i="2"/>
  <c r="I73" i="2"/>
  <c r="K73" i="2"/>
  <c r="M73" i="2"/>
  <c r="E74" i="2"/>
  <c r="G74" i="2"/>
  <c r="I74" i="2"/>
  <c r="K74" i="2"/>
  <c r="M74" i="2"/>
  <c r="E75" i="2"/>
  <c r="G75" i="2"/>
  <c r="I75" i="2"/>
  <c r="K75" i="2"/>
  <c r="M75" i="2"/>
  <c r="E76" i="2"/>
  <c r="G76" i="2"/>
  <c r="I76" i="2"/>
  <c r="K76" i="2"/>
  <c r="M76" i="2"/>
  <c r="E77" i="2"/>
  <c r="G77" i="2"/>
  <c r="I77" i="2"/>
  <c r="K77" i="2"/>
  <c r="M77" i="2"/>
  <c r="E78" i="2"/>
  <c r="G78" i="2"/>
  <c r="I78" i="2"/>
  <c r="K78" i="2"/>
  <c r="M78" i="2"/>
  <c r="E79" i="2"/>
  <c r="G79" i="2"/>
  <c r="I79" i="2"/>
  <c r="K79" i="2"/>
  <c r="M79" i="2"/>
  <c r="E80" i="2"/>
  <c r="G80" i="2"/>
  <c r="I80" i="2"/>
  <c r="K80" i="2"/>
  <c r="M80" i="2"/>
  <c r="E81" i="2"/>
  <c r="G81" i="2"/>
  <c r="I81" i="2"/>
  <c r="K81" i="2"/>
  <c r="M81" i="2"/>
  <c r="E82" i="2"/>
  <c r="G82" i="2"/>
  <c r="I82" i="2"/>
  <c r="K82" i="2"/>
  <c r="M82" i="2"/>
  <c r="E83" i="2"/>
  <c r="G83" i="2"/>
  <c r="I83" i="2"/>
  <c r="K83" i="2"/>
  <c r="M83" i="2"/>
  <c r="E84" i="2"/>
  <c r="G84" i="2"/>
  <c r="I84" i="2"/>
  <c r="K84" i="2"/>
  <c r="M84" i="2"/>
  <c r="E85" i="2"/>
  <c r="G85" i="2"/>
  <c r="I85" i="2"/>
  <c r="K85" i="2"/>
  <c r="M85" i="2"/>
  <c r="E86" i="2"/>
  <c r="G86" i="2"/>
  <c r="I86" i="2"/>
  <c r="K86" i="2"/>
  <c r="M86" i="2"/>
  <c r="E87" i="2"/>
  <c r="G87" i="2"/>
  <c r="I87" i="2"/>
  <c r="K87" i="2"/>
  <c r="M87" i="2"/>
  <c r="E88" i="2"/>
  <c r="G88" i="2"/>
  <c r="I88" i="2"/>
  <c r="K88" i="2"/>
  <c r="M88" i="2"/>
  <c r="E89" i="2"/>
  <c r="G89" i="2"/>
  <c r="I89" i="2"/>
  <c r="K89" i="2"/>
  <c r="M89" i="2"/>
  <c r="E90" i="2"/>
  <c r="G90" i="2"/>
  <c r="I90" i="2"/>
  <c r="K90" i="2"/>
  <c r="M90" i="2"/>
  <c r="E91" i="2"/>
  <c r="G91" i="2"/>
  <c r="I91" i="2"/>
  <c r="K91" i="2"/>
  <c r="M91" i="2"/>
  <c r="E92" i="2"/>
  <c r="G92" i="2"/>
  <c r="I92" i="2"/>
  <c r="K92" i="2"/>
  <c r="M92" i="2"/>
  <c r="E93" i="2"/>
  <c r="G93" i="2"/>
  <c r="I93" i="2"/>
  <c r="K93" i="2"/>
  <c r="M93" i="2"/>
  <c r="E94" i="2"/>
  <c r="G94" i="2"/>
  <c r="I94" i="2"/>
  <c r="K94" i="2"/>
  <c r="M94" i="2"/>
  <c r="E95" i="2"/>
  <c r="G95" i="2"/>
  <c r="I95" i="2"/>
  <c r="K95" i="2"/>
  <c r="M95" i="2"/>
  <c r="E96" i="2"/>
  <c r="G96" i="2"/>
  <c r="I96" i="2"/>
  <c r="K96" i="2"/>
  <c r="M96" i="2"/>
  <c r="E97" i="2"/>
  <c r="G97" i="2"/>
  <c r="I97" i="2"/>
  <c r="K97" i="2"/>
  <c r="M97" i="2"/>
  <c r="E98" i="2"/>
  <c r="G98" i="2"/>
  <c r="I98" i="2"/>
  <c r="K98" i="2"/>
  <c r="M98" i="2"/>
  <c r="E99" i="2"/>
  <c r="G99" i="2"/>
  <c r="I99" i="2"/>
  <c r="K99" i="2"/>
  <c r="M99" i="2"/>
  <c r="E100" i="2"/>
  <c r="G100" i="2"/>
  <c r="I100" i="2"/>
  <c r="K100" i="2"/>
  <c r="M100" i="2"/>
  <c r="E101" i="2"/>
  <c r="G101" i="2"/>
  <c r="I101" i="2"/>
  <c r="K101" i="2"/>
  <c r="M101" i="2"/>
  <c r="E102" i="2"/>
  <c r="G102" i="2"/>
  <c r="I102" i="2"/>
  <c r="K102" i="2"/>
  <c r="M102" i="2"/>
  <c r="E103" i="2"/>
  <c r="G103" i="2"/>
  <c r="I103" i="2"/>
  <c r="K103" i="2"/>
  <c r="M103" i="2"/>
  <c r="E104" i="2"/>
  <c r="G104" i="2"/>
  <c r="I104" i="2"/>
  <c r="K104" i="2"/>
  <c r="M104" i="2"/>
  <c r="E105" i="2"/>
  <c r="G105" i="2"/>
  <c r="I105" i="2"/>
  <c r="K105" i="2"/>
  <c r="M105" i="2"/>
  <c r="E106" i="2"/>
  <c r="G106" i="2"/>
  <c r="I106" i="2"/>
  <c r="K106" i="2"/>
  <c r="M106" i="2"/>
  <c r="E107" i="2"/>
  <c r="G107" i="2"/>
  <c r="I107" i="2"/>
  <c r="K107" i="2"/>
  <c r="M107" i="2"/>
  <c r="E108" i="2"/>
  <c r="G108" i="2"/>
  <c r="I108" i="2"/>
  <c r="K108" i="2"/>
  <c r="M108" i="2"/>
  <c r="E109" i="2"/>
  <c r="G109" i="2"/>
  <c r="I109" i="2"/>
  <c r="K109" i="2"/>
  <c r="M109" i="2"/>
  <c r="E110" i="2"/>
  <c r="G110" i="2"/>
  <c r="I110" i="2"/>
  <c r="K110" i="2"/>
  <c r="M110" i="2"/>
  <c r="E111" i="2"/>
  <c r="G111" i="2"/>
  <c r="I111" i="2"/>
  <c r="K111" i="2"/>
  <c r="M111" i="2"/>
  <c r="E112" i="2"/>
  <c r="G112" i="2"/>
  <c r="I112" i="2"/>
  <c r="K112" i="2"/>
  <c r="M112" i="2"/>
  <c r="E113" i="2"/>
  <c r="G113" i="2"/>
  <c r="I113" i="2"/>
  <c r="K113" i="2"/>
  <c r="M113" i="2"/>
  <c r="E114" i="2"/>
  <c r="G114" i="2"/>
  <c r="I114" i="2"/>
  <c r="K114" i="2"/>
  <c r="M114" i="2"/>
  <c r="E115" i="2"/>
  <c r="G115" i="2"/>
  <c r="I115" i="2"/>
  <c r="K115" i="2"/>
  <c r="M115" i="2"/>
  <c r="E116" i="2"/>
  <c r="G116" i="2"/>
  <c r="I116" i="2"/>
  <c r="K116" i="2"/>
  <c r="M116" i="2"/>
  <c r="E117" i="2"/>
  <c r="G117" i="2"/>
  <c r="I117" i="2"/>
  <c r="K117" i="2"/>
  <c r="M117" i="2"/>
  <c r="E118" i="2"/>
  <c r="G118" i="2"/>
  <c r="I118" i="2"/>
  <c r="K118" i="2"/>
  <c r="M118" i="2"/>
  <c r="E119" i="2"/>
  <c r="G119" i="2"/>
  <c r="I119" i="2"/>
  <c r="K119" i="2"/>
  <c r="M119" i="2"/>
  <c r="E120" i="2"/>
  <c r="G120" i="2"/>
  <c r="I120" i="2"/>
  <c r="K120" i="2"/>
  <c r="M120" i="2"/>
  <c r="E121" i="2"/>
  <c r="G121" i="2"/>
  <c r="I121" i="2"/>
  <c r="K121" i="2"/>
  <c r="M121" i="2"/>
  <c r="E122" i="2"/>
  <c r="G122" i="2"/>
  <c r="I122" i="2"/>
  <c r="K122" i="2"/>
  <c r="M122" i="2"/>
  <c r="E123" i="2"/>
  <c r="G123" i="2"/>
  <c r="I123" i="2"/>
  <c r="K123" i="2"/>
  <c r="M123" i="2"/>
  <c r="E124" i="2"/>
  <c r="G124" i="2"/>
  <c r="I124" i="2"/>
  <c r="K124" i="2"/>
  <c r="M124" i="2"/>
  <c r="E125" i="2"/>
  <c r="G125" i="2"/>
  <c r="I125" i="2"/>
  <c r="K125" i="2"/>
  <c r="M125" i="2"/>
  <c r="E126" i="2"/>
  <c r="G126" i="2"/>
  <c r="I126" i="2"/>
  <c r="K126" i="2"/>
  <c r="M126" i="2"/>
  <c r="E127" i="2"/>
  <c r="G127" i="2"/>
  <c r="I127" i="2"/>
  <c r="K127" i="2"/>
  <c r="M127" i="2"/>
  <c r="E128" i="2"/>
  <c r="G128" i="2"/>
  <c r="I128" i="2"/>
  <c r="K128" i="2"/>
  <c r="M128" i="2"/>
  <c r="E129" i="2"/>
  <c r="G129" i="2"/>
  <c r="I129" i="2"/>
  <c r="K129" i="2"/>
  <c r="M129" i="2"/>
  <c r="E130" i="2"/>
  <c r="G130" i="2"/>
  <c r="I130" i="2"/>
  <c r="K130" i="2"/>
  <c r="M130" i="2"/>
  <c r="E131" i="2"/>
  <c r="G131" i="2"/>
  <c r="I131" i="2"/>
  <c r="K131" i="2"/>
  <c r="M131" i="2"/>
  <c r="E132" i="2"/>
  <c r="G132" i="2"/>
  <c r="I132" i="2"/>
  <c r="K132" i="2"/>
  <c r="M132" i="2"/>
  <c r="E133" i="2"/>
  <c r="G133" i="2"/>
  <c r="I133" i="2"/>
  <c r="K133" i="2"/>
  <c r="M133" i="2"/>
  <c r="E134" i="2"/>
  <c r="G134" i="2"/>
  <c r="I134" i="2"/>
  <c r="K134" i="2"/>
  <c r="M134" i="2"/>
  <c r="E135" i="2"/>
  <c r="G135" i="2"/>
  <c r="I135" i="2"/>
  <c r="K135" i="2"/>
  <c r="M135" i="2"/>
  <c r="E136" i="2"/>
  <c r="G136" i="2"/>
  <c r="I136" i="2"/>
  <c r="K136" i="2"/>
  <c r="M136" i="2"/>
  <c r="E137" i="2"/>
  <c r="G137" i="2"/>
  <c r="I137" i="2"/>
  <c r="K137" i="2"/>
  <c r="M137" i="2"/>
  <c r="E138" i="2"/>
  <c r="G138" i="2"/>
  <c r="I138" i="2"/>
  <c r="K138" i="2"/>
  <c r="M138" i="2"/>
  <c r="E139" i="2"/>
  <c r="G139" i="2"/>
  <c r="I139" i="2"/>
  <c r="K139" i="2"/>
  <c r="M139" i="2"/>
  <c r="E140" i="2"/>
  <c r="G140" i="2"/>
  <c r="I140" i="2"/>
  <c r="K140" i="2"/>
  <c r="M140" i="2"/>
  <c r="E141" i="2"/>
  <c r="G141" i="2"/>
  <c r="I141" i="2"/>
  <c r="K141" i="2"/>
  <c r="M141" i="2"/>
  <c r="E142" i="2"/>
  <c r="G142" i="2"/>
  <c r="I142" i="2"/>
  <c r="K142" i="2"/>
  <c r="M142" i="2"/>
  <c r="E143" i="2"/>
  <c r="G143" i="2"/>
  <c r="I143" i="2"/>
  <c r="K143" i="2"/>
  <c r="M143" i="2"/>
  <c r="E144" i="2"/>
  <c r="G144" i="2"/>
  <c r="I144" i="2"/>
  <c r="K144" i="2"/>
  <c r="M144" i="2"/>
  <c r="E145" i="2"/>
  <c r="G145" i="2"/>
  <c r="I145" i="2"/>
  <c r="K145" i="2"/>
  <c r="M145" i="2"/>
  <c r="E146" i="2"/>
  <c r="G146" i="2"/>
  <c r="I146" i="2"/>
  <c r="K146" i="2"/>
  <c r="M146" i="2"/>
  <c r="E147" i="2"/>
  <c r="G147" i="2"/>
  <c r="I147" i="2"/>
  <c r="K147" i="2"/>
  <c r="M147" i="2"/>
  <c r="E148" i="2"/>
  <c r="G148" i="2"/>
  <c r="I148" i="2"/>
  <c r="K148" i="2"/>
  <c r="M148" i="2"/>
  <c r="C149" i="2"/>
  <c r="C152" i="2" s="1"/>
  <c r="D154" i="2"/>
  <c r="F154" i="2"/>
  <c r="H154" i="2"/>
  <c r="J154" i="2"/>
  <c r="L154" i="2"/>
  <c r="M150" i="2" l="1"/>
  <c r="K150" i="2"/>
  <c r="M151" i="2"/>
  <c r="M152" i="2" s="1"/>
  <c r="K151" i="2"/>
  <c r="K152" i="2" s="1"/>
  <c r="I149" i="2"/>
  <c r="I150" i="2"/>
  <c r="G150" i="2"/>
  <c r="K149" i="2"/>
  <c r="C167" i="2" s="1"/>
  <c r="E150" i="2"/>
  <c r="E151" i="2"/>
  <c r="E152" i="2" s="1"/>
  <c r="E149" i="2"/>
  <c r="M23" i="5"/>
  <c r="K23" i="5"/>
  <c r="F38" i="5" s="1"/>
  <c r="I42" i="4"/>
  <c r="J42" i="4" s="1"/>
  <c r="K42" i="4" s="1"/>
  <c r="F44" i="4"/>
  <c r="G44" i="4" s="1"/>
  <c r="H44" i="4" s="1"/>
  <c r="I44" i="4"/>
  <c r="J44" i="4" s="1"/>
  <c r="K44" i="4" s="1"/>
  <c r="I64" i="3"/>
  <c r="J64" i="3" s="1"/>
  <c r="K64" i="3" s="1"/>
  <c r="F64" i="3"/>
  <c r="G64" i="3" s="1"/>
  <c r="H64" i="3" s="1"/>
  <c r="I37" i="5"/>
  <c r="J37" i="5" s="1"/>
  <c r="K37" i="5" s="1"/>
  <c r="C39" i="5"/>
  <c r="D39" i="5" s="1"/>
  <c r="C37" i="5"/>
  <c r="D37" i="5" s="1"/>
  <c r="F37" i="5"/>
  <c r="G37" i="5" s="1"/>
  <c r="H37" i="5" s="1"/>
  <c r="D38" i="5"/>
  <c r="I35" i="5"/>
  <c r="J35" i="5" s="1"/>
  <c r="K35" i="5" s="1"/>
  <c r="C35" i="5"/>
  <c r="F35" i="5"/>
  <c r="G35" i="5" s="1"/>
  <c r="H35" i="5" s="1"/>
  <c r="C36" i="5"/>
  <c r="F36" i="5"/>
  <c r="G36" i="5" s="1"/>
  <c r="H36" i="5" s="1"/>
  <c r="I36" i="5"/>
  <c r="J36" i="5" s="1"/>
  <c r="K36" i="5" s="1"/>
  <c r="I43" i="4"/>
  <c r="J43" i="4" s="1"/>
  <c r="K43" i="4" s="1"/>
  <c r="C43" i="4"/>
  <c r="F43" i="4"/>
  <c r="G43" i="4" s="1"/>
  <c r="H43" i="4" s="1"/>
  <c r="I40" i="4"/>
  <c r="J40" i="4" s="1"/>
  <c r="K40" i="4" s="1"/>
  <c r="F40" i="4"/>
  <c r="G40" i="4" s="1"/>
  <c r="H40" i="4" s="1"/>
  <c r="C40" i="4"/>
  <c r="D44" i="4"/>
  <c r="D42" i="4"/>
  <c r="C41" i="4"/>
  <c r="I41" i="4"/>
  <c r="J41" i="4" s="1"/>
  <c r="K41" i="4" s="1"/>
  <c r="F41" i="4"/>
  <c r="G41" i="4" s="1"/>
  <c r="H41" i="4" s="1"/>
  <c r="C61" i="3"/>
  <c r="D61" i="3" s="1"/>
  <c r="F61" i="3"/>
  <c r="G61" i="3" s="1"/>
  <c r="H61" i="3" s="1"/>
  <c r="F62" i="3"/>
  <c r="G62" i="3" s="1"/>
  <c r="H62" i="3" s="1"/>
  <c r="I61" i="3"/>
  <c r="J61" i="3" s="1"/>
  <c r="K61" i="3" s="1"/>
  <c r="C60" i="3"/>
  <c r="D60" i="3" s="1"/>
  <c r="I62" i="3"/>
  <c r="J62" i="3" s="1"/>
  <c r="K62" i="3" s="1"/>
  <c r="I60" i="3"/>
  <c r="J60" i="3" s="1"/>
  <c r="K60" i="3" s="1"/>
  <c r="F63" i="3"/>
  <c r="G63" i="3" s="1"/>
  <c r="H63" i="3" s="1"/>
  <c r="C63" i="3"/>
  <c r="I63" i="3"/>
  <c r="J63" i="3" s="1"/>
  <c r="K63" i="3" s="1"/>
  <c r="F60" i="3"/>
  <c r="G60" i="3" s="1"/>
  <c r="H60" i="3" s="1"/>
  <c r="D62" i="3"/>
  <c r="C64" i="3"/>
  <c r="C166" i="2"/>
  <c r="G151" i="2"/>
  <c r="G152" i="2" s="1"/>
  <c r="M149" i="2"/>
  <c r="I151" i="2"/>
  <c r="I152" i="2" s="1"/>
  <c r="F166" i="2" s="1"/>
  <c r="G149" i="2"/>
  <c r="I168" i="2" l="1"/>
  <c r="J168" i="2" s="1"/>
  <c r="K168" i="2" s="1"/>
  <c r="F168" i="2"/>
  <c r="G168" i="2" s="1"/>
  <c r="I166" i="2"/>
  <c r="J166" i="2" s="1"/>
  <c r="K166" i="2" s="1"/>
  <c r="I167" i="2"/>
  <c r="J167" i="2" s="1"/>
  <c r="K167" i="2" s="1"/>
  <c r="F167" i="2"/>
  <c r="G167" i="2" s="1"/>
  <c r="H167" i="2" s="1"/>
  <c r="I164" i="2"/>
  <c r="J164" i="2" s="1"/>
  <c r="K164" i="2" s="1"/>
  <c r="F39" i="5"/>
  <c r="G39" i="5" s="1"/>
  <c r="H39" i="5" s="1"/>
  <c r="I38" i="5"/>
  <c r="J38" i="5" s="1"/>
  <c r="K38" i="5" s="1"/>
  <c r="G164" i="2"/>
  <c r="H164" i="2" s="1"/>
  <c r="C164" i="2"/>
  <c r="D164" i="2" s="1"/>
  <c r="I39" i="5"/>
  <c r="J39" i="5" s="1"/>
  <c r="K39" i="5" s="1"/>
  <c r="G38" i="5"/>
  <c r="H38" i="5" s="1"/>
  <c r="O38" i="5"/>
  <c r="O37" i="5"/>
  <c r="O44" i="4"/>
  <c r="F42" i="4"/>
  <c r="G42" i="4" s="1"/>
  <c r="H42" i="4" s="1"/>
  <c r="O62" i="3"/>
  <c r="O61" i="3"/>
  <c r="E39" i="5"/>
  <c r="D36" i="5"/>
  <c r="O36" i="5"/>
  <c r="E37" i="5"/>
  <c r="P37" i="5"/>
  <c r="O35" i="5"/>
  <c r="D35" i="5"/>
  <c r="E38" i="5"/>
  <c r="O43" i="4"/>
  <c r="D43" i="4"/>
  <c r="E43" i="4" s="1"/>
  <c r="D40" i="4"/>
  <c r="O40" i="4"/>
  <c r="P44" i="4"/>
  <c r="E44" i="4"/>
  <c r="E42" i="4"/>
  <c r="D41" i="4"/>
  <c r="O41" i="4"/>
  <c r="O64" i="3"/>
  <c r="D64" i="3"/>
  <c r="P60" i="3"/>
  <c r="E60" i="3"/>
  <c r="L60" i="3" s="1"/>
  <c r="M60" i="3" s="1"/>
  <c r="D63" i="3"/>
  <c r="O63" i="3"/>
  <c r="O60" i="3"/>
  <c r="P61" i="3"/>
  <c r="E61" i="3"/>
  <c r="P62" i="3"/>
  <c r="E62" i="3"/>
  <c r="I165" i="2"/>
  <c r="J165" i="2" s="1"/>
  <c r="K165" i="2" s="1"/>
  <c r="C165" i="2"/>
  <c r="F165" i="2"/>
  <c r="G165" i="2" s="1"/>
  <c r="H165" i="2" s="1"/>
  <c r="G166" i="2"/>
  <c r="H166" i="2" s="1"/>
  <c r="D167" i="2"/>
  <c r="C168" i="2"/>
  <c r="O166" i="2"/>
  <c r="D166" i="2"/>
  <c r="O167" i="2" l="1"/>
  <c r="E164" i="2"/>
  <c r="B177" i="2" s="1"/>
  <c r="B176" i="2"/>
  <c r="O39" i="5"/>
  <c r="P39" i="5"/>
  <c r="P38" i="5"/>
  <c r="O42" i="4"/>
  <c r="H168" i="2"/>
  <c r="P164" i="2"/>
  <c r="P42" i="4"/>
  <c r="P43" i="4"/>
  <c r="L37" i="5"/>
  <c r="M37" i="5" s="1"/>
  <c r="N37" i="5"/>
  <c r="L38" i="5"/>
  <c r="M38" i="5" s="1"/>
  <c r="N38" i="5"/>
  <c r="L39" i="5"/>
  <c r="M39" i="5" s="1"/>
  <c r="N39" i="5"/>
  <c r="P35" i="5"/>
  <c r="E35" i="5"/>
  <c r="P36" i="5"/>
  <c r="E36" i="5"/>
  <c r="P40" i="4"/>
  <c r="E40" i="4"/>
  <c r="E41" i="4"/>
  <c r="P41" i="4"/>
  <c r="L43" i="4"/>
  <c r="M43" i="4" s="1"/>
  <c r="N43" i="4"/>
  <c r="L44" i="4"/>
  <c r="M44" i="4" s="1"/>
  <c r="N44" i="4"/>
  <c r="L42" i="4"/>
  <c r="M42" i="4" s="1"/>
  <c r="N42" i="4"/>
  <c r="P64" i="3"/>
  <c r="E64" i="3"/>
  <c r="L62" i="3"/>
  <c r="M62" i="3" s="1"/>
  <c r="N62" i="3"/>
  <c r="E63" i="3"/>
  <c r="P63" i="3"/>
  <c r="N60" i="3"/>
  <c r="L61" i="3"/>
  <c r="M61" i="3" s="1"/>
  <c r="N61" i="3"/>
  <c r="O165" i="2"/>
  <c r="D165" i="2"/>
  <c r="D168" i="2"/>
  <c r="O168" i="2"/>
  <c r="E167" i="2"/>
  <c r="P167" i="2"/>
  <c r="E166" i="2"/>
  <c r="P166" i="2"/>
  <c r="L164" i="2" l="1"/>
  <c r="M164" i="2" s="1"/>
  <c r="P168" i="2"/>
  <c r="N164" i="2"/>
  <c r="B178" i="2"/>
  <c r="L36" i="5"/>
  <c r="M36" i="5" s="1"/>
  <c r="N36" i="5"/>
  <c r="L35" i="5"/>
  <c r="M35" i="5" s="1"/>
  <c r="N35" i="5"/>
  <c r="L40" i="4"/>
  <c r="M40" i="4" s="1"/>
  <c r="N40" i="4"/>
  <c r="L41" i="4"/>
  <c r="M41" i="4" s="1"/>
  <c r="N41" i="4"/>
  <c r="L63" i="3"/>
  <c r="M63" i="3" s="1"/>
  <c r="N63" i="3"/>
  <c r="L64" i="3"/>
  <c r="M64" i="3" s="1"/>
  <c r="N64" i="3"/>
  <c r="E168" i="2"/>
  <c r="L166" i="2"/>
  <c r="M166" i="2" s="1"/>
  <c r="N166" i="2"/>
  <c r="L167" i="2"/>
  <c r="M167" i="2" s="1"/>
  <c r="N167" i="2"/>
  <c r="E165" i="2"/>
  <c r="P165" i="2"/>
  <c r="L165" i="2" l="1"/>
  <c r="M165" i="2" s="1"/>
  <c r="N165" i="2"/>
  <c r="L168" i="2"/>
  <c r="M168" i="2" s="1"/>
  <c r="N168" i="2"/>
  <c r="E2" i="1" l="1"/>
  <c r="G2" i="1"/>
  <c r="I2" i="1"/>
  <c r="K2" i="1"/>
  <c r="M2" i="1"/>
  <c r="E3" i="1"/>
  <c r="G3" i="1"/>
  <c r="I3" i="1"/>
  <c r="K3" i="1"/>
  <c r="M3" i="1"/>
  <c r="E4" i="1"/>
  <c r="G4" i="1"/>
  <c r="I4" i="1"/>
  <c r="K4" i="1"/>
  <c r="M4" i="1"/>
  <c r="E5" i="1"/>
  <c r="G5" i="1"/>
  <c r="I5" i="1"/>
  <c r="K5" i="1"/>
  <c r="M5" i="1"/>
  <c r="E6" i="1"/>
  <c r="G6" i="1"/>
  <c r="I6" i="1"/>
  <c r="K6" i="1"/>
  <c r="M6" i="1"/>
  <c r="E7" i="1"/>
  <c r="G7" i="1"/>
  <c r="I7" i="1"/>
  <c r="K7" i="1"/>
  <c r="M7" i="1"/>
  <c r="E8" i="1"/>
  <c r="G8" i="1"/>
  <c r="I8" i="1"/>
  <c r="K8" i="1"/>
  <c r="M8" i="1"/>
  <c r="E9" i="1"/>
  <c r="G9" i="1"/>
  <c r="I9" i="1"/>
  <c r="K9" i="1"/>
  <c r="M9" i="1"/>
  <c r="E10" i="1"/>
  <c r="G10" i="1"/>
  <c r="I10" i="1"/>
  <c r="K10" i="1"/>
  <c r="M10" i="1"/>
  <c r="E11" i="1"/>
  <c r="G11" i="1"/>
  <c r="I11" i="1"/>
  <c r="K11" i="1"/>
  <c r="M11" i="1"/>
  <c r="E12" i="1"/>
  <c r="G12" i="1"/>
  <c r="I12" i="1"/>
  <c r="K12" i="1"/>
  <c r="M12" i="1"/>
  <c r="E13" i="1"/>
  <c r="G13" i="1"/>
  <c r="I13" i="1"/>
  <c r="K13" i="1"/>
  <c r="M13" i="1"/>
  <c r="E14" i="1"/>
  <c r="G14" i="1"/>
  <c r="I14" i="1"/>
  <c r="K14" i="1"/>
  <c r="M14" i="1"/>
  <c r="E15" i="1"/>
  <c r="G15" i="1"/>
  <c r="I15" i="1"/>
  <c r="K15" i="1"/>
  <c r="M15" i="1"/>
  <c r="E16" i="1"/>
  <c r="G16" i="1"/>
  <c r="I16" i="1"/>
  <c r="K16" i="1"/>
  <c r="M16" i="1"/>
  <c r="E17" i="1"/>
  <c r="G17" i="1"/>
  <c r="I17" i="1"/>
  <c r="K17" i="1"/>
  <c r="M17" i="1"/>
  <c r="E18" i="1"/>
  <c r="G18" i="1"/>
  <c r="I18" i="1"/>
  <c r="K18" i="1"/>
  <c r="M18" i="1"/>
  <c r="E19" i="1"/>
  <c r="G19" i="1"/>
  <c r="I19" i="1"/>
  <c r="K19" i="1"/>
  <c r="M19" i="1"/>
  <c r="E20" i="1"/>
  <c r="G20" i="1"/>
  <c r="I20" i="1"/>
  <c r="K20" i="1"/>
  <c r="M20" i="1"/>
  <c r="E21" i="1"/>
  <c r="G21" i="1"/>
  <c r="I21" i="1"/>
  <c r="K21" i="1"/>
  <c r="M21" i="1"/>
  <c r="E22" i="1"/>
  <c r="G22" i="1"/>
  <c r="I22" i="1"/>
  <c r="K22" i="1"/>
  <c r="M22" i="1"/>
  <c r="E23" i="1"/>
  <c r="G23" i="1"/>
  <c r="I23" i="1"/>
  <c r="K23" i="1"/>
  <c r="M23" i="1"/>
  <c r="E24" i="1"/>
  <c r="G24" i="1"/>
  <c r="I24" i="1"/>
  <c r="K24" i="1"/>
  <c r="M24" i="1"/>
  <c r="E25" i="1"/>
  <c r="G25" i="1"/>
  <c r="I25" i="1"/>
  <c r="K25" i="1"/>
  <c r="M25" i="1"/>
  <c r="E26" i="1"/>
  <c r="G26" i="1"/>
  <c r="I26" i="1"/>
  <c r="K26" i="1"/>
  <c r="M26" i="1"/>
  <c r="E27" i="1"/>
  <c r="G27" i="1"/>
  <c r="I27" i="1"/>
  <c r="K27" i="1"/>
  <c r="M27" i="1"/>
  <c r="E28" i="1"/>
  <c r="G28" i="1"/>
  <c r="I28" i="1"/>
  <c r="K28" i="1"/>
  <c r="M28" i="1"/>
  <c r="E29" i="1"/>
  <c r="G29" i="1"/>
  <c r="I29" i="1"/>
  <c r="K29" i="1"/>
  <c r="M29" i="1"/>
  <c r="E30" i="1"/>
  <c r="G30" i="1"/>
  <c r="I30" i="1"/>
  <c r="K30" i="1"/>
  <c r="M30" i="1"/>
  <c r="E31" i="1"/>
  <c r="G31" i="1"/>
  <c r="I31" i="1"/>
  <c r="K31" i="1"/>
  <c r="M31" i="1"/>
  <c r="E32" i="1"/>
  <c r="G32" i="1"/>
  <c r="I32" i="1"/>
  <c r="K32" i="1"/>
  <c r="M32" i="1"/>
  <c r="E33" i="1"/>
  <c r="G33" i="1"/>
  <c r="I33" i="1"/>
  <c r="K33" i="1"/>
  <c r="M33" i="1"/>
  <c r="E34" i="1"/>
  <c r="G34" i="1"/>
  <c r="I34" i="1"/>
  <c r="K34" i="1"/>
  <c r="M34" i="1"/>
  <c r="E35" i="1"/>
  <c r="G35" i="1"/>
  <c r="I35" i="1"/>
  <c r="K35" i="1"/>
  <c r="M35" i="1"/>
  <c r="E36" i="1"/>
  <c r="G36" i="1"/>
  <c r="I36" i="1"/>
  <c r="K36" i="1"/>
  <c r="M36" i="1"/>
  <c r="E37" i="1"/>
  <c r="G37" i="1"/>
  <c r="I37" i="1"/>
  <c r="K37" i="1"/>
  <c r="M37" i="1"/>
  <c r="E38" i="1"/>
  <c r="G38" i="1"/>
  <c r="I38" i="1"/>
  <c r="K38" i="1"/>
  <c r="M38" i="1"/>
  <c r="E39" i="1"/>
  <c r="G39" i="1"/>
  <c r="I39" i="1"/>
  <c r="K39" i="1"/>
  <c r="M39" i="1"/>
  <c r="E40" i="1"/>
  <c r="G40" i="1"/>
  <c r="I40" i="1"/>
  <c r="K40" i="1"/>
  <c r="M40" i="1"/>
  <c r="E41" i="1"/>
  <c r="G41" i="1"/>
  <c r="I41" i="1"/>
  <c r="K41" i="1"/>
  <c r="M41" i="1"/>
  <c r="E42" i="1"/>
  <c r="G42" i="1"/>
  <c r="I42" i="1"/>
  <c r="K42" i="1"/>
  <c r="M42" i="1"/>
  <c r="E43" i="1"/>
  <c r="G43" i="1"/>
  <c r="I43" i="1"/>
  <c r="K43" i="1"/>
  <c r="M43" i="1"/>
  <c r="E44" i="1"/>
  <c r="G44" i="1"/>
  <c r="I44" i="1"/>
  <c r="K44" i="1"/>
  <c r="M44" i="1"/>
  <c r="E45" i="1"/>
  <c r="G45" i="1"/>
  <c r="I45" i="1"/>
  <c r="K45" i="1"/>
  <c r="M45" i="1"/>
  <c r="E46" i="1"/>
  <c r="G46" i="1"/>
  <c r="I46" i="1"/>
  <c r="K46" i="1"/>
  <c r="M46" i="1"/>
  <c r="E47" i="1"/>
  <c r="G47" i="1"/>
  <c r="I47" i="1"/>
  <c r="K47" i="1"/>
  <c r="M47" i="1"/>
  <c r="E48" i="1"/>
  <c r="G48" i="1"/>
  <c r="I48" i="1"/>
  <c r="K48" i="1"/>
  <c r="M48" i="1"/>
  <c r="E49" i="1"/>
  <c r="G49" i="1"/>
  <c r="I49" i="1"/>
  <c r="K49" i="1"/>
  <c r="M49" i="1"/>
  <c r="E50" i="1"/>
  <c r="G50" i="1"/>
  <c r="I50" i="1"/>
  <c r="K50" i="1"/>
  <c r="M50" i="1"/>
  <c r="E51" i="1"/>
  <c r="G51" i="1"/>
  <c r="I51" i="1"/>
  <c r="K51" i="1"/>
  <c r="M51" i="1"/>
  <c r="E52" i="1"/>
  <c r="G52" i="1"/>
  <c r="I52" i="1"/>
  <c r="K52" i="1"/>
  <c r="M52" i="1"/>
  <c r="E53" i="1"/>
  <c r="G53" i="1"/>
  <c r="I53" i="1"/>
  <c r="K53" i="1"/>
  <c r="M53" i="1"/>
  <c r="E54" i="1"/>
  <c r="G54" i="1"/>
  <c r="I54" i="1"/>
  <c r="K54" i="1"/>
  <c r="M54" i="1"/>
  <c r="E55" i="1"/>
  <c r="G55" i="1"/>
  <c r="I55" i="1"/>
  <c r="K55" i="1"/>
  <c r="M55" i="1"/>
  <c r="E56" i="1"/>
  <c r="G56" i="1"/>
  <c r="I56" i="1"/>
  <c r="K56" i="1"/>
  <c r="M56" i="1"/>
  <c r="E57" i="1"/>
  <c r="G57" i="1"/>
  <c r="I57" i="1"/>
  <c r="K57" i="1"/>
  <c r="M57" i="1"/>
  <c r="E58" i="1"/>
  <c r="G58" i="1"/>
  <c r="I58" i="1"/>
  <c r="K58" i="1"/>
  <c r="M58" i="1"/>
  <c r="E59" i="1"/>
  <c r="G59" i="1"/>
  <c r="I59" i="1"/>
  <c r="K59" i="1"/>
  <c r="M59" i="1"/>
  <c r="E60" i="1"/>
  <c r="G60" i="1"/>
  <c r="I60" i="1"/>
  <c r="K60" i="1"/>
  <c r="M60" i="1"/>
  <c r="E61" i="1"/>
  <c r="G61" i="1"/>
  <c r="I61" i="1"/>
  <c r="K61" i="1"/>
  <c r="M61" i="1"/>
  <c r="E62" i="1"/>
  <c r="G62" i="1"/>
  <c r="I62" i="1"/>
  <c r="K62" i="1"/>
  <c r="M62" i="1"/>
  <c r="E63" i="1"/>
  <c r="G63" i="1"/>
  <c r="I63" i="1"/>
  <c r="K63" i="1"/>
  <c r="M63" i="1"/>
  <c r="E64" i="1"/>
  <c r="G64" i="1"/>
  <c r="I64" i="1"/>
  <c r="K64" i="1"/>
  <c r="M64" i="1"/>
  <c r="E65" i="1"/>
  <c r="G65" i="1"/>
  <c r="I65" i="1"/>
  <c r="K65" i="1"/>
  <c r="M65" i="1"/>
  <c r="E66" i="1"/>
  <c r="G66" i="1"/>
  <c r="I66" i="1"/>
  <c r="K66" i="1"/>
  <c r="M66" i="1"/>
  <c r="E67" i="1"/>
  <c r="G67" i="1"/>
  <c r="I67" i="1"/>
  <c r="K67" i="1"/>
  <c r="M67" i="1"/>
  <c r="E68" i="1"/>
  <c r="G68" i="1"/>
  <c r="I68" i="1"/>
  <c r="K68" i="1"/>
  <c r="M68" i="1"/>
  <c r="E69" i="1"/>
  <c r="G69" i="1"/>
  <c r="I69" i="1"/>
  <c r="K69" i="1"/>
  <c r="M69" i="1"/>
  <c r="E70" i="1"/>
  <c r="G70" i="1"/>
  <c r="I70" i="1"/>
  <c r="K70" i="1"/>
  <c r="M70" i="1"/>
  <c r="E71" i="1"/>
  <c r="G71" i="1"/>
  <c r="I71" i="1"/>
  <c r="K71" i="1"/>
  <c r="M71" i="1"/>
  <c r="E72" i="1"/>
  <c r="G72" i="1"/>
  <c r="I72" i="1"/>
  <c r="K72" i="1"/>
  <c r="M72" i="1"/>
  <c r="E73" i="1"/>
  <c r="G73" i="1"/>
  <c r="I73" i="1"/>
  <c r="K73" i="1"/>
  <c r="M73" i="1"/>
  <c r="E74" i="1"/>
  <c r="G74" i="1"/>
  <c r="I74" i="1"/>
  <c r="K74" i="1"/>
  <c r="M74" i="1"/>
  <c r="E75" i="1"/>
  <c r="G75" i="1"/>
  <c r="I75" i="1"/>
  <c r="K75" i="1"/>
  <c r="M75" i="1"/>
  <c r="E76" i="1"/>
  <c r="G76" i="1"/>
  <c r="I76" i="1"/>
  <c r="K76" i="1"/>
  <c r="M76" i="1"/>
  <c r="E77" i="1"/>
  <c r="G77" i="1"/>
  <c r="I77" i="1"/>
  <c r="K77" i="1"/>
  <c r="M77" i="1"/>
  <c r="E78" i="1"/>
  <c r="G78" i="1"/>
  <c r="I78" i="1"/>
  <c r="K78" i="1"/>
  <c r="M78" i="1"/>
  <c r="E79" i="1"/>
  <c r="G79" i="1"/>
  <c r="I79" i="1"/>
  <c r="K79" i="1"/>
  <c r="M79" i="1"/>
  <c r="C80" i="1"/>
  <c r="C83" i="1" s="1"/>
  <c r="D85" i="1"/>
  <c r="F85" i="1"/>
  <c r="H85" i="1"/>
  <c r="J85" i="1"/>
  <c r="L85" i="1"/>
  <c r="M81" i="1" l="1"/>
  <c r="E81" i="1"/>
  <c r="K81" i="1"/>
  <c r="I81" i="1"/>
  <c r="G81" i="1"/>
  <c r="G82" i="1"/>
  <c r="G83" i="1" s="1"/>
  <c r="E82" i="1"/>
  <c r="E83" i="1" s="1"/>
  <c r="I82" i="1"/>
  <c r="I83" i="1" s="1"/>
  <c r="M80" i="1"/>
  <c r="K82" i="1"/>
  <c r="K83" i="1" s="1"/>
  <c r="M82" i="1"/>
  <c r="M83" i="1" s="1"/>
  <c r="K80" i="1"/>
  <c r="C98" i="1" s="1"/>
  <c r="I80" i="1"/>
  <c r="E80" i="1"/>
  <c r="G80" i="1"/>
  <c r="F96" i="1" l="1"/>
  <c r="G96" i="1" s="1"/>
  <c r="I99" i="1"/>
  <c r="J99" i="1" s="1"/>
  <c r="K99" i="1" s="1"/>
  <c r="C95" i="1"/>
  <c r="D95" i="1" s="1"/>
  <c r="F99" i="1"/>
  <c r="G99" i="1" s="1"/>
  <c r="H99" i="1" s="1"/>
  <c r="F98" i="1"/>
  <c r="G98" i="1" s="1"/>
  <c r="H98" i="1" s="1"/>
  <c r="F97" i="1"/>
  <c r="G97" i="1" s="1"/>
  <c r="H97" i="1" s="1"/>
  <c r="C99" i="1"/>
  <c r="D99" i="1" s="1"/>
  <c r="P99" i="1" s="1"/>
  <c r="I98" i="1"/>
  <c r="J98" i="1" s="1"/>
  <c r="K98" i="1" s="1"/>
  <c r="I95" i="1"/>
  <c r="J95" i="1" s="1"/>
  <c r="K95" i="1" s="1"/>
  <c r="C97" i="1"/>
  <c r="I97" i="1"/>
  <c r="J97" i="1" s="1"/>
  <c r="K97" i="1" s="1"/>
  <c r="F95" i="1"/>
  <c r="G95" i="1" s="1"/>
  <c r="H95" i="1" s="1"/>
  <c r="D98" i="1"/>
  <c r="H96" i="1"/>
  <c r="I96" i="1"/>
  <c r="J96" i="1" s="1"/>
  <c r="K96" i="1" s="1"/>
  <c r="C96" i="1"/>
  <c r="O97" i="1" l="1"/>
  <c r="O99" i="1"/>
  <c r="O98" i="1"/>
  <c r="E99" i="1"/>
  <c r="L99" i="1" s="1"/>
  <c r="M99" i="1" s="1"/>
  <c r="D97" i="1"/>
  <c r="P97" i="1" s="1"/>
  <c r="O95" i="1"/>
  <c r="E98" i="1"/>
  <c r="P98" i="1"/>
  <c r="O96" i="1"/>
  <c r="D96" i="1"/>
  <c r="P96" i="1" s="1"/>
  <c r="E95" i="1"/>
  <c r="P95" i="1"/>
  <c r="E97" i="1" l="1"/>
  <c r="N97" i="1" s="1"/>
  <c r="N99" i="1"/>
  <c r="E96" i="1"/>
  <c r="L95" i="1"/>
  <c r="M95" i="1" s="1"/>
  <c r="N95" i="1"/>
  <c r="L98" i="1"/>
  <c r="M98" i="1" s="1"/>
  <c r="N98" i="1"/>
  <c r="L97" i="1" l="1"/>
  <c r="M97" i="1" s="1"/>
  <c r="L96" i="1"/>
  <c r="M96" i="1" s="1"/>
  <c r="N96" i="1"/>
</calcChain>
</file>

<file path=xl/sharedStrings.xml><?xml version="1.0" encoding="utf-8"?>
<sst xmlns="http://schemas.openxmlformats.org/spreadsheetml/2006/main" count="1198" uniqueCount="201">
  <si>
    <t>Spotted hyaena</t>
  </si>
  <si>
    <t>Wild dog</t>
  </si>
  <si>
    <t>Cheetah</t>
  </si>
  <si>
    <t>Leopard</t>
  </si>
  <si>
    <t>Lion</t>
  </si>
  <si>
    <t>± pop dens</t>
  </si>
  <si>
    <t>± track dens</t>
  </si>
  <si>
    <t>± %</t>
  </si>
  <si>
    <t>±</t>
  </si>
  <si>
    <t>estimate</t>
  </si>
  <si>
    <t>density</t>
  </si>
  <si>
    <t>spoor density</t>
  </si>
  <si>
    <t>Area (all grid cells covered)</t>
  </si>
  <si>
    <t>Upper 95% CI</t>
  </si>
  <si>
    <t>Lower 95% CI</t>
  </si>
  <si>
    <t>Mean spoor density</t>
  </si>
  <si>
    <t>general</t>
  </si>
  <si>
    <t>± pop</t>
  </si>
  <si>
    <t>xi=ti/3.26</t>
  </si>
  <si>
    <t>ti=3.26xi</t>
  </si>
  <si>
    <t>Tracks</t>
  </si>
  <si>
    <t>% surveyed</t>
  </si>
  <si>
    <t>Confidence Limits</t>
  </si>
  <si>
    <t>Effort per site</t>
  </si>
  <si>
    <t>STDEV</t>
  </si>
  <si>
    <t>Total area</t>
  </si>
  <si>
    <t>Standard Error</t>
  </si>
  <si>
    <t>Sites</t>
  </si>
  <si>
    <t>Mean</t>
  </si>
  <si>
    <t>Total KMs</t>
  </si>
  <si>
    <t>Y</t>
  </si>
  <si>
    <t>GR381</t>
  </si>
  <si>
    <t>GR380</t>
  </si>
  <si>
    <t>N</t>
  </si>
  <si>
    <t>GR378</t>
  </si>
  <si>
    <t>GR373</t>
  </si>
  <si>
    <t>GR372</t>
  </si>
  <si>
    <t>GR371</t>
  </si>
  <si>
    <t>GR370</t>
  </si>
  <si>
    <t>GR364</t>
  </si>
  <si>
    <t>GR363</t>
  </si>
  <si>
    <t>GR362</t>
  </si>
  <si>
    <t>GR150</t>
  </si>
  <si>
    <t>GR135</t>
  </si>
  <si>
    <t>GR134</t>
  </si>
  <si>
    <t>GR132</t>
  </si>
  <si>
    <t>GR131</t>
  </si>
  <si>
    <t>GR130</t>
  </si>
  <si>
    <t>GR129</t>
  </si>
  <si>
    <t>GR117</t>
  </si>
  <si>
    <t>GR116</t>
  </si>
  <si>
    <t>GR115</t>
  </si>
  <si>
    <t>GR114</t>
  </si>
  <si>
    <t>GR113</t>
  </si>
  <si>
    <t>GR112</t>
  </si>
  <si>
    <t>GR110</t>
  </si>
  <si>
    <t>GR103</t>
  </si>
  <si>
    <t>GR101</t>
  </si>
  <si>
    <t>GR100</t>
  </si>
  <si>
    <t>GR99</t>
  </si>
  <si>
    <t>GR98</t>
  </si>
  <si>
    <t>GR97</t>
  </si>
  <si>
    <t>GR96</t>
  </si>
  <si>
    <t>GR94</t>
  </si>
  <si>
    <t>GR91</t>
  </si>
  <si>
    <t>GR85</t>
  </si>
  <si>
    <t>GR84</t>
  </si>
  <si>
    <t>GR83</t>
  </si>
  <si>
    <t>GR80</t>
  </si>
  <si>
    <t>GR79</t>
  </si>
  <si>
    <t>GR78</t>
  </si>
  <si>
    <t>GR77</t>
  </si>
  <si>
    <t>GR76</t>
  </si>
  <si>
    <t>GR75</t>
  </si>
  <si>
    <t>GR74</t>
  </si>
  <si>
    <t>GR66</t>
  </si>
  <si>
    <t>GR64</t>
  </si>
  <si>
    <t>GR63</t>
  </si>
  <si>
    <t>GR62</t>
  </si>
  <si>
    <t>GR61</t>
  </si>
  <si>
    <t>GR60</t>
  </si>
  <si>
    <t>GR59</t>
  </si>
  <si>
    <t>GR58</t>
  </si>
  <si>
    <t>GR57</t>
  </si>
  <si>
    <t>GR56</t>
  </si>
  <si>
    <t>GR48</t>
  </si>
  <si>
    <t>GR47</t>
  </si>
  <si>
    <t>GR46</t>
  </si>
  <si>
    <t>GR45</t>
  </si>
  <si>
    <t>GR44</t>
  </si>
  <si>
    <t>GR43</t>
  </si>
  <si>
    <t>GR42</t>
  </si>
  <si>
    <t>GR41</t>
  </si>
  <si>
    <t>GR40</t>
  </si>
  <si>
    <t>GR39</t>
  </si>
  <si>
    <t>GR29</t>
  </si>
  <si>
    <t>GR28</t>
  </si>
  <si>
    <t>GR27</t>
  </si>
  <si>
    <t>GR26</t>
  </si>
  <si>
    <t>GR25</t>
  </si>
  <si>
    <t>GR23</t>
  </si>
  <si>
    <t>GR22</t>
  </si>
  <si>
    <t>GR21</t>
  </si>
  <si>
    <t>GR11</t>
  </si>
  <si>
    <t>GR10</t>
  </si>
  <si>
    <t>GR09</t>
  </si>
  <si>
    <t>GR08</t>
  </si>
  <si>
    <t>GR07</t>
  </si>
  <si>
    <t>GR06</t>
  </si>
  <si>
    <t>GR05</t>
  </si>
  <si>
    <t>Spotted hyaena tracks/100km</t>
  </si>
  <si>
    <t># Spotted hyaena (fresh)</t>
  </si>
  <si>
    <t>Wild dog tracks/100km</t>
  </si>
  <si>
    <t># Wild dog (fresh)</t>
  </si>
  <si>
    <t>Cheetah tracks/100km</t>
  </si>
  <si>
    <t># Cheetah (fresh)</t>
  </si>
  <si>
    <t>Leopard tracks/100km</t>
  </si>
  <si>
    <t># Leopard</t>
  </si>
  <si>
    <t>Lion tracks/100km</t>
  </si>
  <si>
    <t># Lion (fresh)</t>
  </si>
  <si>
    <t>Length (Km)</t>
  </si>
  <si>
    <t>Shortened?</t>
  </si>
  <si>
    <t>Transect ID</t>
  </si>
  <si>
    <t>RNP279</t>
  </si>
  <si>
    <t>RNP276</t>
  </si>
  <si>
    <t>RNP275</t>
  </si>
  <si>
    <t>RNP273</t>
  </si>
  <si>
    <t>RNP261</t>
  </si>
  <si>
    <t>RNP259</t>
  </si>
  <si>
    <t>RNP258</t>
  </si>
  <si>
    <t>RNP257</t>
  </si>
  <si>
    <t>RNP255</t>
  </si>
  <si>
    <t>RNP245</t>
  </si>
  <si>
    <t>RNP244</t>
  </si>
  <si>
    <t>RNP243</t>
  </si>
  <si>
    <t>RNP242</t>
  </si>
  <si>
    <t>RNP241</t>
  </si>
  <si>
    <t>RNP239</t>
  </si>
  <si>
    <t>RNP238</t>
  </si>
  <si>
    <t>RNP228</t>
  </si>
  <si>
    <t>RNP227</t>
  </si>
  <si>
    <t>RNP226</t>
  </si>
  <si>
    <t>RNP225</t>
  </si>
  <si>
    <t>RNP224</t>
  </si>
  <si>
    <t>RNP210</t>
  </si>
  <si>
    <t>RNP209</t>
  </si>
  <si>
    <t>RNP208</t>
  </si>
  <si>
    <t>RNP207</t>
  </si>
  <si>
    <t>RNP206</t>
  </si>
  <si>
    <t>RNP205</t>
  </si>
  <si>
    <t>RNP204</t>
  </si>
  <si>
    <t>RNP193</t>
  </si>
  <si>
    <t>RNP192</t>
  </si>
  <si>
    <t>RNP191</t>
  </si>
  <si>
    <t>RNP190</t>
  </si>
  <si>
    <t>RNP189</t>
  </si>
  <si>
    <t>RNP186</t>
  </si>
  <si>
    <t>RNP185</t>
  </si>
  <si>
    <t>GR184</t>
  </si>
  <si>
    <t>RNP176</t>
  </si>
  <si>
    <t>RNP175</t>
  </si>
  <si>
    <t>RNP174</t>
  </si>
  <si>
    <t>RNP173</t>
  </si>
  <si>
    <t>RNP171</t>
  </si>
  <si>
    <t>GR167</t>
  </si>
  <si>
    <t>GR166</t>
  </si>
  <si>
    <t>GR165</t>
  </si>
  <si>
    <t>GR164</t>
  </si>
  <si>
    <t>GR163</t>
  </si>
  <si>
    <t>RNP159</t>
  </si>
  <si>
    <t>RNP158</t>
  </si>
  <si>
    <t>RNP157</t>
  </si>
  <si>
    <t>RNP156</t>
  </si>
  <si>
    <t>RNP155</t>
  </si>
  <si>
    <t>RNP154</t>
  </si>
  <si>
    <t>RNP153</t>
  </si>
  <si>
    <t>GR149</t>
  </si>
  <si>
    <t>GR148</t>
  </si>
  <si>
    <t>GR147</t>
  </si>
  <si>
    <t>RNP141</t>
  </si>
  <si>
    <t>RNP140</t>
  </si>
  <si>
    <t>RNP136</t>
  </si>
  <si>
    <t>GR128</t>
  </si>
  <si>
    <t>GR127</t>
  </si>
  <si>
    <t>RNP125</t>
  </si>
  <si>
    <t>RNP124</t>
  </si>
  <si>
    <t>RNP123</t>
  </si>
  <si>
    <t>RNP122</t>
  </si>
  <si>
    <t>RNP121</t>
  </si>
  <si>
    <t>GR118</t>
  </si>
  <si>
    <t>RNP105</t>
  </si>
  <si>
    <t>RNP102</t>
  </si>
  <si>
    <t>Max D</t>
  </si>
  <si>
    <t>Max N</t>
  </si>
  <si>
    <t>Min N</t>
  </si>
  <si>
    <t>Min D</t>
  </si>
  <si>
    <t xml:space="preserve">Cheetah </t>
  </si>
  <si>
    <t>CV</t>
  </si>
  <si>
    <t>Formulas for sandy soils from Winterbach et al. 2016 (used by Henschel et al. 2020) - CIs NOT PRESENTED IN MAIN TEXT</t>
  </si>
  <si>
    <t xml:space="preserve">Formulas from Bauer et al. (2017) and Droge et al. (2020) - CIs PRESENTED IN MAIN TEXT </t>
  </si>
  <si>
    <t xml:space="preserve">Formulas from Bauer et al. 2017 and Droge et al. (2020) - CIs PRESENTED IN MAIN 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</si>
</sst>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theme="4" tint="-0.24997711111789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2" fontId="8" fillId="0" borderId="0" xfId="0" applyNumberFormat="1" applyFont="1" applyAlignment="1">
      <alignment horizontal="center"/>
    </xf>
    <xf numFmtId="0" fontId="9" fillId="0" borderId="0" xfId="0" applyFont="1"/>
    <xf numFmtId="1" fontId="3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3" fillId="4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0" fontId="7" fillId="5" borderId="0" xfId="0" applyFont="1" applyFill="1"/>
    <xf numFmtId="0" fontId="3" fillId="5" borderId="0" xfId="0" applyFont="1" applyFill="1"/>
    <xf numFmtId="0" fontId="11" fillId="0" borderId="0" xfId="0" applyFont="1"/>
    <xf numFmtId="9" fontId="3" fillId="0" borderId="0" xfId="0" applyNumberFormat="1" applyFont="1"/>
    <xf numFmtId="0" fontId="5" fillId="0" borderId="0" xfId="0" applyFont="1" applyAlignment="1">
      <alignment horizontal="left"/>
    </xf>
    <xf numFmtId="2" fontId="2" fillId="0" borderId="0" xfId="0" applyNumberFormat="1" applyFont="1"/>
    <xf numFmtId="2" fontId="11" fillId="0" borderId="0" xfId="0" applyNumberFormat="1" applyFont="1"/>
    <xf numFmtId="0" fontId="8" fillId="0" borderId="0" xfId="0" applyFont="1"/>
    <xf numFmtId="0" fontId="1" fillId="0" borderId="0" xfId="0" applyFont="1"/>
    <xf numFmtId="0" fontId="12" fillId="0" borderId="0" xfId="0" applyFont="1"/>
    <xf numFmtId="0" fontId="13" fillId="0" borderId="0" xfId="0" applyFont="1"/>
    <xf numFmtId="2" fontId="0" fillId="0" borderId="0" xfId="0" applyNumberFormat="1"/>
    <xf numFmtId="0" fontId="0" fillId="0" borderId="0" xfId="0" applyFont="1"/>
    <xf numFmtId="1" fontId="3" fillId="0" borderId="0" xfId="0" applyNumberFormat="1" applyFont="1"/>
    <xf numFmtId="0" fontId="3" fillId="5" borderId="0" xfId="0" applyFont="1" applyFill="1" applyAlignment="1"/>
    <xf numFmtId="0" fontId="14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6"/>
  <sheetViews>
    <sheetView tabSelected="1" zoomScale="80" zoomScaleNormal="80" workbookViewId="0"/>
  </sheetViews>
  <sheetFormatPr defaultRowHeight="14.5" x14ac:dyDescent="0.35"/>
  <cols>
    <col min="5" max="5" width="8.7265625" style="1"/>
    <col min="7" max="7" width="8.7265625" style="1"/>
    <col min="9" max="9" width="8.7265625" style="1"/>
    <col min="11" max="11" width="8.7265625" style="1"/>
    <col min="13" max="13" width="8.7265625" style="1"/>
    <col min="15" max="15" width="17.26953125" customWidth="1"/>
  </cols>
  <sheetData>
    <row r="1" spans="1:19" s="36" customFormat="1" x14ac:dyDescent="0.35">
      <c r="A1" s="34" t="s">
        <v>122</v>
      </c>
      <c r="B1" s="34" t="s">
        <v>121</v>
      </c>
      <c r="C1" s="34" t="s">
        <v>120</v>
      </c>
      <c r="D1" s="34" t="s">
        <v>119</v>
      </c>
      <c r="E1" s="34" t="s">
        <v>118</v>
      </c>
      <c r="F1" s="34" t="s">
        <v>117</v>
      </c>
      <c r="G1" s="34" t="s">
        <v>116</v>
      </c>
      <c r="H1" s="34" t="s">
        <v>115</v>
      </c>
      <c r="I1" s="34" t="s">
        <v>114</v>
      </c>
      <c r="J1" s="34" t="s">
        <v>113</v>
      </c>
      <c r="K1" s="34" t="s">
        <v>112</v>
      </c>
      <c r="L1" s="34" t="s">
        <v>111</v>
      </c>
      <c r="M1" s="34" t="s">
        <v>110</v>
      </c>
    </row>
    <row r="2" spans="1:19" x14ac:dyDescent="0.35">
      <c r="A2" s="2" t="s">
        <v>109</v>
      </c>
      <c r="B2" s="2" t="s">
        <v>33</v>
      </c>
      <c r="C2" s="2">
        <v>15</v>
      </c>
      <c r="D2" s="2">
        <v>0</v>
      </c>
      <c r="E2" s="33">
        <f t="shared" ref="E2:E33" si="0">(100/$C2)*$D2</f>
        <v>0</v>
      </c>
      <c r="F2" s="2">
        <v>1</v>
      </c>
      <c r="G2" s="33">
        <f t="shared" ref="G2:G33" si="1">(100/$C2)*$F2</f>
        <v>6.666666666666667</v>
      </c>
      <c r="H2" s="2">
        <v>0</v>
      </c>
      <c r="I2" s="33">
        <f t="shared" ref="I2:I33" si="2">(100/$C2)*$H2</f>
        <v>0</v>
      </c>
      <c r="J2" s="2">
        <v>0</v>
      </c>
      <c r="K2" s="33">
        <f t="shared" ref="K2:K33" si="3">(100/$C2)*$J2</f>
        <v>0</v>
      </c>
      <c r="L2" s="2">
        <v>2</v>
      </c>
      <c r="M2" s="33">
        <f t="shared" ref="M2:M33" si="4">(100/$C2)*$L2</f>
        <v>13.333333333333334</v>
      </c>
    </row>
    <row r="3" spans="1:19" x14ac:dyDescent="0.35">
      <c r="A3" s="2" t="s">
        <v>108</v>
      </c>
      <c r="B3" s="2" t="s">
        <v>30</v>
      </c>
      <c r="C3" s="2">
        <v>20</v>
      </c>
      <c r="D3" s="2">
        <v>2</v>
      </c>
      <c r="E3" s="33">
        <f t="shared" si="0"/>
        <v>10</v>
      </c>
      <c r="F3" s="2">
        <v>1</v>
      </c>
      <c r="G3" s="33">
        <f t="shared" si="1"/>
        <v>5</v>
      </c>
      <c r="H3" s="2">
        <v>0</v>
      </c>
      <c r="I3" s="33">
        <f t="shared" si="2"/>
        <v>0</v>
      </c>
      <c r="J3" s="2">
        <v>0</v>
      </c>
      <c r="K3" s="33">
        <f t="shared" si="3"/>
        <v>0</v>
      </c>
      <c r="L3" s="2">
        <v>3</v>
      </c>
      <c r="M3" s="33">
        <f t="shared" si="4"/>
        <v>15</v>
      </c>
    </row>
    <row r="4" spans="1:19" x14ac:dyDescent="0.35">
      <c r="A4" s="2" t="s">
        <v>107</v>
      </c>
      <c r="B4" s="2" t="s">
        <v>33</v>
      </c>
      <c r="C4" s="2">
        <v>16.5</v>
      </c>
      <c r="D4" s="2">
        <v>0</v>
      </c>
      <c r="E4" s="33">
        <f t="shared" si="0"/>
        <v>0</v>
      </c>
      <c r="F4" s="2">
        <v>1</v>
      </c>
      <c r="G4" s="33">
        <f t="shared" si="1"/>
        <v>6.0606060606060606</v>
      </c>
      <c r="H4" s="2">
        <v>0</v>
      </c>
      <c r="I4" s="33">
        <f t="shared" si="2"/>
        <v>0</v>
      </c>
      <c r="J4" s="2">
        <v>0</v>
      </c>
      <c r="K4" s="33">
        <f t="shared" si="3"/>
        <v>0</v>
      </c>
      <c r="L4" s="2">
        <v>6</v>
      </c>
      <c r="M4" s="33">
        <f t="shared" si="4"/>
        <v>36.36363636363636</v>
      </c>
      <c r="S4" s="35"/>
    </row>
    <row r="5" spans="1:19" x14ac:dyDescent="0.35">
      <c r="A5" s="34" t="s">
        <v>106</v>
      </c>
      <c r="B5" s="2" t="s">
        <v>30</v>
      </c>
      <c r="C5" s="2">
        <v>20</v>
      </c>
      <c r="D5" s="2">
        <v>0</v>
      </c>
      <c r="E5" s="33">
        <f t="shared" si="0"/>
        <v>0</v>
      </c>
      <c r="F5" s="2">
        <v>1</v>
      </c>
      <c r="G5" s="33">
        <f t="shared" si="1"/>
        <v>5</v>
      </c>
      <c r="H5" s="2">
        <v>0</v>
      </c>
      <c r="I5" s="33">
        <f t="shared" si="2"/>
        <v>0</v>
      </c>
      <c r="J5" s="2">
        <v>0</v>
      </c>
      <c r="K5" s="33">
        <f t="shared" si="3"/>
        <v>0</v>
      </c>
      <c r="L5" s="2">
        <v>2</v>
      </c>
      <c r="M5" s="33">
        <f t="shared" si="4"/>
        <v>10</v>
      </c>
    </row>
    <row r="6" spans="1:19" x14ac:dyDescent="0.35">
      <c r="A6" s="2" t="s">
        <v>105</v>
      </c>
      <c r="B6" s="2" t="s">
        <v>33</v>
      </c>
      <c r="C6" s="2">
        <v>15.5</v>
      </c>
      <c r="D6" s="2">
        <v>0</v>
      </c>
      <c r="E6" s="33">
        <f t="shared" si="0"/>
        <v>0</v>
      </c>
      <c r="F6" s="2">
        <v>2</v>
      </c>
      <c r="G6" s="33">
        <f t="shared" si="1"/>
        <v>12.903225806451612</v>
      </c>
      <c r="H6" s="2">
        <v>0</v>
      </c>
      <c r="I6" s="33">
        <f t="shared" si="2"/>
        <v>0</v>
      </c>
      <c r="J6" s="2">
        <v>0</v>
      </c>
      <c r="K6" s="33">
        <f t="shared" si="3"/>
        <v>0</v>
      </c>
      <c r="L6" s="2">
        <v>4</v>
      </c>
      <c r="M6" s="33">
        <f t="shared" si="4"/>
        <v>25.806451612903224</v>
      </c>
    </row>
    <row r="7" spans="1:19" x14ac:dyDescent="0.35">
      <c r="A7" s="2" t="s">
        <v>104</v>
      </c>
      <c r="B7" s="2" t="s">
        <v>33</v>
      </c>
      <c r="C7" s="2">
        <v>15</v>
      </c>
      <c r="D7" s="2">
        <v>0</v>
      </c>
      <c r="E7" s="33">
        <f t="shared" si="0"/>
        <v>0</v>
      </c>
      <c r="F7" s="2">
        <v>0</v>
      </c>
      <c r="G7" s="33">
        <f t="shared" si="1"/>
        <v>0</v>
      </c>
      <c r="H7" s="2">
        <v>0</v>
      </c>
      <c r="I7" s="33">
        <f t="shared" si="2"/>
        <v>0</v>
      </c>
      <c r="J7" s="2">
        <v>0</v>
      </c>
      <c r="K7" s="33">
        <f t="shared" si="3"/>
        <v>0</v>
      </c>
      <c r="L7" s="2">
        <v>0</v>
      </c>
      <c r="M7" s="33">
        <f t="shared" si="4"/>
        <v>0</v>
      </c>
    </row>
    <row r="8" spans="1:19" x14ac:dyDescent="0.35">
      <c r="A8" s="2" t="s">
        <v>103</v>
      </c>
      <c r="B8" s="2" t="s">
        <v>30</v>
      </c>
      <c r="C8" s="2">
        <v>10.5</v>
      </c>
      <c r="D8" s="2">
        <v>0</v>
      </c>
      <c r="E8" s="33">
        <f t="shared" si="0"/>
        <v>0</v>
      </c>
      <c r="F8" s="2">
        <v>1</v>
      </c>
      <c r="G8" s="33">
        <f t="shared" si="1"/>
        <v>9.5238095238095237</v>
      </c>
      <c r="H8" s="2">
        <v>0</v>
      </c>
      <c r="I8" s="33">
        <f t="shared" si="2"/>
        <v>0</v>
      </c>
      <c r="J8" s="2">
        <v>0</v>
      </c>
      <c r="K8" s="33">
        <f t="shared" si="3"/>
        <v>0</v>
      </c>
      <c r="L8" s="2">
        <v>1</v>
      </c>
      <c r="M8" s="33">
        <f t="shared" si="4"/>
        <v>9.5238095238095237</v>
      </c>
    </row>
    <row r="9" spans="1:19" x14ac:dyDescent="0.35">
      <c r="A9" s="2" t="s">
        <v>102</v>
      </c>
      <c r="B9" s="2" t="s">
        <v>33</v>
      </c>
      <c r="C9" s="2">
        <v>15.5</v>
      </c>
      <c r="D9" s="2">
        <v>1</v>
      </c>
      <c r="E9" s="33">
        <f t="shared" si="0"/>
        <v>6.4516129032258061</v>
      </c>
      <c r="F9" s="2">
        <v>1</v>
      </c>
      <c r="G9" s="33">
        <f t="shared" si="1"/>
        <v>6.4516129032258061</v>
      </c>
      <c r="H9" s="2">
        <v>0</v>
      </c>
      <c r="I9" s="33">
        <f t="shared" si="2"/>
        <v>0</v>
      </c>
      <c r="J9" s="2">
        <v>0</v>
      </c>
      <c r="K9" s="33">
        <f t="shared" si="3"/>
        <v>0</v>
      </c>
      <c r="L9" s="2">
        <v>4</v>
      </c>
      <c r="M9" s="33">
        <f t="shared" si="4"/>
        <v>25.806451612903224</v>
      </c>
    </row>
    <row r="10" spans="1:19" x14ac:dyDescent="0.35">
      <c r="A10" s="2" t="s">
        <v>101</v>
      </c>
      <c r="B10" s="2" t="s">
        <v>33</v>
      </c>
      <c r="C10" s="2">
        <v>18</v>
      </c>
      <c r="D10" s="2">
        <v>0</v>
      </c>
      <c r="E10" s="33">
        <f t="shared" si="0"/>
        <v>0</v>
      </c>
      <c r="F10" s="2">
        <v>2</v>
      </c>
      <c r="G10" s="33">
        <f t="shared" si="1"/>
        <v>11.111111111111111</v>
      </c>
      <c r="H10" s="2">
        <v>0</v>
      </c>
      <c r="I10" s="33">
        <f t="shared" si="2"/>
        <v>0</v>
      </c>
      <c r="J10" s="2">
        <v>0</v>
      </c>
      <c r="K10" s="33">
        <f t="shared" si="3"/>
        <v>0</v>
      </c>
      <c r="L10" s="2">
        <v>2</v>
      </c>
      <c r="M10" s="33">
        <f t="shared" si="4"/>
        <v>11.111111111111111</v>
      </c>
    </row>
    <row r="11" spans="1:19" x14ac:dyDescent="0.35">
      <c r="A11" s="2" t="s">
        <v>100</v>
      </c>
      <c r="B11" s="2" t="s">
        <v>33</v>
      </c>
      <c r="C11" s="2">
        <v>9</v>
      </c>
      <c r="D11" s="2">
        <v>0</v>
      </c>
      <c r="E11" s="33">
        <f t="shared" si="0"/>
        <v>0</v>
      </c>
      <c r="F11" s="2">
        <v>1</v>
      </c>
      <c r="G11" s="33">
        <f t="shared" si="1"/>
        <v>11.111111111111111</v>
      </c>
      <c r="H11" s="2">
        <v>0</v>
      </c>
      <c r="I11" s="33">
        <f t="shared" si="2"/>
        <v>0</v>
      </c>
      <c r="J11" s="2">
        <v>2</v>
      </c>
      <c r="K11" s="33">
        <f t="shared" si="3"/>
        <v>22.222222222222221</v>
      </c>
      <c r="L11" s="2">
        <v>3</v>
      </c>
      <c r="M11" s="33">
        <f t="shared" si="4"/>
        <v>33.333333333333329</v>
      </c>
    </row>
    <row r="12" spans="1:19" x14ac:dyDescent="0.35">
      <c r="A12" s="2" t="s">
        <v>99</v>
      </c>
      <c r="B12" s="2" t="s">
        <v>33</v>
      </c>
      <c r="C12" s="2">
        <v>16</v>
      </c>
      <c r="D12" s="2">
        <v>0</v>
      </c>
      <c r="E12" s="33">
        <f t="shared" si="0"/>
        <v>0</v>
      </c>
      <c r="F12" s="2">
        <v>2</v>
      </c>
      <c r="G12" s="33">
        <f t="shared" si="1"/>
        <v>12.5</v>
      </c>
      <c r="H12" s="2">
        <v>0</v>
      </c>
      <c r="I12" s="33">
        <f t="shared" si="2"/>
        <v>0</v>
      </c>
      <c r="J12" s="2">
        <v>0</v>
      </c>
      <c r="K12" s="33">
        <f t="shared" si="3"/>
        <v>0</v>
      </c>
      <c r="L12" s="2">
        <v>0</v>
      </c>
      <c r="M12" s="33">
        <f t="shared" si="4"/>
        <v>0</v>
      </c>
    </row>
    <row r="13" spans="1:19" x14ac:dyDescent="0.35">
      <c r="A13" s="2" t="s">
        <v>98</v>
      </c>
      <c r="B13" s="2" t="s">
        <v>33</v>
      </c>
      <c r="C13" s="2">
        <v>16</v>
      </c>
      <c r="D13" s="2">
        <v>4</v>
      </c>
      <c r="E13" s="33">
        <f t="shared" si="0"/>
        <v>25</v>
      </c>
      <c r="F13" s="2">
        <v>1</v>
      </c>
      <c r="G13" s="33">
        <f t="shared" si="1"/>
        <v>6.25</v>
      </c>
      <c r="H13" s="2">
        <v>0</v>
      </c>
      <c r="I13" s="33">
        <f t="shared" si="2"/>
        <v>0</v>
      </c>
      <c r="J13" s="2">
        <v>0</v>
      </c>
      <c r="K13" s="33">
        <f t="shared" si="3"/>
        <v>0</v>
      </c>
      <c r="L13" s="2">
        <v>8</v>
      </c>
      <c r="M13" s="33">
        <f t="shared" si="4"/>
        <v>50</v>
      </c>
    </row>
    <row r="14" spans="1:19" x14ac:dyDescent="0.35">
      <c r="A14" s="2" t="s">
        <v>97</v>
      </c>
      <c r="B14" s="2" t="s">
        <v>30</v>
      </c>
      <c r="C14" s="2">
        <v>20</v>
      </c>
      <c r="D14" s="2">
        <v>2</v>
      </c>
      <c r="E14" s="33">
        <f t="shared" si="0"/>
        <v>10</v>
      </c>
      <c r="F14" s="2">
        <v>2</v>
      </c>
      <c r="G14" s="33">
        <f t="shared" si="1"/>
        <v>10</v>
      </c>
      <c r="H14" s="2">
        <v>0</v>
      </c>
      <c r="I14" s="33">
        <f t="shared" si="2"/>
        <v>0</v>
      </c>
      <c r="J14" s="2">
        <v>0</v>
      </c>
      <c r="K14" s="33">
        <f t="shared" si="3"/>
        <v>0</v>
      </c>
      <c r="L14" s="2">
        <v>11</v>
      </c>
      <c r="M14" s="33">
        <f t="shared" si="4"/>
        <v>55</v>
      </c>
    </row>
    <row r="15" spans="1:19" x14ac:dyDescent="0.35">
      <c r="A15" s="2" t="s">
        <v>96</v>
      </c>
      <c r="B15" s="2" t="s">
        <v>30</v>
      </c>
      <c r="C15" s="2">
        <v>20</v>
      </c>
      <c r="D15" s="2">
        <v>2</v>
      </c>
      <c r="E15" s="33">
        <f t="shared" si="0"/>
        <v>10</v>
      </c>
      <c r="F15" s="2">
        <v>1</v>
      </c>
      <c r="G15" s="33">
        <f t="shared" si="1"/>
        <v>5</v>
      </c>
      <c r="H15" s="2">
        <v>0</v>
      </c>
      <c r="I15" s="33">
        <f t="shared" si="2"/>
        <v>0</v>
      </c>
      <c r="J15" s="2">
        <v>0</v>
      </c>
      <c r="K15" s="33">
        <f t="shared" si="3"/>
        <v>0</v>
      </c>
      <c r="L15" s="2">
        <v>2</v>
      </c>
      <c r="M15" s="33">
        <f t="shared" si="4"/>
        <v>10</v>
      </c>
    </row>
    <row r="16" spans="1:19" x14ac:dyDescent="0.35">
      <c r="A16" s="2" t="s">
        <v>95</v>
      </c>
      <c r="B16" s="2" t="s">
        <v>30</v>
      </c>
      <c r="C16" s="2">
        <v>10.5</v>
      </c>
      <c r="D16" s="2">
        <v>2</v>
      </c>
      <c r="E16" s="33">
        <f t="shared" si="0"/>
        <v>19.047619047619047</v>
      </c>
      <c r="F16" s="2">
        <v>0</v>
      </c>
      <c r="G16" s="33">
        <f t="shared" si="1"/>
        <v>0</v>
      </c>
      <c r="H16" s="2">
        <v>0</v>
      </c>
      <c r="I16" s="33">
        <f t="shared" si="2"/>
        <v>0</v>
      </c>
      <c r="J16" s="2">
        <v>0</v>
      </c>
      <c r="K16" s="33">
        <f t="shared" si="3"/>
        <v>0</v>
      </c>
      <c r="L16" s="2">
        <v>3</v>
      </c>
      <c r="M16" s="33">
        <f t="shared" si="4"/>
        <v>28.571428571428569</v>
      </c>
    </row>
    <row r="17" spans="1:13" x14ac:dyDescent="0.35">
      <c r="A17" s="2" t="s">
        <v>94</v>
      </c>
      <c r="B17" s="2" t="s">
        <v>33</v>
      </c>
      <c r="C17" s="2">
        <v>16</v>
      </c>
      <c r="D17" s="2">
        <v>2</v>
      </c>
      <c r="E17" s="33">
        <f t="shared" si="0"/>
        <v>12.5</v>
      </c>
      <c r="F17" s="2">
        <v>1</v>
      </c>
      <c r="G17" s="33">
        <f t="shared" si="1"/>
        <v>6.25</v>
      </c>
      <c r="H17" s="2">
        <v>0</v>
      </c>
      <c r="I17" s="33">
        <f t="shared" si="2"/>
        <v>0</v>
      </c>
      <c r="J17" s="2">
        <v>0</v>
      </c>
      <c r="K17" s="33">
        <f t="shared" si="3"/>
        <v>0</v>
      </c>
      <c r="L17" s="2">
        <v>1</v>
      </c>
      <c r="M17" s="33">
        <f t="shared" si="4"/>
        <v>6.25</v>
      </c>
    </row>
    <row r="18" spans="1:13" x14ac:dyDescent="0.35">
      <c r="A18" s="2" t="s">
        <v>93</v>
      </c>
      <c r="B18" s="2" t="s">
        <v>33</v>
      </c>
      <c r="C18" s="2">
        <v>19.5</v>
      </c>
      <c r="D18" s="2">
        <v>2</v>
      </c>
      <c r="E18" s="33">
        <f t="shared" si="0"/>
        <v>10.256410256410257</v>
      </c>
      <c r="F18" s="2">
        <v>1</v>
      </c>
      <c r="G18" s="33">
        <f t="shared" si="1"/>
        <v>5.1282051282051286</v>
      </c>
      <c r="H18" s="2">
        <v>0</v>
      </c>
      <c r="I18" s="33">
        <f t="shared" si="2"/>
        <v>0</v>
      </c>
      <c r="J18" s="2">
        <v>0</v>
      </c>
      <c r="K18" s="33">
        <f t="shared" si="3"/>
        <v>0</v>
      </c>
      <c r="L18" s="2">
        <v>4</v>
      </c>
      <c r="M18" s="33">
        <f t="shared" si="4"/>
        <v>20.512820512820515</v>
      </c>
    </row>
    <row r="19" spans="1:13" x14ac:dyDescent="0.35">
      <c r="A19" s="2" t="s">
        <v>92</v>
      </c>
      <c r="B19" s="2" t="s">
        <v>33</v>
      </c>
      <c r="C19" s="2">
        <v>15</v>
      </c>
      <c r="D19" s="2">
        <v>1</v>
      </c>
      <c r="E19" s="33">
        <f t="shared" si="0"/>
        <v>6.666666666666667</v>
      </c>
      <c r="F19" s="2">
        <v>1</v>
      </c>
      <c r="G19" s="33">
        <f t="shared" si="1"/>
        <v>6.666666666666667</v>
      </c>
      <c r="H19" s="2">
        <v>0</v>
      </c>
      <c r="I19" s="33">
        <f t="shared" si="2"/>
        <v>0</v>
      </c>
      <c r="J19" s="2">
        <v>0</v>
      </c>
      <c r="K19" s="33">
        <f t="shared" si="3"/>
        <v>0</v>
      </c>
      <c r="L19" s="2">
        <v>2</v>
      </c>
      <c r="M19" s="33">
        <f t="shared" si="4"/>
        <v>13.333333333333334</v>
      </c>
    </row>
    <row r="20" spans="1:13" x14ac:dyDescent="0.35">
      <c r="A20" s="2" t="s">
        <v>91</v>
      </c>
      <c r="B20" s="2" t="s">
        <v>33</v>
      </c>
      <c r="C20" s="2">
        <v>11</v>
      </c>
      <c r="D20" s="2">
        <v>0</v>
      </c>
      <c r="E20" s="33">
        <f t="shared" si="0"/>
        <v>0</v>
      </c>
      <c r="F20" s="2">
        <v>0</v>
      </c>
      <c r="G20" s="33">
        <f t="shared" si="1"/>
        <v>0</v>
      </c>
      <c r="H20" s="2">
        <v>0</v>
      </c>
      <c r="I20" s="33">
        <f t="shared" si="2"/>
        <v>0</v>
      </c>
      <c r="J20" s="2">
        <v>0</v>
      </c>
      <c r="K20" s="33">
        <f t="shared" si="3"/>
        <v>0</v>
      </c>
      <c r="L20" s="2">
        <v>1</v>
      </c>
      <c r="M20" s="33">
        <f t="shared" si="4"/>
        <v>9.0909090909090917</v>
      </c>
    </row>
    <row r="21" spans="1:13" x14ac:dyDescent="0.35">
      <c r="A21" s="2" t="s">
        <v>90</v>
      </c>
      <c r="B21" s="2" t="s">
        <v>33</v>
      </c>
      <c r="C21" s="2">
        <v>20</v>
      </c>
      <c r="D21" s="2">
        <v>0</v>
      </c>
      <c r="E21" s="33">
        <f t="shared" si="0"/>
        <v>0</v>
      </c>
      <c r="F21" s="2">
        <v>1</v>
      </c>
      <c r="G21" s="33">
        <f t="shared" si="1"/>
        <v>5</v>
      </c>
      <c r="H21" s="2">
        <v>0</v>
      </c>
      <c r="I21" s="33">
        <f t="shared" si="2"/>
        <v>0</v>
      </c>
      <c r="J21" s="2">
        <v>0</v>
      </c>
      <c r="K21" s="33">
        <f t="shared" si="3"/>
        <v>0</v>
      </c>
      <c r="L21" s="2">
        <v>12</v>
      </c>
      <c r="M21" s="33">
        <f t="shared" si="4"/>
        <v>60</v>
      </c>
    </row>
    <row r="22" spans="1:13" x14ac:dyDescent="0.35">
      <c r="A22" s="2" t="s">
        <v>89</v>
      </c>
      <c r="B22" s="2" t="s">
        <v>33</v>
      </c>
      <c r="C22" s="2">
        <v>11.5</v>
      </c>
      <c r="D22" s="2">
        <v>0</v>
      </c>
      <c r="E22" s="33">
        <f t="shared" si="0"/>
        <v>0</v>
      </c>
      <c r="F22" s="2">
        <v>1</v>
      </c>
      <c r="G22" s="33">
        <f t="shared" si="1"/>
        <v>8.695652173913043</v>
      </c>
      <c r="H22" s="2">
        <v>0</v>
      </c>
      <c r="I22" s="33">
        <f t="shared" si="2"/>
        <v>0</v>
      </c>
      <c r="J22" s="2">
        <v>0</v>
      </c>
      <c r="K22" s="33">
        <f t="shared" si="3"/>
        <v>0</v>
      </c>
      <c r="L22" s="2">
        <v>7</v>
      </c>
      <c r="M22" s="33">
        <f t="shared" si="4"/>
        <v>60.869565217391298</v>
      </c>
    </row>
    <row r="23" spans="1:13" x14ac:dyDescent="0.35">
      <c r="A23" s="2" t="s">
        <v>88</v>
      </c>
      <c r="B23" s="2" t="s">
        <v>30</v>
      </c>
      <c r="C23" s="2">
        <v>20</v>
      </c>
      <c r="D23" s="2">
        <v>2</v>
      </c>
      <c r="E23" s="33">
        <f t="shared" si="0"/>
        <v>10</v>
      </c>
      <c r="F23" s="2">
        <v>2</v>
      </c>
      <c r="G23" s="33">
        <f t="shared" si="1"/>
        <v>10</v>
      </c>
      <c r="H23" s="2">
        <v>0</v>
      </c>
      <c r="I23" s="33">
        <f t="shared" si="2"/>
        <v>0</v>
      </c>
      <c r="J23" s="2">
        <v>0</v>
      </c>
      <c r="K23" s="33">
        <f t="shared" si="3"/>
        <v>0</v>
      </c>
      <c r="L23" s="2">
        <v>2</v>
      </c>
      <c r="M23" s="33">
        <f t="shared" si="4"/>
        <v>10</v>
      </c>
    </row>
    <row r="24" spans="1:13" x14ac:dyDescent="0.35">
      <c r="A24" s="2" t="s">
        <v>87</v>
      </c>
      <c r="B24" s="2" t="s">
        <v>33</v>
      </c>
      <c r="C24" s="2">
        <v>16</v>
      </c>
      <c r="D24" s="2">
        <v>0</v>
      </c>
      <c r="E24" s="33">
        <f t="shared" si="0"/>
        <v>0</v>
      </c>
      <c r="F24" s="2">
        <v>1</v>
      </c>
      <c r="G24" s="33">
        <f t="shared" si="1"/>
        <v>6.25</v>
      </c>
      <c r="H24" s="2">
        <v>0</v>
      </c>
      <c r="I24" s="33">
        <f t="shared" si="2"/>
        <v>0</v>
      </c>
      <c r="J24" s="2">
        <v>0</v>
      </c>
      <c r="K24" s="33">
        <f t="shared" si="3"/>
        <v>0</v>
      </c>
      <c r="L24" s="2">
        <v>4</v>
      </c>
      <c r="M24" s="33">
        <f t="shared" si="4"/>
        <v>25</v>
      </c>
    </row>
    <row r="25" spans="1:13" x14ac:dyDescent="0.35">
      <c r="A25" s="34" t="s">
        <v>86</v>
      </c>
      <c r="B25" s="2" t="s">
        <v>33</v>
      </c>
      <c r="C25" s="2">
        <v>15.5</v>
      </c>
      <c r="D25" s="2">
        <v>0</v>
      </c>
      <c r="E25" s="33">
        <f t="shared" si="0"/>
        <v>0</v>
      </c>
      <c r="F25" s="2">
        <v>0</v>
      </c>
      <c r="G25" s="33">
        <f t="shared" si="1"/>
        <v>0</v>
      </c>
      <c r="H25" s="2">
        <v>0</v>
      </c>
      <c r="I25" s="33">
        <f t="shared" si="2"/>
        <v>0</v>
      </c>
      <c r="J25" s="2">
        <v>0</v>
      </c>
      <c r="K25" s="33">
        <f t="shared" si="3"/>
        <v>0</v>
      </c>
      <c r="L25" s="2">
        <v>1</v>
      </c>
      <c r="M25" s="33">
        <f t="shared" si="4"/>
        <v>6.4516129032258061</v>
      </c>
    </row>
    <row r="26" spans="1:13" x14ac:dyDescent="0.35">
      <c r="A26" s="2" t="s">
        <v>85</v>
      </c>
      <c r="B26" s="2" t="s">
        <v>33</v>
      </c>
      <c r="C26" s="2">
        <v>9</v>
      </c>
      <c r="D26" s="2">
        <v>0</v>
      </c>
      <c r="E26" s="33">
        <f t="shared" si="0"/>
        <v>0</v>
      </c>
      <c r="F26" s="2">
        <v>1</v>
      </c>
      <c r="G26" s="33">
        <f t="shared" si="1"/>
        <v>11.111111111111111</v>
      </c>
      <c r="H26" s="2">
        <v>0</v>
      </c>
      <c r="I26" s="33">
        <f t="shared" si="2"/>
        <v>0</v>
      </c>
      <c r="J26" s="2">
        <v>0</v>
      </c>
      <c r="K26" s="33">
        <f t="shared" si="3"/>
        <v>0</v>
      </c>
      <c r="L26" s="2">
        <v>3</v>
      </c>
      <c r="M26" s="33">
        <f t="shared" si="4"/>
        <v>33.333333333333329</v>
      </c>
    </row>
    <row r="27" spans="1:13" x14ac:dyDescent="0.35">
      <c r="A27" s="2" t="s">
        <v>84</v>
      </c>
      <c r="B27" s="2" t="s">
        <v>33</v>
      </c>
      <c r="C27" s="2">
        <v>9</v>
      </c>
      <c r="D27" s="2">
        <v>0</v>
      </c>
      <c r="E27" s="33">
        <f t="shared" si="0"/>
        <v>0</v>
      </c>
      <c r="F27" s="2">
        <v>0</v>
      </c>
      <c r="G27" s="33">
        <f t="shared" si="1"/>
        <v>0</v>
      </c>
      <c r="H27" s="2">
        <v>0</v>
      </c>
      <c r="I27" s="33">
        <f t="shared" si="2"/>
        <v>0</v>
      </c>
      <c r="J27" s="2">
        <v>0</v>
      </c>
      <c r="K27" s="33">
        <f t="shared" si="3"/>
        <v>0</v>
      </c>
      <c r="L27" s="2">
        <v>1</v>
      </c>
      <c r="M27" s="33">
        <f t="shared" si="4"/>
        <v>11.111111111111111</v>
      </c>
    </row>
    <row r="28" spans="1:13" x14ac:dyDescent="0.35">
      <c r="A28" s="2" t="s">
        <v>83</v>
      </c>
      <c r="B28" s="2" t="s">
        <v>33</v>
      </c>
      <c r="C28" s="2">
        <v>17</v>
      </c>
      <c r="D28" s="2">
        <v>0</v>
      </c>
      <c r="E28" s="33">
        <f t="shared" si="0"/>
        <v>0</v>
      </c>
      <c r="F28" s="2">
        <v>0</v>
      </c>
      <c r="G28" s="33">
        <f t="shared" si="1"/>
        <v>0</v>
      </c>
      <c r="H28" s="2">
        <v>0</v>
      </c>
      <c r="I28" s="33">
        <f t="shared" si="2"/>
        <v>0</v>
      </c>
      <c r="J28" s="2">
        <v>0</v>
      </c>
      <c r="K28" s="33">
        <f t="shared" si="3"/>
        <v>0</v>
      </c>
      <c r="L28" s="2">
        <v>2</v>
      </c>
      <c r="M28" s="33">
        <f t="shared" si="4"/>
        <v>11.764705882352942</v>
      </c>
    </row>
    <row r="29" spans="1:13" x14ac:dyDescent="0.35">
      <c r="A29" s="2" t="s">
        <v>82</v>
      </c>
      <c r="B29" s="2" t="s">
        <v>33</v>
      </c>
      <c r="C29" s="2">
        <v>18</v>
      </c>
      <c r="D29" s="2">
        <v>0</v>
      </c>
      <c r="E29" s="33">
        <f t="shared" si="0"/>
        <v>0</v>
      </c>
      <c r="F29" s="2">
        <v>1</v>
      </c>
      <c r="G29" s="33">
        <f t="shared" si="1"/>
        <v>5.5555555555555554</v>
      </c>
      <c r="H29" s="2">
        <v>0</v>
      </c>
      <c r="I29" s="33">
        <f t="shared" si="2"/>
        <v>0</v>
      </c>
      <c r="J29" s="2">
        <v>0</v>
      </c>
      <c r="K29" s="33">
        <f t="shared" si="3"/>
        <v>0</v>
      </c>
      <c r="L29" s="2">
        <v>3</v>
      </c>
      <c r="M29" s="33">
        <f t="shared" si="4"/>
        <v>16.666666666666664</v>
      </c>
    </row>
    <row r="30" spans="1:13" x14ac:dyDescent="0.35">
      <c r="A30" s="2" t="s">
        <v>81</v>
      </c>
      <c r="B30" s="2" t="s">
        <v>33</v>
      </c>
      <c r="C30" s="2">
        <v>18.5</v>
      </c>
      <c r="D30" s="2">
        <v>2</v>
      </c>
      <c r="E30" s="33">
        <f t="shared" si="0"/>
        <v>10.810810810810811</v>
      </c>
      <c r="F30" s="2">
        <v>3</v>
      </c>
      <c r="G30" s="33">
        <f t="shared" si="1"/>
        <v>16.216216216216218</v>
      </c>
      <c r="H30" s="2">
        <v>0</v>
      </c>
      <c r="I30" s="33">
        <f t="shared" si="2"/>
        <v>0</v>
      </c>
      <c r="J30" s="2">
        <v>2</v>
      </c>
      <c r="K30" s="33">
        <f t="shared" si="3"/>
        <v>10.810810810810811</v>
      </c>
      <c r="L30" s="2">
        <v>3</v>
      </c>
      <c r="M30" s="33">
        <f t="shared" si="4"/>
        <v>16.216216216216218</v>
      </c>
    </row>
    <row r="31" spans="1:13" x14ac:dyDescent="0.35">
      <c r="A31" s="2" t="s">
        <v>80</v>
      </c>
      <c r="B31" s="2" t="s">
        <v>33</v>
      </c>
      <c r="C31" s="2">
        <v>16</v>
      </c>
      <c r="D31" s="2">
        <v>1</v>
      </c>
      <c r="E31" s="33">
        <f t="shared" si="0"/>
        <v>6.25</v>
      </c>
      <c r="F31" s="2">
        <v>3</v>
      </c>
      <c r="G31" s="33">
        <f t="shared" si="1"/>
        <v>18.75</v>
      </c>
      <c r="H31" s="2">
        <v>0</v>
      </c>
      <c r="I31" s="33">
        <f t="shared" si="2"/>
        <v>0</v>
      </c>
      <c r="J31" s="2">
        <v>0</v>
      </c>
      <c r="K31" s="33">
        <f t="shared" si="3"/>
        <v>0</v>
      </c>
      <c r="L31" s="2">
        <v>4</v>
      </c>
      <c r="M31" s="33">
        <f t="shared" si="4"/>
        <v>25</v>
      </c>
    </row>
    <row r="32" spans="1:13" x14ac:dyDescent="0.35">
      <c r="A32" s="34" t="s">
        <v>79</v>
      </c>
      <c r="B32" s="2" t="s">
        <v>33</v>
      </c>
      <c r="C32" s="2">
        <v>19.5</v>
      </c>
      <c r="D32" s="2">
        <v>0</v>
      </c>
      <c r="E32" s="33">
        <f t="shared" si="0"/>
        <v>0</v>
      </c>
      <c r="F32" s="2">
        <v>0</v>
      </c>
      <c r="G32" s="33">
        <f t="shared" si="1"/>
        <v>0</v>
      </c>
      <c r="H32" s="2">
        <v>0</v>
      </c>
      <c r="I32" s="33">
        <f t="shared" si="2"/>
        <v>0</v>
      </c>
      <c r="J32" s="2">
        <v>0</v>
      </c>
      <c r="K32" s="33">
        <f t="shared" si="3"/>
        <v>0</v>
      </c>
      <c r="L32" s="2">
        <v>6</v>
      </c>
      <c r="M32" s="33">
        <f t="shared" si="4"/>
        <v>30.769230769230774</v>
      </c>
    </row>
    <row r="33" spans="1:13" x14ac:dyDescent="0.35">
      <c r="A33" s="2" t="s">
        <v>78</v>
      </c>
      <c r="B33" s="2" t="s">
        <v>30</v>
      </c>
      <c r="C33" s="2">
        <v>20</v>
      </c>
      <c r="D33" s="2">
        <v>6</v>
      </c>
      <c r="E33" s="33">
        <f t="shared" si="0"/>
        <v>30</v>
      </c>
      <c r="F33" s="2">
        <v>1</v>
      </c>
      <c r="G33" s="33">
        <f t="shared" si="1"/>
        <v>5</v>
      </c>
      <c r="H33" s="2">
        <v>0</v>
      </c>
      <c r="I33" s="33">
        <f t="shared" si="2"/>
        <v>0</v>
      </c>
      <c r="J33" s="2">
        <v>0</v>
      </c>
      <c r="K33" s="33">
        <f t="shared" si="3"/>
        <v>0</v>
      </c>
      <c r="L33" s="2">
        <v>5</v>
      </c>
      <c r="M33" s="33">
        <f t="shared" si="4"/>
        <v>25</v>
      </c>
    </row>
    <row r="34" spans="1:13" x14ac:dyDescent="0.35">
      <c r="A34" s="2" t="s">
        <v>77</v>
      </c>
      <c r="B34" s="2" t="s">
        <v>33</v>
      </c>
      <c r="C34" s="2">
        <v>18</v>
      </c>
      <c r="D34" s="2">
        <v>0</v>
      </c>
      <c r="E34" s="33">
        <f t="shared" ref="E34:E65" si="5">(100/$C34)*$D34</f>
        <v>0</v>
      </c>
      <c r="F34" s="2">
        <v>1</v>
      </c>
      <c r="G34" s="33">
        <f t="shared" ref="G34:G65" si="6">(100/$C34)*$F34</f>
        <v>5.5555555555555554</v>
      </c>
      <c r="H34" s="2">
        <v>1</v>
      </c>
      <c r="I34" s="33">
        <f t="shared" ref="I34:I65" si="7">(100/$C34)*$H34</f>
        <v>5.5555555555555554</v>
      </c>
      <c r="J34" s="2">
        <v>0</v>
      </c>
      <c r="K34" s="33">
        <f t="shared" ref="K34:K65" si="8">(100/$C34)*$J34</f>
        <v>0</v>
      </c>
      <c r="L34" s="2">
        <v>5</v>
      </c>
      <c r="M34" s="33">
        <f t="shared" ref="M34:M65" si="9">(100/$C34)*$L34</f>
        <v>27.777777777777779</v>
      </c>
    </row>
    <row r="35" spans="1:13" x14ac:dyDescent="0.35">
      <c r="A35" s="2" t="s">
        <v>76</v>
      </c>
      <c r="B35" s="2" t="s">
        <v>33</v>
      </c>
      <c r="C35" s="2">
        <v>15</v>
      </c>
      <c r="D35" s="2">
        <v>0</v>
      </c>
      <c r="E35" s="33">
        <f t="shared" si="5"/>
        <v>0</v>
      </c>
      <c r="F35" s="2">
        <v>4</v>
      </c>
      <c r="G35" s="33">
        <f t="shared" si="6"/>
        <v>26.666666666666668</v>
      </c>
      <c r="H35" s="2">
        <v>0</v>
      </c>
      <c r="I35" s="33">
        <f t="shared" si="7"/>
        <v>0</v>
      </c>
      <c r="J35" s="2">
        <v>0</v>
      </c>
      <c r="K35" s="33">
        <f t="shared" si="8"/>
        <v>0</v>
      </c>
      <c r="L35" s="2">
        <v>4</v>
      </c>
      <c r="M35" s="33">
        <f t="shared" si="9"/>
        <v>26.666666666666668</v>
      </c>
    </row>
    <row r="36" spans="1:13" x14ac:dyDescent="0.35">
      <c r="A36" s="2" t="s">
        <v>75</v>
      </c>
      <c r="B36" s="2" t="s">
        <v>33</v>
      </c>
      <c r="C36" s="2">
        <v>7.5</v>
      </c>
      <c r="D36" s="2">
        <v>0</v>
      </c>
      <c r="E36" s="33">
        <f t="shared" si="5"/>
        <v>0</v>
      </c>
      <c r="F36" s="2">
        <v>0</v>
      </c>
      <c r="G36" s="33">
        <f t="shared" si="6"/>
        <v>0</v>
      </c>
      <c r="H36" s="2">
        <v>0</v>
      </c>
      <c r="I36" s="33">
        <f t="shared" si="7"/>
        <v>0</v>
      </c>
      <c r="J36" s="2">
        <v>0</v>
      </c>
      <c r="K36" s="33">
        <f t="shared" si="8"/>
        <v>0</v>
      </c>
      <c r="L36" s="2">
        <v>0</v>
      </c>
      <c r="M36" s="33">
        <f t="shared" si="9"/>
        <v>0</v>
      </c>
    </row>
    <row r="37" spans="1:13" x14ac:dyDescent="0.35">
      <c r="A37" s="2" t="s">
        <v>74</v>
      </c>
      <c r="B37" s="2" t="s">
        <v>33</v>
      </c>
      <c r="C37" s="2">
        <v>15</v>
      </c>
      <c r="D37" s="2">
        <v>0</v>
      </c>
      <c r="E37" s="33">
        <f t="shared" si="5"/>
        <v>0</v>
      </c>
      <c r="F37" s="2">
        <v>1</v>
      </c>
      <c r="G37" s="33">
        <f t="shared" si="6"/>
        <v>6.666666666666667</v>
      </c>
      <c r="H37" s="2">
        <v>0</v>
      </c>
      <c r="I37" s="33">
        <f t="shared" si="7"/>
        <v>0</v>
      </c>
      <c r="J37" s="2">
        <v>0</v>
      </c>
      <c r="K37" s="33">
        <f t="shared" si="8"/>
        <v>0</v>
      </c>
      <c r="L37" s="2">
        <v>6</v>
      </c>
      <c r="M37" s="33">
        <f t="shared" si="9"/>
        <v>40</v>
      </c>
    </row>
    <row r="38" spans="1:13" x14ac:dyDescent="0.35">
      <c r="A38" s="2" t="s">
        <v>73</v>
      </c>
      <c r="B38" s="2" t="s">
        <v>33</v>
      </c>
      <c r="C38" s="2">
        <v>16</v>
      </c>
      <c r="D38" s="2">
        <v>0</v>
      </c>
      <c r="E38" s="33">
        <f t="shared" si="5"/>
        <v>0</v>
      </c>
      <c r="F38" s="2">
        <v>0</v>
      </c>
      <c r="G38" s="33">
        <f t="shared" si="6"/>
        <v>0</v>
      </c>
      <c r="H38" s="2">
        <v>0</v>
      </c>
      <c r="I38" s="33">
        <f t="shared" si="7"/>
        <v>0</v>
      </c>
      <c r="J38" s="2">
        <v>10</v>
      </c>
      <c r="K38" s="33">
        <f t="shared" si="8"/>
        <v>62.5</v>
      </c>
      <c r="L38" s="2">
        <v>4</v>
      </c>
      <c r="M38" s="33">
        <f t="shared" si="9"/>
        <v>25</v>
      </c>
    </row>
    <row r="39" spans="1:13" x14ac:dyDescent="0.35">
      <c r="A39" s="2" t="s">
        <v>72</v>
      </c>
      <c r="B39" s="2" t="s">
        <v>33</v>
      </c>
      <c r="C39" s="2">
        <v>18.5</v>
      </c>
      <c r="D39" s="2">
        <v>3</v>
      </c>
      <c r="E39" s="33">
        <f t="shared" si="5"/>
        <v>16.216216216216218</v>
      </c>
      <c r="F39" s="2">
        <v>3</v>
      </c>
      <c r="G39" s="33">
        <f t="shared" si="6"/>
        <v>16.216216216216218</v>
      </c>
      <c r="H39" s="2">
        <v>0</v>
      </c>
      <c r="I39" s="33">
        <f t="shared" si="7"/>
        <v>0</v>
      </c>
      <c r="J39" s="2">
        <v>0</v>
      </c>
      <c r="K39" s="33">
        <f t="shared" si="8"/>
        <v>0</v>
      </c>
      <c r="L39" s="2">
        <v>5</v>
      </c>
      <c r="M39" s="33">
        <f t="shared" si="9"/>
        <v>27.027027027027025</v>
      </c>
    </row>
    <row r="40" spans="1:13" x14ac:dyDescent="0.35">
      <c r="A40" s="2" t="s">
        <v>71</v>
      </c>
      <c r="B40" s="2" t="s">
        <v>33</v>
      </c>
      <c r="C40" s="2">
        <v>19</v>
      </c>
      <c r="D40" s="2">
        <v>2</v>
      </c>
      <c r="E40" s="33">
        <f t="shared" si="5"/>
        <v>10.526315789473685</v>
      </c>
      <c r="F40" s="2">
        <v>4</v>
      </c>
      <c r="G40" s="33">
        <f t="shared" si="6"/>
        <v>21.05263157894737</v>
      </c>
      <c r="H40" s="2">
        <v>0</v>
      </c>
      <c r="I40" s="33">
        <f t="shared" si="7"/>
        <v>0</v>
      </c>
      <c r="J40" s="2">
        <v>0</v>
      </c>
      <c r="K40" s="33">
        <f t="shared" si="8"/>
        <v>0</v>
      </c>
      <c r="L40" s="2">
        <v>7</v>
      </c>
      <c r="M40" s="33">
        <f t="shared" si="9"/>
        <v>36.842105263157897</v>
      </c>
    </row>
    <row r="41" spans="1:13" x14ac:dyDescent="0.35">
      <c r="A41" s="2" t="s">
        <v>70</v>
      </c>
      <c r="B41" s="2" t="s">
        <v>30</v>
      </c>
      <c r="C41" s="2">
        <v>20</v>
      </c>
      <c r="D41" s="2">
        <v>0</v>
      </c>
      <c r="E41" s="33">
        <f t="shared" si="5"/>
        <v>0</v>
      </c>
      <c r="F41" s="2">
        <v>3</v>
      </c>
      <c r="G41" s="33">
        <f t="shared" si="6"/>
        <v>15</v>
      </c>
      <c r="H41" s="2">
        <v>0</v>
      </c>
      <c r="I41" s="33">
        <f t="shared" si="7"/>
        <v>0</v>
      </c>
      <c r="J41" s="2">
        <v>8</v>
      </c>
      <c r="K41" s="33">
        <f t="shared" si="8"/>
        <v>40</v>
      </c>
      <c r="L41" s="2">
        <v>8</v>
      </c>
      <c r="M41" s="33">
        <f t="shared" si="9"/>
        <v>40</v>
      </c>
    </row>
    <row r="42" spans="1:13" x14ac:dyDescent="0.35">
      <c r="A42" s="2" t="s">
        <v>69</v>
      </c>
      <c r="B42" s="2" t="s">
        <v>30</v>
      </c>
      <c r="C42" s="2">
        <v>20</v>
      </c>
      <c r="D42" s="2">
        <v>0</v>
      </c>
      <c r="E42" s="33">
        <f t="shared" si="5"/>
        <v>0</v>
      </c>
      <c r="F42" s="2">
        <v>2</v>
      </c>
      <c r="G42" s="33">
        <f t="shared" si="6"/>
        <v>10</v>
      </c>
      <c r="H42" s="2">
        <v>0</v>
      </c>
      <c r="I42" s="33">
        <f t="shared" si="7"/>
        <v>0</v>
      </c>
      <c r="J42" s="2">
        <v>0</v>
      </c>
      <c r="K42" s="33">
        <f t="shared" si="8"/>
        <v>0</v>
      </c>
      <c r="L42" s="2">
        <v>8</v>
      </c>
      <c r="M42" s="33">
        <f t="shared" si="9"/>
        <v>40</v>
      </c>
    </row>
    <row r="43" spans="1:13" x14ac:dyDescent="0.35">
      <c r="A43" s="34" t="s">
        <v>68</v>
      </c>
      <c r="B43" s="2" t="s">
        <v>33</v>
      </c>
      <c r="C43" s="2">
        <v>19.5</v>
      </c>
      <c r="D43" s="2">
        <v>4</v>
      </c>
      <c r="E43" s="33">
        <f t="shared" si="5"/>
        <v>20.512820512820515</v>
      </c>
      <c r="F43" s="2">
        <v>1</v>
      </c>
      <c r="G43" s="33">
        <f t="shared" si="6"/>
        <v>5.1282051282051286</v>
      </c>
      <c r="H43" s="2">
        <v>0</v>
      </c>
      <c r="I43" s="33">
        <f t="shared" si="7"/>
        <v>0</v>
      </c>
      <c r="J43" s="2">
        <v>0</v>
      </c>
      <c r="K43" s="33">
        <f t="shared" si="8"/>
        <v>0</v>
      </c>
      <c r="L43" s="2">
        <v>5</v>
      </c>
      <c r="M43" s="33">
        <f t="shared" si="9"/>
        <v>25.641025641025642</v>
      </c>
    </row>
    <row r="44" spans="1:13" x14ac:dyDescent="0.35">
      <c r="A44" s="2" t="s">
        <v>67</v>
      </c>
      <c r="B44" s="2" t="s">
        <v>30</v>
      </c>
      <c r="C44" s="2">
        <v>16</v>
      </c>
      <c r="D44" s="2">
        <v>2</v>
      </c>
      <c r="E44" s="33">
        <f t="shared" si="5"/>
        <v>12.5</v>
      </c>
      <c r="F44" s="2">
        <v>1</v>
      </c>
      <c r="G44" s="33">
        <f t="shared" si="6"/>
        <v>6.25</v>
      </c>
      <c r="H44" s="2">
        <v>0</v>
      </c>
      <c r="I44" s="33">
        <f t="shared" si="7"/>
        <v>0</v>
      </c>
      <c r="J44" s="2">
        <v>0</v>
      </c>
      <c r="K44" s="33">
        <f t="shared" si="8"/>
        <v>0</v>
      </c>
      <c r="L44" s="2">
        <v>11</v>
      </c>
      <c r="M44" s="33">
        <f t="shared" si="9"/>
        <v>68.75</v>
      </c>
    </row>
    <row r="45" spans="1:13" x14ac:dyDescent="0.35">
      <c r="A45" s="2" t="s">
        <v>66</v>
      </c>
      <c r="B45" s="2" t="s">
        <v>33</v>
      </c>
      <c r="C45" s="2">
        <v>20</v>
      </c>
      <c r="D45" s="2">
        <v>8</v>
      </c>
      <c r="E45" s="33">
        <f t="shared" si="5"/>
        <v>40</v>
      </c>
      <c r="F45" s="2">
        <v>3</v>
      </c>
      <c r="G45" s="33">
        <f t="shared" si="6"/>
        <v>15</v>
      </c>
      <c r="H45" s="2">
        <v>0</v>
      </c>
      <c r="I45" s="33">
        <f t="shared" si="7"/>
        <v>0</v>
      </c>
      <c r="J45" s="2">
        <v>3</v>
      </c>
      <c r="K45" s="33">
        <f t="shared" si="8"/>
        <v>15</v>
      </c>
      <c r="L45" s="2">
        <v>19</v>
      </c>
      <c r="M45" s="33">
        <f t="shared" si="9"/>
        <v>95</v>
      </c>
    </row>
    <row r="46" spans="1:13" x14ac:dyDescent="0.35">
      <c r="A46" s="2" t="s">
        <v>65</v>
      </c>
      <c r="B46" s="2" t="s">
        <v>33</v>
      </c>
      <c r="C46" s="2">
        <v>8</v>
      </c>
      <c r="D46" s="2">
        <v>0</v>
      </c>
      <c r="E46" s="33">
        <f t="shared" si="5"/>
        <v>0</v>
      </c>
      <c r="F46" s="2">
        <v>1</v>
      </c>
      <c r="G46" s="33">
        <f t="shared" si="6"/>
        <v>12.5</v>
      </c>
      <c r="H46" s="2">
        <v>0</v>
      </c>
      <c r="I46" s="33">
        <f t="shared" si="7"/>
        <v>0</v>
      </c>
      <c r="J46" s="2">
        <v>0</v>
      </c>
      <c r="K46" s="33">
        <f t="shared" si="8"/>
        <v>0</v>
      </c>
      <c r="L46" s="2">
        <v>5</v>
      </c>
      <c r="M46" s="33">
        <f t="shared" si="9"/>
        <v>62.5</v>
      </c>
    </row>
    <row r="47" spans="1:13" x14ac:dyDescent="0.35">
      <c r="A47" s="2" t="s">
        <v>64</v>
      </c>
      <c r="B47" s="2" t="s">
        <v>33</v>
      </c>
      <c r="C47" s="2">
        <v>12</v>
      </c>
      <c r="D47" s="2">
        <v>1</v>
      </c>
      <c r="E47" s="33">
        <f t="shared" si="5"/>
        <v>8.3333333333333339</v>
      </c>
      <c r="F47" s="2">
        <v>0</v>
      </c>
      <c r="G47" s="33">
        <f t="shared" si="6"/>
        <v>0</v>
      </c>
      <c r="H47" s="2">
        <v>0</v>
      </c>
      <c r="I47" s="33">
        <f t="shared" si="7"/>
        <v>0</v>
      </c>
      <c r="J47" s="2">
        <v>1</v>
      </c>
      <c r="K47" s="33">
        <f t="shared" si="8"/>
        <v>8.3333333333333339</v>
      </c>
      <c r="L47" s="2">
        <v>6</v>
      </c>
      <c r="M47" s="33">
        <f t="shared" si="9"/>
        <v>50</v>
      </c>
    </row>
    <row r="48" spans="1:13" x14ac:dyDescent="0.35">
      <c r="A48" s="2" t="s">
        <v>63</v>
      </c>
      <c r="B48" s="2" t="s">
        <v>33</v>
      </c>
      <c r="C48" s="2">
        <v>15</v>
      </c>
      <c r="D48" s="2">
        <v>0</v>
      </c>
      <c r="E48" s="33">
        <f t="shared" si="5"/>
        <v>0</v>
      </c>
      <c r="F48" s="2">
        <v>0</v>
      </c>
      <c r="G48" s="33">
        <f t="shared" si="6"/>
        <v>0</v>
      </c>
      <c r="H48" s="2">
        <v>0</v>
      </c>
      <c r="I48" s="33">
        <f t="shared" si="7"/>
        <v>0</v>
      </c>
      <c r="J48" s="2">
        <v>0</v>
      </c>
      <c r="K48" s="33">
        <f t="shared" si="8"/>
        <v>0</v>
      </c>
      <c r="L48" s="2">
        <v>4</v>
      </c>
      <c r="M48" s="33">
        <f t="shared" si="9"/>
        <v>26.666666666666668</v>
      </c>
    </row>
    <row r="49" spans="1:13" x14ac:dyDescent="0.35">
      <c r="A49" s="2" t="s">
        <v>62</v>
      </c>
      <c r="B49" s="2" t="s">
        <v>33</v>
      </c>
      <c r="C49" s="2">
        <v>7.5</v>
      </c>
      <c r="D49" s="2">
        <v>0</v>
      </c>
      <c r="E49" s="33">
        <f t="shared" si="5"/>
        <v>0</v>
      </c>
      <c r="F49" s="2">
        <v>0</v>
      </c>
      <c r="G49" s="33">
        <f t="shared" si="6"/>
        <v>0</v>
      </c>
      <c r="H49" s="2">
        <v>0</v>
      </c>
      <c r="I49" s="33">
        <f t="shared" si="7"/>
        <v>0</v>
      </c>
      <c r="J49" s="2">
        <v>1</v>
      </c>
      <c r="K49" s="33">
        <f t="shared" si="8"/>
        <v>13.333333333333334</v>
      </c>
      <c r="L49" s="2">
        <v>0</v>
      </c>
      <c r="M49" s="33">
        <f t="shared" si="9"/>
        <v>0</v>
      </c>
    </row>
    <row r="50" spans="1:13" x14ac:dyDescent="0.35">
      <c r="A50" s="2" t="s">
        <v>61</v>
      </c>
      <c r="B50" s="2" t="s">
        <v>30</v>
      </c>
      <c r="C50" s="2">
        <v>20</v>
      </c>
      <c r="D50" s="2">
        <v>3</v>
      </c>
      <c r="E50" s="33">
        <f t="shared" si="5"/>
        <v>15</v>
      </c>
      <c r="F50" s="2">
        <v>2</v>
      </c>
      <c r="G50" s="33">
        <f t="shared" si="6"/>
        <v>10</v>
      </c>
      <c r="H50" s="2">
        <v>0</v>
      </c>
      <c r="I50" s="33">
        <f t="shared" si="7"/>
        <v>0</v>
      </c>
      <c r="J50" s="2">
        <v>0</v>
      </c>
      <c r="K50" s="33">
        <f t="shared" si="8"/>
        <v>0</v>
      </c>
      <c r="L50" s="2">
        <v>6</v>
      </c>
      <c r="M50" s="33">
        <f t="shared" si="9"/>
        <v>30</v>
      </c>
    </row>
    <row r="51" spans="1:13" x14ac:dyDescent="0.35">
      <c r="A51" s="2" t="s">
        <v>60</v>
      </c>
      <c r="B51" s="2" t="s">
        <v>33</v>
      </c>
      <c r="C51" s="2">
        <v>18</v>
      </c>
      <c r="D51" s="2">
        <v>2</v>
      </c>
      <c r="E51" s="33">
        <f t="shared" si="5"/>
        <v>11.111111111111111</v>
      </c>
      <c r="F51" s="2">
        <v>1</v>
      </c>
      <c r="G51" s="33">
        <f t="shared" si="6"/>
        <v>5.5555555555555554</v>
      </c>
      <c r="H51" s="2">
        <v>0</v>
      </c>
      <c r="I51" s="33">
        <f t="shared" si="7"/>
        <v>0</v>
      </c>
      <c r="J51" s="2">
        <v>0</v>
      </c>
      <c r="K51" s="33">
        <f t="shared" si="8"/>
        <v>0</v>
      </c>
      <c r="L51" s="2">
        <v>4</v>
      </c>
      <c r="M51" s="33">
        <f t="shared" si="9"/>
        <v>22.222222222222221</v>
      </c>
    </row>
    <row r="52" spans="1:13" x14ac:dyDescent="0.35">
      <c r="A52" s="2" t="s">
        <v>59</v>
      </c>
      <c r="B52" s="2" t="s">
        <v>33</v>
      </c>
      <c r="C52" s="2">
        <v>18</v>
      </c>
      <c r="D52" s="2">
        <v>1</v>
      </c>
      <c r="E52" s="33">
        <f t="shared" si="5"/>
        <v>5.5555555555555554</v>
      </c>
      <c r="F52" s="2">
        <v>2</v>
      </c>
      <c r="G52" s="33">
        <f t="shared" si="6"/>
        <v>11.111111111111111</v>
      </c>
      <c r="H52" s="2">
        <v>0</v>
      </c>
      <c r="I52" s="33">
        <f t="shared" si="7"/>
        <v>0</v>
      </c>
      <c r="J52" s="2">
        <v>0</v>
      </c>
      <c r="K52" s="33">
        <f t="shared" si="8"/>
        <v>0</v>
      </c>
      <c r="L52" s="2">
        <v>2</v>
      </c>
      <c r="M52" s="33">
        <f t="shared" si="9"/>
        <v>11.111111111111111</v>
      </c>
    </row>
    <row r="53" spans="1:13" x14ac:dyDescent="0.35">
      <c r="A53" s="2" t="s">
        <v>58</v>
      </c>
      <c r="B53" s="2" t="s">
        <v>30</v>
      </c>
      <c r="C53" s="2">
        <v>20</v>
      </c>
      <c r="D53" s="2">
        <v>4</v>
      </c>
      <c r="E53" s="33">
        <f t="shared" si="5"/>
        <v>20</v>
      </c>
      <c r="F53" s="2">
        <v>1</v>
      </c>
      <c r="G53" s="33">
        <f t="shared" si="6"/>
        <v>5</v>
      </c>
      <c r="H53" s="2">
        <v>0</v>
      </c>
      <c r="I53" s="33">
        <f t="shared" si="7"/>
        <v>0</v>
      </c>
      <c r="J53" s="2">
        <v>0</v>
      </c>
      <c r="K53" s="33">
        <f t="shared" si="8"/>
        <v>0</v>
      </c>
      <c r="L53" s="2">
        <v>11</v>
      </c>
      <c r="M53" s="33">
        <f t="shared" si="9"/>
        <v>55</v>
      </c>
    </row>
    <row r="54" spans="1:13" x14ac:dyDescent="0.35">
      <c r="A54" s="2" t="s">
        <v>57</v>
      </c>
      <c r="B54" s="2" t="s">
        <v>30</v>
      </c>
      <c r="C54" s="2">
        <v>20</v>
      </c>
      <c r="D54" s="2">
        <v>3</v>
      </c>
      <c r="E54" s="33">
        <f t="shared" si="5"/>
        <v>15</v>
      </c>
      <c r="F54" s="2">
        <v>3</v>
      </c>
      <c r="G54" s="33">
        <f t="shared" si="6"/>
        <v>15</v>
      </c>
      <c r="H54" s="2">
        <v>0</v>
      </c>
      <c r="I54" s="33">
        <f t="shared" si="7"/>
        <v>0</v>
      </c>
      <c r="J54" s="2">
        <v>0</v>
      </c>
      <c r="K54" s="33">
        <f t="shared" si="8"/>
        <v>0</v>
      </c>
      <c r="L54" s="2">
        <v>5</v>
      </c>
      <c r="M54" s="33">
        <f t="shared" si="9"/>
        <v>25</v>
      </c>
    </row>
    <row r="55" spans="1:13" x14ac:dyDescent="0.35">
      <c r="A55" s="2" t="s">
        <v>191</v>
      </c>
      <c r="B55" s="2" t="s">
        <v>33</v>
      </c>
      <c r="C55" s="2">
        <v>20</v>
      </c>
      <c r="D55" s="2">
        <v>0</v>
      </c>
      <c r="E55" s="33">
        <f t="shared" si="5"/>
        <v>0</v>
      </c>
      <c r="F55" s="2">
        <v>2</v>
      </c>
      <c r="G55" s="33">
        <f t="shared" si="6"/>
        <v>10</v>
      </c>
      <c r="H55" s="2">
        <v>0</v>
      </c>
      <c r="I55" s="33">
        <f t="shared" si="7"/>
        <v>0</v>
      </c>
      <c r="J55" s="2">
        <v>0</v>
      </c>
      <c r="K55" s="33">
        <f t="shared" si="8"/>
        <v>0</v>
      </c>
      <c r="L55" s="2">
        <v>6</v>
      </c>
      <c r="M55" s="33">
        <f t="shared" si="9"/>
        <v>30</v>
      </c>
    </row>
    <row r="56" spans="1:13" x14ac:dyDescent="0.35">
      <c r="A56" s="2" t="s">
        <v>56</v>
      </c>
      <c r="B56" s="2" t="s">
        <v>33</v>
      </c>
      <c r="C56" s="2">
        <v>12</v>
      </c>
      <c r="D56" s="2">
        <v>6</v>
      </c>
      <c r="E56" s="33">
        <f t="shared" si="5"/>
        <v>50</v>
      </c>
      <c r="F56" s="2">
        <v>4</v>
      </c>
      <c r="G56" s="33">
        <f t="shared" si="6"/>
        <v>33.333333333333336</v>
      </c>
      <c r="H56" s="2">
        <v>0</v>
      </c>
      <c r="I56" s="33">
        <f t="shared" si="7"/>
        <v>0</v>
      </c>
      <c r="J56" s="2">
        <v>0</v>
      </c>
      <c r="K56" s="33">
        <f t="shared" si="8"/>
        <v>0</v>
      </c>
      <c r="L56" s="2">
        <v>5</v>
      </c>
      <c r="M56" s="33">
        <f t="shared" si="9"/>
        <v>41.666666666666671</v>
      </c>
    </row>
    <row r="57" spans="1:13" x14ac:dyDescent="0.35">
      <c r="A57" s="2" t="s">
        <v>190</v>
      </c>
      <c r="B57" s="2" t="s">
        <v>33</v>
      </c>
      <c r="C57" s="2">
        <v>16</v>
      </c>
      <c r="D57" s="2">
        <v>0</v>
      </c>
      <c r="E57" s="33">
        <f t="shared" si="5"/>
        <v>0</v>
      </c>
      <c r="F57" s="2">
        <v>0</v>
      </c>
      <c r="G57" s="33">
        <f t="shared" si="6"/>
        <v>0</v>
      </c>
      <c r="H57" s="2">
        <v>0</v>
      </c>
      <c r="I57" s="33">
        <f t="shared" si="7"/>
        <v>0</v>
      </c>
      <c r="J57" s="2">
        <v>0</v>
      </c>
      <c r="K57" s="33">
        <f t="shared" si="8"/>
        <v>0</v>
      </c>
      <c r="L57" s="2">
        <v>2</v>
      </c>
      <c r="M57" s="33">
        <f t="shared" si="9"/>
        <v>12.5</v>
      </c>
    </row>
    <row r="58" spans="1:13" x14ac:dyDescent="0.35">
      <c r="A58" s="2" t="s">
        <v>55</v>
      </c>
      <c r="B58" s="2" t="s">
        <v>33</v>
      </c>
      <c r="C58" s="2">
        <v>19</v>
      </c>
      <c r="D58" s="2">
        <v>1</v>
      </c>
      <c r="E58" s="33">
        <f t="shared" si="5"/>
        <v>5.2631578947368425</v>
      </c>
      <c r="F58" s="2">
        <v>0</v>
      </c>
      <c r="G58" s="33">
        <f t="shared" si="6"/>
        <v>0</v>
      </c>
      <c r="H58" s="2">
        <v>0</v>
      </c>
      <c r="I58" s="33">
        <f t="shared" si="7"/>
        <v>0</v>
      </c>
      <c r="J58" s="2">
        <v>0</v>
      </c>
      <c r="K58" s="33">
        <f t="shared" si="8"/>
        <v>0</v>
      </c>
      <c r="L58" s="2">
        <v>1</v>
      </c>
      <c r="M58" s="33">
        <f t="shared" si="9"/>
        <v>5.2631578947368425</v>
      </c>
    </row>
    <row r="59" spans="1:13" x14ac:dyDescent="0.35">
      <c r="A59" s="2" t="s">
        <v>54</v>
      </c>
      <c r="B59" s="2" t="s">
        <v>33</v>
      </c>
      <c r="C59" s="2">
        <v>11.5</v>
      </c>
      <c r="D59" s="2">
        <v>0</v>
      </c>
      <c r="E59" s="33">
        <f t="shared" si="5"/>
        <v>0</v>
      </c>
      <c r="F59" s="2">
        <v>3</v>
      </c>
      <c r="G59" s="33">
        <f t="shared" si="6"/>
        <v>26.086956521739129</v>
      </c>
      <c r="H59" s="2">
        <v>0</v>
      </c>
      <c r="I59" s="33">
        <f t="shared" si="7"/>
        <v>0</v>
      </c>
      <c r="J59" s="2">
        <v>0</v>
      </c>
      <c r="K59" s="33">
        <f t="shared" si="8"/>
        <v>0</v>
      </c>
      <c r="L59" s="2">
        <v>1</v>
      </c>
      <c r="M59" s="33">
        <f t="shared" si="9"/>
        <v>8.695652173913043</v>
      </c>
    </row>
    <row r="60" spans="1:13" x14ac:dyDescent="0.35">
      <c r="A60" s="2" t="s">
        <v>53</v>
      </c>
      <c r="B60" s="2" t="s">
        <v>30</v>
      </c>
      <c r="C60" s="2">
        <v>6</v>
      </c>
      <c r="D60" s="2">
        <v>0</v>
      </c>
      <c r="E60" s="33">
        <f t="shared" si="5"/>
        <v>0</v>
      </c>
      <c r="F60" s="2">
        <v>1</v>
      </c>
      <c r="G60" s="33">
        <f t="shared" si="6"/>
        <v>16.666666666666668</v>
      </c>
      <c r="H60" s="2">
        <v>0</v>
      </c>
      <c r="I60" s="33">
        <f t="shared" si="7"/>
        <v>0</v>
      </c>
      <c r="J60" s="2">
        <v>0</v>
      </c>
      <c r="K60" s="33">
        <f t="shared" si="8"/>
        <v>0</v>
      </c>
      <c r="L60" s="2">
        <v>5</v>
      </c>
      <c r="M60" s="33">
        <f t="shared" si="9"/>
        <v>83.333333333333343</v>
      </c>
    </row>
    <row r="61" spans="1:13" x14ac:dyDescent="0.35">
      <c r="A61" s="2" t="s">
        <v>52</v>
      </c>
      <c r="B61" s="2" t="s">
        <v>33</v>
      </c>
      <c r="C61" s="2">
        <v>17</v>
      </c>
      <c r="D61" s="2">
        <v>0</v>
      </c>
      <c r="E61" s="33">
        <f t="shared" si="5"/>
        <v>0</v>
      </c>
      <c r="F61" s="2">
        <v>1</v>
      </c>
      <c r="G61" s="33">
        <f t="shared" si="6"/>
        <v>5.882352941176471</v>
      </c>
      <c r="H61" s="2">
        <v>0</v>
      </c>
      <c r="I61" s="33">
        <f t="shared" si="7"/>
        <v>0</v>
      </c>
      <c r="J61" s="2">
        <v>0</v>
      </c>
      <c r="K61" s="33">
        <f t="shared" si="8"/>
        <v>0</v>
      </c>
      <c r="L61" s="2">
        <v>3</v>
      </c>
      <c r="M61" s="33">
        <f t="shared" si="9"/>
        <v>17.647058823529413</v>
      </c>
    </row>
    <row r="62" spans="1:13" x14ac:dyDescent="0.35">
      <c r="A62" s="2" t="s">
        <v>51</v>
      </c>
      <c r="B62" s="2" t="s">
        <v>33</v>
      </c>
      <c r="C62" s="2">
        <v>16</v>
      </c>
      <c r="D62" s="2">
        <v>0</v>
      </c>
      <c r="E62" s="33">
        <f t="shared" si="5"/>
        <v>0</v>
      </c>
      <c r="F62" s="2">
        <v>1</v>
      </c>
      <c r="G62" s="33">
        <f t="shared" si="6"/>
        <v>6.25</v>
      </c>
      <c r="H62" s="2">
        <v>0</v>
      </c>
      <c r="I62" s="33">
        <f t="shared" si="7"/>
        <v>0</v>
      </c>
      <c r="J62" s="2">
        <v>3</v>
      </c>
      <c r="K62" s="33">
        <f t="shared" si="8"/>
        <v>18.75</v>
      </c>
      <c r="L62" s="2">
        <v>5</v>
      </c>
      <c r="M62" s="33">
        <f t="shared" si="9"/>
        <v>31.25</v>
      </c>
    </row>
    <row r="63" spans="1:13" x14ac:dyDescent="0.35">
      <c r="A63" s="2" t="s">
        <v>50</v>
      </c>
      <c r="B63" s="2" t="s">
        <v>33</v>
      </c>
      <c r="C63" s="2">
        <v>17.5</v>
      </c>
      <c r="D63" s="2">
        <v>0</v>
      </c>
      <c r="E63" s="33">
        <f t="shared" si="5"/>
        <v>0</v>
      </c>
      <c r="F63" s="2">
        <v>2</v>
      </c>
      <c r="G63" s="33">
        <f t="shared" si="6"/>
        <v>11.428571428571429</v>
      </c>
      <c r="H63" s="2">
        <v>0</v>
      </c>
      <c r="I63" s="33">
        <f t="shared" si="7"/>
        <v>0</v>
      </c>
      <c r="J63" s="2">
        <v>0</v>
      </c>
      <c r="K63" s="33">
        <f t="shared" si="8"/>
        <v>0</v>
      </c>
      <c r="L63" s="2">
        <v>5</v>
      </c>
      <c r="M63" s="33">
        <f t="shared" si="9"/>
        <v>28.571428571428573</v>
      </c>
    </row>
    <row r="64" spans="1:13" x14ac:dyDescent="0.35">
      <c r="A64" s="2" t="s">
        <v>49</v>
      </c>
      <c r="B64" s="2" t="s">
        <v>30</v>
      </c>
      <c r="C64" s="2">
        <v>20</v>
      </c>
      <c r="D64" s="2">
        <v>10</v>
      </c>
      <c r="E64" s="33">
        <f t="shared" si="5"/>
        <v>50</v>
      </c>
      <c r="F64" s="2">
        <v>4</v>
      </c>
      <c r="G64" s="33">
        <f t="shared" si="6"/>
        <v>20</v>
      </c>
      <c r="H64" s="2">
        <v>0</v>
      </c>
      <c r="I64" s="33">
        <f t="shared" si="7"/>
        <v>0</v>
      </c>
      <c r="J64" s="2">
        <v>0</v>
      </c>
      <c r="K64" s="33">
        <f t="shared" si="8"/>
        <v>0</v>
      </c>
      <c r="L64" s="2">
        <v>10</v>
      </c>
      <c r="M64" s="33">
        <f t="shared" si="9"/>
        <v>50</v>
      </c>
    </row>
    <row r="65" spans="1:13" x14ac:dyDescent="0.35">
      <c r="A65" s="2" t="s">
        <v>189</v>
      </c>
      <c r="B65" s="2" t="s">
        <v>30</v>
      </c>
      <c r="C65" s="2">
        <v>18.5</v>
      </c>
      <c r="D65" s="2">
        <v>4</v>
      </c>
      <c r="E65" s="33">
        <f t="shared" si="5"/>
        <v>21.621621621621621</v>
      </c>
      <c r="F65" s="2">
        <v>1</v>
      </c>
      <c r="G65" s="33">
        <f t="shared" si="6"/>
        <v>5.4054054054054053</v>
      </c>
      <c r="H65" s="2">
        <v>0</v>
      </c>
      <c r="I65" s="33">
        <f t="shared" si="7"/>
        <v>0</v>
      </c>
      <c r="J65" s="2">
        <v>0</v>
      </c>
      <c r="K65" s="33">
        <f t="shared" si="8"/>
        <v>0</v>
      </c>
      <c r="L65" s="2">
        <v>2</v>
      </c>
      <c r="M65" s="33">
        <f t="shared" si="9"/>
        <v>10.810810810810811</v>
      </c>
    </row>
    <row r="66" spans="1:13" x14ac:dyDescent="0.35">
      <c r="A66" s="2" t="s">
        <v>188</v>
      </c>
      <c r="B66" s="2" t="s">
        <v>33</v>
      </c>
      <c r="C66" s="2">
        <v>18</v>
      </c>
      <c r="D66" s="2">
        <v>0</v>
      </c>
      <c r="E66" s="33">
        <f t="shared" ref="E66:E97" si="10">(100/$C66)*$D66</f>
        <v>0</v>
      </c>
      <c r="F66" s="2">
        <v>2</v>
      </c>
      <c r="G66" s="33">
        <f t="shared" ref="G66:G97" si="11">(100/$C66)*$F66</f>
        <v>11.111111111111111</v>
      </c>
      <c r="H66" s="2">
        <v>0</v>
      </c>
      <c r="I66" s="33">
        <f t="shared" ref="I66:I97" si="12">(100/$C66)*$H66</f>
        <v>0</v>
      </c>
      <c r="J66" s="2">
        <v>0</v>
      </c>
      <c r="K66" s="33">
        <f t="shared" ref="K66:K97" si="13">(100/$C66)*$J66</f>
        <v>0</v>
      </c>
      <c r="L66" s="2">
        <v>2</v>
      </c>
      <c r="M66" s="33">
        <f t="shared" ref="M66:M97" si="14">(100/$C66)*$L66</f>
        <v>11.111111111111111</v>
      </c>
    </row>
    <row r="67" spans="1:13" x14ac:dyDescent="0.35">
      <c r="A67" s="2" t="s">
        <v>187</v>
      </c>
      <c r="B67" s="2" t="s">
        <v>33</v>
      </c>
      <c r="C67" s="2">
        <v>11.5</v>
      </c>
      <c r="D67" s="2">
        <v>0</v>
      </c>
      <c r="E67" s="33">
        <f t="shared" si="10"/>
        <v>0</v>
      </c>
      <c r="F67" s="2">
        <v>0</v>
      </c>
      <c r="G67" s="33">
        <f t="shared" si="11"/>
        <v>0</v>
      </c>
      <c r="H67" s="2">
        <v>0</v>
      </c>
      <c r="I67" s="33">
        <f t="shared" si="12"/>
        <v>0</v>
      </c>
      <c r="J67" s="2">
        <v>0</v>
      </c>
      <c r="K67" s="33">
        <f t="shared" si="13"/>
        <v>0</v>
      </c>
      <c r="L67" s="2">
        <v>2</v>
      </c>
      <c r="M67" s="33">
        <f t="shared" si="14"/>
        <v>17.391304347826086</v>
      </c>
    </row>
    <row r="68" spans="1:13" x14ac:dyDescent="0.35">
      <c r="A68" s="2" t="s">
        <v>186</v>
      </c>
      <c r="B68" s="2" t="s">
        <v>33</v>
      </c>
      <c r="C68" s="2">
        <v>18</v>
      </c>
      <c r="D68" s="2">
        <v>0</v>
      </c>
      <c r="E68" s="33">
        <f t="shared" si="10"/>
        <v>0</v>
      </c>
      <c r="F68" s="2">
        <v>0</v>
      </c>
      <c r="G68" s="33">
        <f t="shared" si="11"/>
        <v>0</v>
      </c>
      <c r="H68" s="2">
        <v>0</v>
      </c>
      <c r="I68" s="33">
        <f t="shared" si="12"/>
        <v>0</v>
      </c>
      <c r="J68" s="2">
        <v>0</v>
      </c>
      <c r="K68" s="33">
        <f t="shared" si="13"/>
        <v>0</v>
      </c>
      <c r="L68" s="2">
        <v>1</v>
      </c>
      <c r="M68" s="33">
        <f t="shared" si="14"/>
        <v>5.5555555555555554</v>
      </c>
    </row>
    <row r="69" spans="1:13" x14ac:dyDescent="0.35">
      <c r="A69" s="2" t="s">
        <v>185</v>
      </c>
      <c r="B69" s="2" t="s">
        <v>33</v>
      </c>
      <c r="C69" s="2">
        <v>15</v>
      </c>
      <c r="D69" s="2">
        <v>1</v>
      </c>
      <c r="E69" s="33">
        <f t="shared" si="10"/>
        <v>6.666666666666667</v>
      </c>
      <c r="F69" s="2">
        <v>0</v>
      </c>
      <c r="G69" s="33">
        <f t="shared" si="11"/>
        <v>0</v>
      </c>
      <c r="H69" s="2">
        <v>0</v>
      </c>
      <c r="I69" s="33">
        <f t="shared" si="12"/>
        <v>0</v>
      </c>
      <c r="J69" s="2">
        <v>3</v>
      </c>
      <c r="K69" s="33">
        <f t="shared" si="13"/>
        <v>20</v>
      </c>
      <c r="L69" s="2">
        <v>3</v>
      </c>
      <c r="M69" s="33">
        <f t="shared" si="14"/>
        <v>20</v>
      </c>
    </row>
    <row r="70" spans="1:13" x14ac:dyDescent="0.35">
      <c r="A70" s="2" t="s">
        <v>184</v>
      </c>
      <c r="B70" s="2" t="s">
        <v>33</v>
      </c>
      <c r="C70" s="2">
        <v>12</v>
      </c>
      <c r="D70" s="2">
        <v>0</v>
      </c>
      <c r="E70" s="33">
        <f t="shared" si="10"/>
        <v>0</v>
      </c>
      <c r="F70" s="2">
        <v>0</v>
      </c>
      <c r="G70" s="33">
        <f t="shared" si="11"/>
        <v>0</v>
      </c>
      <c r="H70" s="2">
        <v>0</v>
      </c>
      <c r="I70" s="33">
        <f t="shared" si="12"/>
        <v>0</v>
      </c>
      <c r="J70" s="2">
        <v>0</v>
      </c>
      <c r="K70" s="33">
        <f t="shared" si="13"/>
        <v>0</v>
      </c>
      <c r="L70" s="2">
        <v>1</v>
      </c>
      <c r="M70" s="33">
        <f t="shared" si="14"/>
        <v>8.3333333333333339</v>
      </c>
    </row>
    <row r="71" spans="1:13" x14ac:dyDescent="0.35">
      <c r="A71" s="2" t="s">
        <v>183</v>
      </c>
      <c r="B71" s="2" t="s">
        <v>33</v>
      </c>
      <c r="C71" s="2">
        <v>8</v>
      </c>
      <c r="D71" s="2">
        <v>0</v>
      </c>
      <c r="E71" s="33">
        <f t="shared" si="10"/>
        <v>0</v>
      </c>
      <c r="F71" s="2">
        <v>0</v>
      </c>
      <c r="G71" s="33">
        <f t="shared" si="11"/>
        <v>0</v>
      </c>
      <c r="H71" s="2">
        <v>0</v>
      </c>
      <c r="I71" s="33">
        <f t="shared" si="12"/>
        <v>0</v>
      </c>
      <c r="J71" s="2">
        <v>0</v>
      </c>
      <c r="K71" s="33">
        <f t="shared" si="13"/>
        <v>0</v>
      </c>
      <c r="L71" s="2">
        <v>3</v>
      </c>
      <c r="M71" s="33">
        <f t="shared" si="14"/>
        <v>37.5</v>
      </c>
    </row>
    <row r="72" spans="1:13" x14ac:dyDescent="0.35">
      <c r="A72" s="2" t="s">
        <v>182</v>
      </c>
      <c r="B72" s="2" t="s">
        <v>30</v>
      </c>
      <c r="C72" s="2">
        <v>16</v>
      </c>
      <c r="D72" s="2">
        <v>0</v>
      </c>
      <c r="E72" s="33">
        <f t="shared" si="10"/>
        <v>0</v>
      </c>
      <c r="F72" s="2">
        <v>0</v>
      </c>
      <c r="G72" s="33">
        <f t="shared" si="11"/>
        <v>0</v>
      </c>
      <c r="H72" s="2">
        <v>0</v>
      </c>
      <c r="I72" s="33">
        <f t="shared" si="12"/>
        <v>0</v>
      </c>
      <c r="J72" s="2">
        <v>0</v>
      </c>
      <c r="K72" s="33">
        <f t="shared" si="13"/>
        <v>0</v>
      </c>
      <c r="L72" s="2">
        <v>1</v>
      </c>
      <c r="M72" s="33">
        <f t="shared" si="14"/>
        <v>6.25</v>
      </c>
    </row>
    <row r="73" spans="1:13" x14ac:dyDescent="0.35">
      <c r="A73" s="2" t="s">
        <v>48</v>
      </c>
      <c r="B73" s="2" t="s">
        <v>30</v>
      </c>
      <c r="C73" s="2">
        <v>6</v>
      </c>
      <c r="D73" s="2">
        <v>0</v>
      </c>
      <c r="E73" s="33">
        <f t="shared" si="10"/>
        <v>0</v>
      </c>
      <c r="F73" s="2">
        <v>0</v>
      </c>
      <c r="G73" s="33">
        <f t="shared" si="11"/>
        <v>0</v>
      </c>
      <c r="H73" s="2">
        <v>1</v>
      </c>
      <c r="I73" s="33">
        <f t="shared" si="12"/>
        <v>16.666666666666668</v>
      </c>
      <c r="J73" s="2">
        <v>0</v>
      </c>
      <c r="K73" s="33">
        <f t="shared" si="13"/>
        <v>0</v>
      </c>
      <c r="L73" s="2">
        <v>0</v>
      </c>
      <c r="M73" s="33">
        <f t="shared" si="14"/>
        <v>0</v>
      </c>
    </row>
    <row r="74" spans="1:13" x14ac:dyDescent="0.35">
      <c r="A74" s="2" t="s">
        <v>47</v>
      </c>
      <c r="B74" s="2" t="s">
        <v>33</v>
      </c>
      <c r="C74" s="2">
        <v>7</v>
      </c>
      <c r="D74" s="2">
        <v>0</v>
      </c>
      <c r="E74" s="33">
        <f t="shared" si="10"/>
        <v>0</v>
      </c>
      <c r="F74" s="2">
        <v>0</v>
      </c>
      <c r="G74" s="33">
        <f t="shared" si="11"/>
        <v>0</v>
      </c>
      <c r="H74" s="2">
        <v>0</v>
      </c>
      <c r="I74" s="33">
        <f t="shared" si="12"/>
        <v>0</v>
      </c>
      <c r="J74" s="2">
        <v>3</v>
      </c>
      <c r="K74" s="33">
        <f t="shared" si="13"/>
        <v>42.857142857142861</v>
      </c>
      <c r="L74" s="2">
        <v>0</v>
      </c>
      <c r="M74" s="33">
        <f t="shared" si="14"/>
        <v>0</v>
      </c>
    </row>
    <row r="75" spans="1:13" x14ac:dyDescent="0.35">
      <c r="A75" s="2" t="s">
        <v>46</v>
      </c>
      <c r="B75" s="2" t="s">
        <v>33</v>
      </c>
      <c r="C75" s="2">
        <v>18</v>
      </c>
      <c r="D75" s="2">
        <v>3</v>
      </c>
      <c r="E75" s="33">
        <f t="shared" si="10"/>
        <v>16.666666666666664</v>
      </c>
      <c r="F75" s="2">
        <v>0</v>
      </c>
      <c r="G75" s="33">
        <f t="shared" si="11"/>
        <v>0</v>
      </c>
      <c r="H75" s="2">
        <v>0</v>
      </c>
      <c r="I75" s="33">
        <f t="shared" si="12"/>
        <v>0</v>
      </c>
      <c r="J75" s="2">
        <v>0</v>
      </c>
      <c r="K75" s="33">
        <f t="shared" si="13"/>
        <v>0</v>
      </c>
      <c r="L75" s="2">
        <v>7</v>
      </c>
      <c r="M75" s="33">
        <f t="shared" si="14"/>
        <v>38.888888888888886</v>
      </c>
    </row>
    <row r="76" spans="1:13" x14ac:dyDescent="0.35">
      <c r="A76" s="2" t="s">
        <v>45</v>
      </c>
      <c r="B76" s="2" t="s">
        <v>33</v>
      </c>
      <c r="C76" s="2">
        <v>20</v>
      </c>
      <c r="D76" s="2">
        <v>0</v>
      </c>
      <c r="E76" s="33">
        <f t="shared" si="10"/>
        <v>0</v>
      </c>
      <c r="F76" s="2">
        <v>0</v>
      </c>
      <c r="G76" s="33">
        <f t="shared" si="11"/>
        <v>0</v>
      </c>
      <c r="H76" s="2">
        <v>0</v>
      </c>
      <c r="I76" s="33">
        <f t="shared" si="12"/>
        <v>0</v>
      </c>
      <c r="J76" s="2">
        <v>0</v>
      </c>
      <c r="K76" s="33">
        <f t="shared" si="13"/>
        <v>0</v>
      </c>
      <c r="L76" s="2">
        <v>9</v>
      </c>
      <c r="M76" s="33">
        <f t="shared" si="14"/>
        <v>45</v>
      </c>
    </row>
    <row r="77" spans="1:13" x14ac:dyDescent="0.35">
      <c r="A77" s="2" t="s">
        <v>44</v>
      </c>
      <c r="B77" s="2" t="s">
        <v>33</v>
      </c>
      <c r="C77" s="2">
        <v>9</v>
      </c>
      <c r="D77" s="2">
        <v>2</v>
      </c>
      <c r="E77" s="33">
        <f t="shared" si="10"/>
        <v>22.222222222222221</v>
      </c>
      <c r="F77" s="2">
        <v>1</v>
      </c>
      <c r="G77" s="33">
        <f t="shared" si="11"/>
        <v>11.111111111111111</v>
      </c>
      <c r="H77" s="2">
        <v>0</v>
      </c>
      <c r="I77" s="33">
        <f t="shared" si="12"/>
        <v>0</v>
      </c>
      <c r="J77" s="2">
        <v>0</v>
      </c>
      <c r="K77" s="33">
        <f t="shared" si="13"/>
        <v>0</v>
      </c>
      <c r="L77" s="2">
        <v>2</v>
      </c>
      <c r="M77" s="33">
        <f t="shared" si="14"/>
        <v>22.222222222222221</v>
      </c>
    </row>
    <row r="78" spans="1:13" x14ac:dyDescent="0.35">
      <c r="A78" s="2" t="s">
        <v>43</v>
      </c>
      <c r="B78" s="2" t="s">
        <v>33</v>
      </c>
      <c r="C78" s="2">
        <v>10.5</v>
      </c>
      <c r="D78" s="2">
        <v>3</v>
      </c>
      <c r="E78" s="33">
        <f t="shared" si="10"/>
        <v>28.571428571428569</v>
      </c>
      <c r="F78" s="2">
        <v>2</v>
      </c>
      <c r="G78" s="33">
        <f t="shared" si="11"/>
        <v>19.047619047619047</v>
      </c>
      <c r="H78" s="2">
        <v>0</v>
      </c>
      <c r="I78" s="33">
        <f t="shared" si="12"/>
        <v>0</v>
      </c>
      <c r="J78" s="2">
        <v>0</v>
      </c>
      <c r="K78" s="33">
        <f t="shared" si="13"/>
        <v>0</v>
      </c>
      <c r="L78" s="2">
        <v>1</v>
      </c>
      <c r="M78" s="33">
        <f t="shared" si="14"/>
        <v>9.5238095238095237</v>
      </c>
    </row>
    <row r="79" spans="1:13" x14ac:dyDescent="0.35">
      <c r="A79" s="2" t="s">
        <v>181</v>
      </c>
      <c r="B79" s="2" t="s">
        <v>33</v>
      </c>
      <c r="C79" s="2">
        <v>16</v>
      </c>
      <c r="D79" s="2">
        <v>0</v>
      </c>
      <c r="E79" s="33">
        <f t="shared" si="10"/>
        <v>0</v>
      </c>
      <c r="F79" s="2">
        <v>2</v>
      </c>
      <c r="G79" s="33">
        <f t="shared" si="11"/>
        <v>12.5</v>
      </c>
      <c r="H79" s="2">
        <v>0</v>
      </c>
      <c r="I79" s="33">
        <f t="shared" si="12"/>
        <v>0</v>
      </c>
      <c r="J79" s="2">
        <v>0</v>
      </c>
      <c r="K79" s="33">
        <f t="shared" si="13"/>
        <v>0</v>
      </c>
      <c r="L79" s="2">
        <v>1</v>
      </c>
      <c r="M79" s="33">
        <f t="shared" si="14"/>
        <v>6.25</v>
      </c>
    </row>
    <row r="80" spans="1:13" x14ac:dyDescent="0.35">
      <c r="A80" s="2" t="s">
        <v>180</v>
      </c>
      <c r="B80" s="2" t="s">
        <v>33</v>
      </c>
      <c r="C80" s="2">
        <v>16.5</v>
      </c>
      <c r="D80" s="2">
        <v>1</v>
      </c>
      <c r="E80" s="33">
        <f t="shared" si="10"/>
        <v>6.0606060606060606</v>
      </c>
      <c r="F80" s="2">
        <v>0</v>
      </c>
      <c r="G80" s="33">
        <f t="shared" si="11"/>
        <v>0</v>
      </c>
      <c r="H80" s="2">
        <v>0</v>
      </c>
      <c r="I80" s="33">
        <f t="shared" si="12"/>
        <v>0</v>
      </c>
      <c r="J80" s="2">
        <v>0</v>
      </c>
      <c r="K80" s="33">
        <f t="shared" si="13"/>
        <v>0</v>
      </c>
      <c r="L80" s="2">
        <v>5</v>
      </c>
      <c r="M80" s="33">
        <f t="shared" si="14"/>
        <v>30.303030303030305</v>
      </c>
    </row>
    <row r="81" spans="1:13" x14ac:dyDescent="0.35">
      <c r="A81" s="2" t="s">
        <v>179</v>
      </c>
      <c r="B81" s="2" t="s">
        <v>33</v>
      </c>
      <c r="C81" s="2">
        <v>18</v>
      </c>
      <c r="D81" s="2">
        <v>0</v>
      </c>
      <c r="E81" s="33">
        <f t="shared" si="10"/>
        <v>0</v>
      </c>
      <c r="F81" s="2">
        <v>1</v>
      </c>
      <c r="G81" s="33">
        <f t="shared" si="11"/>
        <v>5.5555555555555554</v>
      </c>
      <c r="H81" s="2">
        <v>0</v>
      </c>
      <c r="I81" s="33">
        <f t="shared" si="12"/>
        <v>0</v>
      </c>
      <c r="J81" s="2">
        <v>0</v>
      </c>
      <c r="K81" s="33">
        <f t="shared" si="13"/>
        <v>0</v>
      </c>
      <c r="L81" s="2">
        <v>3</v>
      </c>
      <c r="M81" s="33">
        <f t="shared" si="14"/>
        <v>16.666666666666664</v>
      </c>
    </row>
    <row r="82" spans="1:13" x14ac:dyDescent="0.35">
      <c r="A82" s="2" t="s">
        <v>178</v>
      </c>
      <c r="B82" s="2" t="s">
        <v>33</v>
      </c>
      <c r="C82" s="2">
        <v>20</v>
      </c>
      <c r="D82" s="2">
        <v>0</v>
      </c>
      <c r="E82" s="33">
        <f t="shared" si="10"/>
        <v>0</v>
      </c>
      <c r="F82" s="2">
        <v>3</v>
      </c>
      <c r="G82" s="33">
        <f t="shared" si="11"/>
        <v>15</v>
      </c>
      <c r="H82" s="2">
        <v>0</v>
      </c>
      <c r="I82" s="33">
        <f t="shared" si="12"/>
        <v>0</v>
      </c>
      <c r="J82" s="2">
        <v>0</v>
      </c>
      <c r="K82" s="33">
        <f t="shared" si="13"/>
        <v>0</v>
      </c>
      <c r="L82" s="2">
        <v>8</v>
      </c>
      <c r="M82" s="33">
        <f t="shared" si="14"/>
        <v>40</v>
      </c>
    </row>
    <row r="83" spans="1:13" x14ac:dyDescent="0.35">
      <c r="A83" s="2" t="s">
        <v>177</v>
      </c>
      <c r="B83" s="2" t="s">
        <v>33</v>
      </c>
      <c r="C83" s="2">
        <v>9</v>
      </c>
      <c r="D83" s="2">
        <v>0</v>
      </c>
      <c r="E83" s="33">
        <f t="shared" si="10"/>
        <v>0</v>
      </c>
      <c r="F83" s="2">
        <v>0</v>
      </c>
      <c r="G83" s="33">
        <f t="shared" si="11"/>
        <v>0</v>
      </c>
      <c r="H83" s="2">
        <v>0</v>
      </c>
      <c r="I83" s="33">
        <f t="shared" si="12"/>
        <v>0</v>
      </c>
      <c r="J83" s="2">
        <v>0</v>
      </c>
      <c r="K83" s="33">
        <f t="shared" si="13"/>
        <v>0</v>
      </c>
      <c r="L83" s="2">
        <v>2</v>
      </c>
      <c r="M83" s="33">
        <f t="shared" si="14"/>
        <v>22.222222222222221</v>
      </c>
    </row>
    <row r="84" spans="1:13" x14ac:dyDescent="0.35">
      <c r="A84" s="2" t="s">
        <v>176</v>
      </c>
      <c r="B84" s="2" t="s">
        <v>33</v>
      </c>
      <c r="C84" s="2">
        <v>11.5</v>
      </c>
      <c r="D84" s="2">
        <v>0</v>
      </c>
      <c r="E84" s="33">
        <f t="shared" si="10"/>
        <v>0</v>
      </c>
      <c r="F84" s="2">
        <v>1</v>
      </c>
      <c r="G84" s="33">
        <f t="shared" si="11"/>
        <v>8.695652173913043</v>
      </c>
      <c r="H84" s="2">
        <v>0</v>
      </c>
      <c r="I84" s="33">
        <f t="shared" si="12"/>
        <v>0</v>
      </c>
      <c r="J84" s="2">
        <v>0</v>
      </c>
      <c r="K84" s="33">
        <f t="shared" si="13"/>
        <v>0</v>
      </c>
      <c r="L84" s="2">
        <v>4</v>
      </c>
      <c r="M84" s="33">
        <f t="shared" si="14"/>
        <v>34.782608695652172</v>
      </c>
    </row>
    <row r="85" spans="1:13" x14ac:dyDescent="0.35">
      <c r="A85" s="2" t="s">
        <v>42</v>
      </c>
      <c r="B85" s="2" t="s">
        <v>33</v>
      </c>
      <c r="C85" s="2">
        <v>20</v>
      </c>
      <c r="D85" s="2">
        <v>1</v>
      </c>
      <c r="E85" s="33">
        <f t="shared" si="10"/>
        <v>5</v>
      </c>
      <c r="F85" s="2">
        <v>3</v>
      </c>
      <c r="G85" s="33">
        <f t="shared" si="11"/>
        <v>15</v>
      </c>
      <c r="H85" s="2">
        <v>0</v>
      </c>
      <c r="I85" s="33">
        <f t="shared" si="12"/>
        <v>0</v>
      </c>
      <c r="J85" s="2">
        <v>2</v>
      </c>
      <c r="K85" s="33">
        <f t="shared" si="13"/>
        <v>10</v>
      </c>
      <c r="L85" s="2">
        <v>15</v>
      </c>
      <c r="M85" s="33">
        <f t="shared" si="14"/>
        <v>75</v>
      </c>
    </row>
    <row r="86" spans="1:13" x14ac:dyDescent="0.35">
      <c r="A86" s="2" t="s">
        <v>175</v>
      </c>
      <c r="B86" s="2" t="s">
        <v>33</v>
      </c>
      <c r="C86" s="2">
        <v>8.5</v>
      </c>
      <c r="D86" s="2">
        <v>0</v>
      </c>
      <c r="E86" s="33">
        <f t="shared" si="10"/>
        <v>0</v>
      </c>
      <c r="F86" s="2">
        <v>0</v>
      </c>
      <c r="G86" s="33">
        <f t="shared" si="11"/>
        <v>0</v>
      </c>
      <c r="H86" s="2">
        <v>0</v>
      </c>
      <c r="I86" s="33">
        <f t="shared" si="12"/>
        <v>0</v>
      </c>
      <c r="J86" s="2">
        <v>0</v>
      </c>
      <c r="K86" s="33">
        <f t="shared" si="13"/>
        <v>0</v>
      </c>
      <c r="L86" s="2">
        <v>0</v>
      </c>
      <c r="M86" s="33">
        <f t="shared" si="14"/>
        <v>0</v>
      </c>
    </row>
    <row r="87" spans="1:13" x14ac:dyDescent="0.35">
      <c r="A87" s="2" t="s">
        <v>174</v>
      </c>
      <c r="B87" s="2" t="s">
        <v>33</v>
      </c>
      <c r="C87" s="2">
        <v>18</v>
      </c>
      <c r="D87" s="2">
        <v>0</v>
      </c>
      <c r="E87" s="33">
        <f t="shared" si="10"/>
        <v>0</v>
      </c>
      <c r="F87" s="2">
        <v>0</v>
      </c>
      <c r="G87" s="33">
        <f t="shared" si="11"/>
        <v>0</v>
      </c>
      <c r="H87" s="2">
        <v>0</v>
      </c>
      <c r="I87" s="33">
        <f t="shared" si="12"/>
        <v>0</v>
      </c>
      <c r="J87" s="2">
        <v>2</v>
      </c>
      <c r="K87" s="33">
        <f t="shared" si="13"/>
        <v>11.111111111111111</v>
      </c>
      <c r="L87" s="2">
        <v>3</v>
      </c>
      <c r="M87" s="33">
        <f t="shared" si="14"/>
        <v>16.666666666666664</v>
      </c>
    </row>
    <row r="88" spans="1:13" x14ac:dyDescent="0.35">
      <c r="A88" s="2" t="s">
        <v>173</v>
      </c>
      <c r="B88" s="2" t="s">
        <v>33</v>
      </c>
      <c r="C88" s="2">
        <v>13.5</v>
      </c>
      <c r="D88" s="2">
        <v>0</v>
      </c>
      <c r="E88" s="33">
        <f t="shared" si="10"/>
        <v>0</v>
      </c>
      <c r="F88" s="2">
        <v>1</v>
      </c>
      <c r="G88" s="33">
        <f t="shared" si="11"/>
        <v>7.4074074074074074</v>
      </c>
      <c r="H88" s="2">
        <v>1</v>
      </c>
      <c r="I88" s="33">
        <f t="shared" si="12"/>
        <v>7.4074074074074074</v>
      </c>
      <c r="J88" s="2">
        <v>0</v>
      </c>
      <c r="K88" s="33">
        <f t="shared" si="13"/>
        <v>0</v>
      </c>
      <c r="L88" s="2">
        <v>2</v>
      </c>
      <c r="M88" s="33">
        <f t="shared" si="14"/>
        <v>14.814814814814815</v>
      </c>
    </row>
    <row r="89" spans="1:13" x14ac:dyDescent="0.35">
      <c r="A89" s="2" t="s">
        <v>172</v>
      </c>
      <c r="B89" s="2" t="s">
        <v>33</v>
      </c>
      <c r="C89" s="2">
        <v>16</v>
      </c>
      <c r="D89" s="2">
        <v>0</v>
      </c>
      <c r="E89" s="33">
        <f t="shared" si="10"/>
        <v>0</v>
      </c>
      <c r="F89" s="2">
        <v>0</v>
      </c>
      <c r="G89" s="33">
        <f t="shared" si="11"/>
        <v>0</v>
      </c>
      <c r="H89" s="2">
        <v>0</v>
      </c>
      <c r="I89" s="33">
        <f t="shared" si="12"/>
        <v>0</v>
      </c>
      <c r="J89" s="2">
        <v>0</v>
      </c>
      <c r="K89" s="33">
        <f t="shared" si="13"/>
        <v>0</v>
      </c>
      <c r="L89" s="2">
        <v>2</v>
      </c>
      <c r="M89" s="33">
        <f t="shared" si="14"/>
        <v>12.5</v>
      </c>
    </row>
    <row r="90" spans="1:13" x14ac:dyDescent="0.35">
      <c r="A90" s="2" t="s">
        <v>171</v>
      </c>
      <c r="B90" s="2" t="s">
        <v>33</v>
      </c>
      <c r="C90" s="2">
        <v>18</v>
      </c>
      <c r="D90" s="2">
        <v>3</v>
      </c>
      <c r="E90" s="33">
        <f t="shared" si="10"/>
        <v>16.666666666666664</v>
      </c>
      <c r="F90" s="2">
        <v>1</v>
      </c>
      <c r="G90" s="33">
        <f t="shared" si="11"/>
        <v>5.5555555555555554</v>
      </c>
      <c r="H90" s="2">
        <v>0</v>
      </c>
      <c r="I90" s="33">
        <f t="shared" si="12"/>
        <v>0</v>
      </c>
      <c r="J90" s="2">
        <v>0</v>
      </c>
      <c r="K90" s="33">
        <f t="shared" si="13"/>
        <v>0</v>
      </c>
      <c r="L90" s="2">
        <v>1</v>
      </c>
      <c r="M90" s="33">
        <f t="shared" si="14"/>
        <v>5.5555555555555554</v>
      </c>
    </row>
    <row r="91" spans="1:13" x14ac:dyDescent="0.35">
      <c r="A91" s="2" t="s">
        <v>170</v>
      </c>
      <c r="B91" s="2" t="s">
        <v>30</v>
      </c>
      <c r="C91" s="2">
        <v>20</v>
      </c>
      <c r="D91" s="2">
        <v>3</v>
      </c>
      <c r="E91" s="33">
        <f t="shared" si="10"/>
        <v>15</v>
      </c>
      <c r="F91" s="2">
        <v>1</v>
      </c>
      <c r="G91" s="33">
        <f t="shared" si="11"/>
        <v>5</v>
      </c>
      <c r="H91" s="2">
        <v>0</v>
      </c>
      <c r="I91" s="33">
        <f t="shared" si="12"/>
        <v>0</v>
      </c>
      <c r="J91" s="2">
        <v>0</v>
      </c>
      <c r="K91" s="33">
        <f t="shared" si="13"/>
        <v>0</v>
      </c>
      <c r="L91" s="2">
        <v>12</v>
      </c>
      <c r="M91" s="33">
        <f t="shared" si="14"/>
        <v>60</v>
      </c>
    </row>
    <row r="92" spans="1:13" x14ac:dyDescent="0.35">
      <c r="A92" s="2" t="s">
        <v>169</v>
      </c>
      <c r="B92" s="2" t="s">
        <v>30</v>
      </c>
      <c r="C92" s="2">
        <v>10</v>
      </c>
      <c r="D92" s="2">
        <v>0</v>
      </c>
      <c r="E92" s="33">
        <f t="shared" si="10"/>
        <v>0</v>
      </c>
      <c r="F92" s="2">
        <v>0</v>
      </c>
      <c r="G92" s="33">
        <f t="shared" si="11"/>
        <v>0</v>
      </c>
      <c r="H92" s="2">
        <v>3</v>
      </c>
      <c r="I92" s="33">
        <f t="shared" si="12"/>
        <v>30</v>
      </c>
      <c r="J92" s="2">
        <v>0</v>
      </c>
      <c r="K92" s="33">
        <f t="shared" si="13"/>
        <v>0</v>
      </c>
      <c r="L92" s="2">
        <v>3</v>
      </c>
      <c r="M92" s="33">
        <f t="shared" si="14"/>
        <v>30</v>
      </c>
    </row>
    <row r="93" spans="1:13" x14ac:dyDescent="0.35">
      <c r="A93" s="2" t="s">
        <v>168</v>
      </c>
      <c r="B93" s="2" t="s">
        <v>33</v>
      </c>
      <c r="C93" s="2">
        <v>9.5</v>
      </c>
      <c r="D93" s="2">
        <v>0</v>
      </c>
      <c r="E93" s="33">
        <f t="shared" si="10"/>
        <v>0</v>
      </c>
      <c r="F93" s="2">
        <v>0</v>
      </c>
      <c r="G93" s="33">
        <f t="shared" si="11"/>
        <v>0</v>
      </c>
      <c r="H93" s="2">
        <v>0</v>
      </c>
      <c r="I93" s="33">
        <f t="shared" si="12"/>
        <v>0</v>
      </c>
      <c r="J93" s="2">
        <v>0</v>
      </c>
      <c r="K93" s="33">
        <f t="shared" si="13"/>
        <v>0</v>
      </c>
      <c r="L93" s="2">
        <v>2</v>
      </c>
      <c r="M93" s="33">
        <f t="shared" si="14"/>
        <v>21.05263157894737</v>
      </c>
    </row>
    <row r="94" spans="1:13" x14ac:dyDescent="0.35">
      <c r="A94" s="2" t="s">
        <v>167</v>
      </c>
      <c r="B94" s="2" t="s">
        <v>33</v>
      </c>
      <c r="C94" s="2">
        <v>16</v>
      </c>
      <c r="D94" s="2">
        <v>1</v>
      </c>
      <c r="E94" s="33">
        <f t="shared" si="10"/>
        <v>6.25</v>
      </c>
      <c r="F94" s="2">
        <v>1</v>
      </c>
      <c r="G94" s="33">
        <f t="shared" si="11"/>
        <v>6.25</v>
      </c>
      <c r="H94" s="2">
        <v>0</v>
      </c>
      <c r="I94" s="33">
        <f t="shared" si="12"/>
        <v>0</v>
      </c>
      <c r="J94" s="2">
        <v>0</v>
      </c>
      <c r="K94" s="33">
        <f t="shared" si="13"/>
        <v>0</v>
      </c>
      <c r="L94" s="2">
        <v>1</v>
      </c>
      <c r="M94" s="33">
        <f t="shared" si="14"/>
        <v>6.25</v>
      </c>
    </row>
    <row r="95" spans="1:13" x14ac:dyDescent="0.35">
      <c r="A95" s="2" t="s">
        <v>166</v>
      </c>
      <c r="B95" s="2" t="s">
        <v>33</v>
      </c>
      <c r="C95" s="2">
        <v>18</v>
      </c>
      <c r="D95" s="2">
        <v>0</v>
      </c>
      <c r="E95" s="33">
        <f t="shared" si="10"/>
        <v>0</v>
      </c>
      <c r="F95" s="2">
        <v>1</v>
      </c>
      <c r="G95" s="33">
        <f t="shared" si="11"/>
        <v>5.5555555555555554</v>
      </c>
      <c r="H95" s="2">
        <v>0</v>
      </c>
      <c r="I95" s="33">
        <f t="shared" si="12"/>
        <v>0</v>
      </c>
      <c r="J95" s="2">
        <v>0</v>
      </c>
      <c r="K95" s="33">
        <f t="shared" si="13"/>
        <v>0</v>
      </c>
      <c r="L95" s="2">
        <v>4</v>
      </c>
      <c r="M95" s="33">
        <f t="shared" si="14"/>
        <v>22.222222222222221</v>
      </c>
    </row>
    <row r="96" spans="1:13" x14ac:dyDescent="0.35">
      <c r="A96" s="2" t="s">
        <v>165</v>
      </c>
      <c r="B96" s="2" t="s">
        <v>33</v>
      </c>
      <c r="C96" s="2">
        <v>16.5</v>
      </c>
      <c r="D96" s="2">
        <v>0</v>
      </c>
      <c r="E96" s="33">
        <f t="shared" si="10"/>
        <v>0</v>
      </c>
      <c r="F96" s="2">
        <v>2</v>
      </c>
      <c r="G96" s="33">
        <f t="shared" si="11"/>
        <v>12.121212121212121</v>
      </c>
      <c r="H96" s="2">
        <v>0</v>
      </c>
      <c r="I96" s="33">
        <f t="shared" si="12"/>
        <v>0</v>
      </c>
      <c r="J96" s="2">
        <v>0</v>
      </c>
      <c r="K96" s="33">
        <f t="shared" si="13"/>
        <v>0</v>
      </c>
      <c r="L96" s="2">
        <v>1</v>
      </c>
      <c r="M96" s="33">
        <f t="shared" si="14"/>
        <v>6.0606060606060606</v>
      </c>
    </row>
    <row r="97" spans="1:14" x14ac:dyDescent="0.35">
      <c r="A97" s="2" t="s">
        <v>164</v>
      </c>
      <c r="B97" s="2" t="s">
        <v>33</v>
      </c>
      <c r="C97" s="2">
        <v>7.5</v>
      </c>
      <c r="D97" s="2">
        <v>1</v>
      </c>
      <c r="E97" s="33">
        <f t="shared" si="10"/>
        <v>13.333333333333334</v>
      </c>
      <c r="F97" s="2">
        <v>1</v>
      </c>
      <c r="G97" s="33">
        <f t="shared" si="11"/>
        <v>13.333333333333334</v>
      </c>
      <c r="H97" s="2">
        <v>0</v>
      </c>
      <c r="I97" s="33">
        <f t="shared" si="12"/>
        <v>0</v>
      </c>
      <c r="J97" s="2">
        <v>0</v>
      </c>
      <c r="K97" s="33">
        <f t="shared" si="13"/>
        <v>0</v>
      </c>
      <c r="L97" s="2">
        <v>3</v>
      </c>
      <c r="M97" s="33">
        <f t="shared" si="14"/>
        <v>40</v>
      </c>
      <c r="N97" s="2"/>
    </row>
    <row r="98" spans="1:14" x14ac:dyDescent="0.35">
      <c r="A98" s="2" t="s">
        <v>163</v>
      </c>
      <c r="B98" s="2" t="s">
        <v>33</v>
      </c>
      <c r="C98" s="2">
        <v>7.5</v>
      </c>
      <c r="D98" s="2">
        <v>1</v>
      </c>
      <c r="E98" s="33">
        <f t="shared" ref="E98:E129" si="15">(100/$C98)*$D98</f>
        <v>13.333333333333334</v>
      </c>
      <c r="F98" s="2">
        <v>0</v>
      </c>
      <c r="G98" s="33">
        <f t="shared" ref="G98:G129" si="16">(100/$C98)*$F98</f>
        <v>0</v>
      </c>
      <c r="H98" s="2">
        <v>0</v>
      </c>
      <c r="I98" s="33">
        <f t="shared" ref="I98:I129" si="17">(100/$C98)*$H98</f>
        <v>0</v>
      </c>
      <c r="J98" s="2">
        <v>0</v>
      </c>
      <c r="K98" s="33">
        <f t="shared" ref="K98:K129" si="18">(100/$C98)*$J98</f>
        <v>0</v>
      </c>
      <c r="L98" s="2">
        <v>0</v>
      </c>
      <c r="M98" s="33">
        <f t="shared" ref="M98:M129" si="19">(100/$C98)*$L98</f>
        <v>0</v>
      </c>
      <c r="N98" s="2"/>
    </row>
    <row r="99" spans="1:14" x14ac:dyDescent="0.35">
      <c r="A99" s="2" t="s">
        <v>162</v>
      </c>
      <c r="B99" s="2" t="s">
        <v>33</v>
      </c>
      <c r="C99" s="2">
        <v>19.5</v>
      </c>
      <c r="D99" s="2">
        <v>1</v>
      </c>
      <c r="E99" s="33">
        <f t="shared" si="15"/>
        <v>5.1282051282051286</v>
      </c>
      <c r="F99" s="2">
        <v>1</v>
      </c>
      <c r="G99" s="33">
        <f t="shared" si="16"/>
        <v>5.1282051282051286</v>
      </c>
      <c r="H99" s="2">
        <v>0</v>
      </c>
      <c r="I99" s="33">
        <f t="shared" si="17"/>
        <v>0</v>
      </c>
      <c r="J99" s="2">
        <v>0</v>
      </c>
      <c r="K99" s="33">
        <f t="shared" si="18"/>
        <v>0</v>
      </c>
      <c r="L99" s="2">
        <v>7</v>
      </c>
      <c r="M99" s="33">
        <f t="shared" si="19"/>
        <v>35.897435897435898</v>
      </c>
      <c r="N99" s="2"/>
    </row>
    <row r="100" spans="1:14" x14ac:dyDescent="0.35">
      <c r="A100" s="2" t="s">
        <v>161</v>
      </c>
      <c r="B100" s="2" t="s">
        <v>33</v>
      </c>
      <c r="C100" s="2">
        <v>16</v>
      </c>
      <c r="D100" s="2">
        <v>4</v>
      </c>
      <c r="E100" s="33">
        <f t="shared" si="15"/>
        <v>25</v>
      </c>
      <c r="F100" s="2">
        <v>1</v>
      </c>
      <c r="G100" s="33">
        <f t="shared" si="16"/>
        <v>6.25</v>
      </c>
      <c r="H100" s="2">
        <v>0</v>
      </c>
      <c r="I100" s="33">
        <f t="shared" si="17"/>
        <v>0</v>
      </c>
      <c r="J100" s="2">
        <v>0</v>
      </c>
      <c r="K100" s="33">
        <f t="shared" si="18"/>
        <v>0</v>
      </c>
      <c r="L100" s="2">
        <v>10</v>
      </c>
      <c r="M100" s="33">
        <f t="shared" si="19"/>
        <v>62.5</v>
      </c>
      <c r="N100" s="2"/>
    </row>
    <row r="101" spans="1:14" x14ac:dyDescent="0.35">
      <c r="A101" s="2" t="s">
        <v>160</v>
      </c>
      <c r="B101" s="2" t="s">
        <v>33</v>
      </c>
      <c r="C101" s="2">
        <v>18</v>
      </c>
      <c r="D101" s="2">
        <v>4</v>
      </c>
      <c r="E101" s="33">
        <f t="shared" si="15"/>
        <v>22.222222222222221</v>
      </c>
      <c r="F101" s="2">
        <v>2</v>
      </c>
      <c r="G101" s="33">
        <f t="shared" si="16"/>
        <v>11.111111111111111</v>
      </c>
      <c r="H101" s="2">
        <v>0</v>
      </c>
      <c r="I101" s="33">
        <f t="shared" si="17"/>
        <v>0</v>
      </c>
      <c r="J101" s="2">
        <v>0</v>
      </c>
      <c r="K101" s="33">
        <f t="shared" si="18"/>
        <v>0</v>
      </c>
      <c r="L101" s="2">
        <v>9</v>
      </c>
      <c r="M101" s="33">
        <f t="shared" si="19"/>
        <v>50</v>
      </c>
      <c r="N101" s="2"/>
    </row>
    <row r="102" spans="1:14" x14ac:dyDescent="0.35">
      <c r="A102" s="2" t="s">
        <v>159</v>
      </c>
      <c r="B102" s="2" t="s">
        <v>33</v>
      </c>
      <c r="C102" s="2">
        <v>18</v>
      </c>
      <c r="D102" s="2">
        <v>1</v>
      </c>
      <c r="E102" s="33">
        <f t="shared" si="15"/>
        <v>5.5555555555555554</v>
      </c>
      <c r="F102" s="2">
        <v>1</v>
      </c>
      <c r="G102" s="33">
        <f t="shared" si="16"/>
        <v>5.5555555555555554</v>
      </c>
      <c r="H102" s="2">
        <v>0</v>
      </c>
      <c r="I102" s="33">
        <f t="shared" si="17"/>
        <v>0</v>
      </c>
      <c r="J102" s="2">
        <v>0</v>
      </c>
      <c r="K102" s="33">
        <f t="shared" si="18"/>
        <v>0</v>
      </c>
      <c r="L102" s="2">
        <v>0</v>
      </c>
      <c r="M102" s="33">
        <f t="shared" si="19"/>
        <v>0</v>
      </c>
      <c r="N102" s="2"/>
    </row>
    <row r="103" spans="1:14" x14ac:dyDescent="0.35">
      <c r="A103" s="2" t="s">
        <v>158</v>
      </c>
      <c r="B103" s="2" t="s">
        <v>33</v>
      </c>
      <c r="C103" s="2">
        <v>6</v>
      </c>
      <c r="D103" s="2">
        <v>0</v>
      </c>
      <c r="E103" s="29">
        <f t="shared" si="15"/>
        <v>0</v>
      </c>
      <c r="F103" s="2">
        <v>1</v>
      </c>
      <c r="G103" s="29">
        <f t="shared" si="16"/>
        <v>16.666666666666668</v>
      </c>
      <c r="H103" s="2">
        <v>0</v>
      </c>
      <c r="I103" s="29">
        <f t="shared" si="17"/>
        <v>0</v>
      </c>
      <c r="J103" s="2">
        <v>0</v>
      </c>
      <c r="K103" s="29">
        <f t="shared" si="18"/>
        <v>0</v>
      </c>
      <c r="L103" s="2">
        <v>0</v>
      </c>
      <c r="M103" s="29">
        <f t="shared" si="19"/>
        <v>0</v>
      </c>
      <c r="N103" s="2"/>
    </row>
    <row r="104" spans="1:14" x14ac:dyDescent="0.35">
      <c r="A104" s="2" t="s">
        <v>157</v>
      </c>
      <c r="B104" s="2" t="s">
        <v>33</v>
      </c>
      <c r="C104" s="2">
        <v>14</v>
      </c>
      <c r="D104" s="2">
        <v>2</v>
      </c>
      <c r="E104" s="33">
        <f t="shared" si="15"/>
        <v>14.285714285714286</v>
      </c>
      <c r="F104" s="2">
        <v>1</v>
      </c>
      <c r="G104" s="33">
        <f t="shared" si="16"/>
        <v>7.1428571428571432</v>
      </c>
      <c r="H104" s="2">
        <v>1</v>
      </c>
      <c r="I104" s="33">
        <f t="shared" si="17"/>
        <v>7.1428571428571432</v>
      </c>
      <c r="J104" s="2">
        <v>0</v>
      </c>
      <c r="K104" s="33">
        <f t="shared" si="18"/>
        <v>0</v>
      </c>
      <c r="L104" s="2">
        <v>2</v>
      </c>
      <c r="M104" s="33">
        <f t="shared" si="19"/>
        <v>14.285714285714286</v>
      </c>
    </row>
    <row r="105" spans="1:14" x14ac:dyDescent="0.35">
      <c r="A105" s="2" t="s">
        <v>156</v>
      </c>
      <c r="B105" s="2" t="s">
        <v>33</v>
      </c>
      <c r="C105" s="2">
        <v>16</v>
      </c>
      <c r="D105" s="2">
        <v>0</v>
      </c>
      <c r="E105" s="33">
        <f t="shared" si="15"/>
        <v>0</v>
      </c>
      <c r="F105" s="2">
        <v>1</v>
      </c>
      <c r="G105" s="33">
        <f t="shared" si="16"/>
        <v>6.25</v>
      </c>
      <c r="H105" s="2">
        <v>0</v>
      </c>
      <c r="I105" s="33">
        <f t="shared" si="17"/>
        <v>0</v>
      </c>
      <c r="J105" s="2">
        <v>0</v>
      </c>
      <c r="K105" s="33">
        <f t="shared" si="18"/>
        <v>0</v>
      </c>
      <c r="L105" s="2">
        <v>2</v>
      </c>
      <c r="M105" s="33">
        <f t="shared" si="19"/>
        <v>12.5</v>
      </c>
    </row>
    <row r="106" spans="1:14" x14ac:dyDescent="0.35">
      <c r="A106" s="2" t="s">
        <v>155</v>
      </c>
      <c r="B106" s="2" t="s">
        <v>33</v>
      </c>
      <c r="C106" s="2">
        <v>17</v>
      </c>
      <c r="D106" s="2">
        <v>2</v>
      </c>
      <c r="E106" s="33">
        <f t="shared" si="15"/>
        <v>11.764705882352942</v>
      </c>
      <c r="F106" s="2">
        <v>4</v>
      </c>
      <c r="G106" s="33">
        <f t="shared" si="16"/>
        <v>23.529411764705884</v>
      </c>
      <c r="H106" s="2">
        <v>0</v>
      </c>
      <c r="I106" s="33">
        <f t="shared" si="17"/>
        <v>0</v>
      </c>
      <c r="J106" s="2">
        <v>0</v>
      </c>
      <c r="K106" s="33">
        <f t="shared" si="18"/>
        <v>0</v>
      </c>
      <c r="L106" s="2">
        <v>9</v>
      </c>
      <c r="M106" s="33">
        <f t="shared" si="19"/>
        <v>52.941176470588239</v>
      </c>
    </row>
    <row r="107" spans="1:14" x14ac:dyDescent="0.35">
      <c r="A107" s="2" t="s">
        <v>154</v>
      </c>
      <c r="B107" s="2" t="s">
        <v>33</v>
      </c>
      <c r="C107" s="2">
        <v>16</v>
      </c>
      <c r="D107" s="2">
        <v>4</v>
      </c>
      <c r="E107" s="33">
        <f t="shared" si="15"/>
        <v>25</v>
      </c>
      <c r="F107" s="2">
        <v>1</v>
      </c>
      <c r="G107" s="33">
        <f t="shared" si="16"/>
        <v>6.25</v>
      </c>
      <c r="H107" s="2">
        <v>0</v>
      </c>
      <c r="I107" s="33">
        <f t="shared" si="17"/>
        <v>0</v>
      </c>
      <c r="J107" s="2">
        <v>0</v>
      </c>
      <c r="K107" s="33">
        <f t="shared" si="18"/>
        <v>0</v>
      </c>
      <c r="L107" s="2">
        <v>13</v>
      </c>
      <c r="M107" s="33">
        <f t="shared" si="19"/>
        <v>81.25</v>
      </c>
    </row>
    <row r="108" spans="1:14" x14ac:dyDescent="0.35">
      <c r="A108" s="2" t="s">
        <v>153</v>
      </c>
      <c r="B108" s="2" t="s">
        <v>33</v>
      </c>
      <c r="C108" s="2">
        <v>16</v>
      </c>
      <c r="D108" s="2">
        <v>4</v>
      </c>
      <c r="E108" s="33">
        <f t="shared" si="15"/>
        <v>25</v>
      </c>
      <c r="F108" s="2">
        <v>2</v>
      </c>
      <c r="G108" s="33">
        <f t="shared" si="16"/>
        <v>12.5</v>
      </c>
      <c r="H108" s="2">
        <v>0</v>
      </c>
      <c r="I108" s="33">
        <f t="shared" si="17"/>
        <v>0</v>
      </c>
      <c r="J108" s="2">
        <v>0</v>
      </c>
      <c r="K108" s="33">
        <f t="shared" si="18"/>
        <v>0</v>
      </c>
      <c r="L108" s="2">
        <v>13</v>
      </c>
      <c r="M108" s="33">
        <f t="shared" si="19"/>
        <v>81.25</v>
      </c>
    </row>
    <row r="109" spans="1:14" s="2" customFormat="1" ht="12.5" x14ac:dyDescent="0.25">
      <c r="A109" s="2" t="s">
        <v>152</v>
      </c>
      <c r="B109" s="2" t="s">
        <v>33</v>
      </c>
      <c r="C109" s="2">
        <v>20</v>
      </c>
      <c r="D109" s="2">
        <v>2</v>
      </c>
      <c r="E109" s="33">
        <f t="shared" si="15"/>
        <v>10</v>
      </c>
      <c r="F109" s="2">
        <v>2</v>
      </c>
      <c r="G109" s="33">
        <f t="shared" si="16"/>
        <v>10</v>
      </c>
      <c r="H109" s="2">
        <v>0</v>
      </c>
      <c r="I109" s="33">
        <f t="shared" si="17"/>
        <v>0</v>
      </c>
      <c r="J109" s="2">
        <v>0</v>
      </c>
      <c r="K109" s="33">
        <f t="shared" si="18"/>
        <v>0</v>
      </c>
      <c r="L109" s="2">
        <v>20</v>
      </c>
      <c r="M109" s="33">
        <f t="shared" si="19"/>
        <v>100</v>
      </c>
    </row>
    <row r="110" spans="1:14" s="2" customFormat="1" ht="12.5" x14ac:dyDescent="0.25">
      <c r="A110" s="2" t="s">
        <v>151</v>
      </c>
      <c r="B110" s="2" t="s">
        <v>33</v>
      </c>
      <c r="C110" s="2">
        <v>18</v>
      </c>
      <c r="D110" s="2">
        <v>2</v>
      </c>
      <c r="E110" s="33">
        <f t="shared" si="15"/>
        <v>11.111111111111111</v>
      </c>
      <c r="F110" s="2">
        <v>0</v>
      </c>
      <c r="G110" s="33">
        <f t="shared" si="16"/>
        <v>0</v>
      </c>
      <c r="H110" s="2">
        <v>0</v>
      </c>
      <c r="I110" s="33">
        <f t="shared" si="17"/>
        <v>0</v>
      </c>
      <c r="J110" s="2">
        <v>0</v>
      </c>
      <c r="K110" s="33">
        <f t="shared" si="18"/>
        <v>0</v>
      </c>
      <c r="L110" s="2">
        <v>5</v>
      </c>
      <c r="M110" s="33">
        <f t="shared" si="19"/>
        <v>27.777777777777779</v>
      </c>
    </row>
    <row r="111" spans="1:14" s="2" customFormat="1" ht="12.5" x14ac:dyDescent="0.25">
      <c r="A111" s="2" t="s">
        <v>150</v>
      </c>
      <c r="B111" s="2" t="s">
        <v>33</v>
      </c>
      <c r="C111" s="2">
        <v>16</v>
      </c>
      <c r="D111" s="2">
        <v>1</v>
      </c>
      <c r="E111" s="33">
        <f t="shared" si="15"/>
        <v>6.25</v>
      </c>
      <c r="F111" s="2">
        <v>0</v>
      </c>
      <c r="G111" s="33">
        <f t="shared" si="16"/>
        <v>0</v>
      </c>
      <c r="H111" s="2">
        <v>0</v>
      </c>
      <c r="I111" s="33">
        <f t="shared" si="17"/>
        <v>0</v>
      </c>
      <c r="J111" s="2">
        <v>2</v>
      </c>
      <c r="K111" s="33">
        <f t="shared" si="18"/>
        <v>12.5</v>
      </c>
      <c r="L111" s="2">
        <v>2</v>
      </c>
      <c r="M111" s="33">
        <f t="shared" si="19"/>
        <v>12.5</v>
      </c>
    </row>
    <row r="112" spans="1:14" s="2" customFormat="1" ht="12.5" x14ac:dyDescent="0.25">
      <c r="A112" s="2" t="s">
        <v>149</v>
      </c>
      <c r="B112" s="2" t="s">
        <v>33</v>
      </c>
      <c r="C112" s="2">
        <v>16</v>
      </c>
      <c r="D112" s="2">
        <v>0</v>
      </c>
      <c r="E112" s="33">
        <f t="shared" si="15"/>
        <v>0</v>
      </c>
      <c r="F112" s="2">
        <v>2</v>
      </c>
      <c r="G112" s="33">
        <f t="shared" si="16"/>
        <v>12.5</v>
      </c>
      <c r="H112" s="2">
        <v>1</v>
      </c>
      <c r="I112" s="33">
        <f t="shared" si="17"/>
        <v>6.25</v>
      </c>
      <c r="J112" s="2">
        <v>0</v>
      </c>
      <c r="K112" s="33">
        <f t="shared" si="18"/>
        <v>0</v>
      </c>
      <c r="L112" s="2">
        <v>5</v>
      </c>
      <c r="M112" s="33">
        <f t="shared" si="19"/>
        <v>31.25</v>
      </c>
    </row>
    <row r="113" spans="1:13" s="2" customFormat="1" ht="12.5" x14ac:dyDescent="0.25">
      <c r="A113" s="2" t="s">
        <v>148</v>
      </c>
      <c r="B113" s="2" t="s">
        <v>33</v>
      </c>
      <c r="C113" s="2">
        <v>14</v>
      </c>
      <c r="D113" s="2">
        <v>0</v>
      </c>
      <c r="E113" s="33">
        <f t="shared" si="15"/>
        <v>0</v>
      </c>
      <c r="F113" s="2">
        <v>0</v>
      </c>
      <c r="G113" s="33">
        <f t="shared" si="16"/>
        <v>0</v>
      </c>
      <c r="H113" s="2">
        <v>0</v>
      </c>
      <c r="I113" s="33">
        <f t="shared" si="17"/>
        <v>0</v>
      </c>
      <c r="J113" s="2">
        <v>0</v>
      </c>
      <c r="K113" s="33">
        <f t="shared" si="18"/>
        <v>0</v>
      </c>
      <c r="L113" s="2">
        <v>3</v>
      </c>
      <c r="M113" s="33">
        <f t="shared" si="19"/>
        <v>21.428571428571431</v>
      </c>
    </row>
    <row r="114" spans="1:13" x14ac:dyDescent="0.35">
      <c r="A114" s="2" t="s">
        <v>147</v>
      </c>
      <c r="B114" s="2" t="s">
        <v>33</v>
      </c>
      <c r="C114" s="2">
        <v>13.5</v>
      </c>
      <c r="D114" s="2">
        <v>0</v>
      </c>
      <c r="E114" s="33">
        <f t="shared" si="15"/>
        <v>0</v>
      </c>
      <c r="F114" s="2">
        <v>3</v>
      </c>
      <c r="G114" s="33">
        <f t="shared" si="16"/>
        <v>22.222222222222221</v>
      </c>
      <c r="H114" s="2">
        <v>0</v>
      </c>
      <c r="I114" s="33">
        <f t="shared" si="17"/>
        <v>0</v>
      </c>
      <c r="J114" s="2">
        <v>0</v>
      </c>
      <c r="K114" s="33">
        <f t="shared" si="18"/>
        <v>0</v>
      </c>
      <c r="L114" s="2">
        <v>3</v>
      </c>
      <c r="M114" s="33">
        <f t="shared" si="19"/>
        <v>22.222222222222221</v>
      </c>
    </row>
    <row r="115" spans="1:13" s="2" customFormat="1" ht="12.5" x14ac:dyDescent="0.25">
      <c r="A115" s="2" t="s">
        <v>146</v>
      </c>
      <c r="B115" s="2" t="s">
        <v>33</v>
      </c>
      <c r="C115" s="2">
        <v>17</v>
      </c>
      <c r="D115" s="2">
        <v>4</v>
      </c>
      <c r="E115" s="33">
        <f t="shared" si="15"/>
        <v>23.529411764705884</v>
      </c>
      <c r="F115" s="2">
        <v>2</v>
      </c>
      <c r="G115" s="33">
        <f t="shared" si="16"/>
        <v>11.764705882352942</v>
      </c>
      <c r="H115" s="2">
        <v>0</v>
      </c>
      <c r="I115" s="33">
        <f t="shared" si="17"/>
        <v>0</v>
      </c>
      <c r="J115" s="2">
        <v>0</v>
      </c>
      <c r="K115" s="33">
        <f t="shared" si="18"/>
        <v>0</v>
      </c>
      <c r="L115" s="2">
        <v>9</v>
      </c>
      <c r="M115" s="33">
        <f t="shared" si="19"/>
        <v>52.941176470588239</v>
      </c>
    </row>
    <row r="116" spans="1:13" s="2" customFormat="1" ht="12.5" x14ac:dyDescent="0.25">
      <c r="A116" s="2" t="s">
        <v>145</v>
      </c>
      <c r="B116" s="2" t="s">
        <v>33</v>
      </c>
      <c r="C116" s="2">
        <v>16</v>
      </c>
      <c r="D116" s="2">
        <v>1</v>
      </c>
      <c r="E116" s="33">
        <f t="shared" si="15"/>
        <v>6.25</v>
      </c>
      <c r="F116" s="2">
        <v>0</v>
      </c>
      <c r="G116" s="33">
        <f t="shared" si="16"/>
        <v>0</v>
      </c>
      <c r="H116" s="2">
        <v>0</v>
      </c>
      <c r="I116" s="33">
        <f t="shared" si="17"/>
        <v>0</v>
      </c>
      <c r="J116" s="2">
        <v>0</v>
      </c>
      <c r="K116" s="33">
        <f t="shared" si="18"/>
        <v>0</v>
      </c>
      <c r="L116" s="2">
        <v>8</v>
      </c>
      <c r="M116" s="33">
        <f t="shared" si="19"/>
        <v>50</v>
      </c>
    </row>
    <row r="117" spans="1:13" s="2" customFormat="1" ht="12.5" x14ac:dyDescent="0.25">
      <c r="A117" s="2" t="s">
        <v>144</v>
      </c>
      <c r="B117" s="2" t="s">
        <v>33</v>
      </c>
      <c r="C117" s="2">
        <v>16</v>
      </c>
      <c r="D117" s="2">
        <v>0</v>
      </c>
      <c r="E117" s="33">
        <f t="shared" si="15"/>
        <v>0</v>
      </c>
      <c r="F117" s="2">
        <v>1</v>
      </c>
      <c r="G117" s="33">
        <f t="shared" si="16"/>
        <v>6.25</v>
      </c>
      <c r="H117" s="2">
        <v>0</v>
      </c>
      <c r="I117" s="33">
        <f t="shared" si="17"/>
        <v>0</v>
      </c>
      <c r="J117" s="2">
        <v>0</v>
      </c>
      <c r="K117" s="33">
        <f t="shared" si="18"/>
        <v>0</v>
      </c>
      <c r="L117" s="2">
        <v>5</v>
      </c>
      <c r="M117" s="33">
        <f t="shared" si="19"/>
        <v>31.25</v>
      </c>
    </row>
    <row r="118" spans="1:13" s="2" customFormat="1" ht="12.5" x14ac:dyDescent="0.25">
      <c r="A118" s="2" t="s">
        <v>143</v>
      </c>
      <c r="B118" s="2" t="s">
        <v>33</v>
      </c>
      <c r="C118" s="2">
        <v>16</v>
      </c>
      <c r="D118" s="2">
        <v>1</v>
      </c>
      <c r="E118" s="33">
        <f t="shared" si="15"/>
        <v>6.25</v>
      </c>
      <c r="F118" s="2">
        <v>0</v>
      </c>
      <c r="G118" s="33">
        <f t="shared" si="16"/>
        <v>0</v>
      </c>
      <c r="H118" s="2">
        <v>1</v>
      </c>
      <c r="I118" s="33">
        <f t="shared" si="17"/>
        <v>6.25</v>
      </c>
      <c r="J118" s="2">
        <v>0</v>
      </c>
      <c r="K118" s="33">
        <f t="shared" si="18"/>
        <v>0</v>
      </c>
      <c r="L118" s="2">
        <v>3</v>
      </c>
      <c r="M118" s="33">
        <f t="shared" si="19"/>
        <v>18.75</v>
      </c>
    </row>
    <row r="119" spans="1:13" s="2" customFormat="1" ht="12.5" x14ac:dyDescent="0.25">
      <c r="A119" s="2" t="s">
        <v>142</v>
      </c>
      <c r="B119" s="2" t="s">
        <v>33</v>
      </c>
      <c r="C119" s="2">
        <v>16</v>
      </c>
      <c r="D119" s="2">
        <v>4</v>
      </c>
      <c r="E119" s="33">
        <f t="shared" si="15"/>
        <v>25</v>
      </c>
      <c r="F119" s="2">
        <v>1</v>
      </c>
      <c r="G119" s="33">
        <f t="shared" si="16"/>
        <v>6.25</v>
      </c>
      <c r="H119" s="2">
        <v>0</v>
      </c>
      <c r="I119" s="33">
        <f t="shared" si="17"/>
        <v>0</v>
      </c>
      <c r="J119" s="2">
        <v>0</v>
      </c>
      <c r="K119" s="33">
        <f t="shared" si="18"/>
        <v>0</v>
      </c>
      <c r="L119" s="2">
        <v>3</v>
      </c>
      <c r="M119" s="33">
        <f t="shared" si="19"/>
        <v>18.75</v>
      </c>
    </row>
    <row r="120" spans="1:13" s="2" customFormat="1" ht="12.5" x14ac:dyDescent="0.25">
      <c r="A120" s="2" t="s">
        <v>141</v>
      </c>
      <c r="B120" s="2" t="s">
        <v>33</v>
      </c>
      <c r="C120" s="2">
        <v>16</v>
      </c>
      <c r="D120" s="2">
        <v>0</v>
      </c>
      <c r="E120" s="33">
        <f t="shared" si="15"/>
        <v>0</v>
      </c>
      <c r="F120" s="2">
        <v>0</v>
      </c>
      <c r="G120" s="33">
        <f t="shared" si="16"/>
        <v>0</v>
      </c>
      <c r="H120" s="2">
        <v>0</v>
      </c>
      <c r="I120" s="33">
        <f t="shared" si="17"/>
        <v>0</v>
      </c>
      <c r="J120" s="2">
        <v>0</v>
      </c>
      <c r="K120" s="33">
        <f t="shared" si="18"/>
        <v>0</v>
      </c>
      <c r="L120" s="2">
        <v>1</v>
      </c>
      <c r="M120" s="33">
        <f t="shared" si="19"/>
        <v>6.25</v>
      </c>
    </row>
    <row r="121" spans="1:13" s="2" customFormat="1" ht="12.5" x14ac:dyDescent="0.25">
      <c r="A121" s="2" t="s">
        <v>140</v>
      </c>
      <c r="B121" s="2" t="s">
        <v>33</v>
      </c>
      <c r="C121" s="2">
        <v>20</v>
      </c>
      <c r="D121" s="2">
        <v>0</v>
      </c>
      <c r="E121" s="33">
        <f t="shared" si="15"/>
        <v>0</v>
      </c>
      <c r="F121" s="2">
        <v>2</v>
      </c>
      <c r="G121" s="33">
        <f t="shared" si="16"/>
        <v>10</v>
      </c>
      <c r="H121" s="2">
        <v>0</v>
      </c>
      <c r="I121" s="33">
        <f t="shared" si="17"/>
        <v>0</v>
      </c>
      <c r="J121" s="2">
        <v>0</v>
      </c>
      <c r="K121" s="33">
        <f t="shared" si="18"/>
        <v>0</v>
      </c>
      <c r="L121" s="2">
        <v>1</v>
      </c>
      <c r="M121" s="33">
        <f t="shared" si="19"/>
        <v>5</v>
      </c>
    </row>
    <row r="122" spans="1:13" s="2" customFormat="1" ht="12.5" x14ac:dyDescent="0.25">
      <c r="A122" s="2" t="s">
        <v>139</v>
      </c>
      <c r="B122" s="2" t="s">
        <v>33</v>
      </c>
      <c r="C122" s="2">
        <v>14.5</v>
      </c>
      <c r="D122" s="2">
        <v>2</v>
      </c>
      <c r="E122" s="33">
        <f t="shared" si="15"/>
        <v>13.793103448275861</v>
      </c>
      <c r="F122" s="2">
        <v>0</v>
      </c>
      <c r="G122" s="33">
        <f t="shared" si="16"/>
        <v>0</v>
      </c>
      <c r="H122" s="2">
        <v>0</v>
      </c>
      <c r="I122" s="33">
        <f t="shared" si="17"/>
        <v>0</v>
      </c>
      <c r="J122" s="2">
        <v>0</v>
      </c>
      <c r="K122" s="33">
        <f t="shared" si="18"/>
        <v>0</v>
      </c>
      <c r="L122" s="2">
        <v>2</v>
      </c>
      <c r="M122" s="33">
        <f t="shared" si="19"/>
        <v>13.793103448275861</v>
      </c>
    </row>
    <row r="123" spans="1:13" s="2" customFormat="1" ht="12.5" x14ac:dyDescent="0.25">
      <c r="A123" s="2" t="s">
        <v>138</v>
      </c>
      <c r="B123" s="2" t="s">
        <v>33</v>
      </c>
      <c r="C123" s="2">
        <v>6</v>
      </c>
      <c r="D123" s="2">
        <v>0</v>
      </c>
      <c r="E123" s="33">
        <f t="shared" si="15"/>
        <v>0</v>
      </c>
      <c r="F123" s="2">
        <v>0</v>
      </c>
      <c r="G123" s="33">
        <f t="shared" si="16"/>
        <v>0</v>
      </c>
      <c r="H123" s="2">
        <v>0</v>
      </c>
      <c r="I123" s="33">
        <f t="shared" si="17"/>
        <v>0</v>
      </c>
      <c r="J123" s="2">
        <v>5</v>
      </c>
      <c r="K123" s="33">
        <f t="shared" si="18"/>
        <v>83.333333333333343</v>
      </c>
      <c r="L123" s="2">
        <v>0</v>
      </c>
      <c r="M123" s="33">
        <f t="shared" si="19"/>
        <v>0</v>
      </c>
    </row>
    <row r="124" spans="1:13" s="2" customFormat="1" ht="12.5" x14ac:dyDescent="0.25">
      <c r="A124" s="2" t="s">
        <v>137</v>
      </c>
      <c r="B124" s="2" t="s">
        <v>33</v>
      </c>
      <c r="C124" s="2">
        <v>9</v>
      </c>
      <c r="D124" s="2">
        <v>0</v>
      </c>
      <c r="E124" s="33">
        <f t="shared" si="15"/>
        <v>0</v>
      </c>
      <c r="F124" s="2">
        <v>1</v>
      </c>
      <c r="G124" s="33">
        <f t="shared" si="16"/>
        <v>11.111111111111111</v>
      </c>
      <c r="H124" s="2">
        <v>0</v>
      </c>
      <c r="I124" s="33">
        <f t="shared" si="17"/>
        <v>0</v>
      </c>
      <c r="J124" s="2">
        <v>5</v>
      </c>
      <c r="K124" s="33">
        <f t="shared" si="18"/>
        <v>55.555555555555557</v>
      </c>
      <c r="L124" s="2">
        <v>0</v>
      </c>
      <c r="M124" s="33">
        <f t="shared" si="19"/>
        <v>0</v>
      </c>
    </row>
    <row r="125" spans="1:13" s="2" customFormat="1" ht="12.5" x14ac:dyDescent="0.25">
      <c r="A125" s="2" t="s">
        <v>136</v>
      </c>
      <c r="B125" s="2" t="s">
        <v>33</v>
      </c>
      <c r="C125" s="2">
        <v>12</v>
      </c>
      <c r="D125" s="2">
        <v>1</v>
      </c>
      <c r="E125" s="33">
        <f t="shared" si="15"/>
        <v>8.3333333333333339</v>
      </c>
      <c r="F125" s="2">
        <v>1</v>
      </c>
      <c r="G125" s="33">
        <f t="shared" si="16"/>
        <v>8.3333333333333339</v>
      </c>
      <c r="H125" s="2">
        <v>0</v>
      </c>
      <c r="I125" s="33">
        <f t="shared" si="17"/>
        <v>0</v>
      </c>
      <c r="J125" s="2">
        <v>0</v>
      </c>
      <c r="K125" s="33">
        <f t="shared" si="18"/>
        <v>0</v>
      </c>
      <c r="L125" s="2">
        <v>0</v>
      </c>
      <c r="M125" s="33">
        <f t="shared" si="19"/>
        <v>0</v>
      </c>
    </row>
    <row r="126" spans="1:13" s="2" customFormat="1" ht="12.5" x14ac:dyDescent="0.25">
      <c r="A126" s="2" t="s">
        <v>135</v>
      </c>
      <c r="B126" s="2" t="s">
        <v>33</v>
      </c>
      <c r="C126" s="2">
        <v>16</v>
      </c>
      <c r="D126" s="2">
        <v>1</v>
      </c>
      <c r="E126" s="33">
        <f t="shared" si="15"/>
        <v>6.25</v>
      </c>
      <c r="F126" s="2">
        <v>1</v>
      </c>
      <c r="G126" s="33">
        <f t="shared" si="16"/>
        <v>6.25</v>
      </c>
      <c r="H126" s="2">
        <v>0</v>
      </c>
      <c r="I126" s="33">
        <f t="shared" si="17"/>
        <v>0</v>
      </c>
      <c r="J126" s="2">
        <v>0</v>
      </c>
      <c r="K126" s="33">
        <f t="shared" si="18"/>
        <v>0</v>
      </c>
      <c r="L126" s="2">
        <v>2</v>
      </c>
      <c r="M126" s="33">
        <f t="shared" si="19"/>
        <v>12.5</v>
      </c>
    </row>
    <row r="127" spans="1:13" s="2" customFormat="1" ht="12.5" x14ac:dyDescent="0.25">
      <c r="A127" s="2" t="s">
        <v>134</v>
      </c>
      <c r="B127" s="2" t="s">
        <v>33</v>
      </c>
      <c r="C127" s="2">
        <v>16</v>
      </c>
      <c r="D127" s="2">
        <v>0</v>
      </c>
      <c r="E127" s="33">
        <f t="shared" si="15"/>
        <v>0</v>
      </c>
      <c r="F127" s="2">
        <v>0</v>
      </c>
      <c r="G127" s="33">
        <f t="shared" si="16"/>
        <v>0</v>
      </c>
      <c r="H127" s="2">
        <v>0</v>
      </c>
      <c r="I127" s="33">
        <f t="shared" si="17"/>
        <v>0</v>
      </c>
      <c r="J127" s="2">
        <v>0</v>
      </c>
      <c r="K127" s="33">
        <f t="shared" si="18"/>
        <v>0</v>
      </c>
      <c r="L127" s="2">
        <v>0</v>
      </c>
      <c r="M127" s="33">
        <f t="shared" si="19"/>
        <v>0</v>
      </c>
    </row>
    <row r="128" spans="1:13" s="2" customFormat="1" ht="12.5" x14ac:dyDescent="0.25">
      <c r="A128" s="2" t="s">
        <v>133</v>
      </c>
      <c r="B128" s="2" t="s">
        <v>33</v>
      </c>
      <c r="C128" s="2">
        <v>13</v>
      </c>
      <c r="D128" s="2">
        <v>0</v>
      </c>
      <c r="E128" s="33">
        <f t="shared" si="15"/>
        <v>0</v>
      </c>
      <c r="F128" s="2">
        <v>0</v>
      </c>
      <c r="G128" s="33">
        <f t="shared" si="16"/>
        <v>0</v>
      </c>
      <c r="H128" s="2">
        <v>0</v>
      </c>
      <c r="I128" s="33">
        <f t="shared" si="17"/>
        <v>0</v>
      </c>
      <c r="J128" s="2">
        <v>0</v>
      </c>
      <c r="K128" s="33">
        <f t="shared" si="18"/>
        <v>0</v>
      </c>
      <c r="L128" s="2">
        <v>0</v>
      </c>
      <c r="M128" s="33">
        <f t="shared" si="19"/>
        <v>0</v>
      </c>
    </row>
    <row r="129" spans="1:13" s="2" customFormat="1" ht="12.5" x14ac:dyDescent="0.25">
      <c r="A129" s="2" t="s">
        <v>132</v>
      </c>
      <c r="B129" s="2" t="s">
        <v>30</v>
      </c>
      <c r="C129" s="2">
        <v>10.5</v>
      </c>
      <c r="D129" s="2">
        <v>1</v>
      </c>
      <c r="E129" s="33">
        <f t="shared" si="15"/>
        <v>9.5238095238095237</v>
      </c>
      <c r="F129" s="2">
        <v>0</v>
      </c>
      <c r="G129" s="33">
        <f t="shared" si="16"/>
        <v>0</v>
      </c>
      <c r="H129" s="2">
        <v>0</v>
      </c>
      <c r="I129" s="33">
        <f t="shared" si="17"/>
        <v>0</v>
      </c>
      <c r="J129" s="2">
        <v>0</v>
      </c>
      <c r="K129" s="33">
        <f t="shared" si="18"/>
        <v>0</v>
      </c>
      <c r="L129" s="2">
        <v>8</v>
      </c>
      <c r="M129" s="33">
        <f t="shared" si="19"/>
        <v>76.19047619047619</v>
      </c>
    </row>
    <row r="130" spans="1:13" s="2" customFormat="1" ht="12.5" x14ac:dyDescent="0.25">
      <c r="A130" s="2" t="s">
        <v>131</v>
      </c>
      <c r="B130" s="2" t="s">
        <v>33</v>
      </c>
      <c r="C130" s="2">
        <v>13</v>
      </c>
      <c r="D130" s="2">
        <v>0</v>
      </c>
      <c r="E130" s="33">
        <f t="shared" ref="E130:E148" si="20">(100/$C130)*$D130</f>
        <v>0</v>
      </c>
      <c r="F130" s="2">
        <v>2</v>
      </c>
      <c r="G130" s="33">
        <f t="shared" ref="G130:G148" si="21">(100/$C130)*$F130</f>
        <v>15.384615384615385</v>
      </c>
      <c r="H130" s="2">
        <v>0</v>
      </c>
      <c r="I130" s="33">
        <f t="shared" ref="I130:I148" si="22">(100/$C130)*$H130</f>
        <v>0</v>
      </c>
      <c r="J130" s="2">
        <v>0</v>
      </c>
      <c r="K130" s="33">
        <f t="shared" ref="K130:K148" si="23">(100/$C130)*$J130</f>
        <v>0</v>
      </c>
      <c r="L130" s="2">
        <v>1</v>
      </c>
      <c r="M130" s="33">
        <f t="shared" ref="M130:M148" si="24">(100/$C130)*$L130</f>
        <v>7.6923076923076925</v>
      </c>
    </row>
    <row r="131" spans="1:13" s="2" customFormat="1" ht="12.5" x14ac:dyDescent="0.25">
      <c r="A131" s="2" t="s">
        <v>130</v>
      </c>
      <c r="B131" s="2" t="s">
        <v>33</v>
      </c>
      <c r="C131" s="2">
        <v>16</v>
      </c>
      <c r="D131" s="2">
        <v>1</v>
      </c>
      <c r="E131" s="33">
        <f t="shared" si="20"/>
        <v>6.25</v>
      </c>
      <c r="F131" s="2">
        <v>0</v>
      </c>
      <c r="G131" s="33">
        <f t="shared" si="21"/>
        <v>0</v>
      </c>
      <c r="H131" s="2">
        <v>0</v>
      </c>
      <c r="I131" s="33">
        <f t="shared" si="22"/>
        <v>0</v>
      </c>
      <c r="J131" s="2">
        <v>2</v>
      </c>
      <c r="K131" s="33">
        <f t="shared" si="23"/>
        <v>12.5</v>
      </c>
      <c r="L131" s="2">
        <v>1</v>
      </c>
      <c r="M131" s="33">
        <f t="shared" si="24"/>
        <v>6.25</v>
      </c>
    </row>
    <row r="132" spans="1:13" s="2" customFormat="1" ht="12.5" x14ac:dyDescent="0.25">
      <c r="A132" s="2" t="s">
        <v>129</v>
      </c>
      <c r="B132" s="2" t="s">
        <v>33</v>
      </c>
      <c r="C132" s="2">
        <v>8</v>
      </c>
      <c r="D132" s="2">
        <v>1</v>
      </c>
      <c r="E132" s="33">
        <f t="shared" si="20"/>
        <v>12.5</v>
      </c>
      <c r="F132" s="2">
        <v>0</v>
      </c>
      <c r="G132" s="33">
        <f t="shared" si="21"/>
        <v>0</v>
      </c>
      <c r="H132" s="2">
        <v>0</v>
      </c>
      <c r="I132" s="33">
        <f t="shared" si="22"/>
        <v>0</v>
      </c>
      <c r="J132" s="2">
        <v>0</v>
      </c>
      <c r="K132" s="33">
        <f t="shared" si="23"/>
        <v>0</v>
      </c>
      <c r="L132" s="2">
        <v>0</v>
      </c>
      <c r="M132" s="33">
        <f t="shared" si="24"/>
        <v>0</v>
      </c>
    </row>
    <row r="133" spans="1:13" s="2" customFormat="1" ht="12.5" x14ac:dyDescent="0.25">
      <c r="A133" s="2" t="s">
        <v>128</v>
      </c>
      <c r="B133" s="2" t="s">
        <v>33</v>
      </c>
      <c r="C133" s="2">
        <v>18</v>
      </c>
      <c r="D133" s="2">
        <v>2</v>
      </c>
      <c r="E133" s="33">
        <f t="shared" si="20"/>
        <v>11.111111111111111</v>
      </c>
      <c r="F133" s="2">
        <v>1</v>
      </c>
      <c r="G133" s="33">
        <f t="shared" si="21"/>
        <v>5.5555555555555554</v>
      </c>
      <c r="H133" s="2">
        <v>0</v>
      </c>
      <c r="I133" s="33">
        <f t="shared" si="22"/>
        <v>0</v>
      </c>
      <c r="J133" s="2">
        <v>0</v>
      </c>
      <c r="K133" s="33">
        <f t="shared" si="23"/>
        <v>0</v>
      </c>
      <c r="L133" s="2">
        <v>1</v>
      </c>
      <c r="M133" s="33">
        <f t="shared" si="24"/>
        <v>5.5555555555555554</v>
      </c>
    </row>
    <row r="134" spans="1:13" s="2" customFormat="1" ht="12.5" x14ac:dyDescent="0.25">
      <c r="A134" s="2" t="s">
        <v>127</v>
      </c>
      <c r="B134" s="2" t="s">
        <v>33</v>
      </c>
      <c r="C134" s="2">
        <v>18</v>
      </c>
      <c r="D134" s="2">
        <v>0</v>
      </c>
      <c r="E134" s="33">
        <f t="shared" si="20"/>
        <v>0</v>
      </c>
      <c r="F134" s="2">
        <v>0</v>
      </c>
      <c r="G134" s="33">
        <f t="shared" si="21"/>
        <v>0</v>
      </c>
      <c r="H134" s="2">
        <v>0</v>
      </c>
      <c r="I134" s="33">
        <f t="shared" si="22"/>
        <v>0</v>
      </c>
      <c r="J134" s="2">
        <v>0</v>
      </c>
      <c r="K134" s="33">
        <f t="shared" si="23"/>
        <v>0</v>
      </c>
      <c r="L134" s="2">
        <v>3</v>
      </c>
      <c r="M134" s="33">
        <f t="shared" si="24"/>
        <v>16.666666666666664</v>
      </c>
    </row>
    <row r="135" spans="1:13" s="2" customFormat="1" ht="12.5" x14ac:dyDescent="0.25">
      <c r="A135" s="2" t="s">
        <v>126</v>
      </c>
      <c r="B135" s="2" t="s">
        <v>33</v>
      </c>
      <c r="C135" s="2">
        <v>14</v>
      </c>
      <c r="D135" s="2">
        <v>0</v>
      </c>
      <c r="E135" s="33">
        <f t="shared" si="20"/>
        <v>0</v>
      </c>
      <c r="F135" s="2">
        <v>0</v>
      </c>
      <c r="G135" s="33">
        <f t="shared" si="21"/>
        <v>0</v>
      </c>
      <c r="H135" s="2">
        <v>0</v>
      </c>
      <c r="I135" s="33">
        <f t="shared" si="22"/>
        <v>0</v>
      </c>
      <c r="J135" s="2">
        <v>0</v>
      </c>
      <c r="K135" s="33">
        <f t="shared" si="23"/>
        <v>0</v>
      </c>
      <c r="L135" s="2">
        <v>2</v>
      </c>
      <c r="M135" s="33">
        <f t="shared" si="24"/>
        <v>14.285714285714286</v>
      </c>
    </row>
    <row r="136" spans="1:13" s="2" customFormat="1" ht="12.5" x14ac:dyDescent="0.25">
      <c r="A136" s="2" t="s">
        <v>125</v>
      </c>
      <c r="B136" s="2" t="s">
        <v>33</v>
      </c>
      <c r="C136" s="2">
        <v>16</v>
      </c>
      <c r="D136" s="2">
        <v>0</v>
      </c>
      <c r="E136" s="33">
        <f t="shared" si="20"/>
        <v>0</v>
      </c>
      <c r="F136" s="2">
        <v>0</v>
      </c>
      <c r="G136" s="33">
        <f t="shared" si="21"/>
        <v>0</v>
      </c>
      <c r="H136" s="2">
        <v>0</v>
      </c>
      <c r="I136" s="33">
        <f t="shared" si="22"/>
        <v>0</v>
      </c>
      <c r="J136" s="2">
        <v>0</v>
      </c>
      <c r="K136" s="33">
        <f t="shared" si="23"/>
        <v>0</v>
      </c>
      <c r="L136" s="2">
        <v>1</v>
      </c>
      <c r="M136" s="33">
        <f t="shared" si="24"/>
        <v>6.25</v>
      </c>
    </row>
    <row r="137" spans="1:13" s="2" customFormat="1" ht="12.5" x14ac:dyDescent="0.25">
      <c r="A137" s="2" t="s">
        <v>124</v>
      </c>
      <c r="B137" s="2" t="s">
        <v>33</v>
      </c>
      <c r="C137" s="2">
        <v>16.5</v>
      </c>
      <c r="D137" s="2">
        <v>0</v>
      </c>
      <c r="E137" s="33">
        <f t="shared" si="20"/>
        <v>0</v>
      </c>
      <c r="F137" s="2">
        <v>1</v>
      </c>
      <c r="G137" s="33">
        <f t="shared" si="21"/>
        <v>6.0606060606060606</v>
      </c>
      <c r="H137" s="2">
        <v>0</v>
      </c>
      <c r="I137" s="33">
        <f t="shared" si="22"/>
        <v>0</v>
      </c>
      <c r="J137" s="2">
        <v>0</v>
      </c>
      <c r="K137" s="33">
        <f t="shared" si="23"/>
        <v>0</v>
      </c>
      <c r="L137" s="2">
        <v>0</v>
      </c>
      <c r="M137" s="33">
        <f t="shared" si="24"/>
        <v>0</v>
      </c>
    </row>
    <row r="138" spans="1:13" s="2" customFormat="1" ht="12.5" x14ac:dyDescent="0.25">
      <c r="A138" s="2" t="s">
        <v>123</v>
      </c>
      <c r="B138" s="2" t="s">
        <v>33</v>
      </c>
      <c r="C138" s="2">
        <v>13</v>
      </c>
      <c r="D138" s="2">
        <v>0</v>
      </c>
      <c r="E138" s="33">
        <f t="shared" si="20"/>
        <v>0</v>
      </c>
      <c r="F138" s="2">
        <v>0</v>
      </c>
      <c r="G138" s="33">
        <f t="shared" si="21"/>
        <v>0</v>
      </c>
      <c r="H138" s="2">
        <v>0</v>
      </c>
      <c r="I138" s="33">
        <f t="shared" si="22"/>
        <v>0</v>
      </c>
      <c r="J138" s="2">
        <v>0</v>
      </c>
      <c r="K138" s="33">
        <f t="shared" si="23"/>
        <v>0</v>
      </c>
      <c r="L138" s="2">
        <v>1</v>
      </c>
      <c r="M138" s="33">
        <f t="shared" si="24"/>
        <v>7.6923076923076925</v>
      </c>
    </row>
    <row r="139" spans="1:13" s="2" customFormat="1" ht="12.5" x14ac:dyDescent="0.25">
      <c r="A139" s="2" t="s">
        <v>41</v>
      </c>
      <c r="B139" s="2" t="s">
        <v>33</v>
      </c>
      <c r="C139" s="2">
        <v>9</v>
      </c>
      <c r="D139" s="2">
        <v>0</v>
      </c>
      <c r="E139" s="33">
        <f t="shared" si="20"/>
        <v>0</v>
      </c>
      <c r="F139" s="2">
        <v>0</v>
      </c>
      <c r="G139" s="33">
        <f t="shared" si="21"/>
        <v>0</v>
      </c>
      <c r="H139" s="2">
        <v>0</v>
      </c>
      <c r="I139" s="33">
        <f t="shared" si="22"/>
        <v>0</v>
      </c>
      <c r="J139" s="2">
        <v>0</v>
      </c>
      <c r="K139" s="33">
        <f t="shared" si="23"/>
        <v>0</v>
      </c>
      <c r="L139" s="2">
        <v>2</v>
      </c>
      <c r="M139" s="33">
        <f t="shared" si="24"/>
        <v>22.222222222222221</v>
      </c>
    </row>
    <row r="140" spans="1:13" s="2" customFormat="1" ht="12.5" x14ac:dyDescent="0.25">
      <c r="A140" s="2" t="s">
        <v>40</v>
      </c>
      <c r="B140" s="2" t="s">
        <v>30</v>
      </c>
      <c r="C140" s="2">
        <v>20</v>
      </c>
      <c r="D140" s="2">
        <v>0</v>
      </c>
      <c r="E140" s="33">
        <f t="shared" si="20"/>
        <v>0</v>
      </c>
      <c r="F140" s="2">
        <v>0</v>
      </c>
      <c r="G140" s="33">
        <f t="shared" si="21"/>
        <v>0</v>
      </c>
      <c r="H140" s="2">
        <v>0</v>
      </c>
      <c r="I140" s="33">
        <f t="shared" si="22"/>
        <v>0</v>
      </c>
      <c r="J140" s="2">
        <v>0</v>
      </c>
      <c r="K140" s="33">
        <f t="shared" si="23"/>
        <v>0</v>
      </c>
      <c r="L140" s="2">
        <v>3</v>
      </c>
      <c r="M140" s="33">
        <f t="shared" si="24"/>
        <v>15</v>
      </c>
    </row>
    <row r="141" spans="1:13" s="2" customFormat="1" ht="12.5" x14ac:dyDescent="0.25">
      <c r="A141" s="2" t="s">
        <v>39</v>
      </c>
      <c r="B141" s="2" t="s">
        <v>33</v>
      </c>
      <c r="C141" s="2">
        <v>12</v>
      </c>
      <c r="D141" s="2">
        <v>0</v>
      </c>
      <c r="E141" s="33">
        <f t="shared" si="20"/>
        <v>0</v>
      </c>
      <c r="F141" s="2">
        <v>0</v>
      </c>
      <c r="G141" s="33">
        <f t="shared" si="21"/>
        <v>0</v>
      </c>
      <c r="H141" s="2">
        <v>0</v>
      </c>
      <c r="I141" s="33">
        <f t="shared" si="22"/>
        <v>0</v>
      </c>
      <c r="J141" s="2">
        <v>0</v>
      </c>
      <c r="K141" s="33">
        <f t="shared" si="23"/>
        <v>0</v>
      </c>
      <c r="L141" s="2">
        <v>2</v>
      </c>
      <c r="M141" s="33">
        <f t="shared" si="24"/>
        <v>16.666666666666668</v>
      </c>
    </row>
    <row r="142" spans="1:13" s="2" customFormat="1" ht="12.5" x14ac:dyDescent="0.25">
      <c r="A142" s="2" t="s">
        <v>38</v>
      </c>
      <c r="B142" s="2" t="s">
        <v>33</v>
      </c>
      <c r="C142" s="2">
        <v>17</v>
      </c>
      <c r="D142" s="2">
        <v>0</v>
      </c>
      <c r="E142" s="33">
        <f t="shared" si="20"/>
        <v>0</v>
      </c>
      <c r="F142" s="2">
        <v>0</v>
      </c>
      <c r="G142" s="33">
        <f t="shared" si="21"/>
        <v>0</v>
      </c>
      <c r="H142" s="2">
        <v>0</v>
      </c>
      <c r="I142" s="33">
        <f t="shared" si="22"/>
        <v>0</v>
      </c>
      <c r="J142" s="2">
        <v>0</v>
      </c>
      <c r="K142" s="33">
        <f t="shared" si="23"/>
        <v>0</v>
      </c>
      <c r="L142" s="2">
        <v>1</v>
      </c>
      <c r="M142" s="33">
        <f t="shared" si="24"/>
        <v>5.882352941176471</v>
      </c>
    </row>
    <row r="143" spans="1:13" s="2" customFormat="1" ht="12.5" x14ac:dyDescent="0.25">
      <c r="A143" s="2" t="s">
        <v>37</v>
      </c>
      <c r="B143" s="2" t="s">
        <v>33</v>
      </c>
      <c r="C143" s="2">
        <v>19.5</v>
      </c>
      <c r="D143" s="2">
        <v>0</v>
      </c>
      <c r="E143" s="33">
        <f t="shared" si="20"/>
        <v>0</v>
      </c>
      <c r="F143" s="2">
        <v>0</v>
      </c>
      <c r="G143" s="33">
        <f t="shared" si="21"/>
        <v>0</v>
      </c>
      <c r="H143" s="2">
        <v>0</v>
      </c>
      <c r="I143" s="33">
        <f t="shared" si="22"/>
        <v>0</v>
      </c>
      <c r="J143" s="2">
        <v>0</v>
      </c>
      <c r="K143" s="33">
        <f t="shared" si="23"/>
        <v>0</v>
      </c>
      <c r="L143" s="2">
        <v>1</v>
      </c>
      <c r="M143" s="33">
        <f t="shared" si="24"/>
        <v>5.1282051282051286</v>
      </c>
    </row>
    <row r="144" spans="1:13" s="2" customFormat="1" ht="12.5" x14ac:dyDescent="0.25">
      <c r="A144" s="2" t="s">
        <v>36</v>
      </c>
      <c r="B144" s="2" t="s">
        <v>33</v>
      </c>
      <c r="C144" s="2">
        <v>18</v>
      </c>
      <c r="D144" s="2">
        <v>2</v>
      </c>
      <c r="E144" s="33">
        <f t="shared" si="20"/>
        <v>11.111111111111111</v>
      </c>
      <c r="F144" s="2">
        <v>2</v>
      </c>
      <c r="G144" s="33">
        <f t="shared" si="21"/>
        <v>11.111111111111111</v>
      </c>
      <c r="H144" s="2">
        <v>0</v>
      </c>
      <c r="I144" s="33">
        <f t="shared" si="22"/>
        <v>0</v>
      </c>
      <c r="J144" s="2">
        <v>0</v>
      </c>
      <c r="K144" s="33">
        <f t="shared" si="23"/>
        <v>0</v>
      </c>
      <c r="L144" s="2">
        <v>9</v>
      </c>
      <c r="M144" s="33">
        <f t="shared" si="24"/>
        <v>50</v>
      </c>
    </row>
    <row r="145" spans="1:16" s="2" customFormat="1" ht="12.5" x14ac:dyDescent="0.25">
      <c r="A145" s="2" t="s">
        <v>35</v>
      </c>
      <c r="B145" s="2" t="s">
        <v>33</v>
      </c>
      <c r="C145" s="2">
        <v>13</v>
      </c>
      <c r="D145" s="2">
        <v>0</v>
      </c>
      <c r="E145" s="33">
        <f t="shared" si="20"/>
        <v>0</v>
      </c>
      <c r="F145" s="2">
        <v>0</v>
      </c>
      <c r="G145" s="33">
        <f t="shared" si="21"/>
        <v>0</v>
      </c>
      <c r="H145" s="2">
        <v>0</v>
      </c>
      <c r="I145" s="33">
        <f t="shared" si="22"/>
        <v>0</v>
      </c>
      <c r="J145" s="2">
        <v>0</v>
      </c>
      <c r="K145" s="33">
        <f t="shared" si="23"/>
        <v>0</v>
      </c>
      <c r="L145" s="2">
        <v>4</v>
      </c>
      <c r="M145" s="33">
        <f t="shared" si="24"/>
        <v>30.76923076923077</v>
      </c>
    </row>
    <row r="146" spans="1:16" s="2" customFormat="1" ht="13" x14ac:dyDescent="0.3">
      <c r="A146" s="34" t="s">
        <v>34</v>
      </c>
      <c r="B146" s="2" t="s">
        <v>33</v>
      </c>
      <c r="C146" s="2">
        <v>16.5</v>
      </c>
      <c r="D146" s="2">
        <v>0</v>
      </c>
      <c r="E146" s="33">
        <f t="shared" si="20"/>
        <v>0</v>
      </c>
      <c r="F146" s="2">
        <v>2</v>
      </c>
      <c r="G146" s="33">
        <f t="shared" si="21"/>
        <v>12.121212121212121</v>
      </c>
      <c r="H146" s="2">
        <v>0</v>
      </c>
      <c r="I146" s="33">
        <f t="shared" si="22"/>
        <v>0</v>
      </c>
      <c r="J146" s="2">
        <v>0</v>
      </c>
      <c r="K146" s="33">
        <f t="shared" si="23"/>
        <v>0</v>
      </c>
      <c r="L146" s="2">
        <v>3</v>
      </c>
      <c r="M146" s="33">
        <f t="shared" si="24"/>
        <v>18.18181818181818</v>
      </c>
      <c r="P146" s="8"/>
    </row>
    <row r="147" spans="1:16" s="2" customFormat="1" ht="12.5" x14ac:dyDescent="0.25">
      <c r="A147" s="2" t="s">
        <v>32</v>
      </c>
      <c r="B147" s="2" t="s">
        <v>30</v>
      </c>
      <c r="C147" s="2">
        <v>20</v>
      </c>
      <c r="D147" s="2">
        <v>0</v>
      </c>
      <c r="E147" s="33">
        <f t="shared" si="20"/>
        <v>0</v>
      </c>
      <c r="F147" s="2">
        <v>1</v>
      </c>
      <c r="G147" s="33">
        <f t="shared" si="21"/>
        <v>5</v>
      </c>
      <c r="H147" s="2">
        <v>0</v>
      </c>
      <c r="I147" s="33">
        <f t="shared" si="22"/>
        <v>0</v>
      </c>
      <c r="J147" s="2">
        <v>0</v>
      </c>
      <c r="K147" s="33">
        <f t="shared" si="23"/>
        <v>0</v>
      </c>
      <c r="L147" s="2">
        <v>3</v>
      </c>
      <c r="M147" s="33">
        <f t="shared" si="24"/>
        <v>15</v>
      </c>
    </row>
    <row r="148" spans="1:16" s="2" customFormat="1" ht="12.5" x14ac:dyDescent="0.25">
      <c r="A148" s="2" t="s">
        <v>31</v>
      </c>
      <c r="B148" s="2" t="s">
        <v>30</v>
      </c>
      <c r="C148" s="2">
        <v>20</v>
      </c>
      <c r="D148" s="2">
        <v>0</v>
      </c>
      <c r="E148" s="33">
        <f t="shared" si="20"/>
        <v>0</v>
      </c>
      <c r="F148" s="2">
        <v>0</v>
      </c>
      <c r="G148" s="33">
        <f t="shared" si="21"/>
        <v>0</v>
      </c>
      <c r="H148" s="2">
        <v>0</v>
      </c>
      <c r="I148" s="33">
        <f t="shared" si="22"/>
        <v>0</v>
      </c>
      <c r="J148" s="2">
        <v>0</v>
      </c>
      <c r="K148" s="33">
        <f t="shared" si="23"/>
        <v>0</v>
      </c>
      <c r="L148" s="2">
        <v>3</v>
      </c>
      <c r="M148" s="33">
        <f t="shared" si="24"/>
        <v>15</v>
      </c>
    </row>
    <row r="149" spans="1:16" x14ac:dyDescent="0.35">
      <c r="B149" s="14" t="s">
        <v>29</v>
      </c>
      <c r="C149" s="2">
        <f>SUM(C2:C148)</f>
        <v>2250</v>
      </c>
      <c r="D149" s="14" t="s">
        <v>28</v>
      </c>
      <c r="E149" s="32">
        <f>AVERAGE(E2:E148)</f>
        <v>6.2558746239321961</v>
      </c>
      <c r="F149" s="14" t="s">
        <v>28</v>
      </c>
      <c r="G149" s="32">
        <f>AVERAGE(G2:G148)</f>
        <v>6.4455771288031363</v>
      </c>
      <c r="H149" s="14" t="s">
        <v>28</v>
      </c>
      <c r="I149" s="32">
        <f>AVERAGE(I2:I148)</f>
        <v>0.53926861749991006</v>
      </c>
      <c r="J149" s="14" t="s">
        <v>28</v>
      </c>
      <c r="K149" s="32">
        <f>AVERAGE(K2:K148)</f>
        <v>2.9850805616111735</v>
      </c>
      <c r="L149" s="14" t="s">
        <v>28</v>
      </c>
      <c r="M149" s="32">
        <f>AVERAGE(M2:M148)</f>
        <v>24.433712400760374</v>
      </c>
      <c r="O149" s="2"/>
      <c r="P149" s="2"/>
    </row>
    <row r="150" spans="1:16" x14ac:dyDescent="0.35">
      <c r="B150" s="14" t="s">
        <v>27</v>
      </c>
      <c r="C150" s="2">
        <v>147</v>
      </c>
      <c r="D150" s="31" t="s">
        <v>26</v>
      </c>
      <c r="E150" s="1">
        <f>STDEV(E2:E148)/SQRT(147)</f>
        <v>0.80387230500919427</v>
      </c>
      <c r="F150" s="31" t="s">
        <v>26</v>
      </c>
      <c r="G150" s="1">
        <f>STDEV(G2:G148)/SQRT(147)</f>
        <v>0.55736752657878152</v>
      </c>
      <c r="H150" s="31" t="s">
        <v>26</v>
      </c>
      <c r="I150" s="1">
        <f>STDEV(I2:I148)/SQRT(147)</f>
        <v>0.25079390331759449</v>
      </c>
      <c r="J150" s="31" t="s">
        <v>26</v>
      </c>
      <c r="K150" s="1">
        <f>STDEV(K2:K148)/SQRT(147)</f>
        <v>0.92678631710861659</v>
      </c>
      <c r="L150" s="31" t="s">
        <v>26</v>
      </c>
      <c r="M150" s="1">
        <f>STDEV(M2:M148)/SQRT(147)</f>
        <v>1.765298749833865</v>
      </c>
      <c r="O150" s="2"/>
      <c r="P150" s="8"/>
    </row>
    <row r="151" spans="1:16" x14ac:dyDescent="0.35">
      <c r="B151" s="14" t="s">
        <v>25</v>
      </c>
      <c r="C151" s="2">
        <v>41757</v>
      </c>
      <c r="D151" s="31" t="s">
        <v>24</v>
      </c>
      <c r="E151" s="1">
        <f>STDEV(E2:E148)</f>
        <v>9.7464337255140077</v>
      </c>
      <c r="F151" s="31" t="s">
        <v>24</v>
      </c>
      <c r="G151" s="1">
        <f>STDEV(G2:G148)</f>
        <v>6.7577221216641234</v>
      </c>
      <c r="H151" s="31" t="s">
        <v>24</v>
      </c>
      <c r="I151" s="1">
        <f>STDEV(I2:I148)</f>
        <v>3.0407144794221335</v>
      </c>
      <c r="J151" s="31" t="s">
        <v>24</v>
      </c>
      <c r="K151" s="1">
        <f>STDEV(K2:K148)</f>
        <v>11.236686922942354</v>
      </c>
      <c r="L151" s="31" t="s">
        <v>24</v>
      </c>
      <c r="M151" s="1">
        <f>STDEV(M2:M148)</f>
        <v>21.403109876750527</v>
      </c>
      <c r="O151" s="2"/>
      <c r="P151" s="8"/>
    </row>
    <row r="152" spans="1:16" x14ac:dyDescent="0.35">
      <c r="B152" s="14" t="s">
        <v>23</v>
      </c>
      <c r="C152" s="2">
        <f>C149/C150</f>
        <v>15.306122448979592</v>
      </c>
      <c r="D152" s="31" t="s">
        <v>22</v>
      </c>
      <c r="E152" s="1">
        <f>CONFIDENCE(0.05,E151,147)</f>
        <v>1.5755607659872177</v>
      </c>
      <c r="F152" s="31" t="s">
        <v>22</v>
      </c>
      <c r="G152" s="1">
        <f>CONFIDENCE(0.05,G151,147)</f>
        <v>1.0924202782465828</v>
      </c>
      <c r="H152" s="31" t="s">
        <v>22</v>
      </c>
      <c r="I152" s="1">
        <f>CONFIDENCE(0.05,I151,147)</f>
        <v>0.49154701804470546</v>
      </c>
      <c r="J152" s="31" t="s">
        <v>22</v>
      </c>
      <c r="K152" s="1">
        <f>CONFIDENCE(0.05,K151,147)</f>
        <v>1.8164678028974057</v>
      </c>
      <c r="L152" s="31" t="s">
        <v>22</v>
      </c>
      <c r="M152" s="1">
        <f>CONFIDENCE(0.05,M151,147)</f>
        <v>3.4599219716279572</v>
      </c>
      <c r="O152" s="2"/>
      <c r="P152" s="8"/>
    </row>
    <row r="153" spans="1:16" x14ac:dyDescent="0.35">
      <c r="B153" s="14" t="s">
        <v>21</v>
      </c>
      <c r="C153" s="30">
        <v>0.85</v>
      </c>
    </row>
    <row r="154" spans="1:16" x14ac:dyDescent="0.35">
      <c r="B154" s="14" t="s">
        <v>20</v>
      </c>
      <c r="D154" s="2">
        <f>SUM(D2:D148)</f>
        <v>151</v>
      </c>
      <c r="E154" s="29"/>
      <c r="F154" s="2">
        <f>SUM(F2:F148)</f>
        <v>149</v>
      </c>
      <c r="G154" s="29"/>
      <c r="H154" s="2">
        <f>SUM(H2:H148)</f>
        <v>9</v>
      </c>
      <c r="I154" s="29"/>
      <c r="J154" s="2">
        <f>SUM(J2:J148)</f>
        <v>54</v>
      </c>
      <c r="K154" s="29"/>
      <c r="L154" s="2">
        <f>SUM(L2:L148)</f>
        <v>572</v>
      </c>
    </row>
    <row r="158" spans="1:16" s="9" customFormat="1" ht="14" x14ac:dyDescent="0.3"/>
    <row r="159" spans="1:16" s="27" customFormat="1" ht="14" x14ac:dyDescent="0.3">
      <c r="A159" s="41" t="s">
        <v>198</v>
      </c>
      <c r="B159" s="41"/>
      <c r="C159" s="41"/>
      <c r="D159" s="41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</row>
    <row r="160" spans="1:16" s="9" customFormat="1" ht="14" x14ac:dyDescent="0.3">
      <c r="A160" s="2" t="s">
        <v>19</v>
      </c>
      <c r="B160" s="2" t="s">
        <v>16</v>
      </c>
      <c r="C160" s="2" t="s">
        <v>18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s="9" customFormat="1" ht="1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s="9" customFormat="1" ht="14" x14ac:dyDescent="0.3">
      <c r="A162" s="2"/>
      <c r="B162" s="2"/>
      <c r="C162" s="25"/>
      <c r="D162" s="24" t="s">
        <v>15</v>
      </c>
      <c r="E162" s="23"/>
      <c r="F162" s="22"/>
      <c r="G162" s="21" t="s">
        <v>14</v>
      </c>
      <c r="H162" s="20"/>
      <c r="I162" s="19"/>
      <c r="J162" s="18" t="s">
        <v>13</v>
      </c>
      <c r="K162" s="17"/>
      <c r="L162" s="26"/>
      <c r="M162" s="2"/>
      <c r="N162" s="2"/>
      <c r="O162" s="2"/>
      <c r="P162" s="2"/>
    </row>
    <row r="163" spans="1:16" s="9" customFormat="1" ht="14" x14ac:dyDescent="0.3">
      <c r="A163" s="2"/>
      <c r="B163" s="14" t="s">
        <v>12</v>
      </c>
      <c r="C163" s="16" t="s">
        <v>11</v>
      </c>
      <c r="D163" s="13" t="s">
        <v>10</v>
      </c>
      <c r="E163" s="15" t="s">
        <v>9</v>
      </c>
      <c r="F163" s="16" t="s">
        <v>11</v>
      </c>
      <c r="G163" s="13" t="s">
        <v>10</v>
      </c>
      <c r="H163" s="15" t="s">
        <v>9</v>
      </c>
      <c r="I163" s="16" t="s">
        <v>11</v>
      </c>
      <c r="J163" s="13" t="s">
        <v>10</v>
      </c>
      <c r="K163" s="15" t="s">
        <v>9</v>
      </c>
      <c r="L163" s="13" t="s">
        <v>8</v>
      </c>
      <c r="M163" s="13" t="s">
        <v>7</v>
      </c>
      <c r="N163" s="13" t="s">
        <v>17</v>
      </c>
      <c r="O163" s="14" t="s">
        <v>6</v>
      </c>
      <c r="P163" s="13" t="s">
        <v>5</v>
      </c>
    </row>
    <row r="164" spans="1:16" s="9" customFormat="1" ht="14" x14ac:dyDescent="0.3">
      <c r="A164" s="8" t="s">
        <v>4</v>
      </c>
      <c r="B164" s="2">
        <v>41757</v>
      </c>
      <c r="C164" s="3">
        <f>E149</f>
        <v>6.2558746239321961</v>
      </c>
      <c r="D164" s="6">
        <f>C164/3.26</f>
        <v>1.9189799459914714</v>
      </c>
      <c r="E164" s="7">
        <f>D164*B164/100</f>
        <v>801.30845604765864</v>
      </c>
      <c r="F164" s="3">
        <f>E149-E152</f>
        <v>4.6803138579449781</v>
      </c>
      <c r="G164" s="6">
        <f>F164/3.26</f>
        <v>1.4356790975291345</v>
      </c>
      <c r="H164" s="12">
        <f>G164*B164/100</f>
        <v>599.49652075524068</v>
      </c>
      <c r="I164" s="3">
        <f>E149+E152</f>
        <v>7.831435389919414</v>
      </c>
      <c r="J164" s="6">
        <f>I164/3.26</f>
        <v>2.4022807944538083</v>
      </c>
      <c r="K164" s="12">
        <f>J164*B164/100</f>
        <v>1003.1203913400767</v>
      </c>
      <c r="L164" s="4">
        <f>E164-H164</f>
        <v>201.81193529241796</v>
      </c>
      <c r="M164" s="5">
        <f>L164/E164*100</f>
        <v>25.185299589602106</v>
      </c>
      <c r="N164" s="4">
        <f>K164-E164</f>
        <v>201.81193529241807</v>
      </c>
      <c r="O164" s="3">
        <f>C164-F164</f>
        <v>1.5755607659872179</v>
      </c>
      <c r="P164" s="3">
        <f t="shared" ref="O164:P168" si="25">D164-G164</f>
        <v>0.4833008484623369</v>
      </c>
    </row>
    <row r="165" spans="1:16" s="9" customFormat="1" ht="14" x14ac:dyDescent="0.3">
      <c r="A165" s="8" t="s">
        <v>3</v>
      </c>
      <c r="B165" s="2">
        <v>41757</v>
      </c>
      <c r="C165" s="3">
        <f>G149</f>
        <v>6.4455771288031363</v>
      </c>
      <c r="D165" s="6">
        <f>C165/3.26</f>
        <v>1.9771708984058702</v>
      </c>
      <c r="E165" s="7">
        <f>D165*B165/100</f>
        <v>825.60725204733933</v>
      </c>
      <c r="F165" s="3">
        <f>G149-G152</f>
        <v>5.3531568505565534</v>
      </c>
      <c r="G165" s="6">
        <f>F165/3.26</f>
        <v>1.6420726535449552</v>
      </c>
      <c r="H165" s="12">
        <f>G165*B165/100</f>
        <v>685.68027794076693</v>
      </c>
      <c r="I165" s="3">
        <f>G149+G152</f>
        <v>7.5379974070497191</v>
      </c>
      <c r="J165" s="6">
        <f>I165/3.26</f>
        <v>2.3122691432667852</v>
      </c>
      <c r="K165" s="12">
        <f>J165*B165/100</f>
        <v>965.53422615391139</v>
      </c>
      <c r="L165" s="4">
        <f>E165-H165</f>
        <v>139.9269741065724</v>
      </c>
      <c r="M165" s="5">
        <f>L165/E165*100</f>
        <v>16.94837027649427</v>
      </c>
      <c r="N165" s="4">
        <f>K165-E165</f>
        <v>139.92697410657206</v>
      </c>
      <c r="O165" s="3">
        <f t="shared" si="25"/>
        <v>1.0924202782465828</v>
      </c>
      <c r="P165" s="3">
        <f t="shared" si="25"/>
        <v>0.335098244860915</v>
      </c>
    </row>
    <row r="166" spans="1:16" s="2" customFormat="1" ht="13" x14ac:dyDescent="0.3">
      <c r="A166" s="11" t="s">
        <v>2</v>
      </c>
      <c r="B166" s="2">
        <v>41757</v>
      </c>
      <c r="C166" s="10">
        <f>I149</f>
        <v>0.53926861749991006</v>
      </c>
      <c r="D166" s="6">
        <f>C166/3.26</f>
        <v>0.16541982131899083</v>
      </c>
      <c r="E166" s="7">
        <f>D166*B166/100</f>
        <v>69.074354788171007</v>
      </c>
      <c r="F166" s="10">
        <f>I149-I152</f>
        <v>4.77215994552046E-2</v>
      </c>
      <c r="G166" s="6">
        <f>F166/3.26</f>
        <v>1.4638527440246811E-2</v>
      </c>
      <c r="H166" s="12">
        <f>G166*B166/100</f>
        <v>6.112609903223861</v>
      </c>
      <c r="I166" s="10">
        <f>I149+I152</f>
        <v>1.0308156355446156</v>
      </c>
      <c r="J166" s="6">
        <f>I166/3.26</f>
        <v>0.31620111519773486</v>
      </c>
      <c r="K166" s="12">
        <f>J166*B166/100</f>
        <v>132.03609967311814</v>
      </c>
      <c r="L166" s="4">
        <f>E166-H166</f>
        <v>62.961744884947144</v>
      </c>
      <c r="M166" s="5">
        <f>L166/E166*100</f>
        <v>91.150681143574502</v>
      </c>
      <c r="N166" s="4">
        <f>K166-E166</f>
        <v>62.961744884947137</v>
      </c>
      <c r="O166" s="3">
        <f t="shared" si="25"/>
        <v>0.49154701804470546</v>
      </c>
      <c r="P166" s="3">
        <f t="shared" si="25"/>
        <v>0.150781293878744</v>
      </c>
    </row>
    <row r="167" spans="1:16" s="9" customFormat="1" ht="14" x14ac:dyDescent="0.3">
      <c r="A167" s="11" t="s">
        <v>1</v>
      </c>
      <c r="B167" s="2">
        <v>41757</v>
      </c>
      <c r="C167" s="10">
        <f>K149</f>
        <v>2.9850805616111735</v>
      </c>
      <c r="D167" s="6">
        <f>C167/3.26</f>
        <v>0.91566888392980794</v>
      </c>
      <c r="E167" s="7">
        <f>D167*B167/100</f>
        <v>382.35585586256985</v>
      </c>
      <c r="F167" s="3">
        <f>K149-K152</f>
        <v>1.1686127587137678</v>
      </c>
      <c r="G167" s="6">
        <f>F167/3.26</f>
        <v>0.35847017138459136</v>
      </c>
      <c r="H167" s="12">
        <f>G167*B167/100</f>
        <v>149.68638946506383</v>
      </c>
      <c r="I167" s="10">
        <f>K149+K152</f>
        <v>4.8015483645085792</v>
      </c>
      <c r="J167" s="6">
        <f>I167/3.26</f>
        <v>1.4728675964750244</v>
      </c>
      <c r="K167" s="12">
        <f>J167*B167/100</f>
        <v>615.02532226007588</v>
      </c>
      <c r="L167" s="4">
        <f>E167-H167</f>
        <v>232.66946639750603</v>
      </c>
      <c r="M167" s="5">
        <f>L167/E167*100</f>
        <v>60.851550415677281</v>
      </c>
      <c r="N167" s="4">
        <f>K167-E167</f>
        <v>232.66946639750603</v>
      </c>
      <c r="O167" s="3">
        <f t="shared" si="25"/>
        <v>1.8164678028974057</v>
      </c>
      <c r="P167" s="3">
        <f t="shared" si="25"/>
        <v>0.55719871254521658</v>
      </c>
    </row>
    <row r="168" spans="1:16" s="2" customFormat="1" ht="13" x14ac:dyDescent="0.3">
      <c r="A168" s="8" t="s">
        <v>0</v>
      </c>
      <c r="B168" s="2">
        <v>41757</v>
      </c>
      <c r="C168" s="3">
        <f>M149</f>
        <v>24.433712400760374</v>
      </c>
      <c r="D168" s="6">
        <f>C168/3.26</f>
        <v>7.4950038039142255</v>
      </c>
      <c r="E168" s="7">
        <f>D168*B168/100</f>
        <v>3129.6887384004631</v>
      </c>
      <c r="F168" s="3">
        <f>M149-M152</f>
        <v>20.973790429132418</v>
      </c>
      <c r="G168" s="6">
        <f>F168/3.26</f>
        <v>6.4336780457461407</v>
      </c>
      <c r="H168" s="12">
        <f>G168*B168/100</f>
        <v>2686.510941562216</v>
      </c>
      <c r="I168" s="3">
        <f>M149+M152</f>
        <v>27.89363437238833</v>
      </c>
      <c r="J168" s="6">
        <f>I168/3.26</f>
        <v>8.5563295620823112</v>
      </c>
      <c r="K168" s="12">
        <f>J168*B168/100</f>
        <v>3572.8665352387111</v>
      </c>
      <c r="L168" s="4">
        <f>E168-H168</f>
        <v>443.1777968382471</v>
      </c>
      <c r="M168" s="5">
        <f>L168/E168*100</f>
        <v>14.160443222374525</v>
      </c>
      <c r="N168" s="4">
        <f>K168-E168</f>
        <v>443.17779683824801</v>
      </c>
      <c r="O168" s="3">
        <f t="shared" si="25"/>
        <v>3.4599219716279563</v>
      </c>
      <c r="P168" s="3">
        <f t="shared" si="25"/>
        <v>1.0613257581680848</v>
      </c>
    </row>
    <row r="171" spans="1:16" s="27" customFormat="1" ht="14" x14ac:dyDescent="0.3">
      <c r="A171" s="41" t="s">
        <v>199</v>
      </c>
      <c r="B171" s="41"/>
      <c r="C171" s="41"/>
      <c r="D171" s="41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</row>
    <row r="173" spans="1:16" x14ac:dyDescent="0.35">
      <c r="B173" t="s">
        <v>4</v>
      </c>
      <c r="C173" t="s">
        <v>3</v>
      </c>
      <c r="D173" t="s">
        <v>196</v>
      </c>
      <c r="E173" s="36" t="s">
        <v>1</v>
      </c>
      <c r="F173" t="s">
        <v>0</v>
      </c>
    </row>
    <row r="174" spans="1:16" x14ac:dyDescent="0.35">
      <c r="A174" s="2" t="s">
        <v>197</v>
      </c>
      <c r="B174" s="2">
        <f>100*(_xlfn.STDEV.P(D2:D148))/AVERAGE(D2:D148)</f>
        <v>160.96666454129104</v>
      </c>
      <c r="C174" s="2">
        <f>100*(_xlfn.STDEV.P(F2:F148))/AVERAGE(F2:F148)</f>
        <v>104.19773796013611</v>
      </c>
      <c r="D174" s="2">
        <f>100*(_xlfn.STDEV.P(H2:H148))/AVERAGE(H2:H148)</f>
        <v>512.07638319124055</v>
      </c>
      <c r="E174" s="2">
        <f>100*(_xlfn.STDEV.P(J2:J148))/AVERAGE(J2:J148)</f>
        <v>359.35470286213842</v>
      </c>
      <c r="F174" s="2">
        <f>100*(_xlfn.STDEV.P(L2:L148))/AVERAGE(L2:L148)</f>
        <v>95.130601215347767</v>
      </c>
    </row>
    <row r="175" spans="1:16" x14ac:dyDescent="0.35">
      <c r="A175" t="s">
        <v>195</v>
      </c>
      <c r="B175" s="26">
        <f>D164-(B174*D164/100)</f>
        <v>-1.169938066287268</v>
      </c>
      <c r="C175" s="26">
        <f>D165-(C174*D165/100)</f>
        <v>-8.299645333914718E-2</v>
      </c>
      <c r="D175" s="26">
        <f>D166-(D174*D166/100)</f>
        <v>-0.68165601677271004</v>
      </c>
      <c r="E175" s="26">
        <f>D167-(E174*D167/100)</f>
        <v>-2.3748303131172124</v>
      </c>
      <c r="F175" s="26">
        <f>D168-(F174*D168/100)</f>
        <v>0.36496162413743782</v>
      </c>
    </row>
    <row r="176" spans="1:16" x14ac:dyDescent="0.35">
      <c r="A176" t="s">
        <v>192</v>
      </c>
      <c r="B176" s="26">
        <f>D164+(B174*D164/100)</f>
        <v>5.0078979582702106</v>
      </c>
      <c r="C176" s="26">
        <f>D165+(C174*D165/100)</f>
        <v>4.0373382501508877</v>
      </c>
      <c r="D176" s="26">
        <f>D166+(D174*D166/100)</f>
        <v>1.0124956594106918</v>
      </c>
      <c r="E176" s="26">
        <f>D167+(E174*D167/100)</f>
        <v>4.2061680809768287</v>
      </c>
      <c r="F176" s="26">
        <f>D168+(F174*D168/100)</f>
        <v>14.625045983691013</v>
      </c>
    </row>
    <row r="177" spans="1:6" x14ac:dyDescent="0.35">
      <c r="A177" t="s">
        <v>194</v>
      </c>
      <c r="B177" s="40">
        <f>E164-(B174*E164/100)</f>
        <v>-488.53103833957471</v>
      </c>
      <c r="C177" s="40">
        <f>E165-(C174*E165/100)</f>
        <v>-34.656829020827786</v>
      </c>
      <c r="D177" s="40">
        <f>E166-(D174*E166/100)</f>
        <v>-284.63910292378057</v>
      </c>
      <c r="E177" s="40">
        <f>E167-(E174*E167/100)</f>
        <v>-991.65789384835443</v>
      </c>
      <c r="F177" s="40">
        <f>E168-(F174*E168/100)</f>
        <v>152.3970253910702</v>
      </c>
    </row>
    <row r="178" spans="1:6" x14ac:dyDescent="0.35">
      <c r="A178" s="36" t="s">
        <v>193</v>
      </c>
      <c r="B178" s="40">
        <f>E164+(B174*E164/100)</f>
        <v>2091.1479504348918</v>
      </c>
      <c r="C178" s="40">
        <f>E165+(C174*E165/100)</f>
        <v>1685.8713331155063</v>
      </c>
      <c r="D178" s="40">
        <f>E166+(D174*E166/100)</f>
        <v>422.78781250012253</v>
      </c>
      <c r="E178" s="40">
        <f>E167+(E174*E167/100)</f>
        <v>1756.369605573494</v>
      </c>
      <c r="F178" s="40">
        <f>E168+(F174*E168/100)</f>
        <v>6106.980451409856</v>
      </c>
    </row>
    <row r="179" spans="1:6" x14ac:dyDescent="0.35">
      <c r="A179" s="36"/>
    </row>
    <row r="180" spans="1:6" x14ac:dyDescent="0.35">
      <c r="E180" s="36"/>
    </row>
    <row r="181" spans="1:6" x14ac:dyDescent="0.35">
      <c r="A181" s="42"/>
    </row>
    <row r="182" spans="1:6" x14ac:dyDescent="0.35">
      <c r="A182" s="42"/>
      <c r="B182" s="26"/>
      <c r="C182" s="26"/>
      <c r="D182" s="40"/>
      <c r="E182" s="40"/>
    </row>
    <row r="183" spans="1:6" x14ac:dyDescent="0.35">
      <c r="A183" s="42"/>
      <c r="B183" s="26"/>
      <c r="C183" s="26"/>
      <c r="D183" s="40"/>
      <c r="E183" s="40"/>
    </row>
    <row r="184" spans="1:6" x14ac:dyDescent="0.35">
      <c r="A184" s="42"/>
      <c r="B184" s="26"/>
      <c r="C184" s="26"/>
      <c r="D184" s="40"/>
      <c r="E184" s="40"/>
    </row>
    <row r="185" spans="1:6" x14ac:dyDescent="0.35">
      <c r="A185" s="42"/>
      <c r="B185" s="26"/>
      <c r="C185" s="26"/>
      <c r="D185" s="40"/>
      <c r="E185" s="40"/>
    </row>
    <row r="186" spans="1:6" x14ac:dyDescent="0.35">
      <c r="A186" s="2"/>
    </row>
  </sheetData>
  <autoFilter ref="A1:M148" xr:uid="{00000000-0009-0000-0000-000000000000}"/>
  <conditionalFormatting sqref="A1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1"/>
  <sheetViews>
    <sheetView topLeftCell="A67" zoomScale="80" zoomScaleNormal="80" workbookViewId="0">
      <selection activeCell="A86" sqref="A86"/>
    </sheetView>
  </sheetViews>
  <sheetFormatPr defaultRowHeight="14.5" x14ac:dyDescent="0.35"/>
  <cols>
    <col min="5" max="5" width="8.7265625" style="1"/>
    <col min="7" max="7" width="8.7265625" style="1"/>
    <col min="9" max="9" width="8.7265625" style="1"/>
    <col min="11" max="11" width="8.7265625" style="1"/>
    <col min="13" max="13" width="8.7265625" style="1"/>
    <col min="15" max="15" width="17.26953125" customWidth="1"/>
    <col min="16" max="16" width="10.36328125" bestFit="1" customWidth="1"/>
  </cols>
  <sheetData>
    <row r="1" spans="1:16" s="36" customFormat="1" x14ac:dyDescent="0.35">
      <c r="A1" s="34" t="s">
        <v>122</v>
      </c>
      <c r="B1" s="34" t="s">
        <v>121</v>
      </c>
      <c r="C1" s="34" t="s">
        <v>120</v>
      </c>
      <c r="D1" s="34" t="s">
        <v>119</v>
      </c>
      <c r="E1" s="34" t="s">
        <v>118</v>
      </c>
      <c r="F1" s="34" t="s">
        <v>117</v>
      </c>
      <c r="G1" s="34" t="s">
        <v>116</v>
      </c>
      <c r="H1" s="34" t="s">
        <v>115</v>
      </c>
      <c r="I1" s="34" t="s">
        <v>114</v>
      </c>
      <c r="J1" s="34" t="s">
        <v>113</v>
      </c>
      <c r="K1" s="34" t="s">
        <v>112</v>
      </c>
      <c r="L1" s="34" t="s">
        <v>111</v>
      </c>
      <c r="M1" s="34" t="s">
        <v>110</v>
      </c>
    </row>
    <row r="2" spans="1:16" x14ac:dyDescent="0.35">
      <c r="A2" s="2" t="s">
        <v>67</v>
      </c>
      <c r="B2" s="2" t="s">
        <v>30</v>
      </c>
      <c r="C2" s="2">
        <v>16</v>
      </c>
      <c r="D2" s="2">
        <v>2</v>
      </c>
      <c r="E2" s="33">
        <f t="shared" ref="E2:E33" si="0">(100/$C2)*$D2</f>
        <v>12.5</v>
      </c>
      <c r="F2" s="2">
        <v>1</v>
      </c>
      <c r="G2" s="33">
        <f t="shared" ref="G2:G33" si="1">(100/$C2)*$F2</f>
        <v>6.25</v>
      </c>
      <c r="H2" s="2">
        <v>0</v>
      </c>
      <c r="I2" s="33">
        <f t="shared" ref="I2:I33" si="2">(100/$C2)*$H2</f>
        <v>0</v>
      </c>
      <c r="J2" s="2">
        <v>0</v>
      </c>
      <c r="K2" s="33">
        <f t="shared" ref="K2:K33" si="3">(100/$C2)*$J2</f>
        <v>0</v>
      </c>
      <c r="L2" s="2">
        <v>11</v>
      </c>
      <c r="M2" s="33">
        <f t="shared" ref="M2:M33" si="4">(100/$C2)*$L2</f>
        <v>68.75</v>
      </c>
    </row>
    <row r="3" spans="1:16" x14ac:dyDescent="0.35">
      <c r="A3" s="2" t="s">
        <v>58</v>
      </c>
      <c r="B3" s="2" t="s">
        <v>30</v>
      </c>
      <c r="C3" s="2">
        <v>20</v>
      </c>
      <c r="D3" s="2">
        <v>4</v>
      </c>
      <c r="E3" s="33">
        <f t="shared" si="0"/>
        <v>20</v>
      </c>
      <c r="F3" s="2">
        <v>1</v>
      </c>
      <c r="G3" s="33">
        <f t="shared" si="1"/>
        <v>5</v>
      </c>
      <c r="H3" s="2">
        <v>0</v>
      </c>
      <c r="I3" s="33">
        <f t="shared" si="2"/>
        <v>0</v>
      </c>
      <c r="J3" s="2">
        <v>0</v>
      </c>
      <c r="K3" s="33">
        <f t="shared" si="3"/>
        <v>0</v>
      </c>
      <c r="L3" s="2">
        <v>11</v>
      </c>
      <c r="M3" s="33">
        <f t="shared" si="4"/>
        <v>55</v>
      </c>
    </row>
    <row r="4" spans="1:16" x14ac:dyDescent="0.35">
      <c r="A4" s="2" t="s">
        <v>57</v>
      </c>
      <c r="B4" s="2" t="s">
        <v>30</v>
      </c>
      <c r="C4" s="2">
        <v>20</v>
      </c>
      <c r="D4" s="2">
        <v>3</v>
      </c>
      <c r="E4" s="33">
        <f t="shared" si="0"/>
        <v>15</v>
      </c>
      <c r="F4" s="2">
        <v>3</v>
      </c>
      <c r="G4" s="33">
        <f t="shared" si="1"/>
        <v>15</v>
      </c>
      <c r="H4" s="2">
        <v>0</v>
      </c>
      <c r="I4" s="33">
        <f t="shared" si="2"/>
        <v>0</v>
      </c>
      <c r="J4" s="2">
        <v>0</v>
      </c>
      <c r="K4" s="33">
        <f t="shared" si="3"/>
        <v>0</v>
      </c>
      <c r="L4" s="2">
        <v>5</v>
      </c>
      <c r="M4" s="33">
        <f t="shared" si="4"/>
        <v>25</v>
      </c>
      <c r="P4" s="37"/>
    </row>
    <row r="5" spans="1:16" x14ac:dyDescent="0.35">
      <c r="A5" s="2" t="s">
        <v>191</v>
      </c>
      <c r="B5" s="2" t="s">
        <v>33</v>
      </c>
      <c r="C5" s="2">
        <v>20</v>
      </c>
      <c r="D5" s="2">
        <v>0</v>
      </c>
      <c r="E5" s="33">
        <f t="shared" si="0"/>
        <v>0</v>
      </c>
      <c r="F5" s="2">
        <v>2</v>
      </c>
      <c r="G5" s="33">
        <f t="shared" si="1"/>
        <v>10</v>
      </c>
      <c r="H5" s="2">
        <v>0</v>
      </c>
      <c r="I5" s="33">
        <f t="shared" si="2"/>
        <v>0</v>
      </c>
      <c r="J5" s="2">
        <v>0</v>
      </c>
      <c r="K5" s="33">
        <f t="shared" si="3"/>
        <v>0</v>
      </c>
      <c r="L5" s="2">
        <v>6</v>
      </c>
      <c r="M5" s="33">
        <f t="shared" si="4"/>
        <v>30</v>
      </c>
      <c r="P5" s="38"/>
    </row>
    <row r="6" spans="1:16" x14ac:dyDescent="0.35">
      <c r="A6" s="2" t="s">
        <v>49</v>
      </c>
      <c r="B6" s="2" t="s">
        <v>30</v>
      </c>
      <c r="C6" s="2">
        <v>20</v>
      </c>
      <c r="D6" s="2">
        <v>10</v>
      </c>
      <c r="E6" s="33">
        <f t="shared" si="0"/>
        <v>50</v>
      </c>
      <c r="F6" s="2">
        <v>4</v>
      </c>
      <c r="G6" s="33">
        <f t="shared" si="1"/>
        <v>20</v>
      </c>
      <c r="H6" s="2">
        <v>0</v>
      </c>
      <c r="I6" s="33">
        <f t="shared" si="2"/>
        <v>0</v>
      </c>
      <c r="J6" s="2">
        <v>0</v>
      </c>
      <c r="K6" s="33">
        <f t="shared" si="3"/>
        <v>0</v>
      </c>
      <c r="L6" s="2">
        <v>10</v>
      </c>
      <c r="M6" s="33">
        <f t="shared" si="4"/>
        <v>50</v>
      </c>
    </row>
    <row r="7" spans="1:16" x14ac:dyDescent="0.35">
      <c r="A7" s="2" t="s">
        <v>189</v>
      </c>
      <c r="B7" s="2" t="s">
        <v>30</v>
      </c>
      <c r="C7" s="2">
        <v>18.5</v>
      </c>
      <c r="D7" s="2">
        <v>4</v>
      </c>
      <c r="E7" s="33">
        <f t="shared" si="0"/>
        <v>21.621621621621621</v>
      </c>
      <c r="F7" s="2">
        <v>1</v>
      </c>
      <c r="G7" s="33">
        <f t="shared" si="1"/>
        <v>5.4054054054054053</v>
      </c>
      <c r="H7" s="2">
        <v>0</v>
      </c>
      <c r="I7" s="33">
        <f t="shared" si="2"/>
        <v>0</v>
      </c>
      <c r="J7" s="2">
        <v>0</v>
      </c>
      <c r="K7" s="33">
        <f t="shared" si="3"/>
        <v>0</v>
      </c>
      <c r="L7" s="2">
        <v>2</v>
      </c>
      <c r="M7" s="33">
        <f t="shared" si="4"/>
        <v>10.810810810810811</v>
      </c>
    </row>
    <row r="8" spans="1:16" x14ac:dyDescent="0.35">
      <c r="A8" s="2" t="s">
        <v>188</v>
      </c>
      <c r="B8" s="2" t="s">
        <v>33</v>
      </c>
      <c r="C8" s="2">
        <v>18</v>
      </c>
      <c r="D8" s="2">
        <v>0</v>
      </c>
      <c r="E8" s="33">
        <f t="shared" si="0"/>
        <v>0</v>
      </c>
      <c r="F8" s="2">
        <v>2</v>
      </c>
      <c r="G8" s="33">
        <f t="shared" si="1"/>
        <v>11.111111111111111</v>
      </c>
      <c r="H8" s="2">
        <v>0</v>
      </c>
      <c r="I8" s="33">
        <f t="shared" si="2"/>
        <v>0</v>
      </c>
      <c r="J8" s="2">
        <v>0</v>
      </c>
      <c r="K8" s="33">
        <f t="shared" si="3"/>
        <v>0</v>
      </c>
      <c r="L8" s="2">
        <v>2</v>
      </c>
      <c r="M8" s="33">
        <f t="shared" si="4"/>
        <v>11.111111111111111</v>
      </c>
    </row>
    <row r="9" spans="1:16" x14ac:dyDescent="0.35">
      <c r="A9" s="2" t="s">
        <v>187</v>
      </c>
      <c r="B9" s="2" t="s">
        <v>33</v>
      </c>
      <c r="C9" s="2">
        <v>11.5</v>
      </c>
      <c r="D9" s="2">
        <v>0</v>
      </c>
      <c r="E9" s="33">
        <f t="shared" si="0"/>
        <v>0</v>
      </c>
      <c r="F9" s="2">
        <v>0</v>
      </c>
      <c r="G9" s="33">
        <f t="shared" si="1"/>
        <v>0</v>
      </c>
      <c r="H9" s="2">
        <v>0</v>
      </c>
      <c r="I9" s="33">
        <f t="shared" si="2"/>
        <v>0</v>
      </c>
      <c r="J9" s="2">
        <v>0</v>
      </c>
      <c r="K9" s="33">
        <f t="shared" si="3"/>
        <v>0</v>
      </c>
      <c r="L9" s="2">
        <v>2</v>
      </c>
      <c r="M9" s="33">
        <f t="shared" si="4"/>
        <v>17.391304347826086</v>
      </c>
    </row>
    <row r="10" spans="1:16" x14ac:dyDescent="0.35">
      <c r="A10" s="2" t="s">
        <v>44</v>
      </c>
      <c r="B10" s="2" t="s">
        <v>33</v>
      </c>
      <c r="C10" s="2">
        <v>9</v>
      </c>
      <c r="D10" s="2">
        <v>2</v>
      </c>
      <c r="E10" s="33">
        <f t="shared" si="0"/>
        <v>22.222222222222221</v>
      </c>
      <c r="F10" s="2">
        <v>1</v>
      </c>
      <c r="G10" s="33">
        <f t="shared" si="1"/>
        <v>11.111111111111111</v>
      </c>
      <c r="H10" s="2">
        <v>0</v>
      </c>
      <c r="I10" s="33">
        <f t="shared" si="2"/>
        <v>0</v>
      </c>
      <c r="J10" s="2">
        <v>0</v>
      </c>
      <c r="K10" s="33">
        <f t="shared" si="3"/>
        <v>0</v>
      </c>
      <c r="L10" s="2">
        <v>2</v>
      </c>
      <c r="M10" s="33">
        <f t="shared" si="4"/>
        <v>22.222222222222221</v>
      </c>
    </row>
    <row r="11" spans="1:16" x14ac:dyDescent="0.35">
      <c r="A11" s="2" t="s">
        <v>43</v>
      </c>
      <c r="B11" s="2" t="s">
        <v>33</v>
      </c>
      <c r="C11" s="2">
        <v>10.5</v>
      </c>
      <c r="D11" s="2">
        <v>3</v>
      </c>
      <c r="E11" s="33">
        <f t="shared" si="0"/>
        <v>28.571428571428569</v>
      </c>
      <c r="F11" s="2">
        <v>2</v>
      </c>
      <c r="G11" s="33">
        <f t="shared" si="1"/>
        <v>19.047619047619047</v>
      </c>
      <c r="H11" s="2">
        <v>0</v>
      </c>
      <c r="I11" s="33">
        <f t="shared" si="2"/>
        <v>0</v>
      </c>
      <c r="J11" s="2">
        <v>0</v>
      </c>
      <c r="K11" s="33">
        <f t="shared" si="3"/>
        <v>0</v>
      </c>
      <c r="L11" s="2">
        <v>1</v>
      </c>
      <c r="M11" s="33">
        <f t="shared" si="4"/>
        <v>9.5238095238095237</v>
      </c>
    </row>
    <row r="12" spans="1:16" x14ac:dyDescent="0.35">
      <c r="A12" s="2" t="s">
        <v>181</v>
      </c>
      <c r="B12" s="2" t="s">
        <v>33</v>
      </c>
      <c r="C12" s="2">
        <v>16</v>
      </c>
      <c r="D12" s="2">
        <v>0</v>
      </c>
      <c r="E12" s="33">
        <f t="shared" si="0"/>
        <v>0</v>
      </c>
      <c r="F12" s="2">
        <v>2</v>
      </c>
      <c r="G12" s="33">
        <f t="shared" si="1"/>
        <v>12.5</v>
      </c>
      <c r="H12" s="2">
        <v>0</v>
      </c>
      <c r="I12" s="33">
        <f t="shared" si="2"/>
        <v>0</v>
      </c>
      <c r="J12" s="2">
        <v>0</v>
      </c>
      <c r="K12" s="33">
        <f t="shared" si="3"/>
        <v>0</v>
      </c>
      <c r="L12" s="2">
        <v>1</v>
      </c>
      <c r="M12" s="33">
        <f t="shared" si="4"/>
        <v>6.25</v>
      </c>
    </row>
    <row r="13" spans="1:16" x14ac:dyDescent="0.35">
      <c r="A13" s="2" t="s">
        <v>180</v>
      </c>
      <c r="B13" s="2" t="s">
        <v>33</v>
      </c>
      <c r="C13" s="2">
        <v>16.5</v>
      </c>
      <c r="D13" s="2">
        <v>1</v>
      </c>
      <c r="E13" s="33">
        <f t="shared" si="0"/>
        <v>6.0606060606060606</v>
      </c>
      <c r="F13" s="2">
        <v>0</v>
      </c>
      <c r="G13" s="33">
        <f t="shared" si="1"/>
        <v>0</v>
      </c>
      <c r="H13" s="2">
        <v>0</v>
      </c>
      <c r="I13" s="33">
        <f t="shared" si="2"/>
        <v>0</v>
      </c>
      <c r="J13" s="2">
        <v>0</v>
      </c>
      <c r="K13" s="33">
        <f t="shared" si="3"/>
        <v>0</v>
      </c>
      <c r="L13" s="2">
        <v>5</v>
      </c>
      <c r="M13" s="33">
        <f t="shared" si="4"/>
        <v>30.303030303030305</v>
      </c>
    </row>
    <row r="14" spans="1:16" x14ac:dyDescent="0.35">
      <c r="A14" s="2" t="s">
        <v>179</v>
      </c>
      <c r="B14" s="2" t="s">
        <v>33</v>
      </c>
      <c r="C14" s="2">
        <v>18</v>
      </c>
      <c r="D14" s="2">
        <v>0</v>
      </c>
      <c r="E14" s="33">
        <f t="shared" si="0"/>
        <v>0</v>
      </c>
      <c r="F14" s="2">
        <v>1</v>
      </c>
      <c r="G14" s="33">
        <f t="shared" si="1"/>
        <v>5.5555555555555554</v>
      </c>
      <c r="H14" s="2">
        <v>0</v>
      </c>
      <c r="I14" s="33">
        <f t="shared" si="2"/>
        <v>0</v>
      </c>
      <c r="J14" s="2">
        <v>0</v>
      </c>
      <c r="K14" s="33">
        <f t="shared" si="3"/>
        <v>0</v>
      </c>
      <c r="L14" s="2">
        <v>3</v>
      </c>
      <c r="M14" s="33">
        <f t="shared" si="4"/>
        <v>16.666666666666664</v>
      </c>
    </row>
    <row r="15" spans="1:16" x14ac:dyDescent="0.35">
      <c r="A15" s="2" t="s">
        <v>176</v>
      </c>
      <c r="B15" s="2" t="s">
        <v>33</v>
      </c>
      <c r="C15" s="2">
        <v>11.5</v>
      </c>
      <c r="D15" s="2">
        <v>0</v>
      </c>
      <c r="E15" s="33">
        <f t="shared" si="0"/>
        <v>0</v>
      </c>
      <c r="F15" s="2">
        <v>1</v>
      </c>
      <c r="G15" s="33">
        <f t="shared" si="1"/>
        <v>8.695652173913043</v>
      </c>
      <c r="H15" s="2">
        <v>0</v>
      </c>
      <c r="I15" s="33">
        <f t="shared" si="2"/>
        <v>0</v>
      </c>
      <c r="J15" s="2">
        <v>0</v>
      </c>
      <c r="K15" s="33">
        <f t="shared" si="3"/>
        <v>0</v>
      </c>
      <c r="L15" s="2">
        <v>4</v>
      </c>
      <c r="M15" s="33">
        <f t="shared" si="4"/>
        <v>34.782608695652172</v>
      </c>
    </row>
    <row r="16" spans="1:16" x14ac:dyDescent="0.35">
      <c r="A16" s="2" t="s">
        <v>42</v>
      </c>
      <c r="B16" s="2" t="s">
        <v>33</v>
      </c>
      <c r="C16" s="2">
        <v>20</v>
      </c>
      <c r="D16" s="2">
        <v>1</v>
      </c>
      <c r="E16" s="33">
        <f t="shared" si="0"/>
        <v>5</v>
      </c>
      <c r="F16" s="2">
        <v>3</v>
      </c>
      <c r="G16" s="33">
        <f t="shared" si="1"/>
        <v>15</v>
      </c>
      <c r="H16" s="2">
        <v>0</v>
      </c>
      <c r="I16" s="33">
        <f t="shared" si="2"/>
        <v>0</v>
      </c>
      <c r="J16" s="2">
        <v>2</v>
      </c>
      <c r="K16" s="33">
        <f t="shared" si="3"/>
        <v>10</v>
      </c>
      <c r="L16" s="2">
        <v>15</v>
      </c>
      <c r="M16" s="33">
        <f t="shared" si="4"/>
        <v>75</v>
      </c>
    </row>
    <row r="17" spans="1:14" x14ac:dyDescent="0.35">
      <c r="A17" s="2" t="s">
        <v>175</v>
      </c>
      <c r="B17" s="2" t="s">
        <v>33</v>
      </c>
      <c r="C17" s="2">
        <v>8.5</v>
      </c>
      <c r="D17" s="2">
        <v>0</v>
      </c>
      <c r="E17" s="33">
        <f t="shared" si="0"/>
        <v>0</v>
      </c>
      <c r="F17" s="2">
        <v>0</v>
      </c>
      <c r="G17" s="33">
        <f t="shared" si="1"/>
        <v>0</v>
      </c>
      <c r="H17" s="2">
        <v>0</v>
      </c>
      <c r="I17" s="33">
        <f t="shared" si="2"/>
        <v>0</v>
      </c>
      <c r="J17" s="2">
        <v>0</v>
      </c>
      <c r="K17" s="33">
        <f t="shared" si="3"/>
        <v>0</v>
      </c>
      <c r="L17" s="2">
        <v>0</v>
      </c>
      <c r="M17" s="33">
        <f t="shared" si="4"/>
        <v>0</v>
      </c>
    </row>
    <row r="18" spans="1:14" x14ac:dyDescent="0.35">
      <c r="A18" s="2" t="s">
        <v>174</v>
      </c>
      <c r="B18" s="2" t="s">
        <v>33</v>
      </c>
      <c r="C18" s="2">
        <v>18</v>
      </c>
      <c r="D18" s="2">
        <v>0</v>
      </c>
      <c r="E18" s="33">
        <f t="shared" si="0"/>
        <v>0</v>
      </c>
      <c r="F18" s="2">
        <v>0</v>
      </c>
      <c r="G18" s="33">
        <f t="shared" si="1"/>
        <v>0</v>
      </c>
      <c r="H18" s="2">
        <v>0</v>
      </c>
      <c r="I18" s="33">
        <f t="shared" si="2"/>
        <v>0</v>
      </c>
      <c r="J18" s="2">
        <v>2</v>
      </c>
      <c r="K18" s="33">
        <f t="shared" si="3"/>
        <v>11.111111111111111</v>
      </c>
      <c r="L18" s="2">
        <v>3</v>
      </c>
      <c r="M18" s="33">
        <f t="shared" si="4"/>
        <v>16.666666666666664</v>
      </c>
    </row>
    <row r="19" spans="1:14" x14ac:dyDescent="0.35">
      <c r="A19" s="2" t="s">
        <v>173</v>
      </c>
      <c r="B19" s="2" t="s">
        <v>33</v>
      </c>
      <c r="C19" s="2">
        <v>13.5</v>
      </c>
      <c r="D19" s="2">
        <v>0</v>
      </c>
      <c r="E19" s="33">
        <f t="shared" si="0"/>
        <v>0</v>
      </c>
      <c r="F19" s="2">
        <v>1</v>
      </c>
      <c r="G19" s="33">
        <f t="shared" si="1"/>
        <v>7.4074074074074074</v>
      </c>
      <c r="H19" s="2">
        <v>1</v>
      </c>
      <c r="I19" s="33">
        <f t="shared" si="2"/>
        <v>7.4074074074074074</v>
      </c>
      <c r="J19" s="2">
        <v>0</v>
      </c>
      <c r="K19" s="33">
        <f t="shared" si="3"/>
        <v>0</v>
      </c>
      <c r="L19" s="2">
        <v>2</v>
      </c>
      <c r="M19" s="33">
        <f t="shared" si="4"/>
        <v>14.814814814814815</v>
      </c>
    </row>
    <row r="20" spans="1:14" x14ac:dyDescent="0.35">
      <c r="A20" s="2" t="s">
        <v>172</v>
      </c>
      <c r="B20" s="2" t="s">
        <v>33</v>
      </c>
      <c r="C20" s="2">
        <v>16</v>
      </c>
      <c r="D20" s="2">
        <v>0</v>
      </c>
      <c r="E20" s="33">
        <f t="shared" si="0"/>
        <v>0</v>
      </c>
      <c r="F20" s="2">
        <v>0</v>
      </c>
      <c r="G20" s="33">
        <f t="shared" si="1"/>
        <v>0</v>
      </c>
      <c r="H20" s="2">
        <v>0</v>
      </c>
      <c r="I20" s="33">
        <f t="shared" si="2"/>
        <v>0</v>
      </c>
      <c r="J20" s="2">
        <v>0</v>
      </c>
      <c r="K20" s="33">
        <f t="shared" si="3"/>
        <v>0</v>
      </c>
      <c r="L20" s="2">
        <v>2</v>
      </c>
      <c r="M20" s="33">
        <f t="shared" si="4"/>
        <v>12.5</v>
      </c>
    </row>
    <row r="21" spans="1:14" x14ac:dyDescent="0.35">
      <c r="A21" s="2" t="s">
        <v>171</v>
      </c>
      <c r="B21" s="2" t="s">
        <v>33</v>
      </c>
      <c r="C21" s="2">
        <v>18</v>
      </c>
      <c r="D21" s="2">
        <v>3</v>
      </c>
      <c r="E21" s="33">
        <f t="shared" si="0"/>
        <v>16.666666666666664</v>
      </c>
      <c r="F21" s="2">
        <v>1</v>
      </c>
      <c r="G21" s="33">
        <f t="shared" si="1"/>
        <v>5.5555555555555554</v>
      </c>
      <c r="H21" s="2">
        <v>0</v>
      </c>
      <c r="I21" s="33">
        <f t="shared" si="2"/>
        <v>0</v>
      </c>
      <c r="J21" s="2">
        <v>0</v>
      </c>
      <c r="K21" s="33">
        <f t="shared" si="3"/>
        <v>0</v>
      </c>
      <c r="L21" s="2">
        <v>1</v>
      </c>
      <c r="M21" s="33">
        <f t="shared" si="4"/>
        <v>5.5555555555555554</v>
      </c>
    </row>
    <row r="22" spans="1:14" x14ac:dyDescent="0.35">
      <c r="A22" s="2" t="s">
        <v>170</v>
      </c>
      <c r="B22" s="2" t="s">
        <v>30</v>
      </c>
      <c r="C22" s="2">
        <v>20</v>
      </c>
      <c r="D22" s="2">
        <v>3</v>
      </c>
      <c r="E22" s="33">
        <f t="shared" si="0"/>
        <v>15</v>
      </c>
      <c r="F22" s="2">
        <v>1</v>
      </c>
      <c r="G22" s="33">
        <f t="shared" si="1"/>
        <v>5</v>
      </c>
      <c r="H22" s="2">
        <v>0</v>
      </c>
      <c r="I22" s="33">
        <f t="shared" si="2"/>
        <v>0</v>
      </c>
      <c r="J22" s="2">
        <v>0</v>
      </c>
      <c r="K22" s="33">
        <f t="shared" si="3"/>
        <v>0</v>
      </c>
      <c r="L22" s="2">
        <v>12</v>
      </c>
      <c r="M22" s="33">
        <f t="shared" si="4"/>
        <v>60</v>
      </c>
    </row>
    <row r="23" spans="1:14" x14ac:dyDescent="0.35">
      <c r="A23" s="2" t="s">
        <v>164</v>
      </c>
      <c r="B23" s="2" t="s">
        <v>33</v>
      </c>
      <c r="C23" s="2">
        <v>7.5</v>
      </c>
      <c r="D23" s="2">
        <v>1</v>
      </c>
      <c r="E23" s="33">
        <f t="shared" si="0"/>
        <v>13.333333333333334</v>
      </c>
      <c r="F23" s="2">
        <v>1</v>
      </c>
      <c r="G23" s="33">
        <f t="shared" si="1"/>
        <v>13.333333333333334</v>
      </c>
      <c r="H23" s="2">
        <v>0</v>
      </c>
      <c r="I23" s="33">
        <f t="shared" si="2"/>
        <v>0</v>
      </c>
      <c r="J23" s="2">
        <v>0</v>
      </c>
      <c r="K23" s="33">
        <f t="shared" si="3"/>
        <v>0</v>
      </c>
      <c r="L23" s="2">
        <v>3</v>
      </c>
      <c r="M23" s="33">
        <f t="shared" si="4"/>
        <v>40</v>
      </c>
      <c r="N23" s="2"/>
    </row>
    <row r="24" spans="1:14" x14ac:dyDescent="0.35">
      <c r="A24" s="2" t="s">
        <v>163</v>
      </c>
      <c r="B24" s="2" t="s">
        <v>33</v>
      </c>
      <c r="C24" s="2">
        <v>7.5</v>
      </c>
      <c r="D24" s="2">
        <v>1</v>
      </c>
      <c r="E24" s="33">
        <f t="shared" si="0"/>
        <v>13.333333333333334</v>
      </c>
      <c r="F24" s="2">
        <v>0</v>
      </c>
      <c r="G24" s="33">
        <f t="shared" si="1"/>
        <v>0</v>
      </c>
      <c r="H24" s="2">
        <v>0</v>
      </c>
      <c r="I24" s="33">
        <f t="shared" si="2"/>
        <v>0</v>
      </c>
      <c r="J24" s="2">
        <v>0</v>
      </c>
      <c r="K24" s="33">
        <f t="shared" si="3"/>
        <v>0</v>
      </c>
      <c r="L24" s="2">
        <v>0</v>
      </c>
      <c r="M24" s="33">
        <f t="shared" si="4"/>
        <v>0</v>
      </c>
      <c r="N24" s="2"/>
    </row>
    <row r="25" spans="1:14" x14ac:dyDescent="0.35">
      <c r="A25" s="2" t="s">
        <v>162</v>
      </c>
      <c r="B25" s="2" t="s">
        <v>33</v>
      </c>
      <c r="C25" s="2">
        <v>19.5</v>
      </c>
      <c r="D25" s="2">
        <v>1</v>
      </c>
      <c r="E25" s="33">
        <f t="shared" si="0"/>
        <v>5.1282051282051286</v>
      </c>
      <c r="F25" s="2">
        <v>1</v>
      </c>
      <c r="G25" s="33">
        <f t="shared" si="1"/>
        <v>5.1282051282051286</v>
      </c>
      <c r="H25" s="2">
        <v>0</v>
      </c>
      <c r="I25" s="33">
        <f t="shared" si="2"/>
        <v>0</v>
      </c>
      <c r="J25" s="2">
        <v>0</v>
      </c>
      <c r="K25" s="33">
        <f t="shared" si="3"/>
        <v>0</v>
      </c>
      <c r="L25" s="2">
        <v>7</v>
      </c>
      <c r="M25" s="33">
        <f t="shared" si="4"/>
        <v>35.897435897435898</v>
      </c>
      <c r="N25" s="2"/>
    </row>
    <row r="26" spans="1:14" x14ac:dyDescent="0.35">
      <c r="A26" s="2" t="s">
        <v>161</v>
      </c>
      <c r="B26" s="2" t="s">
        <v>33</v>
      </c>
      <c r="C26" s="2">
        <v>16</v>
      </c>
      <c r="D26" s="2">
        <v>4</v>
      </c>
      <c r="E26" s="33">
        <f t="shared" si="0"/>
        <v>25</v>
      </c>
      <c r="F26" s="2">
        <v>1</v>
      </c>
      <c r="G26" s="33">
        <f t="shared" si="1"/>
        <v>6.25</v>
      </c>
      <c r="H26" s="2">
        <v>0</v>
      </c>
      <c r="I26" s="33">
        <f t="shared" si="2"/>
        <v>0</v>
      </c>
      <c r="J26" s="2">
        <v>0</v>
      </c>
      <c r="K26" s="33">
        <f t="shared" si="3"/>
        <v>0</v>
      </c>
      <c r="L26" s="2">
        <v>10</v>
      </c>
      <c r="M26" s="33">
        <f t="shared" si="4"/>
        <v>62.5</v>
      </c>
      <c r="N26" s="2"/>
    </row>
    <row r="27" spans="1:14" x14ac:dyDescent="0.35">
      <c r="A27" s="2" t="s">
        <v>160</v>
      </c>
      <c r="B27" s="2" t="s">
        <v>33</v>
      </c>
      <c r="C27" s="2">
        <v>18</v>
      </c>
      <c r="D27" s="2">
        <v>4</v>
      </c>
      <c r="E27" s="33">
        <f t="shared" si="0"/>
        <v>22.222222222222221</v>
      </c>
      <c r="F27" s="2">
        <v>2</v>
      </c>
      <c r="G27" s="33">
        <f t="shared" si="1"/>
        <v>11.111111111111111</v>
      </c>
      <c r="H27" s="2">
        <v>0</v>
      </c>
      <c r="I27" s="33">
        <f t="shared" si="2"/>
        <v>0</v>
      </c>
      <c r="J27" s="2">
        <v>0</v>
      </c>
      <c r="K27" s="33">
        <f t="shared" si="3"/>
        <v>0</v>
      </c>
      <c r="L27" s="2">
        <v>9</v>
      </c>
      <c r="M27" s="33">
        <f t="shared" si="4"/>
        <v>50</v>
      </c>
      <c r="N27" s="2"/>
    </row>
    <row r="28" spans="1:14" x14ac:dyDescent="0.35">
      <c r="A28" s="2" t="s">
        <v>157</v>
      </c>
      <c r="B28" s="2" t="s">
        <v>33</v>
      </c>
      <c r="C28" s="2">
        <v>14</v>
      </c>
      <c r="D28" s="2">
        <v>2</v>
      </c>
      <c r="E28" s="33">
        <f t="shared" si="0"/>
        <v>14.285714285714286</v>
      </c>
      <c r="F28" s="2">
        <v>1</v>
      </c>
      <c r="G28" s="33">
        <f t="shared" si="1"/>
        <v>7.1428571428571432</v>
      </c>
      <c r="H28" s="2">
        <v>1</v>
      </c>
      <c r="I28" s="33">
        <f t="shared" si="2"/>
        <v>7.1428571428571432</v>
      </c>
      <c r="J28" s="2">
        <v>0</v>
      </c>
      <c r="K28" s="33">
        <f t="shared" si="3"/>
        <v>0</v>
      </c>
      <c r="L28" s="2">
        <v>2</v>
      </c>
      <c r="M28" s="33">
        <f t="shared" si="4"/>
        <v>14.285714285714286</v>
      </c>
    </row>
    <row r="29" spans="1:14" x14ac:dyDescent="0.35">
      <c r="A29" s="2" t="s">
        <v>156</v>
      </c>
      <c r="B29" s="2" t="s">
        <v>33</v>
      </c>
      <c r="C29" s="2">
        <v>16</v>
      </c>
      <c r="D29" s="2">
        <v>0</v>
      </c>
      <c r="E29" s="33">
        <f t="shared" si="0"/>
        <v>0</v>
      </c>
      <c r="F29" s="2">
        <v>1</v>
      </c>
      <c r="G29" s="33">
        <f t="shared" si="1"/>
        <v>6.25</v>
      </c>
      <c r="H29" s="2">
        <v>0</v>
      </c>
      <c r="I29" s="33">
        <f t="shared" si="2"/>
        <v>0</v>
      </c>
      <c r="J29" s="2">
        <v>0</v>
      </c>
      <c r="K29" s="33">
        <f t="shared" si="3"/>
        <v>0</v>
      </c>
      <c r="L29" s="2">
        <v>2</v>
      </c>
      <c r="M29" s="33">
        <f t="shared" si="4"/>
        <v>12.5</v>
      </c>
    </row>
    <row r="30" spans="1:14" x14ac:dyDescent="0.35">
      <c r="A30" s="2" t="s">
        <v>155</v>
      </c>
      <c r="B30" s="2" t="s">
        <v>33</v>
      </c>
      <c r="C30" s="2">
        <v>17</v>
      </c>
      <c r="D30" s="2">
        <v>2</v>
      </c>
      <c r="E30" s="33">
        <f t="shared" si="0"/>
        <v>11.764705882352942</v>
      </c>
      <c r="F30" s="2">
        <v>4</v>
      </c>
      <c r="G30" s="33">
        <f t="shared" si="1"/>
        <v>23.529411764705884</v>
      </c>
      <c r="H30" s="2">
        <v>0</v>
      </c>
      <c r="I30" s="33">
        <f t="shared" si="2"/>
        <v>0</v>
      </c>
      <c r="J30" s="2">
        <v>0</v>
      </c>
      <c r="K30" s="33">
        <f t="shared" si="3"/>
        <v>0</v>
      </c>
      <c r="L30" s="2">
        <v>9</v>
      </c>
      <c r="M30" s="33">
        <f t="shared" si="4"/>
        <v>52.941176470588239</v>
      </c>
    </row>
    <row r="31" spans="1:14" x14ac:dyDescent="0.35">
      <c r="A31" s="2" t="s">
        <v>154</v>
      </c>
      <c r="B31" s="2" t="s">
        <v>33</v>
      </c>
      <c r="C31" s="2">
        <v>16</v>
      </c>
      <c r="D31" s="2">
        <v>4</v>
      </c>
      <c r="E31" s="33">
        <f t="shared" si="0"/>
        <v>25</v>
      </c>
      <c r="F31" s="2">
        <v>1</v>
      </c>
      <c r="G31" s="33">
        <f t="shared" si="1"/>
        <v>6.25</v>
      </c>
      <c r="H31" s="2">
        <v>0</v>
      </c>
      <c r="I31" s="33">
        <f t="shared" si="2"/>
        <v>0</v>
      </c>
      <c r="J31" s="2">
        <v>0</v>
      </c>
      <c r="K31" s="33">
        <f t="shared" si="3"/>
        <v>0</v>
      </c>
      <c r="L31" s="2">
        <v>13</v>
      </c>
      <c r="M31" s="33">
        <f t="shared" si="4"/>
        <v>81.25</v>
      </c>
    </row>
    <row r="32" spans="1:14" x14ac:dyDescent="0.35">
      <c r="A32" s="2" t="s">
        <v>153</v>
      </c>
      <c r="B32" s="2" t="s">
        <v>33</v>
      </c>
      <c r="C32" s="2">
        <v>16</v>
      </c>
      <c r="D32" s="2">
        <v>4</v>
      </c>
      <c r="E32" s="33">
        <f t="shared" si="0"/>
        <v>25</v>
      </c>
      <c r="F32" s="2">
        <v>2</v>
      </c>
      <c r="G32" s="33">
        <f t="shared" si="1"/>
        <v>12.5</v>
      </c>
      <c r="H32" s="2">
        <v>0</v>
      </c>
      <c r="I32" s="33">
        <f t="shared" si="2"/>
        <v>0</v>
      </c>
      <c r="J32" s="2">
        <v>0</v>
      </c>
      <c r="K32" s="33">
        <f t="shared" si="3"/>
        <v>0</v>
      </c>
      <c r="L32" s="2">
        <v>13</v>
      </c>
      <c r="M32" s="33">
        <f t="shared" si="4"/>
        <v>81.25</v>
      </c>
    </row>
    <row r="33" spans="1:13" s="2" customFormat="1" ht="12.5" x14ac:dyDescent="0.25">
      <c r="A33" s="2" t="s">
        <v>152</v>
      </c>
      <c r="B33" s="2" t="s">
        <v>33</v>
      </c>
      <c r="C33" s="2">
        <v>20</v>
      </c>
      <c r="D33" s="2">
        <v>2</v>
      </c>
      <c r="E33" s="33">
        <f t="shared" si="0"/>
        <v>10</v>
      </c>
      <c r="F33" s="2">
        <v>2</v>
      </c>
      <c r="G33" s="33">
        <f t="shared" si="1"/>
        <v>10</v>
      </c>
      <c r="H33" s="2">
        <v>0</v>
      </c>
      <c r="I33" s="33">
        <f t="shared" si="2"/>
        <v>0</v>
      </c>
      <c r="J33" s="2">
        <v>0</v>
      </c>
      <c r="K33" s="33">
        <f t="shared" si="3"/>
        <v>0</v>
      </c>
      <c r="L33" s="2">
        <v>20</v>
      </c>
      <c r="M33" s="33">
        <f t="shared" si="4"/>
        <v>100</v>
      </c>
    </row>
    <row r="34" spans="1:13" s="2" customFormat="1" ht="12.5" x14ac:dyDescent="0.25">
      <c r="A34" s="2" t="s">
        <v>151</v>
      </c>
      <c r="B34" s="2" t="s">
        <v>33</v>
      </c>
      <c r="C34" s="2">
        <v>18</v>
      </c>
      <c r="D34" s="2">
        <v>2</v>
      </c>
      <c r="E34" s="33">
        <f t="shared" ref="E34:E60" si="5">(100/$C34)*$D34</f>
        <v>11.111111111111111</v>
      </c>
      <c r="F34" s="2">
        <v>0</v>
      </c>
      <c r="G34" s="33">
        <f t="shared" ref="G34:G60" si="6">(100/$C34)*$F34</f>
        <v>0</v>
      </c>
      <c r="H34" s="2">
        <v>0</v>
      </c>
      <c r="I34" s="33">
        <f t="shared" ref="I34:I60" si="7">(100/$C34)*$H34</f>
        <v>0</v>
      </c>
      <c r="J34" s="2">
        <v>0</v>
      </c>
      <c r="K34" s="33">
        <f t="shared" ref="K34:K60" si="8">(100/$C34)*$J34</f>
        <v>0</v>
      </c>
      <c r="L34" s="2">
        <v>5</v>
      </c>
      <c r="M34" s="33">
        <f t="shared" ref="M34:M60" si="9">(100/$C34)*$L34</f>
        <v>27.777777777777779</v>
      </c>
    </row>
    <row r="35" spans="1:13" s="2" customFormat="1" ht="12.5" x14ac:dyDescent="0.25">
      <c r="A35" s="2" t="s">
        <v>150</v>
      </c>
      <c r="B35" s="2" t="s">
        <v>33</v>
      </c>
      <c r="C35" s="2">
        <v>16</v>
      </c>
      <c r="D35" s="2">
        <v>1</v>
      </c>
      <c r="E35" s="33">
        <f t="shared" si="5"/>
        <v>6.25</v>
      </c>
      <c r="F35" s="2">
        <v>0</v>
      </c>
      <c r="G35" s="33">
        <f t="shared" si="6"/>
        <v>0</v>
      </c>
      <c r="H35" s="2">
        <v>0</v>
      </c>
      <c r="I35" s="33">
        <f t="shared" si="7"/>
        <v>0</v>
      </c>
      <c r="J35" s="2">
        <v>2</v>
      </c>
      <c r="K35" s="33">
        <f t="shared" si="8"/>
        <v>12.5</v>
      </c>
      <c r="L35" s="2">
        <v>2</v>
      </c>
      <c r="M35" s="33">
        <f t="shared" si="9"/>
        <v>12.5</v>
      </c>
    </row>
    <row r="36" spans="1:13" s="2" customFormat="1" ht="12.5" x14ac:dyDescent="0.25">
      <c r="A36" s="2" t="s">
        <v>149</v>
      </c>
      <c r="B36" s="2" t="s">
        <v>33</v>
      </c>
      <c r="C36" s="2">
        <v>16</v>
      </c>
      <c r="D36" s="2">
        <v>0</v>
      </c>
      <c r="E36" s="33">
        <f t="shared" si="5"/>
        <v>0</v>
      </c>
      <c r="F36" s="2">
        <v>2</v>
      </c>
      <c r="G36" s="33">
        <f t="shared" si="6"/>
        <v>12.5</v>
      </c>
      <c r="H36" s="2">
        <v>1</v>
      </c>
      <c r="I36" s="33">
        <f t="shared" si="7"/>
        <v>6.25</v>
      </c>
      <c r="J36" s="2">
        <v>0</v>
      </c>
      <c r="K36" s="33">
        <f t="shared" si="8"/>
        <v>0</v>
      </c>
      <c r="L36" s="2">
        <v>5</v>
      </c>
      <c r="M36" s="33">
        <f t="shared" si="9"/>
        <v>31.25</v>
      </c>
    </row>
    <row r="37" spans="1:13" s="2" customFormat="1" ht="12.5" x14ac:dyDescent="0.25">
      <c r="A37" s="2" t="s">
        <v>148</v>
      </c>
      <c r="B37" s="2" t="s">
        <v>33</v>
      </c>
      <c r="C37" s="2">
        <v>14</v>
      </c>
      <c r="D37" s="2">
        <v>0</v>
      </c>
      <c r="E37" s="33">
        <f t="shared" si="5"/>
        <v>0</v>
      </c>
      <c r="F37" s="2">
        <v>0</v>
      </c>
      <c r="G37" s="33">
        <f t="shared" si="6"/>
        <v>0</v>
      </c>
      <c r="H37" s="2">
        <v>0</v>
      </c>
      <c r="I37" s="33">
        <f t="shared" si="7"/>
        <v>0</v>
      </c>
      <c r="J37" s="2">
        <v>0</v>
      </c>
      <c r="K37" s="33">
        <f t="shared" si="8"/>
        <v>0</v>
      </c>
      <c r="L37" s="2">
        <v>3</v>
      </c>
      <c r="M37" s="33">
        <f t="shared" si="9"/>
        <v>21.428571428571431</v>
      </c>
    </row>
    <row r="38" spans="1:13" x14ac:dyDescent="0.35">
      <c r="A38" s="2" t="s">
        <v>147</v>
      </c>
      <c r="B38" s="2" t="s">
        <v>33</v>
      </c>
      <c r="C38" s="2">
        <v>13.5</v>
      </c>
      <c r="D38" s="2">
        <v>0</v>
      </c>
      <c r="E38" s="33">
        <f t="shared" si="5"/>
        <v>0</v>
      </c>
      <c r="F38" s="2">
        <v>3</v>
      </c>
      <c r="G38" s="33">
        <f t="shared" si="6"/>
        <v>22.222222222222221</v>
      </c>
      <c r="H38" s="2">
        <v>0</v>
      </c>
      <c r="I38" s="33">
        <f t="shared" si="7"/>
        <v>0</v>
      </c>
      <c r="J38" s="2">
        <v>0</v>
      </c>
      <c r="K38" s="33">
        <f t="shared" si="8"/>
        <v>0</v>
      </c>
      <c r="L38" s="2">
        <v>3</v>
      </c>
      <c r="M38" s="33">
        <f t="shared" si="9"/>
        <v>22.222222222222221</v>
      </c>
    </row>
    <row r="39" spans="1:13" s="2" customFormat="1" ht="12.5" x14ac:dyDescent="0.25">
      <c r="A39" s="2" t="s">
        <v>146</v>
      </c>
      <c r="B39" s="2" t="s">
        <v>33</v>
      </c>
      <c r="C39" s="2">
        <v>17</v>
      </c>
      <c r="D39" s="2">
        <v>4</v>
      </c>
      <c r="E39" s="33">
        <f t="shared" si="5"/>
        <v>23.529411764705884</v>
      </c>
      <c r="F39" s="2">
        <v>2</v>
      </c>
      <c r="G39" s="33">
        <f t="shared" si="6"/>
        <v>11.764705882352942</v>
      </c>
      <c r="H39" s="2">
        <v>0</v>
      </c>
      <c r="I39" s="33">
        <f t="shared" si="7"/>
        <v>0</v>
      </c>
      <c r="J39" s="2">
        <v>0</v>
      </c>
      <c r="K39" s="33">
        <f t="shared" si="8"/>
        <v>0</v>
      </c>
      <c r="L39" s="2">
        <v>9</v>
      </c>
      <c r="M39" s="33">
        <f t="shared" si="9"/>
        <v>52.941176470588239</v>
      </c>
    </row>
    <row r="40" spans="1:13" s="2" customFormat="1" ht="12.5" x14ac:dyDescent="0.25">
      <c r="A40" s="2" t="s">
        <v>145</v>
      </c>
      <c r="B40" s="2" t="s">
        <v>33</v>
      </c>
      <c r="C40" s="2">
        <v>16</v>
      </c>
      <c r="D40" s="2">
        <v>1</v>
      </c>
      <c r="E40" s="33">
        <f t="shared" si="5"/>
        <v>6.25</v>
      </c>
      <c r="F40" s="2">
        <v>0</v>
      </c>
      <c r="G40" s="33">
        <f t="shared" si="6"/>
        <v>0</v>
      </c>
      <c r="H40" s="2">
        <v>0</v>
      </c>
      <c r="I40" s="33">
        <f t="shared" si="7"/>
        <v>0</v>
      </c>
      <c r="J40" s="2">
        <v>0</v>
      </c>
      <c r="K40" s="33">
        <f t="shared" si="8"/>
        <v>0</v>
      </c>
      <c r="L40" s="2">
        <v>8</v>
      </c>
      <c r="M40" s="33">
        <f t="shared" si="9"/>
        <v>50</v>
      </c>
    </row>
    <row r="41" spans="1:13" s="2" customFormat="1" ht="12.5" x14ac:dyDescent="0.25">
      <c r="A41" s="2" t="s">
        <v>143</v>
      </c>
      <c r="B41" s="2" t="s">
        <v>33</v>
      </c>
      <c r="C41" s="2">
        <v>16</v>
      </c>
      <c r="D41" s="2">
        <v>1</v>
      </c>
      <c r="E41" s="33">
        <f t="shared" si="5"/>
        <v>6.25</v>
      </c>
      <c r="F41" s="2">
        <v>1</v>
      </c>
      <c r="G41" s="33">
        <f t="shared" si="6"/>
        <v>6.25</v>
      </c>
      <c r="H41" s="2">
        <v>1</v>
      </c>
      <c r="I41" s="33">
        <f t="shared" si="7"/>
        <v>6.25</v>
      </c>
      <c r="J41" s="2">
        <v>0</v>
      </c>
      <c r="K41" s="33">
        <f t="shared" si="8"/>
        <v>0</v>
      </c>
      <c r="L41" s="2">
        <v>3</v>
      </c>
      <c r="M41" s="33">
        <f t="shared" si="9"/>
        <v>18.75</v>
      </c>
    </row>
    <row r="42" spans="1:13" s="2" customFormat="1" ht="12.5" x14ac:dyDescent="0.25">
      <c r="A42" s="2" t="s">
        <v>142</v>
      </c>
      <c r="B42" s="2" t="s">
        <v>33</v>
      </c>
      <c r="C42" s="2">
        <v>16</v>
      </c>
      <c r="D42" s="2">
        <v>4</v>
      </c>
      <c r="E42" s="33">
        <f t="shared" si="5"/>
        <v>25</v>
      </c>
      <c r="F42" s="2">
        <v>1</v>
      </c>
      <c r="G42" s="33">
        <f t="shared" si="6"/>
        <v>6.25</v>
      </c>
      <c r="H42" s="2">
        <v>0</v>
      </c>
      <c r="I42" s="33">
        <f t="shared" si="7"/>
        <v>0</v>
      </c>
      <c r="J42" s="2">
        <v>0</v>
      </c>
      <c r="K42" s="33">
        <f t="shared" si="8"/>
        <v>0</v>
      </c>
      <c r="L42" s="2">
        <v>3</v>
      </c>
      <c r="M42" s="33">
        <f t="shared" si="9"/>
        <v>18.75</v>
      </c>
    </row>
    <row r="43" spans="1:13" s="2" customFormat="1" ht="12.5" x14ac:dyDescent="0.25">
      <c r="A43" s="2" t="s">
        <v>141</v>
      </c>
      <c r="B43" s="2" t="s">
        <v>33</v>
      </c>
      <c r="C43" s="2">
        <v>16</v>
      </c>
      <c r="D43" s="2">
        <v>0</v>
      </c>
      <c r="E43" s="33">
        <f t="shared" si="5"/>
        <v>0</v>
      </c>
      <c r="F43" s="2">
        <v>0</v>
      </c>
      <c r="G43" s="33">
        <f t="shared" si="6"/>
        <v>0</v>
      </c>
      <c r="H43" s="2">
        <v>0</v>
      </c>
      <c r="I43" s="33">
        <f t="shared" si="7"/>
        <v>0</v>
      </c>
      <c r="J43" s="2">
        <v>0</v>
      </c>
      <c r="K43" s="33">
        <f t="shared" si="8"/>
        <v>0</v>
      </c>
      <c r="L43" s="2">
        <v>1</v>
      </c>
      <c r="M43" s="33">
        <f t="shared" si="9"/>
        <v>6.25</v>
      </c>
    </row>
    <row r="44" spans="1:13" s="2" customFormat="1" ht="12.5" x14ac:dyDescent="0.25">
      <c r="A44" s="2" t="s">
        <v>140</v>
      </c>
      <c r="B44" s="2" t="s">
        <v>33</v>
      </c>
      <c r="C44" s="2">
        <v>20</v>
      </c>
      <c r="D44" s="2">
        <v>0</v>
      </c>
      <c r="E44" s="33">
        <f t="shared" si="5"/>
        <v>0</v>
      </c>
      <c r="F44" s="2">
        <v>2</v>
      </c>
      <c r="G44" s="33">
        <f t="shared" si="6"/>
        <v>10</v>
      </c>
      <c r="H44" s="2">
        <v>0</v>
      </c>
      <c r="I44" s="33">
        <f t="shared" si="7"/>
        <v>0</v>
      </c>
      <c r="J44" s="2">
        <v>0</v>
      </c>
      <c r="K44" s="33">
        <f t="shared" si="8"/>
        <v>0</v>
      </c>
      <c r="L44" s="2">
        <v>1</v>
      </c>
      <c r="M44" s="33">
        <f t="shared" si="9"/>
        <v>5</v>
      </c>
    </row>
    <row r="45" spans="1:13" s="2" customFormat="1" ht="12.5" x14ac:dyDescent="0.25">
      <c r="A45" s="2" t="s">
        <v>138</v>
      </c>
      <c r="B45" s="2" t="s">
        <v>33</v>
      </c>
      <c r="C45" s="2">
        <v>6</v>
      </c>
      <c r="D45" s="2">
        <v>0</v>
      </c>
      <c r="E45" s="33">
        <f t="shared" si="5"/>
        <v>0</v>
      </c>
      <c r="F45" s="2">
        <v>0</v>
      </c>
      <c r="G45" s="33">
        <f t="shared" si="6"/>
        <v>0</v>
      </c>
      <c r="H45" s="2">
        <v>0</v>
      </c>
      <c r="I45" s="33">
        <f t="shared" si="7"/>
        <v>0</v>
      </c>
      <c r="J45" s="2">
        <v>5</v>
      </c>
      <c r="K45" s="33">
        <f t="shared" si="8"/>
        <v>83.333333333333343</v>
      </c>
      <c r="L45" s="2">
        <v>0</v>
      </c>
      <c r="M45" s="33">
        <f t="shared" si="9"/>
        <v>0</v>
      </c>
    </row>
    <row r="46" spans="1:13" s="2" customFormat="1" ht="12.5" x14ac:dyDescent="0.25">
      <c r="A46" s="2" t="s">
        <v>137</v>
      </c>
      <c r="B46" s="2" t="s">
        <v>33</v>
      </c>
      <c r="C46" s="2">
        <v>9</v>
      </c>
      <c r="D46" s="2">
        <v>0</v>
      </c>
      <c r="E46" s="33">
        <f t="shared" si="5"/>
        <v>0</v>
      </c>
      <c r="F46" s="2">
        <v>1</v>
      </c>
      <c r="G46" s="33">
        <f t="shared" si="6"/>
        <v>11.111111111111111</v>
      </c>
      <c r="H46" s="2">
        <v>0</v>
      </c>
      <c r="I46" s="33">
        <f t="shared" si="7"/>
        <v>0</v>
      </c>
      <c r="J46" s="2">
        <v>5</v>
      </c>
      <c r="K46" s="33">
        <f t="shared" si="8"/>
        <v>55.555555555555557</v>
      </c>
      <c r="L46" s="2">
        <v>0</v>
      </c>
      <c r="M46" s="33">
        <f t="shared" si="9"/>
        <v>0</v>
      </c>
    </row>
    <row r="47" spans="1:13" s="2" customFormat="1" ht="12.5" x14ac:dyDescent="0.25">
      <c r="A47" s="2" t="s">
        <v>136</v>
      </c>
      <c r="B47" s="2" t="s">
        <v>33</v>
      </c>
      <c r="C47" s="2">
        <v>12</v>
      </c>
      <c r="D47" s="2">
        <v>1</v>
      </c>
      <c r="E47" s="33">
        <f t="shared" si="5"/>
        <v>8.3333333333333339</v>
      </c>
      <c r="F47" s="2">
        <v>1</v>
      </c>
      <c r="G47" s="33">
        <f t="shared" si="6"/>
        <v>8.3333333333333339</v>
      </c>
      <c r="H47" s="2">
        <v>0</v>
      </c>
      <c r="I47" s="33">
        <f t="shared" si="7"/>
        <v>0</v>
      </c>
      <c r="J47" s="2">
        <v>0</v>
      </c>
      <c r="K47" s="33">
        <f t="shared" si="8"/>
        <v>0</v>
      </c>
      <c r="L47" s="2">
        <v>0</v>
      </c>
      <c r="M47" s="33">
        <f t="shared" si="9"/>
        <v>0</v>
      </c>
    </row>
    <row r="48" spans="1:13" s="2" customFormat="1" ht="12.5" x14ac:dyDescent="0.25">
      <c r="A48" s="2" t="s">
        <v>135</v>
      </c>
      <c r="B48" s="2" t="s">
        <v>33</v>
      </c>
      <c r="C48" s="2">
        <v>16</v>
      </c>
      <c r="D48" s="2">
        <v>1</v>
      </c>
      <c r="E48" s="33">
        <f t="shared" si="5"/>
        <v>6.25</v>
      </c>
      <c r="F48" s="2">
        <v>1</v>
      </c>
      <c r="G48" s="33">
        <f t="shared" si="6"/>
        <v>6.25</v>
      </c>
      <c r="H48" s="2">
        <v>0</v>
      </c>
      <c r="I48" s="33">
        <f t="shared" si="7"/>
        <v>0</v>
      </c>
      <c r="J48" s="2">
        <v>0</v>
      </c>
      <c r="K48" s="33">
        <f t="shared" si="8"/>
        <v>0</v>
      </c>
      <c r="L48" s="2">
        <v>2</v>
      </c>
      <c r="M48" s="33">
        <f t="shared" si="9"/>
        <v>12.5</v>
      </c>
    </row>
    <row r="49" spans="1:22" s="2" customFormat="1" ht="12.5" x14ac:dyDescent="0.25">
      <c r="A49" s="2" t="s">
        <v>134</v>
      </c>
      <c r="B49" s="2" t="s">
        <v>33</v>
      </c>
      <c r="C49" s="2">
        <v>16</v>
      </c>
      <c r="D49" s="2">
        <v>0</v>
      </c>
      <c r="E49" s="33">
        <f t="shared" si="5"/>
        <v>0</v>
      </c>
      <c r="F49" s="2">
        <v>0</v>
      </c>
      <c r="G49" s="33">
        <f t="shared" si="6"/>
        <v>0</v>
      </c>
      <c r="H49" s="2">
        <v>0</v>
      </c>
      <c r="I49" s="33">
        <f t="shared" si="7"/>
        <v>0</v>
      </c>
      <c r="J49" s="2">
        <v>0</v>
      </c>
      <c r="K49" s="33">
        <f t="shared" si="8"/>
        <v>0</v>
      </c>
      <c r="L49" s="2">
        <v>0</v>
      </c>
      <c r="M49" s="33">
        <f t="shared" si="9"/>
        <v>0</v>
      </c>
    </row>
    <row r="50" spans="1:22" s="2" customFormat="1" ht="12.5" x14ac:dyDescent="0.25">
      <c r="A50" s="2" t="s">
        <v>133</v>
      </c>
      <c r="B50" s="2" t="s">
        <v>33</v>
      </c>
      <c r="C50" s="2">
        <v>13</v>
      </c>
      <c r="D50" s="2">
        <v>0</v>
      </c>
      <c r="E50" s="33">
        <f t="shared" si="5"/>
        <v>0</v>
      </c>
      <c r="F50" s="2">
        <v>0</v>
      </c>
      <c r="G50" s="33">
        <f t="shared" si="6"/>
        <v>0</v>
      </c>
      <c r="H50" s="2">
        <v>0</v>
      </c>
      <c r="I50" s="33">
        <f t="shared" si="7"/>
        <v>0</v>
      </c>
      <c r="J50" s="2">
        <v>0</v>
      </c>
      <c r="K50" s="33">
        <f t="shared" si="8"/>
        <v>0</v>
      </c>
      <c r="L50" s="2">
        <v>0</v>
      </c>
      <c r="M50" s="33">
        <f t="shared" si="9"/>
        <v>0</v>
      </c>
    </row>
    <row r="51" spans="1:22" s="2" customFormat="1" ht="12.5" x14ac:dyDescent="0.25">
      <c r="A51" s="2" t="s">
        <v>132</v>
      </c>
      <c r="B51" s="2" t="s">
        <v>30</v>
      </c>
      <c r="C51" s="2">
        <v>10.5</v>
      </c>
      <c r="D51" s="2">
        <v>1</v>
      </c>
      <c r="E51" s="33">
        <f t="shared" si="5"/>
        <v>9.5238095238095237</v>
      </c>
      <c r="F51" s="2">
        <v>0</v>
      </c>
      <c r="G51" s="33">
        <f t="shared" si="6"/>
        <v>0</v>
      </c>
      <c r="H51" s="2">
        <v>0</v>
      </c>
      <c r="I51" s="33">
        <f t="shared" si="7"/>
        <v>0</v>
      </c>
      <c r="J51" s="2">
        <v>0</v>
      </c>
      <c r="K51" s="33">
        <f t="shared" si="8"/>
        <v>0</v>
      </c>
      <c r="L51" s="2">
        <v>8</v>
      </c>
      <c r="M51" s="33">
        <f t="shared" si="9"/>
        <v>76.19047619047619</v>
      </c>
    </row>
    <row r="52" spans="1:22" s="2" customFormat="1" ht="12.5" x14ac:dyDescent="0.25">
      <c r="A52" s="2" t="s">
        <v>131</v>
      </c>
      <c r="B52" s="2" t="s">
        <v>33</v>
      </c>
      <c r="C52" s="2">
        <v>13</v>
      </c>
      <c r="D52" s="2">
        <v>0</v>
      </c>
      <c r="E52" s="33">
        <f t="shared" si="5"/>
        <v>0</v>
      </c>
      <c r="F52" s="2">
        <v>2</v>
      </c>
      <c r="G52" s="33">
        <f t="shared" si="6"/>
        <v>15.384615384615385</v>
      </c>
      <c r="H52" s="2">
        <v>0</v>
      </c>
      <c r="I52" s="33">
        <f t="shared" si="7"/>
        <v>0</v>
      </c>
      <c r="J52" s="2">
        <v>0</v>
      </c>
      <c r="K52" s="33">
        <f t="shared" si="8"/>
        <v>0</v>
      </c>
      <c r="L52" s="2">
        <v>1</v>
      </c>
      <c r="M52" s="33">
        <f t="shared" si="9"/>
        <v>7.6923076923076925</v>
      </c>
    </row>
    <row r="53" spans="1:22" s="2" customFormat="1" ht="12.5" x14ac:dyDescent="0.25">
      <c r="A53" s="2" t="s">
        <v>130</v>
      </c>
      <c r="B53" s="2" t="s">
        <v>33</v>
      </c>
      <c r="C53" s="2">
        <v>16</v>
      </c>
      <c r="D53" s="2">
        <v>1</v>
      </c>
      <c r="E53" s="33">
        <f t="shared" si="5"/>
        <v>6.25</v>
      </c>
      <c r="F53" s="2">
        <v>0</v>
      </c>
      <c r="G53" s="33">
        <f t="shared" si="6"/>
        <v>0</v>
      </c>
      <c r="H53" s="2">
        <v>0</v>
      </c>
      <c r="I53" s="33">
        <f t="shared" si="7"/>
        <v>0</v>
      </c>
      <c r="J53" s="2">
        <v>2</v>
      </c>
      <c r="K53" s="33">
        <f t="shared" si="8"/>
        <v>12.5</v>
      </c>
      <c r="L53" s="2">
        <v>1</v>
      </c>
      <c r="M53" s="33">
        <f t="shared" si="9"/>
        <v>6.25</v>
      </c>
    </row>
    <row r="54" spans="1:22" s="2" customFormat="1" ht="12.5" x14ac:dyDescent="0.25">
      <c r="A54" s="2" t="s">
        <v>129</v>
      </c>
      <c r="B54" s="2" t="s">
        <v>33</v>
      </c>
      <c r="C54" s="2">
        <v>8</v>
      </c>
      <c r="D54" s="2">
        <v>1</v>
      </c>
      <c r="E54" s="33">
        <f t="shared" si="5"/>
        <v>12.5</v>
      </c>
      <c r="F54" s="2">
        <v>0</v>
      </c>
      <c r="G54" s="33">
        <f t="shared" si="6"/>
        <v>0</v>
      </c>
      <c r="H54" s="2">
        <v>0</v>
      </c>
      <c r="I54" s="33">
        <f t="shared" si="7"/>
        <v>0</v>
      </c>
      <c r="J54" s="2">
        <v>0</v>
      </c>
      <c r="K54" s="33">
        <f t="shared" si="8"/>
        <v>0</v>
      </c>
      <c r="L54" s="2">
        <v>0</v>
      </c>
      <c r="M54" s="33">
        <f t="shared" si="9"/>
        <v>0</v>
      </c>
    </row>
    <row r="55" spans="1:22" s="2" customFormat="1" ht="13" x14ac:dyDescent="0.3">
      <c r="A55" s="2" t="s">
        <v>128</v>
      </c>
      <c r="B55" s="2" t="s">
        <v>33</v>
      </c>
      <c r="C55" s="2">
        <v>18</v>
      </c>
      <c r="D55" s="2">
        <v>2</v>
      </c>
      <c r="E55" s="33">
        <f t="shared" si="5"/>
        <v>11.111111111111111</v>
      </c>
      <c r="F55" s="2">
        <v>1</v>
      </c>
      <c r="G55" s="33">
        <f t="shared" si="6"/>
        <v>5.5555555555555554</v>
      </c>
      <c r="H55" s="2">
        <v>0</v>
      </c>
      <c r="I55" s="33">
        <f t="shared" si="7"/>
        <v>0</v>
      </c>
      <c r="J55" s="2">
        <v>0</v>
      </c>
      <c r="K55" s="33">
        <f t="shared" si="8"/>
        <v>0</v>
      </c>
      <c r="L55" s="2">
        <v>1</v>
      </c>
      <c r="M55" s="33">
        <f t="shared" si="9"/>
        <v>5.5555555555555554</v>
      </c>
      <c r="V55" s="14"/>
    </row>
    <row r="56" spans="1:22" s="2" customFormat="1" ht="12.5" x14ac:dyDescent="0.25">
      <c r="A56" s="2" t="s">
        <v>127</v>
      </c>
      <c r="B56" s="2" t="s">
        <v>33</v>
      </c>
      <c r="C56" s="2">
        <v>18</v>
      </c>
      <c r="D56" s="2">
        <v>0</v>
      </c>
      <c r="E56" s="33">
        <f t="shared" si="5"/>
        <v>0</v>
      </c>
      <c r="F56" s="2">
        <v>0</v>
      </c>
      <c r="G56" s="33">
        <f t="shared" si="6"/>
        <v>0</v>
      </c>
      <c r="H56" s="2">
        <v>0</v>
      </c>
      <c r="I56" s="33">
        <f t="shared" si="7"/>
        <v>0</v>
      </c>
      <c r="J56" s="2">
        <v>0</v>
      </c>
      <c r="K56" s="33">
        <f t="shared" si="8"/>
        <v>0</v>
      </c>
      <c r="L56" s="2">
        <v>3</v>
      </c>
      <c r="M56" s="33">
        <f t="shared" si="9"/>
        <v>16.666666666666664</v>
      </c>
    </row>
    <row r="57" spans="1:22" s="2" customFormat="1" ht="12.5" x14ac:dyDescent="0.25">
      <c r="A57" s="2" t="s">
        <v>126</v>
      </c>
      <c r="B57" s="2" t="s">
        <v>33</v>
      </c>
      <c r="C57" s="2">
        <v>14</v>
      </c>
      <c r="D57" s="2">
        <v>0</v>
      </c>
      <c r="E57" s="33">
        <f t="shared" si="5"/>
        <v>0</v>
      </c>
      <c r="F57" s="2">
        <v>0</v>
      </c>
      <c r="G57" s="33">
        <f t="shared" si="6"/>
        <v>0</v>
      </c>
      <c r="H57" s="2">
        <v>0</v>
      </c>
      <c r="I57" s="33">
        <f t="shared" si="7"/>
        <v>0</v>
      </c>
      <c r="J57" s="2">
        <v>0</v>
      </c>
      <c r="K57" s="33">
        <f t="shared" si="8"/>
        <v>0</v>
      </c>
      <c r="L57" s="2">
        <v>2</v>
      </c>
      <c r="M57" s="33">
        <f t="shared" si="9"/>
        <v>14.285714285714286</v>
      </c>
    </row>
    <row r="58" spans="1:22" s="2" customFormat="1" ht="12.5" x14ac:dyDescent="0.25">
      <c r="A58" s="2" t="s">
        <v>125</v>
      </c>
      <c r="B58" s="2" t="s">
        <v>33</v>
      </c>
      <c r="C58" s="2">
        <v>16</v>
      </c>
      <c r="D58" s="2">
        <v>0</v>
      </c>
      <c r="E58" s="33">
        <f t="shared" si="5"/>
        <v>0</v>
      </c>
      <c r="F58" s="2">
        <v>0</v>
      </c>
      <c r="G58" s="33">
        <f t="shared" si="6"/>
        <v>0</v>
      </c>
      <c r="H58" s="2">
        <v>0</v>
      </c>
      <c r="I58" s="33">
        <f t="shared" si="7"/>
        <v>0</v>
      </c>
      <c r="J58" s="2">
        <v>0</v>
      </c>
      <c r="K58" s="33">
        <f t="shared" si="8"/>
        <v>0</v>
      </c>
      <c r="L58" s="2">
        <v>1</v>
      </c>
      <c r="M58" s="33">
        <f t="shared" si="9"/>
        <v>6.25</v>
      </c>
    </row>
    <row r="59" spans="1:22" s="2" customFormat="1" ht="13" x14ac:dyDescent="0.3">
      <c r="A59" s="2" t="s">
        <v>124</v>
      </c>
      <c r="B59" s="2" t="s">
        <v>33</v>
      </c>
      <c r="C59" s="2">
        <v>16.5</v>
      </c>
      <c r="D59" s="2">
        <v>0</v>
      </c>
      <c r="E59" s="33">
        <f t="shared" si="5"/>
        <v>0</v>
      </c>
      <c r="F59" s="2">
        <v>1</v>
      </c>
      <c r="G59" s="33">
        <f t="shared" si="6"/>
        <v>6.0606060606060606</v>
      </c>
      <c r="H59" s="2">
        <v>0</v>
      </c>
      <c r="I59" s="33">
        <f t="shared" si="7"/>
        <v>0</v>
      </c>
      <c r="J59" s="2">
        <v>0</v>
      </c>
      <c r="K59" s="33">
        <f t="shared" si="8"/>
        <v>0</v>
      </c>
      <c r="L59" s="2">
        <v>0</v>
      </c>
      <c r="M59" s="33">
        <f t="shared" si="9"/>
        <v>0</v>
      </c>
      <c r="P59" s="8"/>
    </row>
    <row r="60" spans="1:22" s="2" customFormat="1" ht="12.5" x14ac:dyDescent="0.25">
      <c r="A60" s="2" t="s">
        <v>123</v>
      </c>
      <c r="B60" s="2" t="s">
        <v>33</v>
      </c>
      <c r="C60" s="2">
        <v>13</v>
      </c>
      <c r="D60" s="2">
        <v>0</v>
      </c>
      <c r="E60" s="33">
        <f t="shared" si="5"/>
        <v>0</v>
      </c>
      <c r="F60" s="2">
        <v>0</v>
      </c>
      <c r="G60" s="33">
        <f t="shared" si="6"/>
        <v>0</v>
      </c>
      <c r="H60" s="2">
        <v>0</v>
      </c>
      <c r="I60" s="33">
        <f t="shared" si="7"/>
        <v>0</v>
      </c>
      <c r="J60" s="2">
        <v>0</v>
      </c>
      <c r="K60" s="33">
        <f t="shared" si="8"/>
        <v>0</v>
      </c>
      <c r="L60" s="2">
        <v>1</v>
      </c>
      <c r="M60" s="33">
        <f t="shared" si="9"/>
        <v>7.6923076923076925</v>
      </c>
    </row>
    <row r="61" spans="1:22" x14ac:dyDescent="0.35">
      <c r="B61" s="14" t="s">
        <v>29</v>
      </c>
      <c r="C61" s="2">
        <f>SUM(C2:C60)</f>
        <v>900.5</v>
      </c>
      <c r="D61" s="14" t="s">
        <v>28</v>
      </c>
      <c r="E61" s="32">
        <f>AVERAGE(E2:E60)</f>
        <v>8.6452345113860556</v>
      </c>
      <c r="F61" s="14" t="s">
        <v>28</v>
      </c>
      <c r="G61" s="32">
        <f>AVERAGE(G2:G60)</f>
        <v>6.5392624643675825</v>
      </c>
      <c r="H61" s="14" t="s">
        <v>28</v>
      </c>
      <c r="I61" s="32">
        <f>AVERAGE(I2:I60)</f>
        <v>0.45847906017397544</v>
      </c>
      <c r="J61" s="14" t="s">
        <v>28</v>
      </c>
      <c r="K61" s="32">
        <f>AVERAGE(K2:K60)</f>
        <v>3.1355932203389831</v>
      </c>
      <c r="L61" s="14" t="s">
        <v>28</v>
      </c>
      <c r="M61" s="32">
        <f>AVERAGE(M2:M60)</f>
        <v>25.812300056849018</v>
      </c>
      <c r="O61" s="2"/>
      <c r="P61" s="2"/>
    </row>
    <row r="62" spans="1:22" x14ac:dyDescent="0.35">
      <c r="B62" s="14" t="s">
        <v>27</v>
      </c>
      <c r="C62" s="2">
        <v>59</v>
      </c>
      <c r="D62" s="31" t="s">
        <v>26</v>
      </c>
      <c r="E62" s="1">
        <f>STDEV(E2:E60)/SQRT(59)</f>
        <v>1.3615932993120838</v>
      </c>
      <c r="F62" s="31" t="s">
        <v>26</v>
      </c>
      <c r="G62" s="1">
        <f>STDEV(G2:G60)/SQRT(59)</f>
        <v>0.82196493413065885</v>
      </c>
      <c r="H62" s="31" t="s">
        <v>26</v>
      </c>
      <c r="I62" s="1">
        <f>STDEV(I2:I60)/SQRT(59)</f>
        <v>0.22394183462102338</v>
      </c>
      <c r="J62" s="31" t="s">
        <v>26</v>
      </c>
      <c r="K62" s="1">
        <f>STDEV(K2:K60)/SQRT(59)</f>
        <v>1.7083300777532093</v>
      </c>
      <c r="L62" s="31" t="s">
        <v>26</v>
      </c>
      <c r="M62" s="1">
        <f>STDEV(M2:M60)/SQRT(59)</f>
        <v>3.2974005882167883</v>
      </c>
      <c r="O62" s="2"/>
      <c r="P62" s="2"/>
    </row>
    <row r="63" spans="1:22" x14ac:dyDescent="0.35">
      <c r="B63" s="14" t="s">
        <v>25</v>
      </c>
      <c r="C63" s="2">
        <v>17827</v>
      </c>
      <c r="D63" s="31" t="s">
        <v>24</v>
      </c>
      <c r="E63" s="1">
        <f>STDEV(E2:E60)</f>
        <v>10.458596581337401</v>
      </c>
      <c r="F63" s="31" t="s">
        <v>24</v>
      </c>
      <c r="G63" s="1">
        <f>STDEV(G2:G60)</f>
        <v>6.3136324586948103</v>
      </c>
      <c r="H63" s="31" t="s">
        <v>24</v>
      </c>
      <c r="I63" s="1">
        <f>STDEV(I2:I60)</f>
        <v>1.7201298707691688</v>
      </c>
      <c r="J63" s="31" t="s">
        <v>24</v>
      </c>
      <c r="K63" s="1">
        <f>STDEV(K2:K60)</f>
        <v>13.121932312690111</v>
      </c>
      <c r="L63" s="31" t="s">
        <v>24</v>
      </c>
      <c r="M63" s="1">
        <f>STDEV(M2:M60)</f>
        <v>25.327814507200831</v>
      </c>
      <c r="O63" s="2"/>
      <c r="P63" s="8"/>
    </row>
    <row r="64" spans="1:22" x14ac:dyDescent="0.35">
      <c r="B64" s="14" t="s">
        <v>23</v>
      </c>
      <c r="C64" s="2">
        <f>C61/C62</f>
        <v>15.26271186440678</v>
      </c>
      <c r="D64" s="31" t="s">
        <v>22</v>
      </c>
      <c r="E64" s="1">
        <f>CONFIDENCE(0.05,E63,59)</f>
        <v>2.6686738282427496</v>
      </c>
      <c r="F64" s="31" t="s">
        <v>22</v>
      </c>
      <c r="G64" s="1">
        <f>CONFIDENCE(0.05,G63,59)</f>
        <v>1.6110216674509288</v>
      </c>
      <c r="H64" s="31" t="s">
        <v>22</v>
      </c>
      <c r="I64" s="1">
        <f>CONFIDENCE(0.05,I63,59)</f>
        <v>0.43891793048903072</v>
      </c>
      <c r="J64" s="31" t="s">
        <v>22</v>
      </c>
      <c r="K64" s="1">
        <f>CONFIDENCE(0.05,K63,59)</f>
        <v>3.3482654261027998</v>
      </c>
      <c r="L64" s="31" t="s">
        <v>22</v>
      </c>
      <c r="M64" s="1">
        <f>CONFIDENCE(0.05,M63,59)</f>
        <v>6.4627863955060931</v>
      </c>
      <c r="O64" s="2"/>
      <c r="P64" s="8"/>
    </row>
    <row r="65" spans="1:16" x14ac:dyDescent="0.35">
      <c r="B65" s="14" t="s">
        <v>21</v>
      </c>
      <c r="C65" s="30">
        <v>0.85</v>
      </c>
      <c r="O65" s="2"/>
      <c r="P65" s="8"/>
    </row>
    <row r="66" spans="1:16" x14ac:dyDescent="0.35">
      <c r="B66" s="14" t="s">
        <v>20</v>
      </c>
      <c r="D66" s="2">
        <f>SUM(D2:D60)</f>
        <v>81</v>
      </c>
      <c r="E66" s="29"/>
      <c r="F66" s="2">
        <f>SUM(F2:F60)</f>
        <v>61</v>
      </c>
      <c r="G66" s="29"/>
      <c r="H66" s="2">
        <f>SUM(H2:H60)</f>
        <v>4</v>
      </c>
      <c r="I66" s="29"/>
      <c r="J66" s="2">
        <f>SUM(J2:J60)</f>
        <v>18</v>
      </c>
      <c r="K66" s="29"/>
      <c r="L66" s="2">
        <f>SUM(L2:L60)</f>
        <v>251</v>
      </c>
      <c r="O66" s="2"/>
      <c r="P66" s="2"/>
    </row>
    <row r="67" spans="1:16" x14ac:dyDescent="0.35">
      <c r="O67" s="2"/>
      <c r="P67" s="2"/>
    </row>
    <row r="68" spans="1:16" x14ac:dyDescent="0.35">
      <c r="P68" s="2"/>
    </row>
    <row r="69" spans="1:16" x14ac:dyDescent="0.35">
      <c r="O69" s="14"/>
      <c r="P69" s="14"/>
    </row>
    <row r="70" spans="1:16" s="9" customFormat="1" ht="14" x14ac:dyDescent="0.3"/>
    <row r="71" spans="1:16" s="27" customFormat="1" ht="14" x14ac:dyDescent="0.3">
      <c r="A71" s="41" t="s">
        <v>198</v>
      </c>
      <c r="B71" s="41"/>
      <c r="C71" s="41"/>
      <c r="D71" s="41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s="9" customFormat="1" ht="14" x14ac:dyDescent="0.3">
      <c r="A72" s="2" t="s">
        <v>19</v>
      </c>
      <c r="B72" s="2" t="s">
        <v>16</v>
      </c>
      <c r="C72" s="2" t="s">
        <v>18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s="9" customFormat="1" ht="1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s="9" customFormat="1" ht="14" x14ac:dyDescent="0.3">
      <c r="A74" s="2"/>
      <c r="B74" s="2"/>
      <c r="C74" s="25"/>
      <c r="D74" s="24" t="s">
        <v>15</v>
      </c>
      <c r="E74" s="23"/>
      <c r="F74" s="22"/>
      <c r="G74" s="21" t="s">
        <v>14</v>
      </c>
      <c r="H74" s="20"/>
      <c r="I74" s="19"/>
      <c r="J74" s="18" t="s">
        <v>13</v>
      </c>
      <c r="K74" s="17"/>
      <c r="L74" s="26"/>
      <c r="M74" s="2"/>
      <c r="N74" s="2"/>
      <c r="O74" s="2"/>
      <c r="P74" s="2"/>
    </row>
    <row r="75" spans="1:16" s="9" customFormat="1" ht="14" x14ac:dyDescent="0.3">
      <c r="A75" s="2"/>
      <c r="B75" s="14" t="s">
        <v>12</v>
      </c>
      <c r="C75" s="16" t="s">
        <v>11</v>
      </c>
      <c r="D75" s="13" t="s">
        <v>10</v>
      </c>
      <c r="E75" s="15" t="s">
        <v>9</v>
      </c>
      <c r="F75" s="16" t="s">
        <v>11</v>
      </c>
      <c r="G75" s="13" t="s">
        <v>10</v>
      </c>
      <c r="H75" s="15" t="s">
        <v>9</v>
      </c>
      <c r="I75" s="16" t="s">
        <v>11</v>
      </c>
      <c r="J75" s="13" t="s">
        <v>10</v>
      </c>
      <c r="K75" s="15" t="s">
        <v>9</v>
      </c>
      <c r="L75" s="13" t="s">
        <v>8</v>
      </c>
      <c r="M75" s="13" t="s">
        <v>7</v>
      </c>
      <c r="N75" s="13" t="s">
        <v>17</v>
      </c>
      <c r="O75" s="14" t="s">
        <v>6</v>
      </c>
      <c r="P75" s="13" t="s">
        <v>5</v>
      </c>
    </row>
    <row r="76" spans="1:16" s="9" customFormat="1" ht="14" x14ac:dyDescent="0.3">
      <c r="A76" s="8" t="s">
        <v>4</v>
      </c>
      <c r="B76" s="2">
        <v>17827</v>
      </c>
      <c r="C76" s="3">
        <f>E61</f>
        <v>8.6452345113860556</v>
      </c>
      <c r="D76" s="6">
        <f>C76/3.26</f>
        <v>2.6519124268055387</v>
      </c>
      <c r="E76" s="7">
        <f>D76*B76/100</f>
        <v>472.75642832662334</v>
      </c>
      <c r="F76" s="3">
        <f>E61-E64</f>
        <v>5.9765606831433065</v>
      </c>
      <c r="G76" s="6">
        <f>F76/3.26</f>
        <v>1.8333008230500942</v>
      </c>
      <c r="H76" s="12">
        <f>G76*B76/100</f>
        <v>326.82253772514031</v>
      </c>
      <c r="I76" s="3">
        <f>E61+E64</f>
        <v>11.313908339628805</v>
      </c>
      <c r="J76" s="6">
        <f>I76/3.26</f>
        <v>3.4705240305609832</v>
      </c>
      <c r="K76" s="12">
        <f>J76*B76/100</f>
        <v>618.69031892810654</v>
      </c>
      <c r="L76" s="4">
        <f>E76-H76</f>
        <v>145.93389060148303</v>
      </c>
      <c r="M76" s="5">
        <f>L76/E76*100</f>
        <v>30.86872686597475</v>
      </c>
      <c r="N76" s="4">
        <f>K76-E76</f>
        <v>145.9338906014832</v>
      </c>
      <c r="O76" s="3">
        <f t="shared" ref="O76:P80" si="10">C76-F76</f>
        <v>2.6686738282427491</v>
      </c>
      <c r="P76" s="3">
        <f t="shared" si="10"/>
        <v>0.81861160375544451</v>
      </c>
    </row>
    <row r="77" spans="1:16" s="9" customFormat="1" ht="14" x14ac:dyDescent="0.3">
      <c r="A77" s="8" t="s">
        <v>3</v>
      </c>
      <c r="B77" s="2">
        <v>17827</v>
      </c>
      <c r="C77" s="3">
        <f>G61</f>
        <v>6.5392624643675825</v>
      </c>
      <c r="D77" s="6">
        <f>C77/3.26</f>
        <v>2.005908731401099</v>
      </c>
      <c r="E77" s="7">
        <f>D77*B77/100</f>
        <v>357.59334954687392</v>
      </c>
      <c r="F77" s="3">
        <f>G61-G64</f>
        <v>4.9282407969166542</v>
      </c>
      <c r="G77" s="6">
        <f>F77/3.26</f>
        <v>1.5117303058026548</v>
      </c>
      <c r="H77" s="12">
        <f>G77*B77/100</f>
        <v>269.49616161543929</v>
      </c>
      <c r="I77" s="3">
        <f>G61+G64</f>
        <v>8.1502841318185109</v>
      </c>
      <c r="J77" s="6">
        <f>I77/3.26</f>
        <v>2.5000871569995433</v>
      </c>
      <c r="K77" s="12">
        <f>J77*B77/100</f>
        <v>445.69053747830861</v>
      </c>
      <c r="L77" s="4">
        <f>E77-H77</f>
        <v>88.097187931434632</v>
      </c>
      <c r="M77" s="5">
        <f>L77/E77*100</f>
        <v>24.636137121416656</v>
      </c>
      <c r="N77" s="4">
        <f>K77-E77</f>
        <v>88.097187931434689</v>
      </c>
      <c r="O77" s="3">
        <f t="shared" si="10"/>
        <v>1.6110216674509283</v>
      </c>
      <c r="P77" s="3">
        <f t="shared" si="10"/>
        <v>0.49417842559844427</v>
      </c>
    </row>
    <row r="78" spans="1:16" s="2" customFormat="1" ht="13" x14ac:dyDescent="0.3">
      <c r="A78" s="11" t="s">
        <v>2</v>
      </c>
      <c r="B78" s="2">
        <v>17827</v>
      </c>
      <c r="C78" s="10">
        <f>I61</f>
        <v>0.45847906017397544</v>
      </c>
      <c r="D78" s="6">
        <f>C78/3.26</f>
        <v>0.14063774851962438</v>
      </c>
      <c r="E78" s="7">
        <f>D78*B78/100</f>
        <v>25.07149142859344</v>
      </c>
      <c r="F78" s="10">
        <f>I61-I64</f>
        <v>1.9561129684944722E-2</v>
      </c>
      <c r="G78" s="6">
        <f>F78/3.26</f>
        <v>6.0003465291241483E-3</v>
      </c>
      <c r="H78" s="12">
        <f>G78*B78/100</f>
        <v>1.0696817757469619</v>
      </c>
      <c r="I78" s="10">
        <f>I61+I64</f>
        <v>0.89739699066300616</v>
      </c>
      <c r="J78" s="6">
        <f>I78/3.26</f>
        <v>0.27527515051012463</v>
      </c>
      <c r="K78" s="12">
        <f>J78*B78/100</f>
        <v>49.073301081439922</v>
      </c>
      <c r="L78" s="4">
        <f>E78-H78</f>
        <v>24.001809652846479</v>
      </c>
      <c r="M78" s="5">
        <f>L78/E78*100</f>
        <v>95.733473699426526</v>
      </c>
      <c r="N78" s="4">
        <f>K78-E78</f>
        <v>24.001809652846482</v>
      </c>
      <c r="O78" s="3">
        <f t="shared" si="10"/>
        <v>0.43891793048903072</v>
      </c>
      <c r="P78" s="3">
        <f t="shared" si="10"/>
        <v>0.13463740199050023</v>
      </c>
    </row>
    <row r="79" spans="1:16" s="9" customFormat="1" ht="14" x14ac:dyDescent="0.3">
      <c r="A79" s="11" t="s">
        <v>1</v>
      </c>
      <c r="B79" s="2">
        <v>17827</v>
      </c>
      <c r="C79" s="10">
        <f>K61</f>
        <v>3.1355932203389831</v>
      </c>
      <c r="D79" s="6">
        <f>C79/3.26</f>
        <v>0.96183841114692736</v>
      </c>
      <c r="E79" s="7">
        <f>D79*B79/100</f>
        <v>171.46693355516277</v>
      </c>
      <c r="F79" s="3">
        <f>K61-K64</f>
        <v>-0.21267220576381662</v>
      </c>
      <c r="G79" s="6">
        <f>F79/3.26</f>
        <v>-6.5236872933686088E-2</v>
      </c>
      <c r="H79" s="12">
        <f>G79*B79/100</f>
        <v>-11.629777337888219</v>
      </c>
      <c r="I79" s="10">
        <f>K61+K64</f>
        <v>6.4838586464417833</v>
      </c>
      <c r="J79" s="6">
        <f>I79/3.26</f>
        <v>1.988913695227541</v>
      </c>
      <c r="K79" s="12">
        <f>J79*B79/100</f>
        <v>354.56364444821372</v>
      </c>
      <c r="L79" s="4">
        <f>E79-H79</f>
        <v>183.09671089305098</v>
      </c>
      <c r="M79" s="5">
        <f>L79/E79*100</f>
        <v>106.78251899462983</v>
      </c>
      <c r="N79" s="4">
        <f>K79-E79</f>
        <v>183.09671089305095</v>
      </c>
      <c r="O79" s="3">
        <f t="shared" si="10"/>
        <v>3.3482654261027998</v>
      </c>
      <c r="P79" s="3">
        <f t="shared" si="10"/>
        <v>1.0270752840806134</v>
      </c>
    </row>
    <row r="80" spans="1:16" s="2" customFormat="1" ht="13" x14ac:dyDescent="0.3">
      <c r="A80" s="8" t="s">
        <v>0</v>
      </c>
      <c r="B80" s="2">
        <v>17827</v>
      </c>
      <c r="C80" s="3">
        <f>M61</f>
        <v>25.812300056849018</v>
      </c>
      <c r="D80" s="6">
        <f>C80/3.26</f>
        <v>7.9178834530211715</v>
      </c>
      <c r="E80" s="7">
        <f>D80*B80/100</f>
        <v>1411.5210831700842</v>
      </c>
      <c r="F80" s="3">
        <f>M61-M64</f>
        <v>19.349513661342925</v>
      </c>
      <c r="G80" s="6">
        <f>F80/3.26</f>
        <v>5.9354336384487505</v>
      </c>
      <c r="H80" s="12">
        <f>G80*B80/100</f>
        <v>1058.1097547262586</v>
      </c>
      <c r="I80" s="3">
        <f>M61+M64</f>
        <v>32.275086452355112</v>
      </c>
      <c r="J80" s="6">
        <f>I80/3.26</f>
        <v>9.9003332675935933</v>
      </c>
      <c r="K80" s="12">
        <f>J80*B80/100</f>
        <v>1764.9324116139098</v>
      </c>
      <c r="L80" s="4">
        <f>E80-H80</f>
        <v>353.4113284438256</v>
      </c>
      <c r="M80" s="5">
        <f>L80/E80*100</f>
        <v>25.037623076101127</v>
      </c>
      <c r="N80" s="4">
        <f>K80-E80</f>
        <v>353.4113284438256</v>
      </c>
      <c r="O80" s="3">
        <f t="shared" si="10"/>
        <v>6.4627863955060931</v>
      </c>
      <c r="P80" s="3">
        <f t="shared" si="10"/>
        <v>1.982449814572421</v>
      </c>
    </row>
    <row r="83" spans="1:16" s="27" customFormat="1" ht="14" x14ac:dyDescent="0.3">
      <c r="A83" s="41" t="s">
        <v>199</v>
      </c>
      <c r="B83" s="41"/>
      <c r="C83" s="41"/>
      <c r="D83" s="41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5" spans="1:16" x14ac:dyDescent="0.35">
      <c r="B85" t="s">
        <v>4</v>
      </c>
      <c r="C85" t="s">
        <v>3</v>
      </c>
      <c r="D85" t="s">
        <v>196</v>
      </c>
      <c r="E85" s="36" t="s">
        <v>1</v>
      </c>
      <c r="F85" t="s">
        <v>0</v>
      </c>
    </row>
    <row r="86" spans="1:16" x14ac:dyDescent="0.35">
      <c r="A86" s="2" t="s">
        <v>197</v>
      </c>
      <c r="B86" s="2">
        <f>100*(_xlfn.STDEV.P(D2:D60))/AVERAGE(D2:D60)</f>
        <v>132.01220193657582</v>
      </c>
      <c r="C86" s="2">
        <f>100*(_xlfn.STDEV.P(F2:F60))/AVERAGE(F2:F60)</f>
        <v>99.095614817753528</v>
      </c>
      <c r="D86" s="2">
        <f>100*(_xlfn.STDEV.P(H2:H60))/AVERAGE(H2:H60)</f>
        <v>370.80992435478311</v>
      </c>
      <c r="E86" s="2">
        <f>100*(_xlfn.STDEV.P(J2:J60))/AVERAGE(J2:J60)</f>
        <v>331.94153880643677</v>
      </c>
      <c r="F86" s="2">
        <f>100*(_xlfn.STDEV.P(L2:L60))/AVERAGE(L2:L60)</f>
        <v>105.08567608133447</v>
      </c>
    </row>
    <row r="87" spans="1:16" x14ac:dyDescent="0.35">
      <c r="A87" t="s">
        <v>195</v>
      </c>
      <c r="B87" s="26">
        <f>D76-(B86*D76/100)</f>
        <v>-0.84893556125013747</v>
      </c>
      <c r="C87" s="26">
        <f>D77-(C86*D77/100)</f>
        <v>1.8141141336179611E-2</v>
      </c>
      <c r="D87" s="26">
        <f>D78-(D86*D78/100)</f>
        <v>-0.38086098038026484</v>
      </c>
      <c r="E87" s="26">
        <f>D79-(E86*D79/100)</f>
        <v>-2.2309028116455658</v>
      </c>
      <c r="F87" s="26">
        <f>D80-(F86*D80/100)</f>
        <v>-0.40267790491823785</v>
      </c>
    </row>
    <row r="88" spans="1:16" x14ac:dyDescent="0.35">
      <c r="A88" t="s">
        <v>192</v>
      </c>
      <c r="B88" s="26">
        <f>D76+(B86*D76/100)</f>
        <v>6.1527604148612145</v>
      </c>
      <c r="C88" s="26">
        <f>D77+(C86*D77/100)</f>
        <v>3.9936763214660185</v>
      </c>
      <c r="D88" s="26">
        <f>D78+(D86*D78/100)</f>
        <v>0.66213647741951365</v>
      </c>
      <c r="E88" s="26">
        <f>D79+(E86*D79/100)</f>
        <v>4.1545796339394201</v>
      </c>
      <c r="F88" s="26">
        <f>D80+(F86*D80/100)</f>
        <v>16.23844481096058</v>
      </c>
    </row>
    <row r="89" spans="1:16" x14ac:dyDescent="0.35">
      <c r="A89" t="s">
        <v>194</v>
      </c>
      <c r="B89" s="40">
        <f>E76-(B86*E76/100)</f>
        <v>-151.33974250406209</v>
      </c>
      <c r="C89" s="40">
        <f>E77-(C86*E77/100)</f>
        <v>3.2340212660007523</v>
      </c>
      <c r="D89" s="40">
        <f>E78-(D86*E78/100)</f>
        <v>-67.89608697238981</v>
      </c>
      <c r="E89" s="40">
        <f>E79-(E86*E79/100)</f>
        <v>-397.70304423205505</v>
      </c>
      <c r="F89" s="40">
        <f>E80-(F86*E80/100)</f>
        <v>-71.785390109774198</v>
      </c>
    </row>
    <row r="90" spans="1:16" x14ac:dyDescent="0.35">
      <c r="A90" s="36" t="s">
        <v>193</v>
      </c>
      <c r="B90" s="40">
        <f>E76+(B86*E76/100)</f>
        <v>1096.8525991573088</v>
      </c>
      <c r="C90" s="40">
        <f>E77+(C86*E77/100)</f>
        <v>711.95267782774704</v>
      </c>
      <c r="D90" s="40">
        <f>E78+(D86*E78/100)</f>
        <v>118.0390698295767</v>
      </c>
      <c r="E90" s="40">
        <f>E79+(E86*E79/100)</f>
        <v>740.63691134238059</v>
      </c>
      <c r="F90" s="40">
        <f>E80+(F86*E80/100)</f>
        <v>2894.8275564499427</v>
      </c>
    </row>
    <row r="91" spans="1:16" x14ac:dyDescent="0.35">
      <c r="A91" s="36"/>
    </row>
  </sheetData>
  <autoFilter ref="A1:M60" xr:uid="{00000000-0009-0000-0000-000001000000}"/>
  <conditionalFormatting sqref="A1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9"/>
  <sheetViews>
    <sheetView topLeftCell="A85" zoomScale="80" zoomScaleNormal="80" workbookViewId="0">
      <selection activeCell="A105" sqref="A105"/>
    </sheetView>
  </sheetViews>
  <sheetFormatPr defaultRowHeight="14.5" x14ac:dyDescent="0.35"/>
  <cols>
    <col min="5" max="5" width="8.7265625" style="1"/>
    <col min="7" max="7" width="8.7265625" style="1"/>
    <col min="9" max="9" width="8.7265625" style="1"/>
    <col min="11" max="11" width="8.7265625" style="1"/>
    <col min="13" max="13" width="8.7265625" style="1"/>
    <col min="15" max="15" width="17.26953125" customWidth="1"/>
  </cols>
  <sheetData>
    <row r="1" spans="1:19" s="36" customFormat="1" x14ac:dyDescent="0.35">
      <c r="A1" s="34" t="s">
        <v>122</v>
      </c>
      <c r="B1" s="34" t="s">
        <v>121</v>
      </c>
      <c r="C1" s="34" t="s">
        <v>120</v>
      </c>
      <c r="D1" s="34" t="s">
        <v>119</v>
      </c>
      <c r="E1" s="34" t="s">
        <v>118</v>
      </c>
      <c r="F1" s="34" t="s">
        <v>117</v>
      </c>
      <c r="G1" s="34" t="s">
        <v>116</v>
      </c>
      <c r="H1" s="34" t="s">
        <v>115</v>
      </c>
      <c r="I1" s="34" t="s">
        <v>114</v>
      </c>
      <c r="J1" s="34" t="s">
        <v>113</v>
      </c>
      <c r="K1" s="34" t="s">
        <v>112</v>
      </c>
      <c r="L1" s="34" t="s">
        <v>111</v>
      </c>
      <c r="M1" s="34" t="s">
        <v>110</v>
      </c>
    </row>
    <row r="2" spans="1:19" x14ac:dyDescent="0.35">
      <c r="A2" s="2" t="s">
        <v>109</v>
      </c>
      <c r="B2" s="2" t="s">
        <v>33</v>
      </c>
      <c r="C2" s="2">
        <v>15</v>
      </c>
      <c r="D2" s="2">
        <v>0</v>
      </c>
      <c r="E2" s="33">
        <f t="shared" ref="E2:E33" si="0">(100/$C2)*$D2</f>
        <v>0</v>
      </c>
      <c r="F2" s="2">
        <v>1</v>
      </c>
      <c r="G2" s="33">
        <f t="shared" ref="G2:G33" si="1">(100/$C2)*$F2</f>
        <v>6.666666666666667</v>
      </c>
      <c r="H2" s="2">
        <v>0</v>
      </c>
      <c r="I2" s="33">
        <f t="shared" ref="I2:I33" si="2">(100/$C2)*$H2</f>
        <v>0</v>
      </c>
      <c r="J2" s="2">
        <v>0</v>
      </c>
      <c r="K2" s="33">
        <f t="shared" ref="K2:K33" si="3">(100/$C2)*$J2</f>
        <v>0</v>
      </c>
      <c r="L2" s="2">
        <v>2</v>
      </c>
      <c r="M2" s="33">
        <f t="shared" ref="M2:M33" si="4">(100/$C2)*$L2</f>
        <v>13.333333333333334</v>
      </c>
    </row>
    <row r="3" spans="1:19" x14ac:dyDescent="0.35">
      <c r="A3" s="2" t="s">
        <v>108</v>
      </c>
      <c r="B3" s="2" t="s">
        <v>30</v>
      </c>
      <c r="C3" s="2">
        <v>20</v>
      </c>
      <c r="D3" s="2">
        <v>2</v>
      </c>
      <c r="E3" s="33">
        <f t="shared" si="0"/>
        <v>10</v>
      </c>
      <c r="F3" s="2">
        <v>1</v>
      </c>
      <c r="G3" s="33">
        <f t="shared" si="1"/>
        <v>5</v>
      </c>
      <c r="H3" s="2">
        <v>0</v>
      </c>
      <c r="I3" s="33">
        <f t="shared" si="2"/>
        <v>0</v>
      </c>
      <c r="J3" s="2">
        <v>0</v>
      </c>
      <c r="K3" s="33">
        <f t="shared" si="3"/>
        <v>0</v>
      </c>
      <c r="L3" s="2">
        <v>3</v>
      </c>
      <c r="M3" s="33">
        <f t="shared" si="4"/>
        <v>15</v>
      </c>
      <c r="P3" s="37"/>
    </row>
    <row r="4" spans="1:19" x14ac:dyDescent="0.35">
      <c r="A4" s="2" t="s">
        <v>107</v>
      </c>
      <c r="B4" s="2" t="s">
        <v>33</v>
      </c>
      <c r="C4" s="2">
        <v>16.5</v>
      </c>
      <c r="D4" s="2">
        <v>0</v>
      </c>
      <c r="E4" s="33">
        <f t="shared" si="0"/>
        <v>0</v>
      </c>
      <c r="F4" s="2">
        <v>1</v>
      </c>
      <c r="G4" s="33">
        <f t="shared" si="1"/>
        <v>6.0606060606060606</v>
      </c>
      <c r="H4" s="2">
        <v>0</v>
      </c>
      <c r="I4" s="33">
        <f t="shared" si="2"/>
        <v>0</v>
      </c>
      <c r="J4" s="2">
        <v>0</v>
      </c>
      <c r="K4" s="33">
        <f t="shared" si="3"/>
        <v>0</v>
      </c>
      <c r="L4" s="2">
        <v>6</v>
      </c>
      <c r="M4" s="33">
        <f t="shared" si="4"/>
        <v>36.36363636363636</v>
      </c>
      <c r="P4" s="38"/>
      <c r="S4" s="35"/>
    </row>
    <row r="5" spans="1:19" x14ac:dyDescent="0.35">
      <c r="A5" s="34" t="s">
        <v>106</v>
      </c>
      <c r="B5" s="2" t="s">
        <v>30</v>
      </c>
      <c r="C5" s="2">
        <v>20</v>
      </c>
      <c r="D5" s="2">
        <v>0</v>
      </c>
      <c r="E5" s="33">
        <f t="shared" si="0"/>
        <v>0</v>
      </c>
      <c r="F5" s="2">
        <v>1</v>
      </c>
      <c r="G5" s="33">
        <f t="shared" si="1"/>
        <v>5</v>
      </c>
      <c r="H5" s="2">
        <v>0</v>
      </c>
      <c r="I5" s="33">
        <f t="shared" si="2"/>
        <v>0</v>
      </c>
      <c r="J5" s="2">
        <v>0</v>
      </c>
      <c r="K5" s="33">
        <f t="shared" si="3"/>
        <v>0</v>
      </c>
      <c r="L5" s="2">
        <v>2</v>
      </c>
      <c r="M5" s="33">
        <f t="shared" si="4"/>
        <v>10</v>
      </c>
    </row>
    <row r="6" spans="1:19" x14ac:dyDescent="0.35">
      <c r="A6" s="2" t="s">
        <v>105</v>
      </c>
      <c r="B6" s="2" t="s">
        <v>33</v>
      </c>
      <c r="C6" s="2">
        <v>15.5</v>
      </c>
      <c r="D6" s="2">
        <v>0</v>
      </c>
      <c r="E6" s="33">
        <f t="shared" si="0"/>
        <v>0</v>
      </c>
      <c r="F6" s="2">
        <v>2</v>
      </c>
      <c r="G6" s="33">
        <f t="shared" si="1"/>
        <v>12.903225806451612</v>
      </c>
      <c r="H6" s="2">
        <v>0</v>
      </c>
      <c r="I6" s="33">
        <f t="shared" si="2"/>
        <v>0</v>
      </c>
      <c r="J6" s="2">
        <v>0</v>
      </c>
      <c r="K6" s="33">
        <f t="shared" si="3"/>
        <v>0</v>
      </c>
      <c r="L6" s="2">
        <v>4</v>
      </c>
      <c r="M6" s="33">
        <f t="shared" si="4"/>
        <v>25.806451612903224</v>
      </c>
    </row>
    <row r="7" spans="1:19" x14ac:dyDescent="0.35">
      <c r="A7" s="2" t="s">
        <v>104</v>
      </c>
      <c r="B7" s="2" t="s">
        <v>33</v>
      </c>
      <c r="C7" s="2">
        <v>15</v>
      </c>
      <c r="D7" s="2">
        <v>0</v>
      </c>
      <c r="E7" s="33">
        <f t="shared" si="0"/>
        <v>0</v>
      </c>
      <c r="F7" s="2">
        <v>0</v>
      </c>
      <c r="G7" s="33">
        <f t="shared" si="1"/>
        <v>0</v>
      </c>
      <c r="H7" s="2">
        <v>0</v>
      </c>
      <c r="I7" s="33">
        <f t="shared" si="2"/>
        <v>0</v>
      </c>
      <c r="J7" s="2">
        <v>0</v>
      </c>
      <c r="K7" s="33">
        <f t="shared" si="3"/>
        <v>0</v>
      </c>
      <c r="L7" s="2">
        <v>0</v>
      </c>
      <c r="M7" s="33">
        <f t="shared" si="4"/>
        <v>0</v>
      </c>
    </row>
    <row r="8" spans="1:19" x14ac:dyDescent="0.35">
      <c r="A8" s="2" t="s">
        <v>103</v>
      </c>
      <c r="B8" s="2" t="s">
        <v>30</v>
      </c>
      <c r="C8" s="2">
        <v>10.5</v>
      </c>
      <c r="D8" s="2">
        <v>0</v>
      </c>
      <c r="E8" s="33">
        <f t="shared" si="0"/>
        <v>0</v>
      </c>
      <c r="F8" s="2">
        <v>1</v>
      </c>
      <c r="G8" s="33">
        <f t="shared" si="1"/>
        <v>9.5238095238095237</v>
      </c>
      <c r="H8" s="2">
        <v>0</v>
      </c>
      <c r="I8" s="33">
        <f t="shared" si="2"/>
        <v>0</v>
      </c>
      <c r="J8" s="2">
        <v>0</v>
      </c>
      <c r="K8" s="33">
        <f t="shared" si="3"/>
        <v>0</v>
      </c>
      <c r="L8" s="2">
        <v>1</v>
      </c>
      <c r="M8" s="33">
        <f t="shared" si="4"/>
        <v>9.5238095238095237</v>
      </c>
    </row>
    <row r="9" spans="1:19" x14ac:dyDescent="0.35">
      <c r="A9" s="2" t="s">
        <v>102</v>
      </c>
      <c r="B9" s="2" t="s">
        <v>33</v>
      </c>
      <c r="C9" s="2">
        <v>15.5</v>
      </c>
      <c r="D9" s="2">
        <v>1</v>
      </c>
      <c r="E9" s="33">
        <f t="shared" si="0"/>
        <v>6.4516129032258061</v>
      </c>
      <c r="F9" s="2">
        <v>1</v>
      </c>
      <c r="G9" s="33">
        <f t="shared" si="1"/>
        <v>6.4516129032258061</v>
      </c>
      <c r="H9" s="2">
        <v>0</v>
      </c>
      <c r="I9" s="33">
        <f t="shared" si="2"/>
        <v>0</v>
      </c>
      <c r="J9" s="2">
        <v>0</v>
      </c>
      <c r="K9" s="33">
        <f t="shared" si="3"/>
        <v>0</v>
      </c>
      <c r="L9" s="2">
        <v>4</v>
      </c>
      <c r="M9" s="33">
        <f t="shared" si="4"/>
        <v>25.806451612903224</v>
      </c>
    </row>
    <row r="10" spans="1:19" x14ac:dyDescent="0.35">
      <c r="A10" s="2" t="s">
        <v>101</v>
      </c>
      <c r="B10" s="2" t="s">
        <v>33</v>
      </c>
      <c r="C10" s="2">
        <v>18</v>
      </c>
      <c r="D10" s="2">
        <v>0</v>
      </c>
      <c r="E10" s="33">
        <f t="shared" si="0"/>
        <v>0</v>
      </c>
      <c r="F10" s="2">
        <v>2</v>
      </c>
      <c r="G10" s="33">
        <f t="shared" si="1"/>
        <v>11.111111111111111</v>
      </c>
      <c r="H10" s="2">
        <v>0</v>
      </c>
      <c r="I10" s="33">
        <f t="shared" si="2"/>
        <v>0</v>
      </c>
      <c r="J10" s="2">
        <v>0</v>
      </c>
      <c r="K10" s="33">
        <f t="shared" si="3"/>
        <v>0</v>
      </c>
      <c r="L10" s="2">
        <v>2</v>
      </c>
      <c r="M10" s="33">
        <f t="shared" si="4"/>
        <v>11.111111111111111</v>
      </c>
    </row>
    <row r="11" spans="1:19" x14ac:dyDescent="0.35">
      <c r="A11" s="2" t="s">
        <v>100</v>
      </c>
      <c r="B11" s="2" t="s">
        <v>33</v>
      </c>
      <c r="C11" s="2">
        <v>9</v>
      </c>
      <c r="D11" s="2">
        <v>0</v>
      </c>
      <c r="E11" s="33">
        <f t="shared" si="0"/>
        <v>0</v>
      </c>
      <c r="F11" s="2">
        <v>1</v>
      </c>
      <c r="G11" s="33">
        <f t="shared" si="1"/>
        <v>11.111111111111111</v>
      </c>
      <c r="H11" s="2">
        <v>0</v>
      </c>
      <c r="I11" s="33">
        <f t="shared" si="2"/>
        <v>0</v>
      </c>
      <c r="J11" s="2">
        <v>2</v>
      </c>
      <c r="K11" s="33">
        <f t="shared" si="3"/>
        <v>22.222222222222221</v>
      </c>
      <c r="L11" s="2">
        <v>3</v>
      </c>
      <c r="M11" s="33">
        <f t="shared" si="4"/>
        <v>33.333333333333329</v>
      </c>
    </row>
    <row r="12" spans="1:19" x14ac:dyDescent="0.35">
      <c r="A12" s="2" t="s">
        <v>99</v>
      </c>
      <c r="B12" s="2" t="s">
        <v>33</v>
      </c>
      <c r="C12" s="2">
        <v>16</v>
      </c>
      <c r="D12" s="2">
        <v>0</v>
      </c>
      <c r="E12" s="33">
        <f t="shared" si="0"/>
        <v>0</v>
      </c>
      <c r="F12" s="2">
        <v>2</v>
      </c>
      <c r="G12" s="33">
        <f t="shared" si="1"/>
        <v>12.5</v>
      </c>
      <c r="H12" s="2">
        <v>0</v>
      </c>
      <c r="I12" s="33">
        <f t="shared" si="2"/>
        <v>0</v>
      </c>
      <c r="J12" s="2">
        <v>0</v>
      </c>
      <c r="K12" s="33">
        <f t="shared" si="3"/>
        <v>0</v>
      </c>
      <c r="L12" s="2">
        <v>0</v>
      </c>
      <c r="M12" s="33">
        <f t="shared" si="4"/>
        <v>0</v>
      </c>
    </row>
    <row r="13" spans="1:19" x14ac:dyDescent="0.35">
      <c r="A13" s="2" t="s">
        <v>98</v>
      </c>
      <c r="B13" s="2" t="s">
        <v>33</v>
      </c>
      <c r="C13" s="2">
        <v>16</v>
      </c>
      <c r="D13" s="2">
        <v>4</v>
      </c>
      <c r="E13" s="33">
        <f t="shared" si="0"/>
        <v>25</v>
      </c>
      <c r="F13" s="2">
        <v>1</v>
      </c>
      <c r="G13" s="33">
        <f t="shared" si="1"/>
        <v>6.25</v>
      </c>
      <c r="H13" s="2">
        <v>0</v>
      </c>
      <c r="I13" s="33">
        <f t="shared" si="2"/>
        <v>0</v>
      </c>
      <c r="J13" s="2">
        <v>0</v>
      </c>
      <c r="K13" s="33">
        <f t="shared" si="3"/>
        <v>0</v>
      </c>
      <c r="L13" s="2">
        <v>8</v>
      </c>
      <c r="M13" s="33">
        <f t="shared" si="4"/>
        <v>50</v>
      </c>
    </row>
    <row r="14" spans="1:19" x14ac:dyDescent="0.35">
      <c r="A14" s="2" t="s">
        <v>97</v>
      </c>
      <c r="B14" s="2" t="s">
        <v>30</v>
      </c>
      <c r="C14" s="2">
        <v>20</v>
      </c>
      <c r="D14" s="2">
        <v>2</v>
      </c>
      <c r="E14" s="33">
        <f t="shared" si="0"/>
        <v>10</v>
      </c>
      <c r="F14" s="2">
        <v>2</v>
      </c>
      <c r="G14" s="33">
        <f t="shared" si="1"/>
        <v>10</v>
      </c>
      <c r="H14" s="2">
        <v>0</v>
      </c>
      <c r="I14" s="33">
        <f t="shared" si="2"/>
        <v>0</v>
      </c>
      <c r="J14" s="2">
        <v>0</v>
      </c>
      <c r="K14" s="33">
        <f t="shared" si="3"/>
        <v>0</v>
      </c>
      <c r="L14" s="2">
        <v>11</v>
      </c>
      <c r="M14" s="33">
        <f t="shared" si="4"/>
        <v>55</v>
      </c>
    </row>
    <row r="15" spans="1:19" x14ac:dyDescent="0.35">
      <c r="A15" s="2" t="s">
        <v>96</v>
      </c>
      <c r="B15" s="2" t="s">
        <v>30</v>
      </c>
      <c r="C15" s="2">
        <v>20</v>
      </c>
      <c r="D15" s="2">
        <v>2</v>
      </c>
      <c r="E15" s="33">
        <f t="shared" si="0"/>
        <v>10</v>
      </c>
      <c r="F15" s="2">
        <v>1</v>
      </c>
      <c r="G15" s="33">
        <f t="shared" si="1"/>
        <v>5</v>
      </c>
      <c r="H15" s="2">
        <v>0</v>
      </c>
      <c r="I15" s="33">
        <f t="shared" si="2"/>
        <v>0</v>
      </c>
      <c r="J15" s="2">
        <v>0</v>
      </c>
      <c r="K15" s="33">
        <f t="shared" si="3"/>
        <v>0</v>
      </c>
      <c r="L15" s="2">
        <v>2</v>
      </c>
      <c r="M15" s="33">
        <f t="shared" si="4"/>
        <v>10</v>
      </c>
    </row>
    <row r="16" spans="1:19" x14ac:dyDescent="0.35">
      <c r="A16" s="2" t="s">
        <v>95</v>
      </c>
      <c r="B16" s="2" t="s">
        <v>30</v>
      </c>
      <c r="C16" s="2">
        <v>10.5</v>
      </c>
      <c r="D16" s="2">
        <v>2</v>
      </c>
      <c r="E16" s="33">
        <f t="shared" si="0"/>
        <v>19.047619047619047</v>
      </c>
      <c r="F16" s="2">
        <v>0</v>
      </c>
      <c r="G16" s="33">
        <f t="shared" si="1"/>
        <v>0</v>
      </c>
      <c r="H16" s="2">
        <v>0</v>
      </c>
      <c r="I16" s="33">
        <f t="shared" si="2"/>
        <v>0</v>
      </c>
      <c r="J16" s="2">
        <v>0</v>
      </c>
      <c r="K16" s="33">
        <f t="shared" si="3"/>
        <v>0</v>
      </c>
      <c r="L16" s="2">
        <v>3</v>
      </c>
      <c r="M16" s="33">
        <f t="shared" si="4"/>
        <v>28.571428571428569</v>
      </c>
    </row>
    <row r="17" spans="1:13" x14ac:dyDescent="0.35">
      <c r="A17" s="2" t="s">
        <v>94</v>
      </c>
      <c r="B17" s="2" t="s">
        <v>33</v>
      </c>
      <c r="C17" s="2">
        <v>16</v>
      </c>
      <c r="D17" s="2">
        <v>2</v>
      </c>
      <c r="E17" s="33">
        <f t="shared" si="0"/>
        <v>12.5</v>
      </c>
      <c r="F17" s="2">
        <v>1</v>
      </c>
      <c r="G17" s="33">
        <f t="shared" si="1"/>
        <v>6.25</v>
      </c>
      <c r="H17" s="2">
        <v>0</v>
      </c>
      <c r="I17" s="33">
        <f t="shared" si="2"/>
        <v>0</v>
      </c>
      <c r="J17" s="2">
        <v>0</v>
      </c>
      <c r="K17" s="33">
        <f t="shared" si="3"/>
        <v>0</v>
      </c>
      <c r="L17" s="2">
        <v>1</v>
      </c>
      <c r="M17" s="33">
        <f t="shared" si="4"/>
        <v>6.25</v>
      </c>
    </row>
    <row r="18" spans="1:13" x14ac:dyDescent="0.35">
      <c r="A18" s="2" t="s">
        <v>93</v>
      </c>
      <c r="B18" s="2" t="s">
        <v>33</v>
      </c>
      <c r="C18" s="2">
        <v>19.5</v>
      </c>
      <c r="D18" s="2">
        <v>2</v>
      </c>
      <c r="E18" s="33">
        <f t="shared" si="0"/>
        <v>10.256410256410257</v>
      </c>
      <c r="F18" s="2">
        <v>1</v>
      </c>
      <c r="G18" s="33">
        <f t="shared" si="1"/>
        <v>5.1282051282051286</v>
      </c>
      <c r="H18" s="2">
        <v>0</v>
      </c>
      <c r="I18" s="33">
        <f t="shared" si="2"/>
        <v>0</v>
      </c>
      <c r="J18" s="2">
        <v>0</v>
      </c>
      <c r="K18" s="33">
        <f t="shared" si="3"/>
        <v>0</v>
      </c>
      <c r="L18" s="2">
        <v>4</v>
      </c>
      <c r="M18" s="33">
        <f t="shared" si="4"/>
        <v>20.512820512820515</v>
      </c>
    </row>
    <row r="19" spans="1:13" x14ac:dyDescent="0.35">
      <c r="A19" s="2" t="s">
        <v>92</v>
      </c>
      <c r="B19" s="2" t="s">
        <v>33</v>
      </c>
      <c r="C19" s="2">
        <v>15</v>
      </c>
      <c r="D19" s="2">
        <v>1</v>
      </c>
      <c r="E19" s="33">
        <f t="shared" si="0"/>
        <v>6.666666666666667</v>
      </c>
      <c r="F19" s="2">
        <v>1</v>
      </c>
      <c r="G19" s="33">
        <f t="shared" si="1"/>
        <v>6.666666666666667</v>
      </c>
      <c r="H19" s="2">
        <v>0</v>
      </c>
      <c r="I19" s="33">
        <f t="shared" si="2"/>
        <v>0</v>
      </c>
      <c r="J19" s="2">
        <v>0</v>
      </c>
      <c r="K19" s="33">
        <f t="shared" si="3"/>
        <v>0</v>
      </c>
      <c r="L19" s="2">
        <v>2</v>
      </c>
      <c r="M19" s="33">
        <f t="shared" si="4"/>
        <v>13.333333333333334</v>
      </c>
    </row>
    <row r="20" spans="1:13" x14ac:dyDescent="0.35">
      <c r="A20" s="2" t="s">
        <v>91</v>
      </c>
      <c r="B20" s="2" t="s">
        <v>33</v>
      </c>
      <c r="C20" s="2">
        <v>11</v>
      </c>
      <c r="D20" s="2">
        <v>0</v>
      </c>
      <c r="E20" s="33">
        <f t="shared" si="0"/>
        <v>0</v>
      </c>
      <c r="F20" s="2">
        <v>0</v>
      </c>
      <c r="G20" s="33">
        <f t="shared" si="1"/>
        <v>0</v>
      </c>
      <c r="H20" s="2">
        <v>0</v>
      </c>
      <c r="I20" s="33">
        <f t="shared" si="2"/>
        <v>0</v>
      </c>
      <c r="J20" s="2">
        <v>0</v>
      </c>
      <c r="K20" s="33">
        <f t="shared" si="3"/>
        <v>0</v>
      </c>
      <c r="L20" s="2">
        <v>1</v>
      </c>
      <c r="M20" s="33">
        <f t="shared" si="4"/>
        <v>9.0909090909090917</v>
      </c>
    </row>
    <row r="21" spans="1:13" x14ac:dyDescent="0.35">
      <c r="A21" s="2" t="s">
        <v>90</v>
      </c>
      <c r="B21" s="2" t="s">
        <v>33</v>
      </c>
      <c r="C21" s="2">
        <v>20</v>
      </c>
      <c r="D21" s="2">
        <v>0</v>
      </c>
      <c r="E21" s="33">
        <f t="shared" si="0"/>
        <v>0</v>
      </c>
      <c r="F21" s="2">
        <v>1</v>
      </c>
      <c r="G21" s="33">
        <f t="shared" si="1"/>
        <v>5</v>
      </c>
      <c r="H21" s="2">
        <v>0</v>
      </c>
      <c r="I21" s="33">
        <f t="shared" si="2"/>
        <v>0</v>
      </c>
      <c r="J21" s="2">
        <v>0</v>
      </c>
      <c r="K21" s="33">
        <f t="shared" si="3"/>
        <v>0</v>
      </c>
      <c r="L21" s="2">
        <v>12</v>
      </c>
      <c r="M21" s="33">
        <f t="shared" si="4"/>
        <v>60</v>
      </c>
    </row>
    <row r="22" spans="1:13" x14ac:dyDescent="0.35">
      <c r="A22" s="2" t="s">
        <v>89</v>
      </c>
      <c r="B22" s="2" t="s">
        <v>33</v>
      </c>
      <c r="C22" s="2">
        <v>11.5</v>
      </c>
      <c r="D22" s="2">
        <v>0</v>
      </c>
      <c r="E22" s="33">
        <f t="shared" si="0"/>
        <v>0</v>
      </c>
      <c r="F22" s="2">
        <v>1</v>
      </c>
      <c r="G22" s="33">
        <f t="shared" si="1"/>
        <v>8.695652173913043</v>
      </c>
      <c r="H22" s="2">
        <v>0</v>
      </c>
      <c r="I22" s="33">
        <f t="shared" si="2"/>
        <v>0</v>
      </c>
      <c r="J22" s="2">
        <v>0</v>
      </c>
      <c r="K22" s="33">
        <f t="shared" si="3"/>
        <v>0</v>
      </c>
      <c r="L22" s="2">
        <v>7</v>
      </c>
      <c r="M22" s="33">
        <f t="shared" si="4"/>
        <v>60.869565217391298</v>
      </c>
    </row>
    <row r="23" spans="1:13" x14ac:dyDescent="0.35">
      <c r="A23" s="2" t="s">
        <v>88</v>
      </c>
      <c r="B23" s="2" t="s">
        <v>30</v>
      </c>
      <c r="C23" s="2">
        <v>20</v>
      </c>
      <c r="D23" s="2">
        <v>2</v>
      </c>
      <c r="E23" s="33">
        <f t="shared" si="0"/>
        <v>10</v>
      </c>
      <c r="F23" s="2">
        <v>2</v>
      </c>
      <c r="G23" s="33">
        <f t="shared" si="1"/>
        <v>10</v>
      </c>
      <c r="H23" s="2">
        <v>0</v>
      </c>
      <c r="I23" s="33">
        <f t="shared" si="2"/>
        <v>0</v>
      </c>
      <c r="J23" s="2">
        <v>0</v>
      </c>
      <c r="K23" s="33">
        <f t="shared" si="3"/>
        <v>0</v>
      </c>
      <c r="L23" s="2">
        <v>2</v>
      </c>
      <c r="M23" s="33">
        <f t="shared" si="4"/>
        <v>10</v>
      </c>
    </row>
    <row r="24" spans="1:13" x14ac:dyDescent="0.35">
      <c r="A24" s="2" t="s">
        <v>87</v>
      </c>
      <c r="B24" s="2" t="s">
        <v>33</v>
      </c>
      <c r="C24" s="2">
        <v>16</v>
      </c>
      <c r="D24" s="2">
        <v>0</v>
      </c>
      <c r="E24" s="33">
        <f t="shared" si="0"/>
        <v>0</v>
      </c>
      <c r="F24" s="2">
        <v>1</v>
      </c>
      <c r="G24" s="33">
        <f t="shared" si="1"/>
        <v>6.25</v>
      </c>
      <c r="H24" s="2">
        <v>0</v>
      </c>
      <c r="I24" s="33">
        <f t="shared" si="2"/>
        <v>0</v>
      </c>
      <c r="J24" s="2">
        <v>0</v>
      </c>
      <c r="K24" s="33">
        <f t="shared" si="3"/>
        <v>0</v>
      </c>
      <c r="L24" s="2">
        <v>4</v>
      </c>
      <c r="M24" s="33">
        <f t="shared" si="4"/>
        <v>25</v>
      </c>
    </row>
    <row r="25" spans="1:13" x14ac:dyDescent="0.35">
      <c r="A25" s="34" t="s">
        <v>86</v>
      </c>
      <c r="B25" s="2" t="s">
        <v>33</v>
      </c>
      <c r="C25" s="2">
        <v>15.5</v>
      </c>
      <c r="D25" s="2">
        <v>0</v>
      </c>
      <c r="E25" s="33">
        <f t="shared" si="0"/>
        <v>0</v>
      </c>
      <c r="F25" s="2">
        <v>0</v>
      </c>
      <c r="G25" s="33">
        <f t="shared" si="1"/>
        <v>0</v>
      </c>
      <c r="H25" s="2">
        <v>0</v>
      </c>
      <c r="I25" s="33">
        <f t="shared" si="2"/>
        <v>0</v>
      </c>
      <c r="J25" s="2">
        <v>0</v>
      </c>
      <c r="K25" s="33">
        <f t="shared" si="3"/>
        <v>0</v>
      </c>
      <c r="L25" s="2">
        <v>1</v>
      </c>
      <c r="M25" s="33">
        <f t="shared" si="4"/>
        <v>6.4516129032258061</v>
      </c>
    </row>
    <row r="26" spans="1:13" x14ac:dyDescent="0.35">
      <c r="A26" s="2" t="s">
        <v>85</v>
      </c>
      <c r="B26" s="2" t="s">
        <v>33</v>
      </c>
      <c r="C26" s="2">
        <v>9</v>
      </c>
      <c r="D26" s="2">
        <v>0</v>
      </c>
      <c r="E26" s="33">
        <f t="shared" si="0"/>
        <v>0</v>
      </c>
      <c r="F26" s="2">
        <v>1</v>
      </c>
      <c r="G26" s="33">
        <f t="shared" si="1"/>
        <v>11.111111111111111</v>
      </c>
      <c r="H26" s="2">
        <v>0</v>
      </c>
      <c r="I26" s="33">
        <f t="shared" si="2"/>
        <v>0</v>
      </c>
      <c r="J26" s="2">
        <v>0</v>
      </c>
      <c r="K26" s="33">
        <f t="shared" si="3"/>
        <v>0</v>
      </c>
      <c r="L26" s="2">
        <v>3</v>
      </c>
      <c r="M26" s="33">
        <f t="shared" si="4"/>
        <v>33.333333333333329</v>
      </c>
    </row>
    <row r="27" spans="1:13" x14ac:dyDescent="0.35">
      <c r="A27" s="2" t="s">
        <v>84</v>
      </c>
      <c r="B27" s="2" t="s">
        <v>33</v>
      </c>
      <c r="C27" s="2">
        <v>9</v>
      </c>
      <c r="D27" s="2">
        <v>0</v>
      </c>
      <c r="E27" s="33">
        <f t="shared" si="0"/>
        <v>0</v>
      </c>
      <c r="F27" s="2">
        <v>0</v>
      </c>
      <c r="G27" s="33">
        <f t="shared" si="1"/>
        <v>0</v>
      </c>
      <c r="H27" s="2">
        <v>0</v>
      </c>
      <c r="I27" s="33">
        <f t="shared" si="2"/>
        <v>0</v>
      </c>
      <c r="J27" s="2">
        <v>0</v>
      </c>
      <c r="K27" s="33">
        <f t="shared" si="3"/>
        <v>0</v>
      </c>
      <c r="L27" s="2">
        <v>1</v>
      </c>
      <c r="M27" s="33">
        <f t="shared" si="4"/>
        <v>11.111111111111111</v>
      </c>
    </row>
    <row r="28" spans="1:13" x14ac:dyDescent="0.35">
      <c r="A28" s="2" t="s">
        <v>83</v>
      </c>
      <c r="B28" s="2" t="s">
        <v>33</v>
      </c>
      <c r="C28" s="2">
        <v>17</v>
      </c>
      <c r="D28" s="2">
        <v>0</v>
      </c>
      <c r="E28" s="33">
        <f t="shared" si="0"/>
        <v>0</v>
      </c>
      <c r="F28" s="2">
        <v>0</v>
      </c>
      <c r="G28" s="33">
        <f t="shared" si="1"/>
        <v>0</v>
      </c>
      <c r="H28" s="2">
        <v>0</v>
      </c>
      <c r="I28" s="33">
        <f t="shared" si="2"/>
        <v>0</v>
      </c>
      <c r="J28" s="2">
        <v>0</v>
      </c>
      <c r="K28" s="33">
        <f t="shared" si="3"/>
        <v>0</v>
      </c>
      <c r="L28" s="2">
        <v>2</v>
      </c>
      <c r="M28" s="33">
        <f t="shared" si="4"/>
        <v>11.764705882352942</v>
      </c>
    </row>
    <row r="29" spans="1:13" x14ac:dyDescent="0.35">
      <c r="A29" s="2" t="s">
        <v>82</v>
      </c>
      <c r="B29" s="2" t="s">
        <v>33</v>
      </c>
      <c r="C29" s="2">
        <v>18</v>
      </c>
      <c r="D29" s="2">
        <v>0</v>
      </c>
      <c r="E29" s="33">
        <f t="shared" si="0"/>
        <v>0</v>
      </c>
      <c r="F29" s="2">
        <v>1</v>
      </c>
      <c r="G29" s="33">
        <f t="shared" si="1"/>
        <v>5.5555555555555554</v>
      </c>
      <c r="H29" s="2">
        <v>0</v>
      </c>
      <c r="I29" s="33">
        <f t="shared" si="2"/>
        <v>0</v>
      </c>
      <c r="J29" s="2">
        <v>0</v>
      </c>
      <c r="K29" s="33">
        <f t="shared" si="3"/>
        <v>0</v>
      </c>
      <c r="L29" s="2">
        <v>3</v>
      </c>
      <c r="M29" s="33">
        <f t="shared" si="4"/>
        <v>16.666666666666664</v>
      </c>
    </row>
    <row r="30" spans="1:13" x14ac:dyDescent="0.35">
      <c r="A30" s="2" t="s">
        <v>81</v>
      </c>
      <c r="B30" s="2" t="s">
        <v>33</v>
      </c>
      <c r="C30" s="2">
        <v>18.5</v>
      </c>
      <c r="D30" s="2">
        <v>2</v>
      </c>
      <c r="E30" s="33">
        <f t="shared" si="0"/>
        <v>10.810810810810811</v>
      </c>
      <c r="F30" s="2">
        <v>3</v>
      </c>
      <c r="G30" s="33">
        <f t="shared" si="1"/>
        <v>16.216216216216218</v>
      </c>
      <c r="H30" s="2">
        <v>0</v>
      </c>
      <c r="I30" s="33">
        <f t="shared" si="2"/>
        <v>0</v>
      </c>
      <c r="J30" s="2">
        <v>2</v>
      </c>
      <c r="K30" s="33">
        <f t="shared" si="3"/>
        <v>10.810810810810811</v>
      </c>
      <c r="L30" s="2">
        <v>3</v>
      </c>
      <c r="M30" s="33">
        <f t="shared" si="4"/>
        <v>16.216216216216218</v>
      </c>
    </row>
    <row r="31" spans="1:13" x14ac:dyDescent="0.35">
      <c r="A31" s="2" t="s">
        <v>80</v>
      </c>
      <c r="B31" s="2" t="s">
        <v>33</v>
      </c>
      <c r="C31" s="2">
        <v>16</v>
      </c>
      <c r="D31" s="2">
        <v>1</v>
      </c>
      <c r="E31" s="33">
        <f t="shared" si="0"/>
        <v>6.25</v>
      </c>
      <c r="F31" s="2">
        <v>3</v>
      </c>
      <c r="G31" s="33">
        <f t="shared" si="1"/>
        <v>18.75</v>
      </c>
      <c r="H31" s="2">
        <v>0</v>
      </c>
      <c r="I31" s="33">
        <f t="shared" si="2"/>
        <v>0</v>
      </c>
      <c r="J31" s="2">
        <v>0</v>
      </c>
      <c r="K31" s="33">
        <f t="shared" si="3"/>
        <v>0</v>
      </c>
      <c r="L31" s="2">
        <v>4</v>
      </c>
      <c r="M31" s="33">
        <f t="shared" si="4"/>
        <v>25</v>
      </c>
    </row>
    <row r="32" spans="1:13" x14ac:dyDescent="0.35">
      <c r="A32" s="34" t="s">
        <v>79</v>
      </c>
      <c r="B32" s="2" t="s">
        <v>33</v>
      </c>
      <c r="C32" s="2">
        <v>19.5</v>
      </c>
      <c r="D32" s="2">
        <v>0</v>
      </c>
      <c r="E32" s="33">
        <f t="shared" si="0"/>
        <v>0</v>
      </c>
      <c r="F32" s="2">
        <v>0</v>
      </c>
      <c r="G32" s="33">
        <f t="shared" si="1"/>
        <v>0</v>
      </c>
      <c r="H32" s="2">
        <v>0</v>
      </c>
      <c r="I32" s="33">
        <f t="shared" si="2"/>
        <v>0</v>
      </c>
      <c r="J32" s="2">
        <v>0</v>
      </c>
      <c r="K32" s="33">
        <f t="shared" si="3"/>
        <v>0</v>
      </c>
      <c r="L32" s="2">
        <v>6</v>
      </c>
      <c r="M32" s="33">
        <f t="shared" si="4"/>
        <v>30.769230769230774</v>
      </c>
    </row>
    <row r="33" spans="1:13" x14ac:dyDescent="0.35">
      <c r="A33" s="2" t="s">
        <v>78</v>
      </c>
      <c r="B33" s="2" t="s">
        <v>30</v>
      </c>
      <c r="C33" s="2">
        <v>20</v>
      </c>
      <c r="D33" s="2">
        <v>6</v>
      </c>
      <c r="E33" s="33">
        <f t="shared" si="0"/>
        <v>30</v>
      </c>
      <c r="F33" s="2">
        <v>1</v>
      </c>
      <c r="G33" s="33">
        <f t="shared" si="1"/>
        <v>5</v>
      </c>
      <c r="H33" s="2">
        <v>0</v>
      </c>
      <c r="I33" s="33">
        <f t="shared" si="2"/>
        <v>0</v>
      </c>
      <c r="J33" s="2">
        <v>0</v>
      </c>
      <c r="K33" s="33">
        <f t="shared" si="3"/>
        <v>0</v>
      </c>
      <c r="L33" s="2">
        <v>5</v>
      </c>
      <c r="M33" s="33">
        <f t="shared" si="4"/>
        <v>25</v>
      </c>
    </row>
    <row r="34" spans="1:13" x14ac:dyDescent="0.35">
      <c r="A34" s="2" t="s">
        <v>77</v>
      </c>
      <c r="B34" s="2" t="s">
        <v>33</v>
      </c>
      <c r="C34" s="2">
        <v>18</v>
      </c>
      <c r="D34" s="2">
        <v>0</v>
      </c>
      <c r="E34" s="33">
        <f t="shared" ref="E34:E65" si="5">(100/$C34)*$D34</f>
        <v>0</v>
      </c>
      <c r="F34" s="2">
        <v>1</v>
      </c>
      <c r="G34" s="33">
        <f t="shared" ref="G34:G65" si="6">(100/$C34)*$F34</f>
        <v>5.5555555555555554</v>
      </c>
      <c r="H34" s="2">
        <v>1</v>
      </c>
      <c r="I34" s="33">
        <f t="shared" ref="I34:I65" si="7">(100/$C34)*$H34</f>
        <v>5.5555555555555554</v>
      </c>
      <c r="J34" s="2">
        <v>0</v>
      </c>
      <c r="K34" s="33">
        <f t="shared" ref="K34:K65" si="8">(100/$C34)*$J34</f>
        <v>0</v>
      </c>
      <c r="L34" s="2">
        <v>5</v>
      </c>
      <c r="M34" s="33">
        <f t="shared" ref="M34:M65" si="9">(100/$C34)*$L34</f>
        <v>27.777777777777779</v>
      </c>
    </row>
    <row r="35" spans="1:13" x14ac:dyDescent="0.35">
      <c r="A35" s="2" t="s">
        <v>76</v>
      </c>
      <c r="B35" s="2" t="s">
        <v>33</v>
      </c>
      <c r="C35" s="2">
        <v>15</v>
      </c>
      <c r="D35" s="2">
        <v>0</v>
      </c>
      <c r="E35" s="33">
        <f t="shared" si="5"/>
        <v>0</v>
      </c>
      <c r="F35" s="2">
        <v>4</v>
      </c>
      <c r="G35" s="33">
        <f t="shared" si="6"/>
        <v>26.666666666666668</v>
      </c>
      <c r="H35" s="2">
        <v>0</v>
      </c>
      <c r="I35" s="33">
        <f t="shared" si="7"/>
        <v>0</v>
      </c>
      <c r="J35" s="2">
        <v>0</v>
      </c>
      <c r="K35" s="33">
        <f t="shared" si="8"/>
        <v>0</v>
      </c>
      <c r="L35" s="2">
        <v>4</v>
      </c>
      <c r="M35" s="33">
        <f t="shared" si="9"/>
        <v>26.666666666666668</v>
      </c>
    </row>
    <row r="36" spans="1:13" x14ac:dyDescent="0.35">
      <c r="A36" s="2" t="s">
        <v>75</v>
      </c>
      <c r="B36" s="2" t="s">
        <v>33</v>
      </c>
      <c r="C36" s="2">
        <v>7.5</v>
      </c>
      <c r="D36" s="2">
        <v>0</v>
      </c>
      <c r="E36" s="33">
        <f t="shared" si="5"/>
        <v>0</v>
      </c>
      <c r="F36" s="2">
        <v>0</v>
      </c>
      <c r="G36" s="33">
        <f t="shared" si="6"/>
        <v>0</v>
      </c>
      <c r="H36" s="2">
        <v>0</v>
      </c>
      <c r="I36" s="33">
        <f t="shared" si="7"/>
        <v>0</v>
      </c>
      <c r="J36" s="2">
        <v>0</v>
      </c>
      <c r="K36" s="33">
        <f t="shared" si="8"/>
        <v>0</v>
      </c>
      <c r="L36" s="2">
        <v>0</v>
      </c>
      <c r="M36" s="33">
        <f t="shared" si="9"/>
        <v>0</v>
      </c>
    </row>
    <row r="37" spans="1:13" x14ac:dyDescent="0.35">
      <c r="A37" s="2" t="s">
        <v>74</v>
      </c>
      <c r="B37" s="2" t="s">
        <v>33</v>
      </c>
      <c r="C37" s="2">
        <v>15</v>
      </c>
      <c r="D37" s="2">
        <v>0</v>
      </c>
      <c r="E37" s="33">
        <f t="shared" si="5"/>
        <v>0</v>
      </c>
      <c r="F37" s="2">
        <v>1</v>
      </c>
      <c r="G37" s="33">
        <f t="shared" si="6"/>
        <v>6.666666666666667</v>
      </c>
      <c r="H37" s="2">
        <v>0</v>
      </c>
      <c r="I37" s="33">
        <f t="shared" si="7"/>
        <v>0</v>
      </c>
      <c r="J37" s="2">
        <v>0</v>
      </c>
      <c r="K37" s="33">
        <f t="shared" si="8"/>
        <v>0</v>
      </c>
      <c r="L37" s="2">
        <v>6</v>
      </c>
      <c r="M37" s="33">
        <f t="shared" si="9"/>
        <v>40</v>
      </c>
    </row>
    <row r="38" spans="1:13" x14ac:dyDescent="0.35">
      <c r="A38" s="2" t="s">
        <v>73</v>
      </c>
      <c r="B38" s="2" t="s">
        <v>33</v>
      </c>
      <c r="C38" s="2">
        <v>16</v>
      </c>
      <c r="D38" s="2">
        <v>0</v>
      </c>
      <c r="E38" s="33">
        <f t="shared" si="5"/>
        <v>0</v>
      </c>
      <c r="F38" s="2">
        <v>0</v>
      </c>
      <c r="G38" s="33">
        <f t="shared" si="6"/>
        <v>0</v>
      </c>
      <c r="H38" s="2">
        <v>0</v>
      </c>
      <c r="I38" s="33">
        <f t="shared" si="7"/>
        <v>0</v>
      </c>
      <c r="J38" s="2">
        <v>10</v>
      </c>
      <c r="K38" s="33">
        <f t="shared" si="8"/>
        <v>62.5</v>
      </c>
      <c r="L38" s="2">
        <v>4</v>
      </c>
      <c r="M38" s="33">
        <f t="shared" si="9"/>
        <v>25</v>
      </c>
    </row>
    <row r="39" spans="1:13" x14ac:dyDescent="0.35">
      <c r="A39" s="2" t="s">
        <v>72</v>
      </c>
      <c r="B39" s="2" t="s">
        <v>33</v>
      </c>
      <c r="C39" s="2">
        <v>18.5</v>
      </c>
      <c r="D39" s="2">
        <v>3</v>
      </c>
      <c r="E39" s="33">
        <f t="shared" si="5"/>
        <v>16.216216216216218</v>
      </c>
      <c r="F39" s="2">
        <v>3</v>
      </c>
      <c r="G39" s="33">
        <f t="shared" si="6"/>
        <v>16.216216216216218</v>
      </c>
      <c r="H39" s="2">
        <v>0</v>
      </c>
      <c r="I39" s="33">
        <f t="shared" si="7"/>
        <v>0</v>
      </c>
      <c r="J39" s="2">
        <v>0</v>
      </c>
      <c r="K39" s="33">
        <f t="shared" si="8"/>
        <v>0</v>
      </c>
      <c r="L39" s="2">
        <v>5</v>
      </c>
      <c r="M39" s="33">
        <f t="shared" si="9"/>
        <v>27.027027027027025</v>
      </c>
    </row>
    <row r="40" spans="1:13" x14ac:dyDescent="0.35">
      <c r="A40" s="2" t="s">
        <v>71</v>
      </c>
      <c r="B40" s="2" t="s">
        <v>33</v>
      </c>
      <c r="C40" s="2">
        <v>19</v>
      </c>
      <c r="D40" s="2">
        <v>2</v>
      </c>
      <c r="E40" s="33">
        <f t="shared" si="5"/>
        <v>10.526315789473685</v>
      </c>
      <c r="F40" s="2">
        <v>4</v>
      </c>
      <c r="G40" s="33">
        <f t="shared" si="6"/>
        <v>21.05263157894737</v>
      </c>
      <c r="H40" s="2">
        <v>0</v>
      </c>
      <c r="I40" s="33">
        <f t="shared" si="7"/>
        <v>0</v>
      </c>
      <c r="J40" s="2">
        <v>0</v>
      </c>
      <c r="K40" s="33">
        <f t="shared" si="8"/>
        <v>0</v>
      </c>
      <c r="L40" s="2">
        <v>7</v>
      </c>
      <c r="M40" s="33">
        <f t="shared" si="9"/>
        <v>36.842105263157897</v>
      </c>
    </row>
    <row r="41" spans="1:13" x14ac:dyDescent="0.35">
      <c r="A41" s="2" t="s">
        <v>70</v>
      </c>
      <c r="B41" s="2" t="s">
        <v>30</v>
      </c>
      <c r="C41" s="2">
        <v>20</v>
      </c>
      <c r="D41" s="2">
        <v>0</v>
      </c>
      <c r="E41" s="33">
        <f t="shared" si="5"/>
        <v>0</v>
      </c>
      <c r="F41" s="2">
        <v>3</v>
      </c>
      <c r="G41" s="33">
        <f t="shared" si="6"/>
        <v>15</v>
      </c>
      <c r="H41" s="2">
        <v>0</v>
      </c>
      <c r="I41" s="33">
        <f t="shared" si="7"/>
        <v>0</v>
      </c>
      <c r="J41" s="2">
        <v>8</v>
      </c>
      <c r="K41" s="33">
        <f t="shared" si="8"/>
        <v>40</v>
      </c>
      <c r="L41" s="2">
        <v>8</v>
      </c>
      <c r="M41" s="33">
        <f t="shared" si="9"/>
        <v>40</v>
      </c>
    </row>
    <row r="42" spans="1:13" x14ac:dyDescent="0.35">
      <c r="A42" s="2" t="s">
        <v>69</v>
      </c>
      <c r="B42" s="2" t="s">
        <v>30</v>
      </c>
      <c r="C42" s="2">
        <v>20</v>
      </c>
      <c r="D42" s="2">
        <v>0</v>
      </c>
      <c r="E42" s="33">
        <f t="shared" si="5"/>
        <v>0</v>
      </c>
      <c r="F42" s="2">
        <v>2</v>
      </c>
      <c r="G42" s="33">
        <f t="shared" si="6"/>
        <v>10</v>
      </c>
      <c r="H42" s="2">
        <v>0</v>
      </c>
      <c r="I42" s="33">
        <f t="shared" si="7"/>
        <v>0</v>
      </c>
      <c r="J42" s="2">
        <v>0</v>
      </c>
      <c r="K42" s="33">
        <f t="shared" si="8"/>
        <v>0</v>
      </c>
      <c r="L42" s="2">
        <v>8</v>
      </c>
      <c r="M42" s="33">
        <f t="shared" si="9"/>
        <v>40</v>
      </c>
    </row>
    <row r="43" spans="1:13" x14ac:dyDescent="0.35">
      <c r="A43" s="34" t="s">
        <v>68</v>
      </c>
      <c r="B43" s="2" t="s">
        <v>33</v>
      </c>
      <c r="C43" s="2">
        <v>19.5</v>
      </c>
      <c r="D43" s="2">
        <v>4</v>
      </c>
      <c r="E43" s="33">
        <f t="shared" si="5"/>
        <v>20.512820512820515</v>
      </c>
      <c r="F43" s="2">
        <v>1</v>
      </c>
      <c r="G43" s="33">
        <f t="shared" si="6"/>
        <v>5.1282051282051286</v>
      </c>
      <c r="H43" s="2">
        <v>0</v>
      </c>
      <c r="I43" s="33">
        <f t="shared" si="7"/>
        <v>0</v>
      </c>
      <c r="J43" s="2">
        <v>0</v>
      </c>
      <c r="K43" s="33">
        <f t="shared" si="8"/>
        <v>0</v>
      </c>
      <c r="L43" s="2">
        <v>5</v>
      </c>
      <c r="M43" s="33">
        <f t="shared" si="9"/>
        <v>25.641025641025642</v>
      </c>
    </row>
    <row r="44" spans="1:13" x14ac:dyDescent="0.35">
      <c r="A44" s="2" t="s">
        <v>67</v>
      </c>
      <c r="B44" s="2" t="s">
        <v>30</v>
      </c>
      <c r="C44" s="2">
        <v>16</v>
      </c>
      <c r="D44" s="2">
        <v>2</v>
      </c>
      <c r="E44" s="33">
        <f t="shared" si="5"/>
        <v>12.5</v>
      </c>
      <c r="F44" s="2">
        <v>1</v>
      </c>
      <c r="G44" s="33">
        <f t="shared" si="6"/>
        <v>6.25</v>
      </c>
      <c r="H44" s="2">
        <v>0</v>
      </c>
      <c r="I44" s="33">
        <f t="shared" si="7"/>
        <v>0</v>
      </c>
      <c r="J44" s="2">
        <v>0</v>
      </c>
      <c r="K44" s="33">
        <f t="shared" si="8"/>
        <v>0</v>
      </c>
      <c r="L44" s="2">
        <v>11</v>
      </c>
      <c r="M44" s="33">
        <f t="shared" si="9"/>
        <v>68.75</v>
      </c>
    </row>
    <row r="45" spans="1:13" x14ac:dyDescent="0.35">
      <c r="A45" s="2" t="s">
        <v>66</v>
      </c>
      <c r="B45" s="2" t="s">
        <v>33</v>
      </c>
      <c r="C45" s="2">
        <v>20</v>
      </c>
      <c r="D45" s="2">
        <v>8</v>
      </c>
      <c r="E45" s="33">
        <f t="shared" si="5"/>
        <v>40</v>
      </c>
      <c r="F45" s="2">
        <v>3</v>
      </c>
      <c r="G45" s="33">
        <f t="shared" si="6"/>
        <v>15</v>
      </c>
      <c r="H45" s="2">
        <v>0</v>
      </c>
      <c r="I45" s="33">
        <f t="shared" si="7"/>
        <v>0</v>
      </c>
      <c r="J45" s="2">
        <v>3</v>
      </c>
      <c r="K45" s="33">
        <f t="shared" si="8"/>
        <v>15</v>
      </c>
      <c r="L45" s="2">
        <v>19</v>
      </c>
      <c r="M45" s="33">
        <f t="shared" si="9"/>
        <v>95</v>
      </c>
    </row>
    <row r="46" spans="1:13" x14ac:dyDescent="0.35">
      <c r="A46" s="2" t="s">
        <v>65</v>
      </c>
      <c r="B46" s="2" t="s">
        <v>33</v>
      </c>
      <c r="C46" s="2">
        <v>8</v>
      </c>
      <c r="D46" s="2">
        <v>0</v>
      </c>
      <c r="E46" s="33">
        <f t="shared" si="5"/>
        <v>0</v>
      </c>
      <c r="F46" s="2">
        <v>1</v>
      </c>
      <c r="G46" s="33">
        <f t="shared" si="6"/>
        <v>12.5</v>
      </c>
      <c r="H46" s="2">
        <v>0</v>
      </c>
      <c r="I46" s="33">
        <f t="shared" si="7"/>
        <v>0</v>
      </c>
      <c r="J46" s="2">
        <v>0</v>
      </c>
      <c r="K46" s="33">
        <f t="shared" si="8"/>
        <v>0</v>
      </c>
      <c r="L46" s="2">
        <v>5</v>
      </c>
      <c r="M46" s="33">
        <f t="shared" si="9"/>
        <v>62.5</v>
      </c>
    </row>
    <row r="47" spans="1:13" x14ac:dyDescent="0.35">
      <c r="A47" s="2" t="s">
        <v>64</v>
      </c>
      <c r="B47" s="2" t="s">
        <v>33</v>
      </c>
      <c r="C47" s="2">
        <v>12</v>
      </c>
      <c r="D47" s="2">
        <v>1</v>
      </c>
      <c r="E47" s="33">
        <f t="shared" si="5"/>
        <v>8.3333333333333339</v>
      </c>
      <c r="F47" s="2">
        <v>0</v>
      </c>
      <c r="G47" s="33">
        <f t="shared" si="6"/>
        <v>0</v>
      </c>
      <c r="H47" s="2">
        <v>0</v>
      </c>
      <c r="I47" s="33">
        <f t="shared" si="7"/>
        <v>0</v>
      </c>
      <c r="J47" s="2">
        <v>1</v>
      </c>
      <c r="K47" s="33">
        <f t="shared" si="8"/>
        <v>8.3333333333333339</v>
      </c>
      <c r="L47" s="2">
        <v>6</v>
      </c>
      <c r="M47" s="33">
        <f t="shared" si="9"/>
        <v>50</v>
      </c>
    </row>
    <row r="48" spans="1:13" x14ac:dyDescent="0.35">
      <c r="A48" s="2" t="s">
        <v>63</v>
      </c>
      <c r="B48" s="2" t="s">
        <v>33</v>
      </c>
      <c r="C48" s="2">
        <v>15</v>
      </c>
      <c r="D48" s="2">
        <v>0</v>
      </c>
      <c r="E48" s="33">
        <f t="shared" si="5"/>
        <v>0</v>
      </c>
      <c r="F48" s="2">
        <v>0</v>
      </c>
      <c r="G48" s="33">
        <f t="shared" si="6"/>
        <v>0</v>
      </c>
      <c r="H48" s="2">
        <v>0</v>
      </c>
      <c r="I48" s="33">
        <f t="shared" si="7"/>
        <v>0</v>
      </c>
      <c r="J48" s="2">
        <v>0</v>
      </c>
      <c r="K48" s="33">
        <f t="shared" si="8"/>
        <v>0</v>
      </c>
      <c r="L48" s="2">
        <v>4</v>
      </c>
      <c r="M48" s="33">
        <f t="shared" si="9"/>
        <v>26.666666666666668</v>
      </c>
    </row>
    <row r="49" spans="1:13" x14ac:dyDescent="0.35">
      <c r="A49" s="2" t="s">
        <v>62</v>
      </c>
      <c r="B49" s="2" t="s">
        <v>33</v>
      </c>
      <c r="C49" s="2">
        <v>7.5</v>
      </c>
      <c r="D49" s="2">
        <v>0</v>
      </c>
      <c r="E49" s="33">
        <f t="shared" si="5"/>
        <v>0</v>
      </c>
      <c r="F49" s="2">
        <v>0</v>
      </c>
      <c r="G49" s="33">
        <f t="shared" si="6"/>
        <v>0</v>
      </c>
      <c r="H49" s="2">
        <v>0</v>
      </c>
      <c r="I49" s="33">
        <f t="shared" si="7"/>
        <v>0</v>
      </c>
      <c r="J49" s="2">
        <v>1</v>
      </c>
      <c r="K49" s="33">
        <f t="shared" si="8"/>
        <v>13.333333333333334</v>
      </c>
      <c r="L49" s="2">
        <v>0</v>
      </c>
      <c r="M49" s="33">
        <f t="shared" si="9"/>
        <v>0</v>
      </c>
    </row>
    <row r="50" spans="1:13" x14ac:dyDescent="0.35">
      <c r="A50" s="2" t="s">
        <v>61</v>
      </c>
      <c r="B50" s="2" t="s">
        <v>30</v>
      </c>
      <c r="C50" s="2">
        <v>20</v>
      </c>
      <c r="D50" s="2">
        <v>3</v>
      </c>
      <c r="E50" s="33">
        <f t="shared" si="5"/>
        <v>15</v>
      </c>
      <c r="F50" s="2">
        <v>2</v>
      </c>
      <c r="G50" s="33">
        <f t="shared" si="6"/>
        <v>10</v>
      </c>
      <c r="H50" s="2">
        <v>0</v>
      </c>
      <c r="I50" s="33">
        <f t="shared" si="7"/>
        <v>0</v>
      </c>
      <c r="J50" s="2">
        <v>0</v>
      </c>
      <c r="K50" s="33">
        <f t="shared" si="8"/>
        <v>0</v>
      </c>
      <c r="L50" s="2">
        <v>6</v>
      </c>
      <c r="M50" s="33">
        <f t="shared" si="9"/>
        <v>30</v>
      </c>
    </row>
    <row r="51" spans="1:13" x14ac:dyDescent="0.35">
      <c r="A51" s="2" t="s">
        <v>60</v>
      </c>
      <c r="B51" s="2" t="s">
        <v>33</v>
      </c>
      <c r="C51" s="2">
        <v>18</v>
      </c>
      <c r="D51" s="2">
        <v>2</v>
      </c>
      <c r="E51" s="33">
        <f t="shared" si="5"/>
        <v>11.111111111111111</v>
      </c>
      <c r="F51" s="2">
        <v>1</v>
      </c>
      <c r="G51" s="33">
        <f t="shared" si="6"/>
        <v>5.5555555555555554</v>
      </c>
      <c r="H51" s="2">
        <v>0</v>
      </c>
      <c r="I51" s="33">
        <f t="shared" si="7"/>
        <v>0</v>
      </c>
      <c r="J51" s="2">
        <v>0</v>
      </c>
      <c r="K51" s="33">
        <f t="shared" si="8"/>
        <v>0</v>
      </c>
      <c r="L51" s="2">
        <v>4</v>
      </c>
      <c r="M51" s="33">
        <f t="shared" si="9"/>
        <v>22.222222222222221</v>
      </c>
    </row>
    <row r="52" spans="1:13" x14ac:dyDescent="0.35">
      <c r="A52" s="2" t="s">
        <v>59</v>
      </c>
      <c r="B52" s="2" t="s">
        <v>33</v>
      </c>
      <c r="C52" s="2">
        <v>18</v>
      </c>
      <c r="D52" s="2">
        <v>1</v>
      </c>
      <c r="E52" s="33">
        <f t="shared" si="5"/>
        <v>5.5555555555555554</v>
      </c>
      <c r="F52" s="2">
        <v>2</v>
      </c>
      <c r="G52" s="33">
        <f t="shared" si="6"/>
        <v>11.111111111111111</v>
      </c>
      <c r="H52" s="2">
        <v>0</v>
      </c>
      <c r="I52" s="33">
        <f t="shared" si="7"/>
        <v>0</v>
      </c>
      <c r="J52" s="2">
        <v>0</v>
      </c>
      <c r="K52" s="33">
        <f t="shared" si="8"/>
        <v>0</v>
      </c>
      <c r="L52" s="2">
        <v>2</v>
      </c>
      <c r="M52" s="33">
        <f t="shared" si="9"/>
        <v>11.111111111111111</v>
      </c>
    </row>
    <row r="53" spans="1:13" x14ac:dyDescent="0.35">
      <c r="A53" s="2" t="s">
        <v>58</v>
      </c>
      <c r="B53" s="2" t="s">
        <v>30</v>
      </c>
      <c r="C53" s="2">
        <v>20</v>
      </c>
      <c r="D53" s="2">
        <v>4</v>
      </c>
      <c r="E53" s="33">
        <f t="shared" si="5"/>
        <v>20</v>
      </c>
      <c r="F53" s="2">
        <v>1</v>
      </c>
      <c r="G53" s="33">
        <f t="shared" si="6"/>
        <v>5</v>
      </c>
      <c r="H53" s="2">
        <v>0</v>
      </c>
      <c r="I53" s="33">
        <f t="shared" si="7"/>
        <v>0</v>
      </c>
      <c r="J53" s="2">
        <v>0</v>
      </c>
      <c r="K53" s="33">
        <f t="shared" si="8"/>
        <v>0</v>
      </c>
      <c r="L53" s="2">
        <v>11</v>
      </c>
      <c r="M53" s="33">
        <f t="shared" si="9"/>
        <v>55</v>
      </c>
    </row>
    <row r="54" spans="1:13" x14ac:dyDescent="0.35">
      <c r="A54" s="2" t="s">
        <v>57</v>
      </c>
      <c r="B54" s="2" t="s">
        <v>30</v>
      </c>
      <c r="C54" s="2">
        <v>20</v>
      </c>
      <c r="D54" s="2">
        <v>3</v>
      </c>
      <c r="E54" s="33">
        <f t="shared" si="5"/>
        <v>15</v>
      </c>
      <c r="F54" s="2">
        <v>3</v>
      </c>
      <c r="G54" s="33">
        <f t="shared" si="6"/>
        <v>15</v>
      </c>
      <c r="H54" s="2">
        <v>0</v>
      </c>
      <c r="I54" s="33">
        <f t="shared" si="7"/>
        <v>0</v>
      </c>
      <c r="J54" s="2">
        <v>0</v>
      </c>
      <c r="K54" s="33">
        <f t="shared" si="8"/>
        <v>0</v>
      </c>
      <c r="L54" s="2">
        <v>5</v>
      </c>
      <c r="M54" s="33">
        <f t="shared" si="9"/>
        <v>25</v>
      </c>
    </row>
    <row r="55" spans="1:13" x14ac:dyDescent="0.35">
      <c r="A55" s="2" t="s">
        <v>56</v>
      </c>
      <c r="B55" s="2" t="s">
        <v>33</v>
      </c>
      <c r="C55" s="2">
        <v>12</v>
      </c>
      <c r="D55" s="2">
        <v>6</v>
      </c>
      <c r="E55" s="33">
        <f t="shared" si="5"/>
        <v>50</v>
      </c>
      <c r="F55" s="2">
        <v>4</v>
      </c>
      <c r="G55" s="33">
        <f t="shared" si="6"/>
        <v>33.333333333333336</v>
      </c>
      <c r="H55" s="2">
        <v>0</v>
      </c>
      <c r="I55" s="33">
        <f t="shared" si="7"/>
        <v>0</v>
      </c>
      <c r="J55" s="2">
        <v>0</v>
      </c>
      <c r="K55" s="33">
        <f t="shared" si="8"/>
        <v>0</v>
      </c>
      <c r="L55" s="2">
        <v>5</v>
      </c>
      <c r="M55" s="33">
        <f t="shared" si="9"/>
        <v>41.666666666666671</v>
      </c>
    </row>
    <row r="56" spans="1:13" x14ac:dyDescent="0.35">
      <c r="A56" s="2" t="s">
        <v>55</v>
      </c>
      <c r="B56" s="2" t="s">
        <v>33</v>
      </c>
      <c r="C56" s="2">
        <v>19</v>
      </c>
      <c r="D56" s="2">
        <v>1</v>
      </c>
      <c r="E56" s="33">
        <f t="shared" si="5"/>
        <v>5.2631578947368425</v>
      </c>
      <c r="F56" s="2">
        <v>0</v>
      </c>
      <c r="G56" s="33">
        <f t="shared" si="6"/>
        <v>0</v>
      </c>
      <c r="H56" s="2">
        <v>0</v>
      </c>
      <c r="I56" s="33">
        <f t="shared" si="7"/>
        <v>0</v>
      </c>
      <c r="J56" s="2">
        <v>0</v>
      </c>
      <c r="K56" s="33">
        <f t="shared" si="8"/>
        <v>0</v>
      </c>
      <c r="L56" s="2">
        <v>1</v>
      </c>
      <c r="M56" s="33">
        <f t="shared" si="9"/>
        <v>5.2631578947368425</v>
      </c>
    </row>
    <row r="57" spans="1:13" x14ac:dyDescent="0.35">
      <c r="A57" s="2" t="s">
        <v>54</v>
      </c>
      <c r="B57" s="2" t="s">
        <v>33</v>
      </c>
      <c r="C57" s="2">
        <v>11.5</v>
      </c>
      <c r="D57" s="2">
        <v>0</v>
      </c>
      <c r="E57" s="33">
        <f t="shared" si="5"/>
        <v>0</v>
      </c>
      <c r="F57" s="2">
        <v>3</v>
      </c>
      <c r="G57" s="33">
        <f t="shared" si="6"/>
        <v>26.086956521739129</v>
      </c>
      <c r="H57" s="2">
        <v>0</v>
      </c>
      <c r="I57" s="33">
        <f t="shared" si="7"/>
        <v>0</v>
      </c>
      <c r="J57" s="2">
        <v>0</v>
      </c>
      <c r="K57" s="33">
        <f t="shared" si="8"/>
        <v>0</v>
      </c>
      <c r="L57" s="2">
        <v>1</v>
      </c>
      <c r="M57" s="33">
        <f t="shared" si="9"/>
        <v>8.695652173913043</v>
      </c>
    </row>
    <row r="58" spans="1:13" x14ac:dyDescent="0.35">
      <c r="A58" s="2" t="s">
        <v>53</v>
      </c>
      <c r="B58" s="2" t="s">
        <v>30</v>
      </c>
      <c r="C58" s="2">
        <v>6</v>
      </c>
      <c r="D58" s="2">
        <v>0</v>
      </c>
      <c r="E58" s="33">
        <f t="shared" si="5"/>
        <v>0</v>
      </c>
      <c r="F58" s="2">
        <v>1</v>
      </c>
      <c r="G58" s="33">
        <f t="shared" si="6"/>
        <v>16.666666666666668</v>
      </c>
      <c r="H58" s="2">
        <v>0</v>
      </c>
      <c r="I58" s="33">
        <f t="shared" si="7"/>
        <v>0</v>
      </c>
      <c r="J58" s="2">
        <v>0</v>
      </c>
      <c r="K58" s="33">
        <f t="shared" si="8"/>
        <v>0</v>
      </c>
      <c r="L58" s="2">
        <v>5</v>
      </c>
      <c r="M58" s="33">
        <f t="shared" si="9"/>
        <v>83.333333333333343</v>
      </c>
    </row>
    <row r="59" spans="1:13" x14ac:dyDescent="0.35">
      <c r="A59" s="2" t="s">
        <v>52</v>
      </c>
      <c r="B59" s="2" t="s">
        <v>33</v>
      </c>
      <c r="C59" s="2">
        <v>17</v>
      </c>
      <c r="D59" s="2">
        <v>0</v>
      </c>
      <c r="E59" s="33">
        <f t="shared" si="5"/>
        <v>0</v>
      </c>
      <c r="F59" s="2">
        <v>1</v>
      </c>
      <c r="G59" s="33">
        <f t="shared" si="6"/>
        <v>5.882352941176471</v>
      </c>
      <c r="H59" s="2">
        <v>0</v>
      </c>
      <c r="I59" s="33">
        <f t="shared" si="7"/>
        <v>0</v>
      </c>
      <c r="J59" s="2">
        <v>0</v>
      </c>
      <c r="K59" s="33">
        <f t="shared" si="8"/>
        <v>0</v>
      </c>
      <c r="L59" s="2">
        <v>3</v>
      </c>
      <c r="M59" s="33">
        <f t="shared" si="9"/>
        <v>17.647058823529413</v>
      </c>
    </row>
    <row r="60" spans="1:13" x14ac:dyDescent="0.35">
      <c r="A60" s="2" t="s">
        <v>51</v>
      </c>
      <c r="B60" s="2" t="s">
        <v>33</v>
      </c>
      <c r="C60" s="2">
        <v>16</v>
      </c>
      <c r="D60" s="2">
        <v>0</v>
      </c>
      <c r="E60" s="33">
        <f t="shared" si="5"/>
        <v>0</v>
      </c>
      <c r="F60" s="2">
        <v>1</v>
      </c>
      <c r="G60" s="33">
        <f t="shared" si="6"/>
        <v>6.25</v>
      </c>
      <c r="H60" s="2">
        <v>0</v>
      </c>
      <c r="I60" s="33">
        <f t="shared" si="7"/>
        <v>0</v>
      </c>
      <c r="J60" s="2">
        <v>3</v>
      </c>
      <c r="K60" s="33">
        <f t="shared" si="8"/>
        <v>18.75</v>
      </c>
      <c r="L60" s="2">
        <v>5</v>
      </c>
      <c r="M60" s="33">
        <f t="shared" si="9"/>
        <v>31.25</v>
      </c>
    </row>
    <row r="61" spans="1:13" x14ac:dyDescent="0.35">
      <c r="A61" s="2" t="s">
        <v>50</v>
      </c>
      <c r="B61" s="2" t="s">
        <v>33</v>
      </c>
      <c r="C61" s="2">
        <v>17.5</v>
      </c>
      <c r="D61" s="2">
        <v>0</v>
      </c>
      <c r="E61" s="33">
        <f t="shared" si="5"/>
        <v>0</v>
      </c>
      <c r="F61" s="2">
        <v>2</v>
      </c>
      <c r="G61" s="33">
        <f t="shared" si="6"/>
        <v>11.428571428571429</v>
      </c>
      <c r="H61" s="2">
        <v>0</v>
      </c>
      <c r="I61" s="33">
        <f t="shared" si="7"/>
        <v>0</v>
      </c>
      <c r="J61" s="2">
        <v>0</v>
      </c>
      <c r="K61" s="33">
        <f t="shared" si="8"/>
        <v>0</v>
      </c>
      <c r="L61" s="2">
        <v>5</v>
      </c>
      <c r="M61" s="33">
        <f t="shared" si="9"/>
        <v>28.571428571428573</v>
      </c>
    </row>
    <row r="62" spans="1:13" x14ac:dyDescent="0.35">
      <c r="A62" s="2" t="s">
        <v>49</v>
      </c>
      <c r="B62" s="2" t="s">
        <v>30</v>
      </c>
      <c r="C62" s="2">
        <v>20</v>
      </c>
      <c r="D62" s="2">
        <v>10</v>
      </c>
      <c r="E62" s="33">
        <f t="shared" si="5"/>
        <v>50</v>
      </c>
      <c r="F62" s="2">
        <v>4</v>
      </c>
      <c r="G62" s="33">
        <f t="shared" si="6"/>
        <v>20</v>
      </c>
      <c r="H62" s="2">
        <v>0</v>
      </c>
      <c r="I62" s="33">
        <f t="shared" si="7"/>
        <v>0</v>
      </c>
      <c r="J62" s="2">
        <v>0</v>
      </c>
      <c r="K62" s="33">
        <f t="shared" si="8"/>
        <v>0</v>
      </c>
      <c r="L62" s="2">
        <v>10</v>
      </c>
      <c r="M62" s="33">
        <f t="shared" si="9"/>
        <v>50</v>
      </c>
    </row>
    <row r="63" spans="1:13" x14ac:dyDescent="0.35">
      <c r="A63" s="2" t="s">
        <v>48</v>
      </c>
      <c r="B63" s="2" t="s">
        <v>30</v>
      </c>
      <c r="C63" s="2">
        <v>6</v>
      </c>
      <c r="D63" s="2">
        <v>0</v>
      </c>
      <c r="E63" s="33">
        <f t="shared" si="5"/>
        <v>0</v>
      </c>
      <c r="F63" s="2">
        <v>0</v>
      </c>
      <c r="G63" s="33">
        <f t="shared" si="6"/>
        <v>0</v>
      </c>
      <c r="H63" s="2">
        <v>1</v>
      </c>
      <c r="I63" s="33">
        <f t="shared" si="7"/>
        <v>16.666666666666668</v>
      </c>
      <c r="J63" s="2">
        <v>0</v>
      </c>
      <c r="K63" s="33">
        <f t="shared" si="8"/>
        <v>0</v>
      </c>
      <c r="L63" s="2">
        <v>0</v>
      </c>
      <c r="M63" s="33">
        <f t="shared" si="9"/>
        <v>0</v>
      </c>
    </row>
    <row r="64" spans="1:13" x14ac:dyDescent="0.35">
      <c r="A64" s="2" t="s">
        <v>47</v>
      </c>
      <c r="B64" s="2" t="s">
        <v>33</v>
      </c>
      <c r="C64" s="2">
        <v>7</v>
      </c>
      <c r="D64" s="2">
        <v>0</v>
      </c>
      <c r="E64" s="33">
        <f t="shared" si="5"/>
        <v>0</v>
      </c>
      <c r="F64" s="2">
        <v>0</v>
      </c>
      <c r="G64" s="33">
        <f t="shared" si="6"/>
        <v>0</v>
      </c>
      <c r="H64" s="2">
        <v>0</v>
      </c>
      <c r="I64" s="33">
        <f t="shared" si="7"/>
        <v>0</v>
      </c>
      <c r="J64" s="2">
        <v>3</v>
      </c>
      <c r="K64" s="33">
        <f t="shared" si="8"/>
        <v>42.857142857142861</v>
      </c>
      <c r="L64" s="2">
        <v>0</v>
      </c>
      <c r="M64" s="33">
        <f t="shared" si="9"/>
        <v>0</v>
      </c>
    </row>
    <row r="65" spans="1:16" x14ac:dyDescent="0.35">
      <c r="A65" s="2" t="s">
        <v>46</v>
      </c>
      <c r="B65" s="2" t="s">
        <v>33</v>
      </c>
      <c r="C65" s="2">
        <v>18</v>
      </c>
      <c r="D65" s="2">
        <v>3</v>
      </c>
      <c r="E65" s="33">
        <f t="shared" si="5"/>
        <v>16.666666666666664</v>
      </c>
      <c r="F65" s="2">
        <v>0</v>
      </c>
      <c r="G65" s="33">
        <f t="shared" si="6"/>
        <v>0</v>
      </c>
      <c r="H65" s="2">
        <v>0</v>
      </c>
      <c r="I65" s="33">
        <f t="shared" si="7"/>
        <v>0</v>
      </c>
      <c r="J65" s="2">
        <v>0</v>
      </c>
      <c r="K65" s="33">
        <f t="shared" si="8"/>
        <v>0</v>
      </c>
      <c r="L65" s="2">
        <v>7</v>
      </c>
      <c r="M65" s="33">
        <f t="shared" si="9"/>
        <v>38.888888888888886</v>
      </c>
    </row>
    <row r="66" spans="1:16" x14ac:dyDescent="0.35">
      <c r="A66" s="2" t="s">
        <v>45</v>
      </c>
      <c r="B66" s="2" t="s">
        <v>33</v>
      </c>
      <c r="C66" s="2">
        <v>20</v>
      </c>
      <c r="D66" s="2">
        <v>0</v>
      </c>
      <c r="E66" s="33">
        <f t="shared" ref="E66:E79" si="10">(100/$C66)*$D66</f>
        <v>0</v>
      </c>
      <c r="F66" s="2">
        <v>0</v>
      </c>
      <c r="G66" s="33">
        <f t="shared" ref="G66:G79" si="11">(100/$C66)*$F66</f>
        <v>0</v>
      </c>
      <c r="H66" s="2">
        <v>0</v>
      </c>
      <c r="I66" s="33">
        <f t="shared" ref="I66:I79" si="12">(100/$C66)*$H66</f>
        <v>0</v>
      </c>
      <c r="J66" s="2">
        <v>0</v>
      </c>
      <c r="K66" s="33">
        <f t="shared" ref="K66:K79" si="13">(100/$C66)*$J66</f>
        <v>0</v>
      </c>
      <c r="L66" s="2">
        <v>9</v>
      </c>
      <c r="M66" s="33">
        <f t="shared" ref="M66:M79" si="14">(100/$C66)*$L66</f>
        <v>45</v>
      </c>
    </row>
    <row r="67" spans="1:16" x14ac:dyDescent="0.35">
      <c r="A67" s="2" t="s">
        <v>44</v>
      </c>
      <c r="B67" s="2" t="s">
        <v>33</v>
      </c>
      <c r="C67" s="2">
        <v>9</v>
      </c>
      <c r="D67" s="2">
        <v>2</v>
      </c>
      <c r="E67" s="33">
        <f t="shared" si="10"/>
        <v>22.222222222222221</v>
      </c>
      <c r="F67" s="2">
        <v>1</v>
      </c>
      <c r="G67" s="33">
        <f t="shared" si="11"/>
        <v>11.111111111111111</v>
      </c>
      <c r="H67" s="2">
        <v>0</v>
      </c>
      <c r="I67" s="33">
        <f t="shared" si="12"/>
        <v>0</v>
      </c>
      <c r="J67" s="2">
        <v>0</v>
      </c>
      <c r="K67" s="33">
        <f t="shared" si="13"/>
        <v>0</v>
      </c>
      <c r="L67" s="2">
        <v>2</v>
      </c>
      <c r="M67" s="33">
        <f t="shared" si="14"/>
        <v>22.222222222222221</v>
      </c>
    </row>
    <row r="68" spans="1:16" x14ac:dyDescent="0.35">
      <c r="A68" s="2" t="s">
        <v>43</v>
      </c>
      <c r="B68" s="2" t="s">
        <v>33</v>
      </c>
      <c r="C68" s="2">
        <v>10.5</v>
      </c>
      <c r="D68" s="2">
        <v>3</v>
      </c>
      <c r="E68" s="33">
        <f t="shared" si="10"/>
        <v>28.571428571428569</v>
      </c>
      <c r="F68" s="2">
        <v>2</v>
      </c>
      <c r="G68" s="33">
        <f t="shared" si="11"/>
        <v>19.047619047619047</v>
      </c>
      <c r="H68" s="2">
        <v>0</v>
      </c>
      <c r="I68" s="33">
        <f t="shared" si="12"/>
        <v>0</v>
      </c>
      <c r="J68" s="2">
        <v>0</v>
      </c>
      <c r="K68" s="33">
        <f t="shared" si="13"/>
        <v>0</v>
      </c>
      <c r="L68" s="2">
        <v>1</v>
      </c>
      <c r="M68" s="33">
        <f t="shared" si="14"/>
        <v>9.5238095238095237</v>
      </c>
    </row>
    <row r="69" spans="1:16" x14ac:dyDescent="0.35">
      <c r="A69" s="2" t="s">
        <v>42</v>
      </c>
      <c r="B69" s="2" t="s">
        <v>33</v>
      </c>
      <c r="C69" s="2">
        <v>20</v>
      </c>
      <c r="D69" s="2">
        <v>1</v>
      </c>
      <c r="E69" s="33">
        <f t="shared" si="10"/>
        <v>5</v>
      </c>
      <c r="F69" s="2">
        <v>3</v>
      </c>
      <c r="G69" s="33">
        <f t="shared" si="11"/>
        <v>15</v>
      </c>
      <c r="H69" s="2">
        <v>0</v>
      </c>
      <c r="I69" s="33">
        <f t="shared" si="12"/>
        <v>0</v>
      </c>
      <c r="J69" s="2">
        <v>2</v>
      </c>
      <c r="K69" s="33">
        <f t="shared" si="13"/>
        <v>10</v>
      </c>
      <c r="L69" s="2">
        <v>15</v>
      </c>
      <c r="M69" s="33">
        <f t="shared" si="14"/>
        <v>75</v>
      </c>
    </row>
    <row r="70" spans="1:16" s="2" customFormat="1" ht="12.5" x14ac:dyDescent="0.25">
      <c r="A70" s="2" t="s">
        <v>41</v>
      </c>
      <c r="B70" s="2" t="s">
        <v>33</v>
      </c>
      <c r="C70" s="2">
        <v>9</v>
      </c>
      <c r="D70" s="2">
        <v>0</v>
      </c>
      <c r="E70" s="33">
        <f t="shared" si="10"/>
        <v>0</v>
      </c>
      <c r="F70" s="2">
        <v>0</v>
      </c>
      <c r="G70" s="33">
        <f t="shared" si="11"/>
        <v>0</v>
      </c>
      <c r="H70" s="2">
        <v>0</v>
      </c>
      <c r="I70" s="33">
        <f t="shared" si="12"/>
        <v>0</v>
      </c>
      <c r="J70" s="2">
        <v>0</v>
      </c>
      <c r="K70" s="33">
        <f t="shared" si="13"/>
        <v>0</v>
      </c>
      <c r="L70" s="2">
        <v>2</v>
      </c>
      <c r="M70" s="33">
        <f t="shared" si="14"/>
        <v>22.222222222222221</v>
      </c>
    </row>
    <row r="71" spans="1:16" s="2" customFormat="1" ht="12.5" x14ac:dyDescent="0.25">
      <c r="A71" s="2" t="s">
        <v>40</v>
      </c>
      <c r="B71" s="2" t="s">
        <v>30</v>
      </c>
      <c r="C71" s="2">
        <v>20</v>
      </c>
      <c r="D71" s="2">
        <v>0</v>
      </c>
      <c r="E71" s="33">
        <f t="shared" si="10"/>
        <v>0</v>
      </c>
      <c r="F71" s="2">
        <v>0</v>
      </c>
      <c r="G71" s="33">
        <f t="shared" si="11"/>
        <v>0</v>
      </c>
      <c r="H71" s="2">
        <v>0</v>
      </c>
      <c r="I71" s="33">
        <f t="shared" si="12"/>
        <v>0</v>
      </c>
      <c r="J71" s="2">
        <v>0</v>
      </c>
      <c r="K71" s="33">
        <f t="shared" si="13"/>
        <v>0</v>
      </c>
      <c r="L71" s="2">
        <v>3</v>
      </c>
      <c r="M71" s="33">
        <f t="shared" si="14"/>
        <v>15</v>
      </c>
    </row>
    <row r="72" spans="1:16" s="2" customFormat="1" ht="12.5" x14ac:dyDescent="0.25">
      <c r="A72" s="2" t="s">
        <v>39</v>
      </c>
      <c r="B72" s="2" t="s">
        <v>33</v>
      </c>
      <c r="C72" s="2">
        <v>12</v>
      </c>
      <c r="D72" s="2">
        <v>0</v>
      </c>
      <c r="E72" s="33">
        <f t="shared" si="10"/>
        <v>0</v>
      </c>
      <c r="F72" s="2">
        <v>0</v>
      </c>
      <c r="G72" s="33">
        <f t="shared" si="11"/>
        <v>0</v>
      </c>
      <c r="H72" s="2">
        <v>0</v>
      </c>
      <c r="I72" s="33">
        <f t="shared" si="12"/>
        <v>0</v>
      </c>
      <c r="J72" s="2">
        <v>0</v>
      </c>
      <c r="K72" s="33">
        <f t="shared" si="13"/>
        <v>0</v>
      </c>
      <c r="L72" s="2">
        <v>2</v>
      </c>
      <c r="M72" s="33">
        <f t="shared" si="14"/>
        <v>16.666666666666668</v>
      </c>
    </row>
    <row r="73" spans="1:16" s="2" customFormat="1" ht="12.5" x14ac:dyDescent="0.25">
      <c r="A73" s="2" t="s">
        <v>38</v>
      </c>
      <c r="B73" s="2" t="s">
        <v>33</v>
      </c>
      <c r="C73" s="2">
        <v>17</v>
      </c>
      <c r="D73" s="2">
        <v>0</v>
      </c>
      <c r="E73" s="33">
        <f t="shared" si="10"/>
        <v>0</v>
      </c>
      <c r="F73" s="2">
        <v>0</v>
      </c>
      <c r="G73" s="33">
        <f t="shared" si="11"/>
        <v>0</v>
      </c>
      <c r="H73" s="2">
        <v>0</v>
      </c>
      <c r="I73" s="33">
        <f t="shared" si="12"/>
        <v>0</v>
      </c>
      <c r="J73" s="2">
        <v>0</v>
      </c>
      <c r="K73" s="33">
        <f t="shared" si="13"/>
        <v>0</v>
      </c>
      <c r="L73" s="2">
        <v>1</v>
      </c>
      <c r="M73" s="33">
        <f t="shared" si="14"/>
        <v>5.882352941176471</v>
      </c>
    </row>
    <row r="74" spans="1:16" s="2" customFormat="1" ht="12.5" x14ac:dyDescent="0.25">
      <c r="A74" s="2" t="s">
        <v>37</v>
      </c>
      <c r="B74" s="2" t="s">
        <v>33</v>
      </c>
      <c r="C74" s="2">
        <v>19.5</v>
      </c>
      <c r="D74" s="2">
        <v>0</v>
      </c>
      <c r="E74" s="33">
        <f t="shared" si="10"/>
        <v>0</v>
      </c>
      <c r="F74" s="2">
        <v>0</v>
      </c>
      <c r="G74" s="33">
        <f t="shared" si="11"/>
        <v>0</v>
      </c>
      <c r="H74" s="2">
        <v>0</v>
      </c>
      <c r="I74" s="33">
        <f t="shared" si="12"/>
        <v>0</v>
      </c>
      <c r="J74" s="2">
        <v>0</v>
      </c>
      <c r="K74" s="33">
        <f t="shared" si="13"/>
        <v>0</v>
      </c>
      <c r="L74" s="2">
        <v>1</v>
      </c>
      <c r="M74" s="33">
        <f t="shared" si="14"/>
        <v>5.1282051282051286</v>
      </c>
    </row>
    <row r="75" spans="1:16" s="2" customFormat="1" ht="12.5" x14ac:dyDescent="0.25">
      <c r="A75" s="2" t="s">
        <v>36</v>
      </c>
      <c r="B75" s="2" t="s">
        <v>33</v>
      </c>
      <c r="C75" s="2">
        <v>18</v>
      </c>
      <c r="D75" s="2">
        <v>2</v>
      </c>
      <c r="E75" s="33">
        <f t="shared" si="10"/>
        <v>11.111111111111111</v>
      </c>
      <c r="F75" s="2">
        <v>2</v>
      </c>
      <c r="G75" s="33">
        <f t="shared" si="11"/>
        <v>11.111111111111111</v>
      </c>
      <c r="H75" s="2">
        <v>0</v>
      </c>
      <c r="I75" s="33">
        <f t="shared" si="12"/>
        <v>0</v>
      </c>
      <c r="J75" s="2">
        <v>0</v>
      </c>
      <c r="K75" s="33">
        <f t="shared" si="13"/>
        <v>0</v>
      </c>
      <c r="L75" s="2">
        <v>9</v>
      </c>
      <c r="M75" s="33">
        <f t="shared" si="14"/>
        <v>50</v>
      </c>
    </row>
    <row r="76" spans="1:16" s="2" customFormat="1" ht="12.5" x14ac:dyDescent="0.25">
      <c r="A76" s="2" t="s">
        <v>35</v>
      </c>
      <c r="B76" s="2" t="s">
        <v>33</v>
      </c>
      <c r="C76" s="2">
        <v>13</v>
      </c>
      <c r="D76" s="2">
        <v>0</v>
      </c>
      <c r="E76" s="33">
        <f t="shared" si="10"/>
        <v>0</v>
      </c>
      <c r="F76" s="2">
        <v>0</v>
      </c>
      <c r="G76" s="33">
        <f t="shared" si="11"/>
        <v>0</v>
      </c>
      <c r="H76" s="2">
        <v>0</v>
      </c>
      <c r="I76" s="33">
        <f t="shared" si="12"/>
        <v>0</v>
      </c>
      <c r="J76" s="2">
        <v>0</v>
      </c>
      <c r="K76" s="33">
        <f t="shared" si="13"/>
        <v>0</v>
      </c>
      <c r="L76" s="2">
        <v>4</v>
      </c>
      <c r="M76" s="33">
        <f t="shared" si="14"/>
        <v>30.76923076923077</v>
      </c>
    </row>
    <row r="77" spans="1:16" s="2" customFormat="1" ht="13" x14ac:dyDescent="0.3">
      <c r="A77" s="34" t="s">
        <v>34</v>
      </c>
      <c r="B77" s="2" t="s">
        <v>33</v>
      </c>
      <c r="C77" s="2">
        <v>16.5</v>
      </c>
      <c r="D77" s="2">
        <v>0</v>
      </c>
      <c r="E77" s="33">
        <f t="shared" si="10"/>
        <v>0</v>
      </c>
      <c r="F77" s="2">
        <v>2</v>
      </c>
      <c r="G77" s="33">
        <f t="shared" si="11"/>
        <v>12.121212121212121</v>
      </c>
      <c r="H77" s="2">
        <v>0</v>
      </c>
      <c r="I77" s="33">
        <f t="shared" si="12"/>
        <v>0</v>
      </c>
      <c r="J77" s="2">
        <v>0</v>
      </c>
      <c r="K77" s="33">
        <f t="shared" si="13"/>
        <v>0</v>
      </c>
      <c r="L77" s="2">
        <v>3</v>
      </c>
      <c r="M77" s="33">
        <f t="shared" si="14"/>
        <v>18.18181818181818</v>
      </c>
      <c r="P77" s="8"/>
    </row>
    <row r="78" spans="1:16" s="2" customFormat="1" ht="12.5" x14ac:dyDescent="0.25">
      <c r="A78" s="2" t="s">
        <v>32</v>
      </c>
      <c r="B78" s="2" t="s">
        <v>30</v>
      </c>
      <c r="C78" s="2">
        <v>20</v>
      </c>
      <c r="D78" s="2">
        <v>0</v>
      </c>
      <c r="E78" s="33">
        <f t="shared" si="10"/>
        <v>0</v>
      </c>
      <c r="F78" s="2">
        <v>1</v>
      </c>
      <c r="G78" s="33">
        <f t="shared" si="11"/>
        <v>5</v>
      </c>
      <c r="H78" s="2">
        <v>0</v>
      </c>
      <c r="I78" s="33">
        <f t="shared" si="12"/>
        <v>0</v>
      </c>
      <c r="J78" s="2">
        <v>0</v>
      </c>
      <c r="K78" s="33">
        <f t="shared" si="13"/>
        <v>0</v>
      </c>
      <c r="L78" s="2">
        <v>3</v>
      </c>
      <c r="M78" s="33">
        <f t="shared" si="14"/>
        <v>15</v>
      </c>
    </row>
    <row r="79" spans="1:16" s="2" customFormat="1" ht="12.5" x14ac:dyDescent="0.25">
      <c r="A79" s="2" t="s">
        <v>31</v>
      </c>
      <c r="B79" s="2" t="s">
        <v>30</v>
      </c>
      <c r="C79" s="2">
        <v>20</v>
      </c>
      <c r="D79" s="2">
        <v>0</v>
      </c>
      <c r="E79" s="33">
        <f t="shared" si="10"/>
        <v>0</v>
      </c>
      <c r="F79" s="2">
        <v>0</v>
      </c>
      <c r="G79" s="33">
        <f t="shared" si="11"/>
        <v>0</v>
      </c>
      <c r="H79" s="2">
        <v>0</v>
      </c>
      <c r="I79" s="33">
        <f t="shared" si="12"/>
        <v>0</v>
      </c>
      <c r="J79" s="2">
        <v>0</v>
      </c>
      <c r="K79" s="33">
        <f t="shared" si="13"/>
        <v>0</v>
      </c>
      <c r="L79" s="2">
        <v>3</v>
      </c>
      <c r="M79" s="33">
        <f t="shared" si="14"/>
        <v>15</v>
      </c>
    </row>
    <row r="80" spans="1:16" x14ac:dyDescent="0.35">
      <c r="B80" s="14" t="s">
        <v>29</v>
      </c>
      <c r="C80" s="2">
        <f>SUM(C2:C79)</f>
        <v>1226.5</v>
      </c>
      <c r="D80" s="14" t="s">
        <v>28</v>
      </c>
      <c r="E80" s="32">
        <f>AVERAGE(E2:E79)</f>
        <v>6.8022187008898509</v>
      </c>
      <c r="F80" s="14" t="s">
        <v>28</v>
      </c>
      <c r="G80" s="32">
        <f>AVERAGE(G2:G79)</f>
        <v>7.5890140102065926</v>
      </c>
      <c r="H80" s="14" t="s">
        <v>28</v>
      </c>
      <c r="I80" s="32">
        <f>AVERAGE(I2:I79)</f>
        <v>0.28490028490028491</v>
      </c>
      <c r="J80" s="14" t="s">
        <v>28</v>
      </c>
      <c r="K80" s="32">
        <f>AVERAGE(K2:K79)</f>
        <v>3.1257287507287512</v>
      </c>
      <c r="L80" s="14" t="s">
        <v>28</v>
      </c>
      <c r="M80" s="32">
        <f>AVERAGE(M2:M79)</f>
        <v>26.812004831827601</v>
      </c>
      <c r="O80" s="2"/>
      <c r="P80" s="2"/>
    </row>
    <row r="81" spans="1:16" x14ac:dyDescent="0.35">
      <c r="B81" s="14" t="s">
        <v>27</v>
      </c>
      <c r="C81" s="2">
        <v>78</v>
      </c>
      <c r="D81" s="31" t="s">
        <v>26</v>
      </c>
      <c r="E81" s="1">
        <f>STDEV(E2:E79)/SQRT(78)</f>
        <v>1.2623571662468218</v>
      </c>
      <c r="F81" s="31" t="s">
        <v>26</v>
      </c>
      <c r="G81" s="1">
        <f>STDEV(G2:G79)/SQRT(78)</f>
        <v>0.82594085574641152</v>
      </c>
      <c r="H81" s="31" t="s">
        <v>26</v>
      </c>
      <c r="I81" s="1">
        <f>STDEV(I2:I79)/SQRT(78)</f>
        <v>0.22435420247805926</v>
      </c>
      <c r="J81" s="31" t="s">
        <v>26</v>
      </c>
      <c r="K81" s="1">
        <f>STDEV(K2:K79)/SQRT(78)</f>
        <v>1.1624176573500955</v>
      </c>
      <c r="L81" s="31" t="s">
        <v>26</v>
      </c>
      <c r="M81" s="1">
        <f>STDEV(M2:M79)/SQRT(78)</f>
        <v>2.3032733012613682</v>
      </c>
      <c r="O81" s="2"/>
      <c r="P81" s="8"/>
    </row>
    <row r="82" spans="1:16" x14ac:dyDescent="0.35">
      <c r="B82" s="14" t="s">
        <v>25</v>
      </c>
      <c r="C82" s="2">
        <v>17035</v>
      </c>
      <c r="D82" s="31" t="s">
        <v>24</v>
      </c>
      <c r="E82" s="1">
        <f>STDEV(E2:E79)</f>
        <v>11.148836620187199</v>
      </c>
      <c r="F82" s="31" t="s">
        <v>24</v>
      </c>
      <c r="G82" s="1">
        <f>STDEV(G2:G79)</f>
        <v>7.2945121276824914</v>
      </c>
      <c r="H82" s="31" t="s">
        <v>24</v>
      </c>
      <c r="I82" s="1">
        <f>STDEV(I2:I79)</f>
        <v>1.981442665641918</v>
      </c>
      <c r="J82" s="31" t="s">
        <v>24</v>
      </c>
      <c r="K82" s="1">
        <f>STDEV(K2:K79)</f>
        <v>10.266194776513068</v>
      </c>
      <c r="L82" s="31" t="s">
        <v>24</v>
      </c>
      <c r="M82" s="1">
        <f>STDEV(M2:M79)</f>
        <v>20.341959006537902</v>
      </c>
      <c r="O82" s="2"/>
      <c r="P82" s="8"/>
    </row>
    <row r="83" spans="1:16" x14ac:dyDescent="0.35">
      <c r="B83" s="14" t="s">
        <v>23</v>
      </c>
      <c r="C83" s="2">
        <f>C80/C81</f>
        <v>15.724358974358974</v>
      </c>
      <c r="D83" s="31" t="s">
        <v>22</v>
      </c>
      <c r="E83" s="1">
        <f>CONFIDENCE(0.05,E82,78)</f>
        <v>2.474174581469812</v>
      </c>
      <c r="F83" s="31" t="s">
        <v>22</v>
      </c>
      <c r="G83" s="1">
        <f>CONFIDENCE(0.05,G82,78)</f>
        <v>1.6188143306231584</v>
      </c>
      <c r="H83" s="31" t="s">
        <v>22</v>
      </c>
      <c r="I83" s="1">
        <f>CONFIDENCE(0.05,I82,78)</f>
        <v>0.43972615663720299</v>
      </c>
      <c r="J83" s="31" t="s">
        <v>22</v>
      </c>
      <c r="K83" s="1">
        <f>CONFIDENCE(0.05,K82,78)</f>
        <v>2.2782967433996077</v>
      </c>
      <c r="L83" s="31" t="s">
        <v>22</v>
      </c>
      <c r="M83" s="1">
        <f>CONFIDENCE(0.05,M82,78)</f>
        <v>4.5143327170249545</v>
      </c>
      <c r="O83" s="2"/>
      <c r="P83" s="8"/>
    </row>
    <row r="84" spans="1:16" x14ac:dyDescent="0.35">
      <c r="B84" s="14" t="s">
        <v>21</v>
      </c>
      <c r="C84" s="30">
        <v>0.85</v>
      </c>
      <c r="O84" s="2"/>
      <c r="P84" s="2"/>
    </row>
    <row r="85" spans="1:16" x14ac:dyDescent="0.35">
      <c r="B85" s="14" t="s">
        <v>20</v>
      </c>
      <c r="D85" s="2">
        <f>SUM(D2:D79)</f>
        <v>90</v>
      </c>
      <c r="E85" s="29"/>
      <c r="F85" s="2">
        <f>SUM(F2:F79)</f>
        <v>94</v>
      </c>
      <c r="G85" s="29"/>
      <c r="H85" s="2">
        <f>SUM(H2:H79)</f>
        <v>2</v>
      </c>
      <c r="I85" s="29"/>
      <c r="J85" s="2">
        <f>SUM(J2:J79)</f>
        <v>35</v>
      </c>
      <c r="K85" s="29"/>
      <c r="L85" s="2">
        <f>SUM(L2:L79)</f>
        <v>337</v>
      </c>
      <c r="O85" s="2"/>
      <c r="P85" s="2"/>
    </row>
    <row r="86" spans="1:16" x14ac:dyDescent="0.35">
      <c r="P86" s="2"/>
    </row>
    <row r="87" spans="1:16" x14ac:dyDescent="0.35">
      <c r="O87" s="14"/>
      <c r="P87" s="14"/>
    </row>
    <row r="89" spans="1:16" s="9" customFormat="1" ht="14" x14ac:dyDescent="0.3"/>
    <row r="90" spans="1:16" s="27" customFormat="1" ht="14" x14ac:dyDescent="0.3">
      <c r="A90" s="41" t="s">
        <v>198</v>
      </c>
      <c r="B90" s="41"/>
      <c r="C90" s="41"/>
      <c r="D90" s="41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s="9" customFormat="1" ht="14" x14ac:dyDescent="0.3">
      <c r="A91" s="2" t="s">
        <v>19</v>
      </c>
      <c r="B91" s="2" t="s">
        <v>16</v>
      </c>
      <c r="C91" s="2" t="s">
        <v>18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s="9" customFormat="1" ht="1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s="9" customFormat="1" ht="14" x14ac:dyDescent="0.3">
      <c r="A93" s="2"/>
      <c r="B93" s="2"/>
      <c r="C93" s="25"/>
      <c r="D93" s="24" t="s">
        <v>15</v>
      </c>
      <c r="E93" s="23"/>
      <c r="F93" s="22"/>
      <c r="G93" s="21" t="s">
        <v>14</v>
      </c>
      <c r="H93" s="20"/>
      <c r="I93" s="19"/>
      <c r="J93" s="18" t="s">
        <v>13</v>
      </c>
      <c r="K93" s="17"/>
      <c r="L93" s="26"/>
      <c r="M93" s="2"/>
      <c r="N93" s="2"/>
      <c r="O93" s="2"/>
      <c r="P93" s="2"/>
    </row>
    <row r="94" spans="1:16" s="9" customFormat="1" ht="14" x14ac:dyDescent="0.3">
      <c r="A94" s="2"/>
      <c r="B94" s="14" t="s">
        <v>12</v>
      </c>
      <c r="C94" s="16" t="s">
        <v>11</v>
      </c>
      <c r="D94" s="13" t="s">
        <v>10</v>
      </c>
      <c r="E94" s="15" t="s">
        <v>9</v>
      </c>
      <c r="F94" s="16" t="s">
        <v>11</v>
      </c>
      <c r="G94" s="13" t="s">
        <v>10</v>
      </c>
      <c r="H94" s="15" t="s">
        <v>9</v>
      </c>
      <c r="I94" s="16" t="s">
        <v>11</v>
      </c>
      <c r="J94" s="13" t="s">
        <v>10</v>
      </c>
      <c r="K94" s="15" t="s">
        <v>9</v>
      </c>
      <c r="L94" s="13" t="s">
        <v>8</v>
      </c>
      <c r="M94" s="13" t="s">
        <v>7</v>
      </c>
      <c r="N94" s="13" t="s">
        <v>17</v>
      </c>
      <c r="O94" s="14" t="s">
        <v>6</v>
      </c>
      <c r="P94" s="13" t="s">
        <v>5</v>
      </c>
    </row>
    <row r="95" spans="1:16" s="9" customFormat="1" ht="14" x14ac:dyDescent="0.3">
      <c r="A95" s="8" t="s">
        <v>4</v>
      </c>
      <c r="B95" s="2">
        <v>17035</v>
      </c>
      <c r="C95" s="3">
        <f>E80</f>
        <v>6.8022187008898509</v>
      </c>
      <c r="D95" s="6">
        <f>C95/3.26</f>
        <v>2.0865701536471937</v>
      </c>
      <c r="E95" s="7">
        <f>D95*B95/100</f>
        <v>355.44722567379949</v>
      </c>
      <c r="F95" s="3">
        <f>E80-E83</f>
        <v>4.3280441194200385</v>
      </c>
      <c r="G95" s="6">
        <f>F95/3.26</f>
        <v>1.3276208955276192</v>
      </c>
      <c r="H95" s="12">
        <f>G95*B95/100</f>
        <v>226.16021955312993</v>
      </c>
      <c r="I95" s="3">
        <f>E80+E83</f>
        <v>9.2763932823596633</v>
      </c>
      <c r="J95" s="6">
        <f>I95/3.26</f>
        <v>2.8455194117667681</v>
      </c>
      <c r="K95" s="12">
        <f>J95*B95/100</f>
        <v>484.73423179446894</v>
      </c>
      <c r="L95" s="4">
        <f>E95-H95</f>
        <v>129.28700612066956</v>
      </c>
      <c r="M95" s="5">
        <f>L95/E95*100</f>
        <v>36.373052532788272</v>
      </c>
      <c r="N95" s="4">
        <f>K95-E95</f>
        <v>129.28700612066945</v>
      </c>
      <c r="O95" s="3">
        <f t="shared" ref="O95:P99" si="15">C95-F95</f>
        <v>2.4741745814698124</v>
      </c>
      <c r="P95" s="3">
        <f t="shared" si="15"/>
        <v>0.75894925811957448</v>
      </c>
    </row>
    <row r="96" spans="1:16" s="9" customFormat="1" ht="14" x14ac:dyDescent="0.3">
      <c r="A96" s="8" t="s">
        <v>3</v>
      </c>
      <c r="B96" s="2">
        <v>17035</v>
      </c>
      <c r="C96" s="3">
        <f>G80</f>
        <v>7.5890140102065926</v>
      </c>
      <c r="D96" s="6">
        <f>C96/3.26</f>
        <v>2.3279184080388324</v>
      </c>
      <c r="E96" s="7">
        <f>D96*B96/100</f>
        <v>396.5609008094151</v>
      </c>
      <c r="F96" s="3">
        <f>G80-G83</f>
        <v>5.970199679583434</v>
      </c>
      <c r="G96" s="6">
        <f>F96/3.26</f>
        <v>1.8313495949642438</v>
      </c>
      <c r="H96" s="12">
        <f>G96*B96/100</f>
        <v>311.97040350215889</v>
      </c>
      <c r="I96" s="3">
        <f>G80+G83</f>
        <v>9.2078283408297512</v>
      </c>
      <c r="J96" s="6">
        <f>I96/3.26</f>
        <v>2.8244872211134209</v>
      </c>
      <c r="K96" s="12">
        <f>J96*B96/100</f>
        <v>481.15139811667126</v>
      </c>
      <c r="L96" s="4">
        <f>E96-H96</f>
        <v>84.590497307256214</v>
      </c>
      <c r="M96" s="5">
        <f>L96/E96*100</f>
        <v>21.331023087399615</v>
      </c>
      <c r="N96" s="4">
        <f>K96-E96</f>
        <v>84.590497307256157</v>
      </c>
      <c r="O96" s="3">
        <f t="shared" si="15"/>
        <v>1.6188143306231586</v>
      </c>
      <c r="P96" s="3">
        <f>D96-G96</f>
        <v>0.49656881307458867</v>
      </c>
    </row>
    <row r="97" spans="1:16" s="2" customFormat="1" ht="13" x14ac:dyDescent="0.3">
      <c r="A97" s="11" t="s">
        <v>2</v>
      </c>
      <c r="B97" s="2">
        <v>17035</v>
      </c>
      <c r="C97" s="10">
        <f>I80</f>
        <v>0.28490028490028491</v>
      </c>
      <c r="D97" s="6">
        <f>C97/3.26</f>
        <v>8.7392725429535259E-2</v>
      </c>
      <c r="E97" s="7">
        <f>D97*B97/100</f>
        <v>14.887350776921332</v>
      </c>
      <c r="F97" s="10">
        <f>I80-I83</f>
        <v>-0.15482587173691809</v>
      </c>
      <c r="G97" s="6">
        <f>F97/3.26</f>
        <v>-4.7492598692306168E-2</v>
      </c>
      <c r="H97" s="12">
        <f>G97*B97/100</f>
        <v>-8.0903641872343552</v>
      </c>
      <c r="I97" s="10">
        <f>I80+I83</f>
        <v>0.7246264415374879</v>
      </c>
      <c r="J97" s="6">
        <f>I97/3.26</f>
        <v>0.22227804955137667</v>
      </c>
      <c r="K97" s="12">
        <f>J97*B97/100</f>
        <v>37.865065741077018</v>
      </c>
      <c r="L97" s="4">
        <f>E97-H97</f>
        <v>22.977714964155687</v>
      </c>
      <c r="M97" s="5">
        <f>L97/E97*100</f>
        <v>154.34388097965822</v>
      </c>
      <c r="N97" s="4">
        <f>K97-E97</f>
        <v>22.977714964155687</v>
      </c>
      <c r="O97" s="3">
        <f t="shared" si="15"/>
        <v>0.43972615663720299</v>
      </c>
      <c r="P97" s="3">
        <f t="shared" si="15"/>
        <v>0.13488532412184143</v>
      </c>
    </row>
    <row r="98" spans="1:16" s="9" customFormat="1" ht="14" x14ac:dyDescent="0.3">
      <c r="A98" s="11" t="s">
        <v>1</v>
      </c>
      <c r="B98" s="2">
        <v>17035</v>
      </c>
      <c r="C98" s="10">
        <f>K80</f>
        <v>3.1257287507287512</v>
      </c>
      <c r="D98" s="6">
        <f>C98/3.26</f>
        <v>0.95881250022354336</v>
      </c>
      <c r="E98" s="7">
        <f>D98*B98/100</f>
        <v>163.33370941308061</v>
      </c>
      <c r="F98" s="3">
        <f>K80-K83</f>
        <v>0.84743200732914348</v>
      </c>
      <c r="G98" s="6">
        <f>F98/3.26</f>
        <v>0.25994846850587228</v>
      </c>
      <c r="H98" s="12">
        <f>G98*B98/100</f>
        <v>44.282221609975338</v>
      </c>
      <c r="I98" s="10">
        <f>K80+K83</f>
        <v>5.4040254941283585</v>
      </c>
      <c r="J98" s="6">
        <f>I98/3.26</f>
        <v>1.6576765319412143</v>
      </c>
      <c r="K98" s="12">
        <f>J98*B98/100</f>
        <v>282.38519721618587</v>
      </c>
      <c r="L98" s="4">
        <f>E98-H98</f>
        <v>119.05148780310527</v>
      </c>
      <c r="M98" s="5">
        <f>L98/E98*100</f>
        <v>72.888498174015638</v>
      </c>
      <c r="N98" s="4">
        <f>K98-E98</f>
        <v>119.05148780310526</v>
      </c>
      <c r="O98" s="3">
        <f t="shared" si="15"/>
        <v>2.2782967433996077</v>
      </c>
      <c r="P98" s="3">
        <f t="shared" si="15"/>
        <v>0.69886403171767109</v>
      </c>
    </row>
    <row r="99" spans="1:16" s="2" customFormat="1" ht="13" x14ac:dyDescent="0.3">
      <c r="A99" s="8" t="s">
        <v>0</v>
      </c>
      <c r="B99" s="2">
        <v>17035</v>
      </c>
      <c r="C99" s="3">
        <f>M80</f>
        <v>26.812004831827601</v>
      </c>
      <c r="D99" s="6">
        <f>C99/3.26</f>
        <v>8.2245413594563193</v>
      </c>
      <c r="E99" s="7">
        <f>D99*B99/100</f>
        <v>1401.050620583384</v>
      </c>
      <c r="F99" s="3">
        <f>M80-M83</f>
        <v>22.297672114802644</v>
      </c>
      <c r="G99" s="6">
        <f>F99/3.26</f>
        <v>6.8397767223320995</v>
      </c>
      <c r="H99" s="12">
        <f>G99*B99/100</f>
        <v>1165.1559646492733</v>
      </c>
      <c r="I99" s="3">
        <f>M80+M83</f>
        <v>31.326337548852557</v>
      </c>
      <c r="J99" s="6">
        <f>I99/3.26</f>
        <v>9.6093059965805399</v>
      </c>
      <c r="K99" s="12">
        <f>J99*B99/100</f>
        <v>1636.9452765174949</v>
      </c>
      <c r="L99" s="4">
        <f>E99-H99</f>
        <v>235.89465593411069</v>
      </c>
      <c r="M99" s="5">
        <f>L99/E99*100</f>
        <v>16.83698308030344</v>
      </c>
      <c r="N99" s="4">
        <f>K99-E99</f>
        <v>235.89465593411092</v>
      </c>
      <c r="O99" s="3">
        <f t="shared" si="15"/>
        <v>4.5143327170249563</v>
      </c>
      <c r="P99" s="3">
        <f t="shared" si="15"/>
        <v>1.3847646371242197</v>
      </c>
    </row>
    <row r="102" spans="1:16" s="27" customFormat="1" ht="14" x14ac:dyDescent="0.3">
      <c r="A102" s="41" t="s">
        <v>199</v>
      </c>
      <c r="B102" s="41"/>
      <c r="C102" s="41"/>
      <c r="D102" s="41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4" spans="1:16" x14ac:dyDescent="0.35">
      <c r="B104" t="s">
        <v>4</v>
      </c>
      <c r="C104" t="s">
        <v>3</v>
      </c>
      <c r="D104" t="s">
        <v>196</v>
      </c>
      <c r="E104" s="36" t="s">
        <v>1</v>
      </c>
      <c r="F104" t="s">
        <v>0</v>
      </c>
    </row>
    <row r="105" spans="1:16" x14ac:dyDescent="0.35">
      <c r="A105" s="2" t="s">
        <v>197</v>
      </c>
      <c r="B105" s="2">
        <f>100*(_xlfn.STDEV.P(D2:D79))/AVERAGE(D2:D79)</f>
        <v>165.41754127952382</v>
      </c>
      <c r="C105" s="2">
        <f>100*(_xlfn.STDEV.P(F2:F79))/AVERAGE(F2:F79)</f>
        <v>94.291573643235495</v>
      </c>
      <c r="D105" s="2">
        <f>100*(_xlfn.STDEV.P(H2:H79))/AVERAGE(H2:H79)</f>
        <v>616.44140029689765</v>
      </c>
      <c r="E105" s="2">
        <f>100*(_xlfn.STDEV.P(J2:J79))/AVERAGE(J2:J79)</f>
        <v>347.17518955838125</v>
      </c>
      <c r="F105" s="2">
        <f>100*(_xlfn.STDEV.P(L2:L79))/AVERAGE(L2:L79)</f>
        <v>82.082214785314804</v>
      </c>
    </row>
    <row r="106" spans="1:16" x14ac:dyDescent="0.35">
      <c r="A106" t="s">
        <v>195</v>
      </c>
      <c r="B106" s="26">
        <f>D95-(B105*D95/100)</f>
        <v>-1.3649828915883764</v>
      </c>
      <c r="C106" s="26">
        <f>D96-(C105*D96/100)</f>
        <v>0.13288750796846127</v>
      </c>
      <c r="D106" s="26">
        <f>D97-(D105*D97/100)</f>
        <v>-0.45133221496591491</v>
      </c>
      <c r="E106" s="26">
        <f>D98-(E105*D98/100)</f>
        <v>-2.3699466149369979</v>
      </c>
      <c r="F106" s="26">
        <f>D99-(F105*D99/100)</f>
        <v>1.473655655680334</v>
      </c>
    </row>
    <row r="107" spans="1:16" x14ac:dyDescent="0.35">
      <c r="A107" t="s">
        <v>192</v>
      </c>
      <c r="B107" s="26">
        <f>D95+(B105*D95/100)</f>
        <v>5.5381231988827633</v>
      </c>
      <c r="C107" s="26">
        <f>D96+(C105*D96/100)</f>
        <v>4.5229493081092036</v>
      </c>
      <c r="D107" s="26">
        <f>D97+(D105*D97/100)</f>
        <v>0.6261176658249854</v>
      </c>
      <c r="E107" s="26">
        <f>D98+(E105*D98/100)</f>
        <v>4.2875716153840848</v>
      </c>
      <c r="F107" s="26">
        <f>D99+(F105*D99/100)</f>
        <v>14.975427063232305</v>
      </c>
    </row>
    <row r="108" spans="1:16" x14ac:dyDescent="0.35">
      <c r="A108" t="s">
        <v>194</v>
      </c>
      <c r="B108" s="40">
        <f>E95-(B105*E95/100)</f>
        <v>-232.52483558207996</v>
      </c>
      <c r="C108" s="40">
        <f>E96-(C105*E96/100)</f>
        <v>22.637386982427415</v>
      </c>
      <c r="D108" s="40">
        <f>E97-(D105*E97/100)</f>
        <v>-76.884442819443592</v>
      </c>
      <c r="E108" s="40">
        <f>E98-(E105*E98/100)</f>
        <v>-403.72040585451765</v>
      </c>
      <c r="F108" s="40">
        <f>E99-(F105*E99/100)</f>
        <v>251.03724094514473</v>
      </c>
    </row>
    <row r="109" spans="1:16" x14ac:dyDescent="0.35">
      <c r="A109" s="36" t="s">
        <v>193</v>
      </c>
      <c r="B109" s="40">
        <f>E95+(B105*E95/100)</f>
        <v>943.41928692967895</v>
      </c>
      <c r="C109" s="40">
        <f>E96+(C105*E96/100)</f>
        <v>770.48441463640279</v>
      </c>
      <c r="D109" s="40">
        <f>E97+(D105*E97/100)</f>
        <v>106.65914437328627</v>
      </c>
      <c r="E109" s="40">
        <f>E98+(E105*E98/100)</f>
        <v>730.38782468067893</v>
      </c>
      <c r="F109" s="40">
        <f>E99+(F105*E99/100)</f>
        <v>2551.0640002216232</v>
      </c>
    </row>
  </sheetData>
  <autoFilter ref="A1:M79" xr:uid="{00000000-0009-0000-0000-000002000000}"/>
  <conditionalFormatting sqref="A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4"/>
  <sheetViews>
    <sheetView topLeftCell="A49" zoomScale="70" zoomScaleNormal="70" workbookViewId="0">
      <selection activeCell="A70" sqref="A70"/>
    </sheetView>
  </sheetViews>
  <sheetFormatPr defaultRowHeight="14.5" x14ac:dyDescent="0.35"/>
  <cols>
    <col min="5" max="5" width="8.7265625" style="1"/>
    <col min="7" max="7" width="8.7265625" style="1"/>
    <col min="9" max="9" width="8.7265625" style="1"/>
    <col min="11" max="11" width="8.7265625" style="1"/>
    <col min="13" max="13" width="8.7265625" style="1"/>
    <col min="15" max="15" width="17.26953125" customWidth="1"/>
  </cols>
  <sheetData>
    <row r="1" spans="1:16" s="36" customFormat="1" x14ac:dyDescent="0.35">
      <c r="A1" s="34" t="s">
        <v>122</v>
      </c>
      <c r="B1" s="34" t="s">
        <v>121</v>
      </c>
      <c r="C1" s="34" t="s">
        <v>120</v>
      </c>
      <c r="D1" s="34" t="s">
        <v>119</v>
      </c>
      <c r="E1" s="34" t="s">
        <v>118</v>
      </c>
      <c r="F1" s="34" t="s">
        <v>117</v>
      </c>
      <c r="G1" s="34" t="s">
        <v>116</v>
      </c>
      <c r="H1" s="34" t="s">
        <v>115</v>
      </c>
      <c r="I1" s="34" t="s">
        <v>114</v>
      </c>
      <c r="J1" s="34" t="s">
        <v>113</v>
      </c>
      <c r="K1" s="34" t="s">
        <v>112</v>
      </c>
      <c r="L1" s="34" t="s">
        <v>111</v>
      </c>
      <c r="M1" s="34" t="s">
        <v>110</v>
      </c>
    </row>
    <row r="2" spans="1:16" x14ac:dyDescent="0.35">
      <c r="A2" s="2" t="s">
        <v>102</v>
      </c>
      <c r="B2" s="2" t="s">
        <v>33</v>
      </c>
      <c r="C2" s="2">
        <v>15.5</v>
      </c>
      <c r="D2" s="2">
        <v>1</v>
      </c>
      <c r="E2" s="33">
        <f t="shared" ref="E2:E40" si="0">(100/$C2)*$D2</f>
        <v>6.4516129032258061</v>
      </c>
      <c r="F2" s="2">
        <v>1</v>
      </c>
      <c r="G2" s="33">
        <f t="shared" ref="G2:G40" si="1">(100/$C2)*$F2</f>
        <v>6.4516129032258061</v>
      </c>
      <c r="H2" s="2">
        <v>0</v>
      </c>
      <c r="I2" s="33">
        <f t="shared" ref="I2:I40" si="2">(100/$C2)*$H2</f>
        <v>0</v>
      </c>
      <c r="J2" s="2">
        <v>0</v>
      </c>
      <c r="K2" s="33">
        <f t="shared" ref="K2:K40" si="3">(100/$C2)*$J2</f>
        <v>0</v>
      </c>
      <c r="L2" s="2">
        <v>4</v>
      </c>
      <c r="M2" s="33">
        <f t="shared" ref="M2:M40" si="4">(100/$C2)*$L2</f>
        <v>25.806451612903224</v>
      </c>
    </row>
    <row r="3" spans="1:16" x14ac:dyDescent="0.35">
      <c r="A3" s="2" t="s">
        <v>101</v>
      </c>
      <c r="B3" s="2" t="s">
        <v>33</v>
      </c>
      <c r="C3" s="2">
        <v>18</v>
      </c>
      <c r="D3" s="2">
        <v>0</v>
      </c>
      <c r="E3" s="33">
        <f t="shared" si="0"/>
        <v>0</v>
      </c>
      <c r="F3" s="2">
        <v>2</v>
      </c>
      <c r="G3" s="33">
        <f t="shared" si="1"/>
        <v>11.111111111111111</v>
      </c>
      <c r="H3" s="2">
        <v>0</v>
      </c>
      <c r="I3" s="33">
        <f t="shared" si="2"/>
        <v>0</v>
      </c>
      <c r="J3" s="2">
        <v>0</v>
      </c>
      <c r="K3" s="33">
        <f t="shared" si="3"/>
        <v>0</v>
      </c>
      <c r="L3" s="2">
        <v>2</v>
      </c>
      <c r="M3" s="33">
        <f t="shared" si="4"/>
        <v>11.111111111111111</v>
      </c>
    </row>
    <row r="4" spans="1:16" x14ac:dyDescent="0.35">
      <c r="A4" s="2" t="s">
        <v>100</v>
      </c>
      <c r="B4" s="2" t="s">
        <v>33</v>
      </c>
      <c r="C4" s="2">
        <v>9</v>
      </c>
      <c r="D4" s="2">
        <v>0</v>
      </c>
      <c r="E4" s="33">
        <f t="shared" si="0"/>
        <v>0</v>
      </c>
      <c r="F4" s="2">
        <v>1</v>
      </c>
      <c r="G4" s="33">
        <f t="shared" si="1"/>
        <v>11.111111111111111</v>
      </c>
      <c r="H4" s="2">
        <v>0</v>
      </c>
      <c r="I4" s="33">
        <f t="shared" si="2"/>
        <v>0</v>
      </c>
      <c r="J4" s="2">
        <v>2</v>
      </c>
      <c r="K4" s="33">
        <f t="shared" si="3"/>
        <v>22.222222222222221</v>
      </c>
      <c r="L4" s="2">
        <v>3</v>
      </c>
      <c r="M4" s="33">
        <f t="shared" si="4"/>
        <v>33.333333333333329</v>
      </c>
    </row>
    <row r="5" spans="1:16" x14ac:dyDescent="0.35">
      <c r="A5" s="2" t="s">
        <v>94</v>
      </c>
      <c r="B5" s="2" t="s">
        <v>33</v>
      </c>
      <c r="C5" s="2">
        <v>16</v>
      </c>
      <c r="D5" s="2">
        <v>2</v>
      </c>
      <c r="E5" s="33">
        <f t="shared" si="0"/>
        <v>12.5</v>
      </c>
      <c r="F5" s="2">
        <v>1</v>
      </c>
      <c r="G5" s="33">
        <f t="shared" si="1"/>
        <v>6.25</v>
      </c>
      <c r="H5" s="2">
        <v>0</v>
      </c>
      <c r="I5" s="33">
        <f t="shared" si="2"/>
        <v>0</v>
      </c>
      <c r="J5" s="2">
        <v>0</v>
      </c>
      <c r="K5" s="33">
        <f t="shared" si="3"/>
        <v>0</v>
      </c>
      <c r="L5" s="2">
        <v>1</v>
      </c>
      <c r="M5" s="33">
        <f t="shared" si="4"/>
        <v>6.25</v>
      </c>
      <c r="P5" s="37"/>
    </row>
    <row r="6" spans="1:16" x14ac:dyDescent="0.35">
      <c r="A6" s="2" t="s">
        <v>93</v>
      </c>
      <c r="B6" s="2" t="s">
        <v>33</v>
      </c>
      <c r="C6" s="2">
        <v>19.5</v>
      </c>
      <c r="D6" s="2">
        <v>2</v>
      </c>
      <c r="E6" s="33">
        <f t="shared" si="0"/>
        <v>10.256410256410257</v>
      </c>
      <c r="F6" s="2">
        <v>1</v>
      </c>
      <c r="G6" s="33">
        <f t="shared" si="1"/>
        <v>5.1282051282051286</v>
      </c>
      <c r="H6" s="2">
        <v>0</v>
      </c>
      <c r="I6" s="33">
        <f t="shared" si="2"/>
        <v>0</v>
      </c>
      <c r="J6" s="2">
        <v>0</v>
      </c>
      <c r="K6" s="33">
        <f t="shared" si="3"/>
        <v>0</v>
      </c>
      <c r="L6" s="2">
        <v>4</v>
      </c>
      <c r="M6" s="33">
        <f t="shared" si="4"/>
        <v>20.512820512820515</v>
      </c>
      <c r="P6" s="38"/>
    </row>
    <row r="7" spans="1:16" x14ac:dyDescent="0.35">
      <c r="A7" s="2" t="s">
        <v>92</v>
      </c>
      <c r="B7" s="2" t="s">
        <v>33</v>
      </c>
      <c r="C7" s="2">
        <v>15</v>
      </c>
      <c r="D7" s="2">
        <v>1</v>
      </c>
      <c r="E7" s="33">
        <f t="shared" si="0"/>
        <v>6.666666666666667</v>
      </c>
      <c r="F7" s="2">
        <v>1</v>
      </c>
      <c r="G7" s="33">
        <f t="shared" si="1"/>
        <v>6.666666666666667</v>
      </c>
      <c r="H7" s="2">
        <v>0</v>
      </c>
      <c r="I7" s="33">
        <f t="shared" si="2"/>
        <v>0</v>
      </c>
      <c r="J7" s="2">
        <v>0</v>
      </c>
      <c r="K7" s="33">
        <f t="shared" si="3"/>
        <v>0</v>
      </c>
      <c r="L7" s="2">
        <v>2</v>
      </c>
      <c r="M7" s="33">
        <f t="shared" si="4"/>
        <v>13.333333333333334</v>
      </c>
    </row>
    <row r="8" spans="1:16" x14ac:dyDescent="0.35">
      <c r="A8" s="2" t="s">
        <v>91</v>
      </c>
      <c r="B8" s="2" t="s">
        <v>33</v>
      </c>
      <c r="C8" s="2">
        <v>11</v>
      </c>
      <c r="D8" s="2">
        <v>0</v>
      </c>
      <c r="E8" s="33">
        <f t="shared" si="0"/>
        <v>0</v>
      </c>
      <c r="F8" s="2">
        <v>0</v>
      </c>
      <c r="G8" s="33">
        <f t="shared" si="1"/>
        <v>0</v>
      </c>
      <c r="H8" s="2">
        <v>0</v>
      </c>
      <c r="I8" s="33">
        <f t="shared" si="2"/>
        <v>0</v>
      </c>
      <c r="J8" s="2">
        <v>0</v>
      </c>
      <c r="K8" s="33">
        <f t="shared" si="3"/>
        <v>0</v>
      </c>
      <c r="L8" s="2">
        <v>1</v>
      </c>
      <c r="M8" s="33">
        <f t="shared" si="4"/>
        <v>9.0909090909090917</v>
      </c>
    </row>
    <row r="9" spans="1:16" x14ac:dyDescent="0.35">
      <c r="A9" s="2" t="s">
        <v>84</v>
      </c>
      <c r="B9" s="2" t="s">
        <v>33</v>
      </c>
      <c r="C9" s="2">
        <v>9</v>
      </c>
      <c r="D9" s="2">
        <v>0</v>
      </c>
      <c r="E9" s="33">
        <f t="shared" si="0"/>
        <v>0</v>
      </c>
      <c r="F9" s="2">
        <v>0</v>
      </c>
      <c r="G9" s="33">
        <f t="shared" si="1"/>
        <v>0</v>
      </c>
      <c r="H9" s="2">
        <v>0</v>
      </c>
      <c r="I9" s="33">
        <f t="shared" si="2"/>
        <v>0</v>
      </c>
      <c r="J9" s="2">
        <v>0</v>
      </c>
      <c r="K9" s="33">
        <f t="shared" si="3"/>
        <v>0</v>
      </c>
      <c r="L9" s="2">
        <v>1</v>
      </c>
      <c r="M9" s="33">
        <f t="shared" si="4"/>
        <v>11.111111111111111</v>
      </c>
    </row>
    <row r="10" spans="1:16" x14ac:dyDescent="0.35">
      <c r="A10" s="2" t="s">
        <v>83</v>
      </c>
      <c r="B10" s="2" t="s">
        <v>33</v>
      </c>
      <c r="C10" s="2">
        <v>17</v>
      </c>
      <c r="D10" s="2">
        <v>0</v>
      </c>
      <c r="E10" s="33">
        <f t="shared" si="0"/>
        <v>0</v>
      </c>
      <c r="F10" s="2">
        <v>0</v>
      </c>
      <c r="G10" s="33">
        <f t="shared" si="1"/>
        <v>0</v>
      </c>
      <c r="H10" s="2">
        <v>0</v>
      </c>
      <c r="I10" s="33">
        <f t="shared" si="2"/>
        <v>0</v>
      </c>
      <c r="J10" s="2">
        <v>0</v>
      </c>
      <c r="K10" s="33">
        <f t="shared" si="3"/>
        <v>0</v>
      </c>
      <c r="L10" s="2">
        <v>2</v>
      </c>
      <c r="M10" s="33">
        <f t="shared" si="4"/>
        <v>11.764705882352942</v>
      </c>
    </row>
    <row r="11" spans="1:16" x14ac:dyDescent="0.35">
      <c r="A11" s="2" t="s">
        <v>82</v>
      </c>
      <c r="B11" s="2" t="s">
        <v>33</v>
      </c>
      <c r="C11" s="2">
        <v>18</v>
      </c>
      <c r="D11" s="2">
        <v>0</v>
      </c>
      <c r="E11" s="33">
        <f t="shared" si="0"/>
        <v>0</v>
      </c>
      <c r="F11" s="2">
        <v>1</v>
      </c>
      <c r="G11" s="33">
        <f t="shared" si="1"/>
        <v>5.5555555555555554</v>
      </c>
      <c r="H11" s="2">
        <v>0</v>
      </c>
      <c r="I11" s="33">
        <f t="shared" si="2"/>
        <v>0</v>
      </c>
      <c r="J11" s="2">
        <v>0</v>
      </c>
      <c r="K11" s="33">
        <f t="shared" si="3"/>
        <v>0</v>
      </c>
      <c r="L11" s="2">
        <v>3</v>
      </c>
      <c r="M11" s="33">
        <f t="shared" si="4"/>
        <v>16.666666666666664</v>
      </c>
    </row>
    <row r="12" spans="1:16" x14ac:dyDescent="0.35">
      <c r="A12" s="2" t="s">
        <v>81</v>
      </c>
      <c r="B12" s="2" t="s">
        <v>33</v>
      </c>
      <c r="C12" s="2">
        <v>18.5</v>
      </c>
      <c r="D12" s="2">
        <v>2</v>
      </c>
      <c r="E12" s="33">
        <f t="shared" si="0"/>
        <v>10.810810810810811</v>
      </c>
      <c r="F12" s="2">
        <v>3</v>
      </c>
      <c r="G12" s="33">
        <f t="shared" si="1"/>
        <v>16.216216216216218</v>
      </c>
      <c r="H12" s="2">
        <v>0</v>
      </c>
      <c r="I12" s="33">
        <f t="shared" si="2"/>
        <v>0</v>
      </c>
      <c r="J12" s="2">
        <v>2</v>
      </c>
      <c r="K12" s="33">
        <f t="shared" si="3"/>
        <v>10.810810810810811</v>
      </c>
      <c r="L12" s="2">
        <v>3</v>
      </c>
      <c r="M12" s="33">
        <f t="shared" si="4"/>
        <v>16.216216216216218</v>
      </c>
    </row>
    <row r="13" spans="1:16" x14ac:dyDescent="0.35">
      <c r="A13" s="2" t="s">
        <v>80</v>
      </c>
      <c r="B13" s="2" t="s">
        <v>33</v>
      </c>
      <c r="C13" s="2">
        <v>16</v>
      </c>
      <c r="D13" s="2">
        <v>1</v>
      </c>
      <c r="E13" s="33">
        <f t="shared" si="0"/>
        <v>6.25</v>
      </c>
      <c r="F13" s="2">
        <v>3</v>
      </c>
      <c r="G13" s="33">
        <f t="shared" si="1"/>
        <v>18.75</v>
      </c>
      <c r="H13" s="2">
        <v>0</v>
      </c>
      <c r="I13" s="33">
        <f t="shared" si="2"/>
        <v>0</v>
      </c>
      <c r="J13" s="2">
        <v>0</v>
      </c>
      <c r="K13" s="33">
        <f t="shared" si="3"/>
        <v>0</v>
      </c>
      <c r="L13" s="2">
        <v>4</v>
      </c>
      <c r="M13" s="33">
        <f t="shared" si="4"/>
        <v>25</v>
      </c>
    </row>
    <row r="14" spans="1:16" x14ac:dyDescent="0.35">
      <c r="A14" s="34" t="s">
        <v>79</v>
      </c>
      <c r="B14" s="2" t="s">
        <v>33</v>
      </c>
      <c r="C14" s="2">
        <v>19.5</v>
      </c>
      <c r="D14" s="2">
        <v>0</v>
      </c>
      <c r="E14" s="33">
        <f t="shared" si="0"/>
        <v>0</v>
      </c>
      <c r="F14" s="2">
        <v>0</v>
      </c>
      <c r="G14" s="33">
        <f t="shared" si="1"/>
        <v>0</v>
      </c>
      <c r="H14" s="2">
        <v>0</v>
      </c>
      <c r="I14" s="33">
        <f t="shared" si="2"/>
        <v>0</v>
      </c>
      <c r="J14" s="2">
        <v>0</v>
      </c>
      <c r="K14" s="33">
        <f t="shared" si="3"/>
        <v>0</v>
      </c>
      <c r="L14" s="2">
        <v>6</v>
      </c>
      <c r="M14" s="33">
        <f t="shared" si="4"/>
        <v>30.769230769230774</v>
      </c>
    </row>
    <row r="15" spans="1:16" x14ac:dyDescent="0.35">
      <c r="A15" s="2" t="s">
        <v>74</v>
      </c>
      <c r="B15" s="2" t="s">
        <v>33</v>
      </c>
      <c r="C15" s="2">
        <v>15</v>
      </c>
      <c r="D15" s="2">
        <v>0</v>
      </c>
      <c r="E15" s="33">
        <f t="shared" si="0"/>
        <v>0</v>
      </c>
      <c r="F15" s="2">
        <v>1</v>
      </c>
      <c r="G15" s="33">
        <f t="shared" si="1"/>
        <v>6.666666666666667</v>
      </c>
      <c r="H15" s="2">
        <v>0</v>
      </c>
      <c r="I15" s="33">
        <f t="shared" si="2"/>
        <v>0</v>
      </c>
      <c r="J15" s="2">
        <v>0</v>
      </c>
      <c r="K15" s="33">
        <f t="shared" si="3"/>
        <v>0</v>
      </c>
      <c r="L15" s="2">
        <v>6</v>
      </c>
      <c r="M15" s="33">
        <f t="shared" si="4"/>
        <v>40</v>
      </c>
    </row>
    <row r="16" spans="1:16" x14ac:dyDescent="0.35">
      <c r="A16" s="2" t="s">
        <v>73</v>
      </c>
      <c r="B16" s="2" t="s">
        <v>33</v>
      </c>
      <c r="C16" s="2">
        <v>16</v>
      </c>
      <c r="D16" s="2">
        <v>0</v>
      </c>
      <c r="E16" s="33">
        <f t="shared" si="0"/>
        <v>0</v>
      </c>
      <c r="F16" s="2">
        <v>0</v>
      </c>
      <c r="G16" s="33">
        <f t="shared" si="1"/>
        <v>0</v>
      </c>
      <c r="H16" s="2">
        <v>0</v>
      </c>
      <c r="I16" s="33">
        <f t="shared" si="2"/>
        <v>0</v>
      </c>
      <c r="J16" s="2">
        <v>10</v>
      </c>
      <c r="K16" s="33">
        <f t="shared" si="3"/>
        <v>62.5</v>
      </c>
      <c r="L16" s="2">
        <v>4</v>
      </c>
      <c r="M16" s="33">
        <f t="shared" si="4"/>
        <v>25</v>
      </c>
    </row>
    <row r="17" spans="1:13" x14ac:dyDescent="0.35">
      <c r="A17" s="2" t="s">
        <v>72</v>
      </c>
      <c r="B17" s="2" t="s">
        <v>33</v>
      </c>
      <c r="C17" s="2">
        <v>18.5</v>
      </c>
      <c r="D17" s="2">
        <v>3</v>
      </c>
      <c r="E17" s="33">
        <f t="shared" si="0"/>
        <v>16.216216216216218</v>
      </c>
      <c r="F17" s="2">
        <v>3</v>
      </c>
      <c r="G17" s="33">
        <f t="shared" si="1"/>
        <v>16.216216216216218</v>
      </c>
      <c r="H17" s="2">
        <v>0</v>
      </c>
      <c r="I17" s="33">
        <f t="shared" si="2"/>
        <v>0</v>
      </c>
      <c r="J17" s="2">
        <v>0</v>
      </c>
      <c r="K17" s="33">
        <f t="shared" si="3"/>
        <v>0</v>
      </c>
      <c r="L17" s="2">
        <v>5</v>
      </c>
      <c r="M17" s="33">
        <f t="shared" si="4"/>
        <v>27.027027027027025</v>
      </c>
    </row>
    <row r="18" spans="1:13" x14ac:dyDescent="0.35">
      <c r="A18" s="2" t="s">
        <v>71</v>
      </c>
      <c r="B18" s="2" t="s">
        <v>33</v>
      </c>
      <c r="C18" s="2">
        <v>19</v>
      </c>
      <c r="D18" s="2">
        <v>2</v>
      </c>
      <c r="E18" s="33">
        <f t="shared" si="0"/>
        <v>10.526315789473685</v>
      </c>
      <c r="F18" s="2">
        <v>4</v>
      </c>
      <c r="G18" s="33">
        <f t="shared" si="1"/>
        <v>21.05263157894737</v>
      </c>
      <c r="H18" s="2">
        <v>0</v>
      </c>
      <c r="I18" s="33">
        <f t="shared" si="2"/>
        <v>0</v>
      </c>
      <c r="J18" s="2">
        <v>0</v>
      </c>
      <c r="K18" s="33">
        <f t="shared" si="3"/>
        <v>0</v>
      </c>
      <c r="L18" s="2">
        <v>7</v>
      </c>
      <c r="M18" s="33">
        <f t="shared" si="4"/>
        <v>36.842105263157897</v>
      </c>
    </row>
    <row r="19" spans="1:13" x14ac:dyDescent="0.35">
      <c r="A19" s="2" t="s">
        <v>70</v>
      </c>
      <c r="B19" s="2" t="s">
        <v>30</v>
      </c>
      <c r="C19" s="2">
        <v>20</v>
      </c>
      <c r="D19" s="2">
        <v>0</v>
      </c>
      <c r="E19" s="33">
        <f t="shared" si="0"/>
        <v>0</v>
      </c>
      <c r="F19" s="2">
        <v>3</v>
      </c>
      <c r="G19" s="33">
        <f t="shared" si="1"/>
        <v>15</v>
      </c>
      <c r="H19" s="2">
        <v>0</v>
      </c>
      <c r="I19" s="33">
        <f t="shared" si="2"/>
        <v>0</v>
      </c>
      <c r="J19" s="2">
        <v>8</v>
      </c>
      <c r="K19" s="33">
        <f t="shared" si="3"/>
        <v>40</v>
      </c>
      <c r="L19" s="2">
        <v>8</v>
      </c>
      <c r="M19" s="33">
        <f t="shared" si="4"/>
        <v>40</v>
      </c>
    </row>
    <row r="20" spans="1:13" x14ac:dyDescent="0.35">
      <c r="A20" s="2" t="s">
        <v>69</v>
      </c>
      <c r="B20" s="2" t="s">
        <v>30</v>
      </c>
      <c r="C20" s="2">
        <v>20</v>
      </c>
      <c r="D20" s="2">
        <v>0</v>
      </c>
      <c r="E20" s="33">
        <f t="shared" si="0"/>
        <v>0</v>
      </c>
      <c r="F20" s="2">
        <v>2</v>
      </c>
      <c r="G20" s="33">
        <f t="shared" si="1"/>
        <v>10</v>
      </c>
      <c r="H20" s="2">
        <v>0</v>
      </c>
      <c r="I20" s="33">
        <f t="shared" si="2"/>
        <v>0</v>
      </c>
      <c r="J20" s="2">
        <v>0</v>
      </c>
      <c r="K20" s="33">
        <f t="shared" si="3"/>
        <v>0</v>
      </c>
      <c r="L20" s="2">
        <v>8</v>
      </c>
      <c r="M20" s="33">
        <f t="shared" si="4"/>
        <v>40</v>
      </c>
    </row>
    <row r="21" spans="1:13" x14ac:dyDescent="0.35">
      <c r="A21" s="34" t="s">
        <v>68</v>
      </c>
      <c r="B21" s="2" t="s">
        <v>33</v>
      </c>
      <c r="C21" s="2">
        <v>12.5</v>
      </c>
      <c r="D21" s="2">
        <v>4</v>
      </c>
      <c r="E21" s="33">
        <f t="shared" si="0"/>
        <v>32</v>
      </c>
      <c r="F21" s="2">
        <v>1</v>
      </c>
      <c r="G21" s="33">
        <f t="shared" si="1"/>
        <v>8</v>
      </c>
      <c r="H21" s="2">
        <v>0</v>
      </c>
      <c r="I21" s="33">
        <f t="shared" si="2"/>
        <v>0</v>
      </c>
      <c r="J21" s="2">
        <v>0</v>
      </c>
      <c r="K21" s="33">
        <f t="shared" si="3"/>
        <v>0</v>
      </c>
      <c r="L21" s="2">
        <v>5</v>
      </c>
      <c r="M21" s="33">
        <f t="shared" si="4"/>
        <v>40</v>
      </c>
    </row>
    <row r="22" spans="1:13" x14ac:dyDescent="0.35">
      <c r="A22" s="2" t="s">
        <v>67</v>
      </c>
      <c r="B22" s="2" t="s">
        <v>30</v>
      </c>
      <c r="C22" s="2">
        <v>16</v>
      </c>
      <c r="D22" s="2">
        <v>2</v>
      </c>
      <c r="E22" s="33">
        <f t="shared" si="0"/>
        <v>12.5</v>
      </c>
      <c r="F22" s="2">
        <v>1</v>
      </c>
      <c r="G22" s="33">
        <f t="shared" si="1"/>
        <v>6.25</v>
      </c>
      <c r="H22" s="2">
        <v>0</v>
      </c>
      <c r="I22" s="33">
        <f t="shared" si="2"/>
        <v>0</v>
      </c>
      <c r="J22" s="2">
        <v>0</v>
      </c>
      <c r="K22" s="33">
        <f t="shared" si="3"/>
        <v>0</v>
      </c>
      <c r="L22" s="2">
        <v>11</v>
      </c>
      <c r="M22" s="33">
        <f t="shared" si="4"/>
        <v>68.75</v>
      </c>
    </row>
    <row r="23" spans="1:13" x14ac:dyDescent="0.35">
      <c r="A23" s="2" t="s">
        <v>64</v>
      </c>
      <c r="B23" s="2" t="s">
        <v>33</v>
      </c>
      <c r="C23" s="2">
        <v>12</v>
      </c>
      <c r="D23" s="2">
        <v>1</v>
      </c>
      <c r="E23" s="33">
        <f t="shared" si="0"/>
        <v>8.3333333333333339</v>
      </c>
      <c r="F23" s="2">
        <v>0</v>
      </c>
      <c r="G23" s="33">
        <f t="shared" si="1"/>
        <v>0</v>
      </c>
      <c r="H23" s="2">
        <v>0</v>
      </c>
      <c r="I23" s="33">
        <f t="shared" si="2"/>
        <v>0</v>
      </c>
      <c r="J23" s="2">
        <v>1</v>
      </c>
      <c r="K23" s="33">
        <f t="shared" si="3"/>
        <v>8.3333333333333339</v>
      </c>
      <c r="L23" s="2">
        <v>6</v>
      </c>
      <c r="M23" s="33">
        <f t="shared" si="4"/>
        <v>50</v>
      </c>
    </row>
    <row r="24" spans="1:13" x14ac:dyDescent="0.35">
      <c r="A24" s="2" t="s">
        <v>63</v>
      </c>
      <c r="B24" s="2" t="s">
        <v>33</v>
      </c>
      <c r="C24" s="2">
        <v>15</v>
      </c>
      <c r="D24" s="2">
        <v>0</v>
      </c>
      <c r="E24" s="33">
        <f t="shared" si="0"/>
        <v>0</v>
      </c>
      <c r="F24" s="2">
        <v>0</v>
      </c>
      <c r="G24" s="33">
        <f t="shared" si="1"/>
        <v>0</v>
      </c>
      <c r="H24" s="2">
        <v>0</v>
      </c>
      <c r="I24" s="33">
        <f t="shared" si="2"/>
        <v>0</v>
      </c>
      <c r="J24" s="2">
        <v>0</v>
      </c>
      <c r="K24" s="33">
        <f t="shared" si="3"/>
        <v>0</v>
      </c>
      <c r="L24" s="2">
        <v>4</v>
      </c>
      <c r="M24" s="33">
        <f t="shared" si="4"/>
        <v>26.666666666666668</v>
      </c>
    </row>
    <row r="25" spans="1:13" x14ac:dyDescent="0.35">
      <c r="A25" s="2" t="s">
        <v>62</v>
      </c>
      <c r="B25" s="2" t="s">
        <v>33</v>
      </c>
      <c r="C25" s="2">
        <v>7.5</v>
      </c>
      <c r="D25" s="2">
        <v>0</v>
      </c>
      <c r="E25" s="33">
        <f t="shared" si="0"/>
        <v>0</v>
      </c>
      <c r="F25" s="2">
        <v>0</v>
      </c>
      <c r="G25" s="33">
        <f t="shared" si="1"/>
        <v>0</v>
      </c>
      <c r="H25" s="2">
        <v>0</v>
      </c>
      <c r="I25" s="33">
        <f t="shared" si="2"/>
        <v>0</v>
      </c>
      <c r="J25" s="2">
        <v>1</v>
      </c>
      <c r="K25" s="33">
        <f t="shared" si="3"/>
        <v>13.333333333333334</v>
      </c>
      <c r="L25" s="2">
        <v>0</v>
      </c>
      <c r="M25" s="33">
        <f t="shared" si="4"/>
        <v>0</v>
      </c>
    </row>
    <row r="26" spans="1:13" x14ac:dyDescent="0.35">
      <c r="A26" s="2" t="s">
        <v>61</v>
      </c>
      <c r="B26" s="2" t="s">
        <v>30</v>
      </c>
      <c r="C26" s="2">
        <v>20</v>
      </c>
      <c r="D26" s="2">
        <v>3</v>
      </c>
      <c r="E26" s="33">
        <f t="shared" si="0"/>
        <v>15</v>
      </c>
      <c r="F26" s="2">
        <v>2</v>
      </c>
      <c r="G26" s="33">
        <f t="shared" si="1"/>
        <v>10</v>
      </c>
      <c r="H26" s="2">
        <v>0</v>
      </c>
      <c r="I26" s="33">
        <f t="shared" si="2"/>
        <v>0</v>
      </c>
      <c r="J26" s="2">
        <v>0</v>
      </c>
      <c r="K26" s="33">
        <f t="shared" si="3"/>
        <v>0</v>
      </c>
      <c r="L26" s="2">
        <v>6</v>
      </c>
      <c r="M26" s="33">
        <f t="shared" si="4"/>
        <v>30</v>
      </c>
    </row>
    <row r="27" spans="1:13" x14ac:dyDescent="0.35">
      <c r="A27" s="2" t="s">
        <v>60</v>
      </c>
      <c r="B27" s="2" t="s">
        <v>33</v>
      </c>
      <c r="C27" s="2">
        <v>18</v>
      </c>
      <c r="D27" s="2">
        <v>2</v>
      </c>
      <c r="E27" s="33">
        <f t="shared" si="0"/>
        <v>11.111111111111111</v>
      </c>
      <c r="F27" s="2">
        <v>1</v>
      </c>
      <c r="G27" s="33">
        <f t="shared" si="1"/>
        <v>5.5555555555555554</v>
      </c>
      <c r="H27" s="2">
        <v>0</v>
      </c>
      <c r="I27" s="33">
        <f t="shared" si="2"/>
        <v>0</v>
      </c>
      <c r="J27" s="2">
        <v>0</v>
      </c>
      <c r="K27" s="33">
        <f t="shared" si="3"/>
        <v>0</v>
      </c>
      <c r="L27" s="2">
        <v>4</v>
      </c>
      <c r="M27" s="33">
        <f t="shared" si="4"/>
        <v>22.222222222222221</v>
      </c>
    </row>
    <row r="28" spans="1:13" x14ac:dyDescent="0.35">
      <c r="A28" s="2" t="s">
        <v>59</v>
      </c>
      <c r="B28" s="2" t="s">
        <v>33</v>
      </c>
      <c r="C28" s="2">
        <v>18</v>
      </c>
      <c r="D28" s="2">
        <v>1</v>
      </c>
      <c r="E28" s="33">
        <f t="shared" si="0"/>
        <v>5.5555555555555554</v>
      </c>
      <c r="F28" s="2">
        <v>2</v>
      </c>
      <c r="G28" s="33">
        <f t="shared" si="1"/>
        <v>11.111111111111111</v>
      </c>
      <c r="H28" s="2">
        <v>0</v>
      </c>
      <c r="I28" s="33">
        <f t="shared" si="2"/>
        <v>0</v>
      </c>
      <c r="J28" s="2">
        <v>0</v>
      </c>
      <c r="K28" s="33">
        <f t="shared" si="3"/>
        <v>0</v>
      </c>
      <c r="L28" s="2">
        <v>2</v>
      </c>
      <c r="M28" s="33">
        <f t="shared" si="4"/>
        <v>11.111111111111111</v>
      </c>
    </row>
    <row r="29" spans="1:13" x14ac:dyDescent="0.35">
      <c r="A29" s="2" t="s">
        <v>58</v>
      </c>
      <c r="B29" s="2" t="s">
        <v>30</v>
      </c>
      <c r="C29" s="2">
        <v>20</v>
      </c>
      <c r="D29" s="2">
        <v>4</v>
      </c>
      <c r="E29" s="33">
        <f t="shared" si="0"/>
        <v>20</v>
      </c>
      <c r="F29" s="2">
        <v>1</v>
      </c>
      <c r="G29" s="33">
        <f t="shared" si="1"/>
        <v>5</v>
      </c>
      <c r="H29" s="2">
        <v>0</v>
      </c>
      <c r="I29" s="33">
        <f t="shared" si="2"/>
        <v>0</v>
      </c>
      <c r="J29" s="2">
        <v>0</v>
      </c>
      <c r="K29" s="33">
        <f t="shared" si="3"/>
        <v>0</v>
      </c>
      <c r="L29" s="2">
        <v>11</v>
      </c>
      <c r="M29" s="33">
        <f t="shared" si="4"/>
        <v>55</v>
      </c>
    </row>
    <row r="30" spans="1:13" x14ac:dyDescent="0.35">
      <c r="A30" s="2" t="s">
        <v>57</v>
      </c>
      <c r="B30" s="2" t="s">
        <v>30</v>
      </c>
      <c r="C30" s="2">
        <v>20</v>
      </c>
      <c r="D30" s="2">
        <v>3</v>
      </c>
      <c r="E30" s="33">
        <f t="shared" si="0"/>
        <v>15</v>
      </c>
      <c r="F30" s="2">
        <v>3</v>
      </c>
      <c r="G30" s="33">
        <f t="shared" si="1"/>
        <v>15</v>
      </c>
      <c r="H30" s="2">
        <v>0</v>
      </c>
      <c r="I30" s="33">
        <f t="shared" si="2"/>
        <v>0</v>
      </c>
      <c r="J30" s="2">
        <v>0</v>
      </c>
      <c r="K30" s="33">
        <f t="shared" si="3"/>
        <v>0</v>
      </c>
      <c r="L30" s="2">
        <v>5</v>
      </c>
      <c r="M30" s="33">
        <f t="shared" si="4"/>
        <v>25</v>
      </c>
    </row>
    <row r="31" spans="1:13" x14ac:dyDescent="0.35">
      <c r="A31" s="2" t="s">
        <v>55</v>
      </c>
      <c r="B31" s="2" t="s">
        <v>33</v>
      </c>
      <c r="C31" s="2">
        <v>19</v>
      </c>
      <c r="D31" s="2">
        <v>1</v>
      </c>
      <c r="E31" s="33">
        <f t="shared" si="0"/>
        <v>5.2631578947368425</v>
      </c>
      <c r="F31" s="2">
        <v>0</v>
      </c>
      <c r="G31" s="33">
        <f t="shared" si="1"/>
        <v>0</v>
      </c>
      <c r="H31" s="2">
        <v>0</v>
      </c>
      <c r="I31" s="33">
        <f t="shared" si="2"/>
        <v>0</v>
      </c>
      <c r="J31" s="2">
        <v>0</v>
      </c>
      <c r="K31" s="33">
        <f t="shared" si="3"/>
        <v>0</v>
      </c>
      <c r="L31" s="2">
        <v>1</v>
      </c>
      <c r="M31" s="33">
        <f t="shared" si="4"/>
        <v>5.2631578947368425</v>
      </c>
    </row>
    <row r="32" spans="1:13" x14ac:dyDescent="0.35">
      <c r="A32" s="2" t="s">
        <v>54</v>
      </c>
      <c r="B32" s="2" t="s">
        <v>33</v>
      </c>
      <c r="C32" s="2">
        <v>11.5</v>
      </c>
      <c r="D32" s="2">
        <v>0</v>
      </c>
      <c r="E32" s="33">
        <f t="shared" si="0"/>
        <v>0</v>
      </c>
      <c r="F32" s="2">
        <v>3</v>
      </c>
      <c r="G32" s="33">
        <f t="shared" si="1"/>
        <v>26.086956521739129</v>
      </c>
      <c r="H32" s="2">
        <v>0</v>
      </c>
      <c r="I32" s="33">
        <f t="shared" si="2"/>
        <v>0</v>
      </c>
      <c r="J32" s="2">
        <v>0</v>
      </c>
      <c r="K32" s="33">
        <f t="shared" si="3"/>
        <v>0</v>
      </c>
      <c r="L32" s="2">
        <v>1</v>
      </c>
      <c r="M32" s="33">
        <f t="shared" si="4"/>
        <v>8.695652173913043</v>
      </c>
    </row>
    <row r="33" spans="1:22" x14ac:dyDescent="0.35">
      <c r="A33" s="2" t="s">
        <v>53</v>
      </c>
      <c r="B33" s="2" t="s">
        <v>30</v>
      </c>
      <c r="C33" s="2">
        <v>6</v>
      </c>
      <c r="D33" s="2">
        <v>0</v>
      </c>
      <c r="E33" s="33">
        <f t="shared" si="0"/>
        <v>0</v>
      </c>
      <c r="F33" s="2">
        <v>1</v>
      </c>
      <c r="G33" s="33">
        <f t="shared" si="1"/>
        <v>16.666666666666668</v>
      </c>
      <c r="H33" s="2">
        <v>0</v>
      </c>
      <c r="I33" s="33">
        <f t="shared" si="2"/>
        <v>0</v>
      </c>
      <c r="J33" s="2">
        <v>0</v>
      </c>
      <c r="K33" s="33">
        <f t="shared" si="3"/>
        <v>0</v>
      </c>
      <c r="L33" s="2">
        <v>5</v>
      </c>
      <c r="M33" s="33">
        <f t="shared" si="4"/>
        <v>83.333333333333343</v>
      </c>
    </row>
    <row r="34" spans="1:22" x14ac:dyDescent="0.35">
      <c r="A34" s="2" t="s">
        <v>52</v>
      </c>
      <c r="B34" s="2" t="s">
        <v>33</v>
      </c>
      <c r="C34" s="2">
        <v>17</v>
      </c>
      <c r="D34" s="2">
        <v>0</v>
      </c>
      <c r="E34" s="33">
        <f t="shared" si="0"/>
        <v>0</v>
      </c>
      <c r="F34" s="2">
        <v>1</v>
      </c>
      <c r="G34" s="33">
        <f t="shared" si="1"/>
        <v>5.882352941176471</v>
      </c>
      <c r="H34" s="2">
        <v>0</v>
      </c>
      <c r="I34" s="33">
        <f t="shared" si="2"/>
        <v>0</v>
      </c>
      <c r="J34" s="2">
        <v>0</v>
      </c>
      <c r="K34" s="33">
        <f t="shared" si="3"/>
        <v>0</v>
      </c>
      <c r="L34" s="2">
        <v>3</v>
      </c>
      <c r="M34" s="33">
        <f t="shared" si="4"/>
        <v>17.647058823529413</v>
      </c>
    </row>
    <row r="35" spans="1:22" x14ac:dyDescent="0.35">
      <c r="A35" s="2" t="s">
        <v>51</v>
      </c>
      <c r="B35" s="2" t="s">
        <v>33</v>
      </c>
      <c r="C35" s="2">
        <v>16</v>
      </c>
      <c r="D35" s="2">
        <v>0</v>
      </c>
      <c r="E35" s="33">
        <f t="shared" si="0"/>
        <v>0</v>
      </c>
      <c r="F35" s="2">
        <v>1</v>
      </c>
      <c r="G35" s="33">
        <f t="shared" si="1"/>
        <v>6.25</v>
      </c>
      <c r="H35" s="2">
        <v>0</v>
      </c>
      <c r="I35" s="33">
        <f t="shared" si="2"/>
        <v>0</v>
      </c>
      <c r="J35" s="2">
        <v>3</v>
      </c>
      <c r="K35" s="33">
        <f t="shared" si="3"/>
        <v>18.75</v>
      </c>
      <c r="L35" s="2">
        <v>5</v>
      </c>
      <c r="M35" s="33">
        <f t="shared" si="4"/>
        <v>31.25</v>
      </c>
    </row>
    <row r="36" spans="1:22" x14ac:dyDescent="0.35">
      <c r="A36" s="2" t="s">
        <v>50</v>
      </c>
      <c r="B36" s="2" t="s">
        <v>33</v>
      </c>
      <c r="C36" s="2">
        <v>17.5</v>
      </c>
      <c r="D36" s="2">
        <v>0</v>
      </c>
      <c r="E36" s="33">
        <f t="shared" si="0"/>
        <v>0</v>
      </c>
      <c r="F36" s="2">
        <v>2</v>
      </c>
      <c r="G36" s="33">
        <f t="shared" si="1"/>
        <v>11.428571428571429</v>
      </c>
      <c r="H36" s="2">
        <v>0</v>
      </c>
      <c r="I36" s="33">
        <f t="shared" si="2"/>
        <v>0</v>
      </c>
      <c r="J36" s="2">
        <v>0</v>
      </c>
      <c r="K36" s="33">
        <f t="shared" si="3"/>
        <v>0</v>
      </c>
      <c r="L36" s="2">
        <v>5</v>
      </c>
      <c r="M36" s="33">
        <f t="shared" si="4"/>
        <v>28.571428571428573</v>
      </c>
    </row>
    <row r="37" spans="1:22" x14ac:dyDescent="0.35">
      <c r="A37" s="2" t="s">
        <v>49</v>
      </c>
      <c r="B37" s="2" t="s">
        <v>30</v>
      </c>
      <c r="C37" s="2">
        <v>20</v>
      </c>
      <c r="D37" s="2">
        <v>10</v>
      </c>
      <c r="E37" s="33">
        <f t="shared" si="0"/>
        <v>50</v>
      </c>
      <c r="F37" s="2">
        <v>4</v>
      </c>
      <c r="G37" s="33">
        <f t="shared" si="1"/>
        <v>20</v>
      </c>
      <c r="H37" s="2">
        <v>0</v>
      </c>
      <c r="I37" s="33">
        <f t="shared" si="2"/>
        <v>0</v>
      </c>
      <c r="J37" s="2">
        <v>0</v>
      </c>
      <c r="K37" s="33">
        <f t="shared" si="3"/>
        <v>0</v>
      </c>
      <c r="L37" s="2">
        <v>10</v>
      </c>
      <c r="M37" s="33">
        <f t="shared" si="4"/>
        <v>50</v>
      </c>
    </row>
    <row r="38" spans="1:22" x14ac:dyDescent="0.35">
      <c r="A38" s="2" t="s">
        <v>48</v>
      </c>
      <c r="B38" s="2" t="s">
        <v>30</v>
      </c>
      <c r="C38" s="2">
        <v>6</v>
      </c>
      <c r="D38" s="2">
        <v>0</v>
      </c>
      <c r="E38" s="33">
        <f t="shared" si="0"/>
        <v>0</v>
      </c>
      <c r="F38" s="2">
        <v>0</v>
      </c>
      <c r="G38" s="33">
        <f t="shared" si="1"/>
        <v>0</v>
      </c>
      <c r="H38" s="2">
        <v>1</v>
      </c>
      <c r="I38" s="33">
        <f t="shared" si="2"/>
        <v>16.666666666666668</v>
      </c>
      <c r="J38" s="2">
        <v>0</v>
      </c>
      <c r="K38" s="33">
        <f t="shared" si="3"/>
        <v>0</v>
      </c>
      <c r="L38" s="2">
        <v>0</v>
      </c>
      <c r="M38" s="33">
        <f t="shared" si="4"/>
        <v>0</v>
      </c>
    </row>
    <row r="39" spans="1:22" x14ac:dyDescent="0.35">
      <c r="A39" s="2" t="s">
        <v>47</v>
      </c>
      <c r="B39" s="2" t="s">
        <v>33</v>
      </c>
      <c r="C39" s="2">
        <v>7</v>
      </c>
      <c r="D39" s="2">
        <v>0</v>
      </c>
      <c r="E39" s="33">
        <f t="shared" si="0"/>
        <v>0</v>
      </c>
      <c r="F39" s="2">
        <v>0</v>
      </c>
      <c r="G39" s="33">
        <f t="shared" si="1"/>
        <v>0</v>
      </c>
      <c r="H39" s="2">
        <v>0</v>
      </c>
      <c r="I39" s="33">
        <f t="shared" si="2"/>
        <v>0</v>
      </c>
      <c r="J39" s="2">
        <v>3</v>
      </c>
      <c r="K39" s="33">
        <f t="shared" si="3"/>
        <v>42.857142857142861</v>
      </c>
      <c r="L39" s="2">
        <v>0</v>
      </c>
      <c r="M39" s="33">
        <f t="shared" si="4"/>
        <v>0</v>
      </c>
      <c r="O39" s="2"/>
      <c r="P39" s="2"/>
    </row>
    <row r="40" spans="1:22" x14ac:dyDescent="0.35">
      <c r="A40" s="2" t="s">
        <v>46</v>
      </c>
      <c r="B40" s="2" t="s">
        <v>33</v>
      </c>
      <c r="C40" s="2">
        <v>18</v>
      </c>
      <c r="D40" s="2">
        <v>3</v>
      </c>
      <c r="E40" s="33">
        <f t="shared" si="0"/>
        <v>16.666666666666664</v>
      </c>
      <c r="F40" s="2">
        <v>0</v>
      </c>
      <c r="G40" s="33">
        <f t="shared" si="1"/>
        <v>0</v>
      </c>
      <c r="H40" s="2">
        <v>0</v>
      </c>
      <c r="I40" s="33">
        <f t="shared" si="2"/>
        <v>0</v>
      </c>
      <c r="J40" s="2">
        <v>0</v>
      </c>
      <c r="K40" s="33">
        <f t="shared" si="3"/>
        <v>0</v>
      </c>
      <c r="L40" s="2">
        <v>7</v>
      </c>
      <c r="M40" s="33">
        <f t="shared" si="4"/>
        <v>38.888888888888886</v>
      </c>
      <c r="O40" s="2"/>
      <c r="P40" s="2"/>
    </row>
    <row r="41" spans="1:22" x14ac:dyDescent="0.35">
      <c r="A41" s="2" t="s">
        <v>45</v>
      </c>
      <c r="B41" s="2" t="s">
        <v>33</v>
      </c>
      <c r="C41" s="2">
        <v>20</v>
      </c>
      <c r="D41" s="2">
        <v>0</v>
      </c>
      <c r="E41" s="33">
        <f t="shared" ref="E41:E44" si="5">(100/$C41)*$D41</f>
        <v>0</v>
      </c>
      <c r="F41" s="2">
        <v>0</v>
      </c>
      <c r="G41" s="33">
        <f t="shared" ref="G41:G44" si="6">(100/$C41)*$F41</f>
        <v>0</v>
      </c>
      <c r="H41" s="2">
        <v>0</v>
      </c>
      <c r="I41" s="33">
        <f t="shared" ref="I41:I44" si="7">(100/$C41)*$H41</f>
        <v>0</v>
      </c>
      <c r="J41" s="2">
        <v>0</v>
      </c>
      <c r="K41" s="33">
        <f t="shared" ref="K41:K44" si="8">(100/$C41)*$J41</f>
        <v>0</v>
      </c>
      <c r="L41" s="2">
        <v>9</v>
      </c>
      <c r="M41" s="33">
        <f t="shared" ref="M41:M44" si="9">(100/$C41)*$L41</f>
        <v>45</v>
      </c>
      <c r="O41" s="2"/>
      <c r="P41" s="8"/>
    </row>
    <row r="42" spans="1:22" x14ac:dyDescent="0.35">
      <c r="A42" s="2" t="s">
        <v>44</v>
      </c>
      <c r="B42" s="2" t="s">
        <v>33</v>
      </c>
      <c r="C42" s="2">
        <v>9</v>
      </c>
      <c r="D42" s="2">
        <v>2</v>
      </c>
      <c r="E42" s="33">
        <f t="shared" si="5"/>
        <v>22.222222222222221</v>
      </c>
      <c r="F42" s="2">
        <v>1</v>
      </c>
      <c r="G42" s="33">
        <f t="shared" si="6"/>
        <v>11.111111111111111</v>
      </c>
      <c r="H42" s="2">
        <v>0</v>
      </c>
      <c r="I42" s="33">
        <f t="shared" si="7"/>
        <v>0</v>
      </c>
      <c r="J42" s="2">
        <v>0</v>
      </c>
      <c r="K42" s="33">
        <f t="shared" si="8"/>
        <v>0</v>
      </c>
      <c r="L42" s="2">
        <v>2</v>
      </c>
      <c r="M42" s="33">
        <f t="shared" si="9"/>
        <v>22.222222222222221</v>
      </c>
      <c r="O42" s="2"/>
      <c r="P42" s="2"/>
    </row>
    <row r="43" spans="1:22" x14ac:dyDescent="0.35">
      <c r="A43" s="2" t="s">
        <v>43</v>
      </c>
      <c r="B43" s="2" t="s">
        <v>33</v>
      </c>
      <c r="C43" s="2">
        <v>10.5</v>
      </c>
      <c r="D43" s="2">
        <v>3</v>
      </c>
      <c r="E43" s="33">
        <f t="shared" si="5"/>
        <v>28.571428571428569</v>
      </c>
      <c r="F43" s="2">
        <v>2</v>
      </c>
      <c r="G43" s="33">
        <f t="shared" si="6"/>
        <v>19.047619047619047</v>
      </c>
      <c r="H43" s="2">
        <v>0</v>
      </c>
      <c r="I43" s="33">
        <f t="shared" si="7"/>
        <v>0</v>
      </c>
      <c r="J43" s="2">
        <v>0</v>
      </c>
      <c r="K43" s="33">
        <f t="shared" si="8"/>
        <v>0</v>
      </c>
      <c r="L43" s="2">
        <v>1</v>
      </c>
      <c r="M43" s="33">
        <f t="shared" si="9"/>
        <v>9.5238095238095237</v>
      </c>
      <c r="O43" s="2"/>
      <c r="P43" s="2"/>
    </row>
    <row r="44" spans="1:22" x14ac:dyDescent="0.35">
      <c r="A44" s="2" t="s">
        <v>42</v>
      </c>
      <c r="B44" s="2" t="s">
        <v>33</v>
      </c>
      <c r="C44" s="2">
        <v>20</v>
      </c>
      <c r="D44" s="2">
        <v>1</v>
      </c>
      <c r="E44" s="33">
        <f t="shared" si="5"/>
        <v>5</v>
      </c>
      <c r="F44" s="2">
        <v>3</v>
      </c>
      <c r="G44" s="33">
        <f t="shared" si="6"/>
        <v>15</v>
      </c>
      <c r="H44" s="2">
        <v>0</v>
      </c>
      <c r="I44" s="33">
        <f t="shared" si="7"/>
        <v>0</v>
      </c>
      <c r="J44" s="2">
        <v>2</v>
      </c>
      <c r="K44" s="33">
        <f t="shared" si="8"/>
        <v>10</v>
      </c>
      <c r="L44" s="2">
        <v>15</v>
      </c>
      <c r="M44" s="33">
        <f t="shared" si="9"/>
        <v>75</v>
      </c>
      <c r="O44" s="2"/>
      <c r="P44" s="2"/>
    </row>
    <row r="45" spans="1:22" x14ac:dyDescent="0.35">
      <c r="B45" s="14" t="s">
        <v>29</v>
      </c>
      <c r="C45" s="2">
        <f>SUM(C2:C44)</f>
        <v>667</v>
      </c>
      <c r="D45" s="14" t="s">
        <v>28</v>
      </c>
      <c r="E45" s="32">
        <f>AVERAGE(E2:E44)</f>
        <v>7.6023606511129707</v>
      </c>
      <c r="F45" s="14" t="s">
        <v>28</v>
      </c>
      <c r="G45" s="32">
        <f>AVERAGE(G2:G44)</f>
        <v>8.1061845938947048</v>
      </c>
      <c r="H45" s="14" t="s">
        <v>28</v>
      </c>
      <c r="I45" s="32">
        <f>AVERAGE(I2:I44)</f>
        <v>0.38759689922480622</v>
      </c>
      <c r="J45" s="14" t="s">
        <v>28</v>
      </c>
      <c r="K45" s="32">
        <f>AVERAGE(K2:K44)</f>
        <v>5.3210893617870365</v>
      </c>
      <c r="L45" s="14" t="s">
        <v>28</v>
      </c>
      <c r="M45" s="32">
        <f>AVERAGE(M2:M44)</f>
        <v>27.534431938651981</v>
      </c>
      <c r="O45" s="2"/>
      <c r="P45" s="8"/>
      <c r="V45" s="37"/>
    </row>
    <row r="46" spans="1:22" x14ac:dyDescent="0.35">
      <c r="B46" s="14" t="s">
        <v>27</v>
      </c>
      <c r="C46" s="2">
        <v>43</v>
      </c>
      <c r="D46" s="31" t="s">
        <v>26</v>
      </c>
      <c r="E46" s="1">
        <f>STDEV(E2:E44)/SQRT(43)</f>
        <v>1.6280081448404624</v>
      </c>
      <c r="F46" s="31" t="s">
        <v>26</v>
      </c>
      <c r="G46" s="1">
        <f>STDEV(G2:G44)/SQRT(43)</f>
        <v>1.0974283420312063</v>
      </c>
      <c r="H46" s="31" t="s">
        <v>26</v>
      </c>
      <c r="I46" s="1">
        <f>STDEV(I2:I44)/SQRT(43)</f>
        <v>0.38759689922480622</v>
      </c>
      <c r="J46" s="31" t="s">
        <v>26</v>
      </c>
      <c r="K46" s="1">
        <f>STDEV(K2:K44)/SQRT(43)</f>
        <v>2.0289936831059525</v>
      </c>
      <c r="L46" s="31" t="s">
        <v>26</v>
      </c>
      <c r="M46" s="1">
        <f>STDEV(M2:M44)/SQRT(43)</f>
        <v>2.9775483946834354</v>
      </c>
      <c r="O46" s="2"/>
      <c r="P46" s="8"/>
      <c r="V46" s="39"/>
    </row>
    <row r="47" spans="1:22" x14ac:dyDescent="0.35">
      <c r="B47" s="14" t="s">
        <v>25</v>
      </c>
      <c r="C47" s="2">
        <v>9175</v>
      </c>
      <c r="D47" s="31" t="s">
        <v>24</v>
      </c>
      <c r="E47" s="1">
        <f>STDEV(E2:E44)</f>
        <v>10.675563326854279</v>
      </c>
      <c r="F47" s="31" t="s">
        <v>24</v>
      </c>
      <c r="G47" s="1">
        <f>STDEV(G2:G44)</f>
        <v>7.1963188876963047</v>
      </c>
      <c r="H47" s="31" t="s">
        <v>24</v>
      </c>
      <c r="I47" s="1">
        <f>STDEV(I2:I44)</f>
        <v>2.5416428388767445</v>
      </c>
      <c r="J47" s="31" t="s">
        <v>24</v>
      </c>
      <c r="K47" s="1">
        <f>STDEV(K2:K44)</f>
        <v>13.305001343164378</v>
      </c>
      <c r="L47" s="31" t="s">
        <v>24</v>
      </c>
      <c r="M47" s="1">
        <f>STDEV(M2:M44)</f>
        <v>19.525090551270736</v>
      </c>
      <c r="O47" s="2"/>
      <c r="P47" s="8"/>
    </row>
    <row r="48" spans="1:22" x14ac:dyDescent="0.35">
      <c r="B48" s="14" t="s">
        <v>23</v>
      </c>
      <c r="C48" s="2">
        <f>C45/C46</f>
        <v>15.511627906976743</v>
      </c>
      <c r="D48" s="31" t="s">
        <v>22</v>
      </c>
      <c r="E48" s="1">
        <f>CONFIDENCE(0.05,E47,43)</f>
        <v>3.1908373304251736</v>
      </c>
      <c r="F48" s="31" t="s">
        <v>22</v>
      </c>
      <c r="G48" s="1">
        <f>CONFIDENCE(0.05,G47,43)</f>
        <v>2.1509200259946679</v>
      </c>
      <c r="H48" s="31" t="s">
        <v>22</v>
      </c>
      <c r="I48" s="1">
        <f>CONFIDENCE(0.05,I47,43)</f>
        <v>0.75967596300002083</v>
      </c>
      <c r="J48" s="31" t="s">
        <v>22</v>
      </c>
      <c r="K48" s="1">
        <f>CONFIDENCE(0.05,K47,43)</f>
        <v>3.9767545437469414</v>
      </c>
      <c r="L48" s="31" t="s">
        <v>22</v>
      </c>
      <c r="M48" s="1">
        <f>CONFIDENCE(0.05,M47,43)</f>
        <v>5.8358876158045865</v>
      </c>
      <c r="O48" s="2"/>
      <c r="P48" s="2"/>
    </row>
    <row r="49" spans="1:16" x14ac:dyDescent="0.35">
      <c r="B49" s="14" t="s">
        <v>21</v>
      </c>
      <c r="C49" s="30">
        <v>0.85</v>
      </c>
      <c r="O49" s="2"/>
      <c r="P49" s="2"/>
    </row>
    <row r="50" spans="1:16" x14ac:dyDescent="0.35">
      <c r="B50" s="14" t="s">
        <v>20</v>
      </c>
      <c r="D50" s="2">
        <f>SUM(D2:D44)</f>
        <v>54</v>
      </c>
      <c r="E50" s="29"/>
      <c r="F50" s="2">
        <f>SUM(F2:F44)</f>
        <v>56</v>
      </c>
      <c r="G50" s="29"/>
      <c r="H50" s="2">
        <f>SUM(H2:H44)</f>
        <v>1</v>
      </c>
      <c r="I50" s="29"/>
      <c r="J50" s="2">
        <f>SUM(J2:J44)</f>
        <v>32</v>
      </c>
      <c r="K50" s="29"/>
      <c r="L50" s="2">
        <f>SUM(L2:L44)</f>
        <v>192</v>
      </c>
      <c r="P50" s="2"/>
    </row>
    <row r="51" spans="1:16" x14ac:dyDescent="0.35">
      <c r="O51" s="14"/>
      <c r="P51" s="14"/>
    </row>
    <row r="52" spans="1:16" x14ac:dyDescent="0.35">
      <c r="O52" s="14"/>
      <c r="P52" s="14"/>
    </row>
    <row r="54" spans="1:16" s="9" customFormat="1" ht="14" x14ac:dyDescent="0.3"/>
    <row r="55" spans="1:16" s="27" customFormat="1" ht="14" x14ac:dyDescent="0.3">
      <c r="A55" s="41" t="s">
        <v>198</v>
      </c>
      <c r="B55" s="41"/>
      <c r="C55" s="41"/>
      <c r="D55" s="41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s="9" customFormat="1" ht="14" x14ac:dyDescent="0.3">
      <c r="A56" s="2" t="s">
        <v>19</v>
      </c>
      <c r="B56" s="2" t="s">
        <v>16</v>
      </c>
      <c r="C56" s="2" t="s">
        <v>18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s="9" customFormat="1" ht="1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s="9" customFormat="1" ht="14" x14ac:dyDescent="0.3">
      <c r="A58" s="2"/>
      <c r="B58" s="2"/>
      <c r="C58" s="25"/>
      <c r="D58" s="24" t="s">
        <v>15</v>
      </c>
      <c r="E58" s="23"/>
      <c r="F58" s="22"/>
      <c r="G58" s="21" t="s">
        <v>14</v>
      </c>
      <c r="H58" s="20"/>
      <c r="I58" s="19"/>
      <c r="J58" s="18" t="s">
        <v>13</v>
      </c>
      <c r="K58" s="17"/>
      <c r="L58" s="26"/>
      <c r="M58" s="2"/>
      <c r="N58" s="2"/>
      <c r="O58" s="2"/>
      <c r="P58" s="2"/>
    </row>
    <row r="59" spans="1:16" s="9" customFormat="1" ht="14" x14ac:dyDescent="0.3">
      <c r="A59" s="2"/>
      <c r="B59" s="14" t="s">
        <v>12</v>
      </c>
      <c r="C59" s="16" t="s">
        <v>11</v>
      </c>
      <c r="D59" s="13" t="s">
        <v>10</v>
      </c>
      <c r="E59" s="15" t="s">
        <v>9</v>
      </c>
      <c r="F59" s="16" t="s">
        <v>11</v>
      </c>
      <c r="G59" s="13" t="s">
        <v>10</v>
      </c>
      <c r="H59" s="15" t="s">
        <v>9</v>
      </c>
      <c r="I59" s="16" t="s">
        <v>11</v>
      </c>
      <c r="J59" s="13" t="s">
        <v>10</v>
      </c>
      <c r="K59" s="15" t="s">
        <v>9</v>
      </c>
      <c r="L59" s="13" t="s">
        <v>8</v>
      </c>
      <c r="M59" s="13" t="s">
        <v>7</v>
      </c>
      <c r="N59" s="13" t="s">
        <v>17</v>
      </c>
      <c r="O59" s="14" t="s">
        <v>6</v>
      </c>
      <c r="P59" s="13" t="s">
        <v>5</v>
      </c>
    </row>
    <row r="60" spans="1:16" s="9" customFormat="1" ht="14" x14ac:dyDescent="0.3">
      <c r="A60" s="8" t="s">
        <v>4</v>
      </c>
      <c r="B60" s="2">
        <v>9175</v>
      </c>
      <c r="C60" s="3">
        <f>E45</f>
        <v>7.6023606511129707</v>
      </c>
      <c r="D60" s="6">
        <f>C60/3.26</f>
        <v>2.3320124696665556</v>
      </c>
      <c r="E60" s="7">
        <f>D60*B60/100</f>
        <v>213.96214409190648</v>
      </c>
      <c r="F60" s="3">
        <f>E45-E48</f>
        <v>4.4115233206877971</v>
      </c>
      <c r="G60" s="6">
        <f>F60/3.26</f>
        <v>1.3532280124809195</v>
      </c>
      <c r="H60" s="12">
        <f>G60*B60/100</f>
        <v>124.15867014512436</v>
      </c>
      <c r="I60" s="3">
        <f>E45+E48</f>
        <v>10.793197981538144</v>
      </c>
      <c r="J60" s="6">
        <f>I60/3.26</f>
        <v>3.3107969268521917</v>
      </c>
      <c r="K60" s="12">
        <f>J60*B60/100</f>
        <v>303.76561803868861</v>
      </c>
      <c r="L60" s="4">
        <f>E60-H60</f>
        <v>89.80347394678212</v>
      </c>
      <c r="M60" s="5">
        <f>L60/E60*100</f>
        <v>41.971664813850175</v>
      </c>
      <c r="N60" s="4">
        <f>K60-E60</f>
        <v>89.803473946782134</v>
      </c>
      <c r="O60" s="3">
        <f t="shared" ref="O60:P64" si="10">C60-F60</f>
        <v>3.1908373304251736</v>
      </c>
      <c r="P60" s="3">
        <f t="shared" si="10"/>
        <v>0.97878445718563611</v>
      </c>
    </row>
    <row r="61" spans="1:16" s="9" customFormat="1" ht="14" x14ac:dyDescent="0.3">
      <c r="A61" s="8" t="s">
        <v>3</v>
      </c>
      <c r="B61" s="2">
        <v>9175</v>
      </c>
      <c r="C61" s="3">
        <f>G45</f>
        <v>8.1061845938947048</v>
      </c>
      <c r="D61" s="6">
        <f>C61/3.26</f>
        <v>2.4865596913787438</v>
      </c>
      <c r="E61" s="7">
        <f>D61*B61/100</f>
        <v>228.14185168399973</v>
      </c>
      <c r="F61" s="3">
        <f>G45-G48</f>
        <v>5.9552645679000369</v>
      </c>
      <c r="G61" s="6">
        <f>F61/3.26</f>
        <v>1.8267682723619747</v>
      </c>
      <c r="H61" s="12">
        <f>G61*B61/100</f>
        <v>167.60598898921117</v>
      </c>
      <c r="I61" s="3">
        <f>G45+G48</f>
        <v>10.257104619889372</v>
      </c>
      <c r="J61" s="6">
        <f>I61/3.26</f>
        <v>3.1463511103955129</v>
      </c>
      <c r="K61" s="12">
        <f>J61*B61/100</f>
        <v>288.67771437878832</v>
      </c>
      <c r="L61" s="4">
        <f>E61-H61</f>
        <v>60.535862694788563</v>
      </c>
      <c r="M61" s="5">
        <f>L61/E61*100</f>
        <v>26.534308478672752</v>
      </c>
      <c r="N61" s="4">
        <f>K61-E61</f>
        <v>60.535862694788591</v>
      </c>
      <c r="O61" s="3">
        <f t="shared" si="10"/>
        <v>2.1509200259946679</v>
      </c>
      <c r="P61" s="3">
        <f t="shared" si="10"/>
        <v>0.65979141901676908</v>
      </c>
    </row>
    <row r="62" spans="1:16" s="2" customFormat="1" ht="13" x14ac:dyDescent="0.3">
      <c r="A62" s="11" t="s">
        <v>2</v>
      </c>
      <c r="B62" s="2">
        <v>9175</v>
      </c>
      <c r="C62" s="10">
        <f>I45</f>
        <v>0.38759689922480622</v>
      </c>
      <c r="D62" s="6">
        <f>C62/3.26</f>
        <v>0.11889475436343749</v>
      </c>
      <c r="E62" s="7">
        <f>D62*B62/100</f>
        <v>10.908593712845391</v>
      </c>
      <c r="F62" s="10">
        <f>I45-I48</f>
        <v>-0.3720790637752146</v>
      </c>
      <c r="G62" s="6">
        <f>F62/3.26</f>
        <v>-0.11413468213963639</v>
      </c>
      <c r="H62" s="12">
        <f>G62*B62/100</f>
        <v>-10.471857086311639</v>
      </c>
      <c r="I62" s="10">
        <f>I45+I48</f>
        <v>1.1472728622248272</v>
      </c>
      <c r="J62" s="6">
        <f>I62/3.26</f>
        <v>0.35192419086651144</v>
      </c>
      <c r="K62" s="12">
        <f>J62*B62/100</f>
        <v>32.289044512002427</v>
      </c>
      <c r="L62" s="4">
        <f>E62-H62</f>
        <v>21.380450799157032</v>
      </c>
      <c r="M62" s="5">
        <f>L62/E62*100</f>
        <v>195.99639845400537</v>
      </c>
      <c r="N62" s="4">
        <f>K62-E62</f>
        <v>21.380450799157035</v>
      </c>
      <c r="O62" s="3">
        <f t="shared" si="10"/>
        <v>0.75967596300002083</v>
      </c>
      <c r="P62" s="3">
        <f t="shared" si="10"/>
        <v>0.23302943650307389</v>
      </c>
    </row>
    <row r="63" spans="1:16" s="9" customFormat="1" ht="14" x14ac:dyDescent="0.3">
      <c r="A63" s="11" t="s">
        <v>1</v>
      </c>
      <c r="B63" s="2">
        <v>9175</v>
      </c>
      <c r="C63" s="10">
        <f>K45</f>
        <v>5.3210893617870365</v>
      </c>
      <c r="D63" s="6">
        <f>C63/3.26</f>
        <v>1.6322360005481709</v>
      </c>
      <c r="E63" s="7">
        <f>D63*B63/100</f>
        <v>149.75765305029469</v>
      </c>
      <c r="F63" s="3">
        <f>K45-K48</f>
        <v>1.3443348180400951</v>
      </c>
      <c r="G63" s="6">
        <f>F63/3.26</f>
        <v>0.41237264357058134</v>
      </c>
      <c r="H63" s="12">
        <f>G63*B63/100</f>
        <v>37.83519004760084</v>
      </c>
      <c r="I63" s="10">
        <f>K45+K48</f>
        <v>9.297843905533977</v>
      </c>
      <c r="J63" s="6">
        <f>I63/3.26</f>
        <v>2.85209935752576</v>
      </c>
      <c r="K63" s="12">
        <f>J63*B63/100</f>
        <v>261.68011605298847</v>
      </c>
      <c r="L63" s="4">
        <f>E63-H63</f>
        <v>111.92246300269386</v>
      </c>
      <c r="M63" s="5">
        <f>L63/E63*100</f>
        <v>74.73572182992595</v>
      </c>
      <c r="N63" s="4">
        <f>K63-E63</f>
        <v>111.92246300269377</v>
      </c>
      <c r="O63" s="3">
        <f t="shared" si="10"/>
        <v>3.9767545437469414</v>
      </c>
      <c r="P63" s="3">
        <f t="shared" si="10"/>
        <v>1.2198633569775894</v>
      </c>
    </row>
    <row r="64" spans="1:16" s="2" customFormat="1" ht="13" x14ac:dyDescent="0.3">
      <c r="A64" s="8" t="s">
        <v>0</v>
      </c>
      <c r="B64" s="2">
        <v>9175</v>
      </c>
      <c r="C64" s="3">
        <f>M45</f>
        <v>27.534431938651981</v>
      </c>
      <c r="D64" s="6">
        <f>C64/3.26</f>
        <v>8.4461447664576639</v>
      </c>
      <c r="E64" s="7">
        <f>D64*B64/100</f>
        <v>774.93378232249074</v>
      </c>
      <c r="F64" s="3">
        <f>M45-M48</f>
        <v>21.698544322847393</v>
      </c>
      <c r="G64" s="6">
        <f>F64/3.26</f>
        <v>6.6559951910574826</v>
      </c>
      <c r="H64" s="12">
        <f>G64*B64/100</f>
        <v>610.68755877952401</v>
      </c>
      <c r="I64" s="3">
        <f>M45+M48</f>
        <v>33.370319554456565</v>
      </c>
      <c r="J64" s="6">
        <f>I64/3.26</f>
        <v>10.236294341857842</v>
      </c>
      <c r="K64" s="12">
        <f>J64*B64/100</f>
        <v>939.18000586545702</v>
      </c>
      <c r="L64" s="4">
        <f>E64-H64</f>
        <v>164.24622354296673</v>
      </c>
      <c r="M64" s="5">
        <f>L64/E64*100</f>
        <v>21.194872038062115</v>
      </c>
      <c r="N64" s="4">
        <f>K64-E64</f>
        <v>164.24622354296628</v>
      </c>
      <c r="O64" s="3">
        <f t="shared" si="10"/>
        <v>5.8358876158045874</v>
      </c>
      <c r="P64" s="3">
        <f t="shared" si="10"/>
        <v>1.7901495754001813</v>
      </c>
    </row>
    <row r="67" spans="1:16" s="27" customFormat="1" ht="14" x14ac:dyDescent="0.3">
      <c r="A67" s="41" t="s">
        <v>199</v>
      </c>
      <c r="B67" s="41"/>
      <c r="C67" s="41"/>
      <c r="D67" s="4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9" spans="1:16" x14ac:dyDescent="0.35">
      <c r="B69" t="s">
        <v>4</v>
      </c>
      <c r="C69" t="s">
        <v>3</v>
      </c>
      <c r="D69" t="s">
        <v>196</v>
      </c>
      <c r="E69" s="36" t="s">
        <v>1</v>
      </c>
      <c r="F69" t="s">
        <v>0</v>
      </c>
    </row>
    <row r="70" spans="1:16" x14ac:dyDescent="0.35">
      <c r="A70" s="2" t="s">
        <v>197</v>
      </c>
      <c r="B70" s="2">
        <f>100*(_xlfn.STDEV.P(D2:D44))/AVERAGE(D2:D44)</f>
        <v>145.81496062984834</v>
      </c>
      <c r="C70" s="2">
        <f>100*(_xlfn.STDEV.P(F2:F44))/AVERAGE(F2:F44)</f>
        <v>91.50805696656397</v>
      </c>
      <c r="D70" s="2">
        <f>100*(_xlfn.STDEV.P(H2:H44))/AVERAGE(H2:H44)</f>
        <v>648.07406984078602</v>
      </c>
      <c r="E70" s="2">
        <f>100*(_xlfn.STDEV.P(J2:J44))/AVERAGE(J2:J44)</f>
        <v>268.89530955373692</v>
      </c>
      <c r="F70" s="2">
        <f>100*(_xlfn.STDEV.P(L2:L44))/AVERAGE(L2:L44)</f>
        <v>73.939991857135979</v>
      </c>
    </row>
    <row r="71" spans="1:16" x14ac:dyDescent="0.35">
      <c r="A71" t="s">
        <v>195</v>
      </c>
      <c r="B71" s="26">
        <f>D60-(B70*D60/100)</f>
        <v>-1.0684105948608864</v>
      </c>
      <c r="C71" s="26">
        <f>D61-(C70*D61/100)</f>
        <v>0.21115723248426566</v>
      </c>
      <c r="D71" s="26">
        <f>D62-(D70*D62/100)</f>
        <v>-0.65163131906689742</v>
      </c>
      <c r="E71" s="26">
        <f>D63-(E70*D63/100)</f>
        <v>-2.7567700457733677</v>
      </c>
      <c r="F71" s="26">
        <f>D64-(F70*D64/100)</f>
        <v>2.2010660138969511</v>
      </c>
    </row>
    <row r="72" spans="1:16" x14ac:dyDescent="0.35">
      <c r="A72" t="s">
        <v>192</v>
      </c>
      <c r="B72" s="26">
        <f>D60+(B70*D60/100)</f>
        <v>5.7324355341939981</v>
      </c>
      <c r="C72" s="26">
        <f>D61+(C70*D61/100)</f>
        <v>4.7619621502732219</v>
      </c>
      <c r="D72" s="26">
        <f>D62+(D70*D62/100)</f>
        <v>0.8894208277937723</v>
      </c>
      <c r="E72" s="26">
        <f>D63+(E70*D63/100)</f>
        <v>6.0212420468697099</v>
      </c>
      <c r="F72" s="26">
        <f>D64+(F70*D64/100)</f>
        <v>14.691223519018376</v>
      </c>
    </row>
    <row r="73" spans="1:16" x14ac:dyDescent="0.35">
      <c r="A73" t="s">
        <v>194</v>
      </c>
      <c r="B73" s="40">
        <f>E60-(B70*E60/100)</f>
        <v>-98.026672078486314</v>
      </c>
      <c r="C73" s="40">
        <f>E61-(C70*E61/100)</f>
        <v>19.37367608043138</v>
      </c>
      <c r="D73" s="40">
        <f>E62-(D70*E62/100)</f>
        <v>-59.787173524387839</v>
      </c>
      <c r="E73" s="40">
        <f>E63-(E70*E63/100)</f>
        <v>-252.93365169970659</v>
      </c>
      <c r="F73" s="40">
        <f>E64-(F70*E64/100)</f>
        <v>201.94780677504525</v>
      </c>
    </row>
    <row r="74" spans="1:16" x14ac:dyDescent="0.35">
      <c r="A74" s="36" t="s">
        <v>193</v>
      </c>
      <c r="B74" s="40">
        <f>E60+(B70*E60/100)</f>
        <v>525.9509602622993</v>
      </c>
      <c r="C74" s="40">
        <f>E61+(C70*E61/100)</f>
        <v>436.91002728756808</v>
      </c>
      <c r="D74" s="40">
        <f>E62+(D70*E62/100)</f>
        <v>81.604360950078615</v>
      </c>
      <c r="E74" s="40">
        <f>E63+(E70*E63/100)</f>
        <v>552.44895780029594</v>
      </c>
      <c r="F74" s="40">
        <f>E64+(F70*E64/100)</f>
        <v>1347.9197578699363</v>
      </c>
    </row>
  </sheetData>
  <autoFilter ref="A1:M44" xr:uid="{00000000-0009-0000-0000-000003000000}"/>
  <conditionalFormatting sqref="A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4"/>
  <sheetViews>
    <sheetView topLeftCell="A21" zoomScale="60" zoomScaleNormal="60" workbookViewId="0">
      <selection activeCell="A50" sqref="A50"/>
    </sheetView>
  </sheetViews>
  <sheetFormatPr defaultRowHeight="14.5" x14ac:dyDescent="0.35"/>
  <cols>
    <col min="5" max="5" width="8.7265625" style="1"/>
    <col min="7" max="7" width="8.7265625" style="1"/>
    <col min="9" max="9" width="8.7265625" style="1"/>
    <col min="11" max="11" width="8.7265625" style="1"/>
    <col min="13" max="13" width="8.7265625" style="1"/>
    <col min="15" max="15" width="17.26953125" customWidth="1"/>
  </cols>
  <sheetData>
    <row r="1" spans="1:19" s="36" customFormat="1" x14ac:dyDescent="0.35">
      <c r="A1" s="34" t="s">
        <v>122</v>
      </c>
      <c r="B1" s="34" t="s">
        <v>121</v>
      </c>
      <c r="C1" s="34" t="s">
        <v>120</v>
      </c>
      <c r="D1" s="34" t="s">
        <v>119</v>
      </c>
      <c r="E1" s="34" t="s">
        <v>118</v>
      </c>
      <c r="F1" s="34" t="s">
        <v>117</v>
      </c>
      <c r="G1" s="34" t="s">
        <v>116</v>
      </c>
      <c r="H1" s="34" t="s">
        <v>115</v>
      </c>
      <c r="I1" s="34" t="s">
        <v>114</v>
      </c>
      <c r="J1" s="34" t="s">
        <v>113</v>
      </c>
      <c r="K1" s="34" t="s">
        <v>112</v>
      </c>
      <c r="L1" s="34" t="s">
        <v>111</v>
      </c>
      <c r="M1" s="34" t="s">
        <v>110</v>
      </c>
    </row>
    <row r="2" spans="1:19" x14ac:dyDescent="0.35">
      <c r="A2" s="2" t="s">
        <v>109</v>
      </c>
      <c r="B2" s="2" t="s">
        <v>33</v>
      </c>
      <c r="C2" s="2">
        <v>15</v>
      </c>
      <c r="D2" s="2">
        <v>0</v>
      </c>
      <c r="E2" s="33">
        <f t="shared" ref="E2:E24" si="0">(100/$C2)*$D2</f>
        <v>0</v>
      </c>
      <c r="F2" s="2">
        <v>1</v>
      </c>
      <c r="G2" s="33">
        <f t="shared" ref="G2:G24" si="1">(100/$C2)*$F2</f>
        <v>6.666666666666667</v>
      </c>
      <c r="H2" s="2">
        <v>0</v>
      </c>
      <c r="I2" s="33">
        <f t="shared" ref="I2:I24" si="2">(100/$C2)*$H2</f>
        <v>0</v>
      </c>
      <c r="J2" s="2">
        <v>0</v>
      </c>
      <c r="K2" s="33">
        <f t="shared" ref="K2:K24" si="3">(100/$C2)*$J2</f>
        <v>0</v>
      </c>
      <c r="L2" s="2">
        <v>2</v>
      </c>
      <c r="M2" s="33">
        <f t="shared" ref="M2:M24" si="4">(100/$C2)*$L2</f>
        <v>13.333333333333334</v>
      </c>
    </row>
    <row r="3" spans="1:19" x14ac:dyDescent="0.35">
      <c r="A3" s="2" t="s">
        <v>108</v>
      </c>
      <c r="B3" s="2" t="s">
        <v>30</v>
      </c>
      <c r="C3" s="2">
        <v>20</v>
      </c>
      <c r="D3" s="2">
        <v>2</v>
      </c>
      <c r="E3" s="33">
        <f t="shared" si="0"/>
        <v>10</v>
      </c>
      <c r="F3" s="2">
        <v>1</v>
      </c>
      <c r="G3" s="33">
        <f t="shared" si="1"/>
        <v>5</v>
      </c>
      <c r="H3" s="2">
        <v>0</v>
      </c>
      <c r="I3" s="33">
        <f t="shared" si="2"/>
        <v>0</v>
      </c>
      <c r="J3" s="2">
        <v>0</v>
      </c>
      <c r="K3" s="33">
        <f t="shared" si="3"/>
        <v>0</v>
      </c>
      <c r="L3" s="2">
        <v>3</v>
      </c>
      <c r="M3" s="33">
        <f t="shared" si="4"/>
        <v>15</v>
      </c>
      <c r="P3" s="37"/>
    </row>
    <row r="4" spans="1:19" x14ac:dyDescent="0.35">
      <c r="A4" s="2" t="s">
        <v>107</v>
      </c>
      <c r="B4" s="2" t="s">
        <v>33</v>
      </c>
      <c r="C4" s="2">
        <v>16.5</v>
      </c>
      <c r="D4" s="2">
        <v>0</v>
      </c>
      <c r="E4" s="33">
        <f t="shared" si="0"/>
        <v>0</v>
      </c>
      <c r="F4" s="2">
        <v>1</v>
      </c>
      <c r="G4" s="33">
        <f t="shared" si="1"/>
        <v>6.0606060606060606</v>
      </c>
      <c r="H4" s="2">
        <v>0</v>
      </c>
      <c r="I4" s="33">
        <f t="shared" si="2"/>
        <v>0</v>
      </c>
      <c r="J4" s="2">
        <v>0</v>
      </c>
      <c r="K4" s="33">
        <f t="shared" si="3"/>
        <v>0</v>
      </c>
      <c r="L4" s="2">
        <v>6</v>
      </c>
      <c r="M4" s="33">
        <f t="shared" si="4"/>
        <v>36.36363636363636</v>
      </c>
      <c r="P4" s="38"/>
      <c r="S4" s="35"/>
    </row>
    <row r="5" spans="1:19" x14ac:dyDescent="0.35">
      <c r="A5" s="2" t="s">
        <v>106</v>
      </c>
      <c r="B5" s="2" t="s">
        <v>30</v>
      </c>
      <c r="C5" s="2">
        <v>12</v>
      </c>
      <c r="D5" s="2">
        <v>0</v>
      </c>
      <c r="E5" s="33">
        <f t="shared" si="0"/>
        <v>0</v>
      </c>
      <c r="F5" s="2">
        <v>0</v>
      </c>
      <c r="G5" s="33">
        <f t="shared" si="1"/>
        <v>0</v>
      </c>
      <c r="H5" s="2">
        <v>0</v>
      </c>
      <c r="I5" s="33">
        <f t="shared" si="2"/>
        <v>0</v>
      </c>
      <c r="J5" s="2">
        <v>0</v>
      </c>
      <c r="K5" s="33">
        <f t="shared" si="3"/>
        <v>0</v>
      </c>
      <c r="L5" s="2">
        <v>3</v>
      </c>
      <c r="M5" s="33">
        <f t="shared" si="4"/>
        <v>25</v>
      </c>
      <c r="S5" s="35"/>
    </row>
    <row r="6" spans="1:19" x14ac:dyDescent="0.35">
      <c r="A6" s="2" t="s">
        <v>99</v>
      </c>
      <c r="B6" s="2" t="s">
        <v>33</v>
      </c>
      <c r="C6" s="2">
        <v>16</v>
      </c>
      <c r="D6" s="2">
        <v>0</v>
      </c>
      <c r="E6" s="33">
        <f t="shared" si="0"/>
        <v>0</v>
      </c>
      <c r="F6" s="2">
        <v>2</v>
      </c>
      <c r="G6" s="33">
        <f t="shared" si="1"/>
        <v>12.5</v>
      </c>
      <c r="H6" s="2">
        <v>0</v>
      </c>
      <c r="I6" s="33">
        <f t="shared" si="2"/>
        <v>0</v>
      </c>
      <c r="J6" s="2">
        <v>0</v>
      </c>
      <c r="K6" s="33">
        <f t="shared" si="3"/>
        <v>0</v>
      </c>
      <c r="L6" s="2">
        <v>0</v>
      </c>
      <c r="M6" s="33">
        <f t="shared" si="4"/>
        <v>0</v>
      </c>
    </row>
    <row r="7" spans="1:19" x14ac:dyDescent="0.35">
      <c r="A7" s="2" t="s">
        <v>98</v>
      </c>
      <c r="B7" s="2" t="s">
        <v>33</v>
      </c>
      <c r="C7" s="2">
        <v>16</v>
      </c>
      <c r="D7" s="2">
        <v>4</v>
      </c>
      <c r="E7" s="33">
        <f t="shared" si="0"/>
        <v>25</v>
      </c>
      <c r="F7" s="2">
        <v>1</v>
      </c>
      <c r="G7" s="33">
        <f t="shared" si="1"/>
        <v>6.25</v>
      </c>
      <c r="H7" s="2">
        <v>0</v>
      </c>
      <c r="I7" s="33">
        <f t="shared" si="2"/>
        <v>0</v>
      </c>
      <c r="J7" s="2">
        <v>0</v>
      </c>
      <c r="K7" s="33">
        <f t="shared" si="3"/>
        <v>0</v>
      </c>
      <c r="L7" s="2">
        <v>8</v>
      </c>
      <c r="M7" s="33">
        <f t="shared" si="4"/>
        <v>50</v>
      </c>
    </row>
    <row r="8" spans="1:19" x14ac:dyDescent="0.35">
      <c r="A8" s="2" t="s">
        <v>97</v>
      </c>
      <c r="B8" s="2" t="s">
        <v>30</v>
      </c>
      <c r="C8" s="2">
        <v>18.5</v>
      </c>
      <c r="D8" s="2">
        <v>2</v>
      </c>
      <c r="E8" s="33">
        <f t="shared" si="0"/>
        <v>10.810810810810811</v>
      </c>
      <c r="F8" s="2">
        <v>2</v>
      </c>
      <c r="G8" s="33">
        <f t="shared" si="1"/>
        <v>10.810810810810811</v>
      </c>
      <c r="H8" s="2">
        <v>0</v>
      </c>
      <c r="I8" s="33">
        <f t="shared" si="2"/>
        <v>0</v>
      </c>
      <c r="J8" s="2">
        <v>0</v>
      </c>
      <c r="K8" s="33">
        <f t="shared" si="3"/>
        <v>0</v>
      </c>
      <c r="L8" s="2">
        <v>11</v>
      </c>
      <c r="M8" s="33">
        <f t="shared" si="4"/>
        <v>59.45945945945946</v>
      </c>
    </row>
    <row r="9" spans="1:19" x14ac:dyDescent="0.35">
      <c r="A9" s="2" t="s">
        <v>96</v>
      </c>
      <c r="B9" s="2" t="s">
        <v>30</v>
      </c>
      <c r="C9" s="2">
        <v>16.5</v>
      </c>
      <c r="D9" s="2">
        <v>2</v>
      </c>
      <c r="E9" s="33">
        <f t="shared" si="0"/>
        <v>12.121212121212121</v>
      </c>
      <c r="F9" s="2">
        <v>1</v>
      </c>
      <c r="G9" s="33">
        <f t="shared" si="1"/>
        <v>6.0606060606060606</v>
      </c>
      <c r="H9" s="2">
        <v>0</v>
      </c>
      <c r="I9" s="33">
        <f t="shared" si="2"/>
        <v>0</v>
      </c>
      <c r="J9" s="2">
        <v>0</v>
      </c>
      <c r="K9" s="33">
        <f t="shared" si="3"/>
        <v>0</v>
      </c>
      <c r="L9" s="2">
        <v>2</v>
      </c>
      <c r="M9" s="33">
        <f t="shared" si="4"/>
        <v>12.121212121212121</v>
      </c>
    </row>
    <row r="10" spans="1:19" x14ac:dyDescent="0.35">
      <c r="A10" s="2" t="s">
        <v>90</v>
      </c>
      <c r="B10" s="2" t="s">
        <v>33</v>
      </c>
      <c r="C10" s="2">
        <v>20</v>
      </c>
      <c r="D10" s="2">
        <v>0</v>
      </c>
      <c r="E10" s="33">
        <f t="shared" si="0"/>
        <v>0</v>
      </c>
      <c r="F10" s="2">
        <v>1</v>
      </c>
      <c r="G10" s="33">
        <f t="shared" si="1"/>
        <v>5</v>
      </c>
      <c r="H10" s="2">
        <v>0</v>
      </c>
      <c r="I10" s="33">
        <f t="shared" si="2"/>
        <v>0</v>
      </c>
      <c r="J10" s="2">
        <v>0</v>
      </c>
      <c r="K10" s="33">
        <f t="shared" si="3"/>
        <v>0</v>
      </c>
      <c r="L10" s="2">
        <v>12</v>
      </c>
      <c r="M10" s="33">
        <f t="shared" si="4"/>
        <v>60</v>
      </c>
    </row>
    <row r="11" spans="1:19" x14ac:dyDescent="0.35">
      <c r="A11" s="2" t="s">
        <v>89</v>
      </c>
      <c r="B11" s="2" t="s">
        <v>33</v>
      </c>
      <c r="C11" s="2">
        <v>11.5</v>
      </c>
      <c r="D11" s="2">
        <v>0</v>
      </c>
      <c r="E11" s="33">
        <f t="shared" si="0"/>
        <v>0</v>
      </c>
      <c r="F11" s="2">
        <v>1</v>
      </c>
      <c r="G11" s="33">
        <f t="shared" si="1"/>
        <v>8.695652173913043</v>
      </c>
      <c r="H11" s="2">
        <v>0</v>
      </c>
      <c r="I11" s="33">
        <f t="shared" si="2"/>
        <v>0</v>
      </c>
      <c r="J11" s="2">
        <v>0</v>
      </c>
      <c r="K11" s="33">
        <f t="shared" si="3"/>
        <v>0</v>
      </c>
      <c r="L11" s="2">
        <v>7</v>
      </c>
      <c r="M11" s="33">
        <f t="shared" si="4"/>
        <v>60.869565217391298</v>
      </c>
    </row>
    <row r="12" spans="1:19" x14ac:dyDescent="0.35">
      <c r="A12" s="2" t="s">
        <v>88</v>
      </c>
      <c r="B12" s="2" t="s">
        <v>30</v>
      </c>
      <c r="C12" s="2">
        <v>20</v>
      </c>
      <c r="D12" s="2">
        <v>2</v>
      </c>
      <c r="E12" s="33">
        <f t="shared" si="0"/>
        <v>10</v>
      </c>
      <c r="F12" s="2">
        <v>2</v>
      </c>
      <c r="G12" s="33">
        <f t="shared" si="1"/>
        <v>10</v>
      </c>
      <c r="H12" s="2">
        <v>0</v>
      </c>
      <c r="I12" s="33">
        <f t="shared" si="2"/>
        <v>0</v>
      </c>
      <c r="J12" s="2">
        <v>0</v>
      </c>
      <c r="K12" s="33">
        <f t="shared" si="3"/>
        <v>0</v>
      </c>
      <c r="L12" s="2">
        <v>2</v>
      </c>
      <c r="M12" s="33">
        <f t="shared" si="4"/>
        <v>10</v>
      </c>
    </row>
    <row r="13" spans="1:19" x14ac:dyDescent="0.35">
      <c r="A13" s="2" t="s">
        <v>87</v>
      </c>
      <c r="B13" s="2" t="s">
        <v>33</v>
      </c>
      <c r="C13" s="2">
        <v>16</v>
      </c>
      <c r="D13" s="2">
        <v>0</v>
      </c>
      <c r="E13" s="33">
        <f t="shared" si="0"/>
        <v>0</v>
      </c>
      <c r="F13" s="2">
        <v>1</v>
      </c>
      <c r="G13" s="33">
        <f t="shared" si="1"/>
        <v>6.25</v>
      </c>
      <c r="H13" s="2">
        <v>0</v>
      </c>
      <c r="I13" s="33">
        <f t="shared" si="2"/>
        <v>0</v>
      </c>
      <c r="J13" s="2">
        <v>0</v>
      </c>
      <c r="K13" s="33">
        <f t="shared" si="3"/>
        <v>0</v>
      </c>
      <c r="L13" s="2">
        <v>4</v>
      </c>
      <c r="M13" s="33">
        <f t="shared" si="4"/>
        <v>25</v>
      </c>
    </row>
    <row r="14" spans="1:19" x14ac:dyDescent="0.35">
      <c r="A14" s="34" t="s">
        <v>86</v>
      </c>
      <c r="B14" s="2" t="s">
        <v>33</v>
      </c>
      <c r="C14" s="2">
        <v>15.5</v>
      </c>
      <c r="D14" s="2">
        <v>0</v>
      </c>
      <c r="E14" s="33">
        <f t="shared" si="0"/>
        <v>0</v>
      </c>
      <c r="F14" s="2">
        <v>0</v>
      </c>
      <c r="G14" s="33">
        <f t="shared" si="1"/>
        <v>0</v>
      </c>
      <c r="H14" s="2">
        <v>0</v>
      </c>
      <c r="I14" s="33">
        <f t="shared" si="2"/>
        <v>0</v>
      </c>
      <c r="J14" s="2">
        <v>0</v>
      </c>
      <c r="K14" s="33">
        <f t="shared" si="3"/>
        <v>0</v>
      </c>
      <c r="L14" s="2">
        <v>1</v>
      </c>
      <c r="M14" s="33">
        <f t="shared" si="4"/>
        <v>6.4516129032258061</v>
      </c>
    </row>
    <row r="15" spans="1:19" x14ac:dyDescent="0.35">
      <c r="A15" s="2" t="s">
        <v>85</v>
      </c>
      <c r="B15" s="2" t="s">
        <v>33</v>
      </c>
      <c r="C15" s="2">
        <v>9</v>
      </c>
      <c r="D15" s="2">
        <v>0</v>
      </c>
      <c r="E15" s="33">
        <f t="shared" si="0"/>
        <v>0</v>
      </c>
      <c r="F15" s="2">
        <v>1</v>
      </c>
      <c r="G15" s="33">
        <f t="shared" si="1"/>
        <v>11.111111111111111</v>
      </c>
      <c r="H15" s="2">
        <v>0</v>
      </c>
      <c r="I15" s="33">
        <f t="shared" si="2"/>
        <v>0</v>
      </c>
      <c r="J15" s="2">
        <v>0</v>
      </c>
      <c r="K15" s="33">
        <f t="shared" si="3"/>
        <v>0</v>
      </c>
      <c r="L15" s="2">
        <v>3</v>
      </c>
      <c r="M15" s="33">
        <f t="shared" si="4"/>
        <v>33.333333333333329</v>
      </c>
    </row>
    <row r="16" spans="1:19" x14ac:dyDescent="0.35">
      <c r="A16" s="2" t="s">
        <v>79</v>
      </c>
      <c r="B16" s="2" t="s">
        <v>30</v>
      </c>
      <c r="C16" s="2">
        <v>6</v>
      </c>
      <c r="D16" s="2">
        <v>0</v>
      </c>
      <c r="E16" s="33">
        <f t="shared" si="0"/>
        <v>0</v>
      </c>
      <c r="F16" s="2">
        <v>0</v>
      </c>
      <c r="G16" s="33">
        <f t="shared" si="1"/>
        <v>0</v>
      </c>
      <c r="H16" s="2">
        <v>0</v>
      </c>
      <c r="I16" s="33">
        <f t="shared" si="2"/>
        <v>0</v>
      </c>
      <c r="J16" s="2">
        <v>0</v>
      </c>
      <c r="K16" s="33">
        <f t="shared" si="3"/>
        <v>0</v>
      </c>
      <c r="L16" s="2">
        <v>0</v>
      </c>
      <c r="M16" s="33">
        <f t="shared" si="4"/>
        <v>0</v>
      </c>
    </row>
    <row r="17" spans="1:21" x14ac:dyDescent="0.35">
      <c r="A17" s="2" t="s">
        <v>78</v>
      </c>
      <c r="B17" s="2" t="s">
        <v>30</v>
      </c>
      <c r="C17" s="2">
        <v>20</v>
      </c>
      <c r="D17" s="2">
        <v>6</v>
      </c>
      <c r="E17" s="33">
        <f t="shared" si="0"/>
        <v>30</v>
      </c>
      <c r="F17" s="2">
        <v>1</v>
      </c>
      <c r="G17" s="33">
        <f t="shared" si="1"/>
        <v>5</v>
      </c>
      <c r="H17" s="2">
        <v>0</v>
      </c>
      <c r="I17" s="33">
        <f t="shared" si="2"/>
        <v>0</v>
      </c>
      <c r="J17" s="2">
        <v>0</v>
      </c>
      <c r="K17" s="33">
        <f t="shared" si="3"/>
        <v>0</v>
      </c>
      <c r="L17" s="2">
        <v>5</v>
      </c>
      <c r="M17" s="33">
        <f t="shared" si="4"/>
        <v>25</v>
      </c>
    </row>
    <row r="18" spans="1:21" x14ac:dyDescent="0.35">
      <c r="A18" s="2" t="s">
        <v>77</v>
      </c>
      <c r="B18" s="2" t="s">
        <v>33</v>
      </c>
      <c r="C18" s="2">
        <v>18</v>
      </c>
      <c r="D18" s="2">
        <v>0</v>
      </c>
      <c r="E18" s="33">
        <f t="shared" si="0"/>
        <v>0</v>
      </c>
      <c r="F18" s="2">
        <v>1</v>
      </c>
      <c r="G18" s="33">
        <f t="shared" si="1"/>
        <v>5.5555555555555554</v>
      </c>
      <c r="H18" s="2">
        <v>1</v>
      </c>
      <c r="I18" s="33">
        <f t="shared" si="2"/>
        <v>5.5555555555555554</v>
      </c>
      <c r="J18" s="2">
        <v>0</v>
      </c>
      <c r="K18" s="33">
        <f t="shared" si="3"/>
        <v>0</v>
      </c>
      <c r="L18" s="2">
        <v>5</v>
      </c>
      <c r="M18" s="33">
        <f t="shared" si="4"/>
        <v>27.777777777777779</v>
      </c>
    </row>
    <row r="19" spans="1:21" x14ac:dyDescent="0.35">
      <c r="A19" s="2" t="s">
        <v>76</v>
      </c>
      <c r="B19" s="2" t="s">
        <v>33</v>
      </c>
      <c r="C19" s="2">
        <v>15</v>
      </c>
      <c r="D19" s="2">
        <v>0</v>
      </c>
      <c r="E19" s="33">
        <f t="shared" si="0"/>
        <v>0</v>
      </c>
      <c r="F19" s="2">
        <v>4</v>
      </c>
      <c r="G19" s="33">
        <f t="shared" si="1"/>
        <v>26.666666666666668</v>
      </c>
      <c r="H19" s="2">
        <v>0</v>
      </c>
      <c r="I19" s="33">
        <f t="shared" si="2"/>
        <v>0</v>
      </c>
      <c r="J19" s="2">
        <v>0</v>
      </c>
      <c r="K19" s="33">
        <f t="shared" si="3"/>
        <v>0</v>
      </c>
      <c r="L19" s="2">
        <v>4</v>
      </c>
      <c r="M19" s="33">
        <f t="shared" si="4"/>
        <v>26.666666666666668</v>
      </c>
    </row>
    <row r="20" spans="1:21" x14ac:dyDescent="0.35">
      <c r="A20" s="2" t="s">
        <v>75</v>
      </c>
      <c r="B20" s="2" t="s">
        <v>33</v>
      </c>
      <c r="C20" s="2">
        <v>7.5</v>
      </c>
      <c r="D20" s="2">
        <v>0</v>
      </c>
      <c r="E20" s="33">
        <f t="shared" si="0"/>
        <v>0</v>
      </c>
      <c r="F20" s="2">
        <v>0</v>
      </c>
      <c r="G20" s="33">
        <f t="shared" si="1"/>
        <v>0</v>
      </c>
      <c r="H20" s="2">
        <v>0</v>
      </c>
      <c r="I20" s="33">
        <f t="shared" si="2"/>
        <v>0</v>
      </c>
      <c r="J20" s="2">
        <v>0</v>
      </c>
      <c r="K20" s="33">
        <f t="shared" si="3"/>
        <v>0</v>
      </c>
      <c r="L20" s="2">
        <v>0</v>
      </c>
      <c r="M20" s="33">
        <f t="shared" si="4"/>
        <v>0</v>
      </c>
      <c r="O20" s="2"/>
      <c r="P20" s="2"/>
    </row>
    <row r="21" spans="1:21" x14ac:dyDescent="0.35">
      <c r="A21" s="34" t="s">
        <v>68</v>
      </c>
      <c r="B21" s="2" t="s">
        <v>33</v>
      </c>
      <c r="C21" s="2">
        <v>19.5</v>
      </c>
      <c r="D21" s="2">
        <v>4</v>
      </c>
      <c r="E21" s="33">
        <f t="shared" si="0"/>
        <v>20.512820512820515</v>
      </c>
      <c r="F21" s="2">
        <v>1</v>
      </c>
      <c r="G21" s="33">
        <f t="shared" si="1"/>
        <v>5.1282051282051286</v>
      </c>
      <c r="H21" s="2">
        <v>0</v>
      </c>
      <c r="I21" s="33">
        <f t="shared" si="2"/>
        <v>0</v>
      </c>
      <c r="J21" s="2">
        <v>0</v>
      </c>
      <c r="K21" s="33">
        <f t="shared" si="3"/>
        <v>0</v>
      </c>
      <c r="L21" s="2">
        <v>5</v>
      </c>
      <c r="M21" s="33">
        <f t="shared" si="4"/>
        <v>25.641025641025642</v>
      </c>
      <c r="O21" s="2"/>
      <c r="P21" s="2"/>
    </row>
    <row r="22" spans="1:21" x14ac:dyDescent="0.35">
      <c r="A22" s="2" t="s">
        <v>66</v>
      </c>
      <c r="B22" s="2" t="s">
        <v>33</v>
      </c>
      <c r="C22" s="2">
        <v>20</v>
      </c>
      <c r="D22" s="2">
        <v>7</v>
      </c>
      <c r="E22" s="33">
        <f t="shared" si="0"/>
        <v>35</v>
      </c>
      <c r="F22" s="2">
        <v>3</v>
      </c>
      <c r="G22" s="33">
        <f t="shared" si="1"/>
        <v>15</v>
      </c>
      <c r="H22" s="2">
        <v>0</v>
      </c>
      <c r="I22" s="33">
        <f t="shared" si="2"/>
        <v>0</v>
      </c>
      <c r="J22" s="2">
        <v>3</v>
      </c>
      <c r="K22" s="33">
        <f t="shared" si="3"/>
        <v>15</v>
      </c>
      <c r="L22" s="2">
        <v>19</v>
      </c>
      <c r="M22" s="33">
        <f t="shared" si="4"/>
        <v>95</v>
      </c>
      <c r="O22" s="2"/>
      <c r="P22" s="8"/>
    </row>
    <row r="23" spans="1:21" x14ac:dyDescent="0.35">
      <c r="A23" s="2" t="s">
        <v>65</v>
      </c>
      <c r="B23" s="2" t="s">
        <v>33</v>
      </c>
      <c r="C23" s="2">
        <v>8</v>
      </c>
      <c r="D23" s="2">
        <v>0</v>
      </c>
      <c r="E23" s="33">
        <f t="shared" si="0"/>
        <v>0</v>
      </c>
      <c r="F23" s="2">
        <v>1</v>
      </c>
      <c r="G23" s="33">
        <f t="shared" si="1"/>
        <v>12.5</v>
      </c>
      <c r="H23" s="2">
        <v>0</v>
      </c>
      <c r="I23" s="33">
        <f t="shared" si="2"/>
        <v>0</v>
      </c>
      <c r="J23" s="2">
        <v>0</v>
      </c>
      <c r="K23" s="33">
        <f t="shared" si="3"/>
        <v>0</v>
      </c>
      <c r="L23" s="2">
        <v>5</v>
      </c>
      <c r="M23" s="33">
        <f t="shared" si="4"/>
        <v>62.5</v>
      </c>
      <c r="O23" s="2"/>
      <c r="P23" s="2"/>
    </row>
    <row r="24" spans="1:21" x14ac:dyDescent="0.35">
      <c r="A24" s="2" t="s">
        <v>56</v>
      </c>
      <c r="B24" s="2" t="s">
        <v>33</v>
      </c>
      <c r="C24" s="2">
        <v>12</v>
      </c>
      <c r="D24" s="2">
        <v>6</v>
      </c>
      <c r="E24" s="33">
        <f t="shared" si="0"/>
        <v>50</v>
      </c>
      <c r="F24" s="2">
        <v>4</v>
      </c>
      <c r="G24" s="33">
        <f t="shared" si="1"/>
        <v>33.333333333333336</v>
      </c>
      <c r="H24" s="2">
        <v>0</v>
      </c>
      <c r="I24" s="33">
        <f t="shared" si="2"/>
        <v>0</v>
      </c>
      <c r="J24" s="2">
        <v>0</v>
      </c>
      <c r="K24" s="33">
        <f t="shared" si="3"/>
        <v>0</v>
      </c>
      <c r="L24" s="2">
        <v>5</v>
      </c>
      <c r="M24" s="33">
        <f t="shared" si="4"/>
        <v>41.666666666666671</v>
      </c>
      <c r="O24" s="2"/>
      <c r="P24" s="2"/>
      <c r="U24" s="37"/>
    </row>
    <row r="25" spans="1:21" x14ac:dyDescent="0.35">
      <c r="B25" s="14" t="s">
        <v>29</v>
      </c>
      <c r="C25" s="2">
        <f>SUM(C2:C24)</f>
        <v>348.5</v>
      </c>
      <c r="D25" s="14" t="s">
        <v>28</v>
      </c>
      <c r="E25" s="32">
        <f>AVERAGE(E2:E24)</f>
        <v>8.8454279758627585</v>
      </c>
      <c r="F25" s="14" t="s">
        <v>28</v>
      </c>
      <c r="G25" s="32">
        <f>AVERAGE(G2:G24)</f>
        <v>8.5908353724988906</v>
      </c>
      <c r="H25" s="14" t="s">
        <v>28</v>
      </c>
      <c r="I25" s="32">
        <f>AVERAGE(I2:I24)</f>
        <v>0.24154589371980675</v>
      </c>
      <c r="J25" s="14" t="s">
        <v>28</v>
      </c>
      <c r="K25" s="32">
        <f>AVERAGE(K2:K24)</f>
        <v>0.65217391304347827</v>
      </c>
      <c r="L25" s="14" t="s">
        <v>28</v>
      </c>
      <c r="M25" s="32">
        <f>AVERAGE(M2:M24)</f>
        <v>30.921056064509933</v>
      </c>
      <c r="O25" s="2"/>
      <c r="P25" s="2"/>
    </row>
    <row r="26" spans="1:21" x14ac:dyDescent="0.35">
      <c r="B26" s="14" t="s">
        <v>27</v>
      </c>
      <c r="C26" s="2">
        <v>23</v>
      </c>
      <c r="D26" s="31" t="s">
        <v>26</v>
      </c>
      <c r="E26" s="1">
        <f>STDEV(E2:E24)/SQRT(23)</f>
        <v>2.9269824568984926</v>
      </c>
      <c r="F26" s="31" t="s">
        <v>26</v>
      </c>
      <c r="G26" s="1">
        <f>STDEV(G2:G24)/SQRT(23)</f>
        <v>1.6671699919838672</v>
      </c>
      <c r="H26" s="31" t="s">
        <v>26</v>
      </c>
      <c r="I26" s="1">
        <f>STDEV(I2:I24)/SQRT(23)</f>
        <v>0.24154589371980681</v>
      </c>
      <c r="J26" s="31" t="s">
        <v>26</v>
      </c>
      <c r="K26" s="1">
        <f>STDEV(K2:K24)/SQRT(23)</f>
        <v>0.65217391304347827</v>
      </c>
      <c r="L26" s="31" t="s">
        <v>26</v>
      </c>
      <c r="M26" s="1">
        <f>STDEV(M2:M24)/SQRT(23)</f>
        <v>5.0992620152862882</v>
      </c>
      <c r="O26" s="2"/>
      <c r="P26" s="8"/>
    </row>
    <row r="27" spans="1:21" x14ac:dyDescent="0.35">
      <c r="B27" s="14" t="s">
        <v>25</v>
      </c>
      <c r="C27" s="2">
        <v>5140</v>
      </c>
      <c r="D27" s="31" t="s">
        <v>24</v>
      </c>
      <c r="E27" s="1">
        <f>STDEV(E2:E24)</f>
        <v>14.037314734977103</v>
      </c>
      <c r="F27" s="31" t="s">
        <v>24</v>
      </c>
      <c r="G27" s="1">
        <f>STDEV(G2:G24)</f>
        <v>7.995466402277243</v>
      </c>
      <c r="H27" s="31" t="s">
        <v>24</v>
      </c>
      <c r="I27" s="1">
        <f>STDEV(I2:I24)</f>
        <v>1.1584134114281932</v>
      </c>
      <c r="J27" s="31" t="s">
        <v>24</v>
      </c>
      <c r="K27" s="1">
        <f>STDEV(K2:K24)</f>
        <v>3.1277162108561214</v>
      </c>
      <c r="L27" s="31" t="s">
        <v>24</v>
      </c>
      <c r="M27" s="1">
        <f>STDEV(M2:M24)</f>
        <v>24.455201518541127</v>
      </c>
      <c r="O27" s="2"/>
      <c r="P27" s="8"/>
    </row>
    <row r="28" spans="1:21" x14ac:dyDescent="0.35">
      <c r="B28" s="14" t="s">
        <v>23</v>
      </c>
      <c r="C28" s="2">
        <f>C25/C26</f>
        <v>15.152173913043478</v>
      </c>
      <c r="D28" s="31" t="s">
        <v>22</v>
      </c>
      <c r="E28" s="1">
        <f>CONFIDENCE(0.05,E27,23)</f>
        <v>5.736780198901605</v>
      </c>
      <c r="F28" s="31" t="s">
        <v>22</v>
      </c>
      <c r="G28" s="1">
        <f>CONFIDENCE(0.05,G27,23)</f>
        <v>3.2675931403943097</v>
      </c>
      <c r="H28" s="31" t="s">
        <v>22</v>
      </c>
      <c r="I28" s="1">
        <f>CONFIDENCE(0.05,I27,23)</f>
        <v>0.47342125230436088</v>
      </c>
      <c r="J28" s="31" t="s">
        <v>22</v>
      </c>
      <c r="K28" s="1">
        <f>CONFIDENCE(0.05,K27,23)</f>
        <v>1.2782373812217742</v>
      </c>
      <c r="L28" s="31" t="s">
        <v>22</v>
      </c>
      <c r="M28" s="1">
        <f>CONFIDENCE(0.05,M27,23)</f>
        <v>9.9943698976942574</v>
      </c>
      <c r="O28" s="2"/>
      <c r="P28" s="8"/>
    </row>
    <row r="29" spans="1:21" x14ac:dyDescent="0.35">
      <c r="B29" s="14" t="s">
        <v>21</v>
      </c>
      <c r="C29" s="30">
        <v>0.85</v>
      </c>
      <c r="O29" s="2"/>
      <c r="P29" s="2"/>
    </row>
    <row r="30" spans="1:21" x14ac:dyDescent="0.35">
      <c r="B30" s="14" t="s">
        <v>20</v>
      </c>
      <c r="D30" s="2">
        <f>SUM(D2:D24)</f>
        <v>35</v>
      </c>
      <c r="E30" s="29"/>
      <c r="F30" s="2">
        <f>SUM(F2:F24)</f>
        <v>30</v>
      </c>
      <c r="G30" s="29"/>
      <c r="H30" s="2">
        <f>SUM(H2:H24)</f>
        <v>1</v>
      </c>
      <c r="I30" s="29"/>
      <c r="J30" s="2">
        <f>SUM(J2:J24)</f>
        <v>3</v>
      </c>
      <c r="K30" s="29"/>
      <c r="L30" s="2">
        <f>SUM(L2:L24)</f>
        <v>112</v>
      </c>
      <c r="O30" s="2"/>
      <c r="P30" s="2"/>
    </row>
    <row r="31" spans="1:21" x14ac:dyDescent="0.35">
      <c r="P31" s="2"/>
    </row>
    <row r="32" spans="1:21" x14ac:dyDescent="0.35">
      <c r="O32" s="14"/>
      <c r="P32" s="14"/>
    </row>
    <row r="34" spans="1:16" s="9" customFormat="1" ht="14" x14ac:dyDescent="0.3"/>
    <row r="35" spans="1:16" s="27" customFormat="1" ht="14" x14ac:dyDescent="0.3">
      <c r="A35" s="41" t="s">
        <v>198</v>
      </c>
      <c r="B35" s="41"/>
      <c r="C35" s="41"/>
      <c r="D35" s="41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s="9" customFormat="1" ht="14" x14ac:dyDescent="0.3">
      <c r="A36" s="2" t="s">
        <v>19</v>
      </c>
      <c r="B36" s="2" t="s">
        <v>16</v>
      </c>
      <c r="C36" s="2" t="s">
        <v>18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s="9" customFormat="1" ht="1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s="9" customFormat="1" ht="14" x14ac:dyDescent="0.3">
      <c r="A38" s="2"/>
      <c r="B38" s="2"/>
      <c r="C38" s="25"/>
      <c r="D38" s="24" t="s">
        <v>15</v>
      </c>
      <c r="E38" s="23"/>
      <c r="F38" s="22"/>
      <c r="G38" s="21" t="s">
        <v>14</v>
      </c>
      <c r="H38" s="20"/>
      <c r="I38" s="19"/>
      <c r="J38" s="18" t="s">
        <v>13</v>
      </c>
      <c r="K38" s="17"/>
      <c r="L38" s="26"/>
      <c r="M38" s="2"/>
      <c r="N38" s="2"/>
      <c r="O38" s="2"/>
      <c r="P38" s="2"/>
    </row>
    <row r="39" spans="1:16" s="9" customFormat="1" ht="14" x14ac:dyDescent="0.3">
      <c r="A39" s="2"/>
      <c r="B39" s="14" t="s">
        <v>12</v>
      </c>
      <c r="C39" s="16" t="s">
        <v>11</v>
      </c>
      <c r="D39" s="13" t="s">
        <v>10</v>
      </c>
      <c r="E39" s="15" t="s">
        <v>9</v>
      </c>
      <c r="F39" s="16" t="s">
        <v>11</v>
      </c>
      <c r="G39" s="13" t="s">
        <v>10</v>
      </c>
      <c r="H39" s="15" t="s">
        <v>9</v>
      </c>
      <c r="I39" s="16" t="s">
        <v>11</v>
      </c>
      <c r="J39" s="13" t="s">
        <v>10</v>
      </c>
      <c r="K39" s="15" t="s">
        <v>9</v>
      </c>
      <c r="L39" s="13" t="s">
        <v>8</v>
      </c>
      <c r="M39" s="13" t="s">
        <v>7</v>
      </c>
      <c r="N39" s="13" t="s">
        <v>17</v>
      </c>
      <c r="O39" s="14" t="s">
        <v>6</v>
      </c>
      <c r="P39" s="13" t="s">
        <v>5</v>
      </c>
    </row>
    <row r="40" spans="1:16" s="9" customFormat="1" ht="14" x14ac:dyDescent="0.3">
      <c r="A40" s="8" t="s">
        <v>4</v>
      </c>
      <c r="B40" s="2">
        <v>5140</v>
      </c>
      <c r="C40" s="3">
        <f>E25</f>
        <v>8.8454279758627585</v>
      </c>
      <c r="D40" s="6">
        <f>C40/3.26</f>
        <v>2.7133214649885766</v>
      </c>
      <c r="E40" s="7">
        <f>D40*B40/100</f>
        <v>139.46472330041286</v>
      </c>
      <c r="F40" s="3">
        <f>E25-E28</f>
        <v>3.1086477769611536</v>
      </c>
      <c r="G40" s="6">
        <f>F40/3.26</f>
        <v>0.95357293771814533</v>
      </c>
      <c r="H40" s="12">
        <f>G40*B40/100</f>
        <v>49.013648998712668</v>
      </c>
      <c r="I40" s="3">
        <f>E25+E28</f>
        <v>14.582208174764364</v>
      </c>
      <c r="J40" s="6">
        <f>I40/3.26</f>
        <v>4.473069992259008</v>
      </c>
      <c r="K40" s="12">
        <f>J40*B40/100</f>
        <v>229.915797602113</v>
      </c>
      <c r="L40" s="4">
        <f>E40-H40</f>
        <v>90.451074301700189</v>
      </c>
      <c r="M40" s="5">
        <f>L40/E40*100</f>
        <v>64.855880513142225</v>
      </c>
      <c r="N40" s="4">
        <f>K40-E40</f>
        <v>90.451074301700146</v>
      </c>
      <c r="O40" s="3">
        <f t="shared" ref="O40:P44" si="5">C40-F40</f>
        <v>5.736780198901605</v>
      </c>
      <c r="P40" s="3">
        <f t="shared" si="5"/>
        <v>1.7597485272704314</v>
      </c>
    </row>
    <row r="41" spans="1:16" s="9" customFormat="1" ht="14" x14ac:dyDescent="0.3">
      <c r="A41" s="8" t="s">
        <v>3</v>
      </c>
      <c r="B41" s="2">
        <v>5140</v>
      </c>
      <c r="C41" s="3">
        <f>G25</f>
        <v>8.5908353724988906</v>
      </c>
      <c r="D41" s="6">
        <f>C41/3.26</f>
        <v>2.6352255743861628</v>
      </c>
      <c r="E41" s="7">
        <f>D41*B41/100</f>
        <v>135.45059452344876</v>
      </c>
      <c r="F41" s="3">
        <f>G25-G28</f>
        <v>5.3232422321045814</v>
      </c>
      <c r="G41" s="6">
        <f>F41/3.26</f>
        <v>1.6328963902161293</v>
      </c>
      <c r="H41" s="12">
        <f>G41*B41/100</f>
        <v>83.930874457109041</v>
      </c>
      <c r="I41" s="3">
        <f>G25+G28</f>
        <v>11.8584285128932</v>
      </c>
      <c r="J41" s="6">
        <f>I41/3.26</f>
        <v>3.6375547585561967</v>
      </c>
      <c r="K41" s="12">
        <f>J41*B41/100</f>
        <v>186.9703145897885</v>
      </c>
      <c r="L41" s="4">
        <f>E41-H41</f>
        <v>51.519720066339715</v>
      </c>
      <c r="M41" s="5">
        <f>L41/E41*100</f>
        <v>38.035802092711222</v>
      </c>
      <c r="N41" s="4">
        <f>K41-E41</f>
        <v>51.519720066339744</v>
      </c>
      <c r="O41" s="3">
        <f t="shared" si="5"/>
        <v>3.2675931403943093</v>
      </c>
      <c r="P41" s="3">
        <f t="shared" si="5"/>
        <v>1.0023291841700335</v>
      </c>
    </row>
    <row r="42" spans="1:16" s="2" customFormat="1" ht="13" x14ac:dyDescent="0.3">
      <c r="A42" s="11" t="s">
        <v>2</v>
      </c>
      <c r="B42" s="2">
        <v>5140</v>
      </c>
      <c r="C42" s="10">
        <f>I25</f>
        <v>0.24154589371980675</v>
      </c>
      <c r="D42" s="6">
        <f>C42/3.26</f>
        <v>7.4093832429388579E-2</v>
      </c>
      <c r="E42" s="7">
        <f>D42*B42/100</f>
        <v>3.808422986870573</v>
      </c>
      <c r="F42" s="10">
        <f>I25-I28</f>
        <v>-0.23187535858455413</v>
      </c>
      <c r="G42" s="6">
        <f>F42/3.26</f>
        <v>-7.1127410608758934E-2</v>
      </c>
      <c r="H42" s="12">
        <f>G42*B42/100</f>
        <v>-3.655948905290209</v>
      </c>
      <c r="I42" s="10">
        <f>I25+I28</f>
        <v>0.71496714602416767</v>
      </c>
      <c r="J42" s="6">
        <f>I42/3.26</f>
        <v>0.21931507546753612</v>
      </c>
      <c r="K42" s="12">
        <f>J42*B42/100</f>
        <v>11.272794879031357</v>
      </c>
      <c r="L42" s="4">
        <f>E42-H42</f>
        <v>7.4643718921607825</v>
      </c>
      <c r="M42" s="5">
        <f>L42/E42*100</f>
        <v>195.9963984540054</v>
      </c>
      <c r="N42" s="4">
        <f>K42-E42</f>
        <v>7.4643718921607842</v>
      </c>
      <c r="O42" s="3">
        <f t="shared" si="5"/>
        <v>0.47342125230436088</v>
      </c>
      <c r="P42" s="3">
        <f t="shared" si="5"/>
        <v>0.14522124303814751</v>
      </c>
    </row>
    <row r="43" spans="1:16" s="9" customFormat="1" ht="14" x14ac:dyDescent="0.3">
      <c r="A43" s="11" t="s">
        <v>1</v>
      </c>
      <c r="B43" s="2">
        <v>5140</v>
      </c>
      <c r="C43" s="10">
        <f>K25</f>
        <v>0.65217391304347827</v>
      </c>
      <c r="D43" s="6">
        <f>C43/3.26</f>
        <v>0.20005334755934917</v>
      </c>
      <c r="E43" s="7">
        <f>D43*B43/100</f>
        <v>10.282742064550549</v>
      </c>
      <c r="F43" s="3">
        <f>K25-K28</f>
        <v>-0.62606346817829595</v>
      </c>
      <c r="G43" s="6">
        <f>F43/3.26</f>
        <v>-0.19204400864364907</v>
      </c>
      <c r="H43" s="12">
        <f>G43*B43/100</f>
        <v>-9.8710620442835619</v>
      </c>
      <c r="I43" s="10">
        <f>K25+K28</f>
        <v>1.9304112942652525</v>
      </c>
      <c r="J43" s="6">
        <f>I43/3.26</f>
        <v>0.59215070376234746</v>
      </c>
      <c r="K43" s="12">
        <f>J43*B43/100</f>
        <v>30.436546173384659</v>
      </c>
      <c r="L43" s="4">
        <f>E43-H43</f>
        <v>20.153804108834109</v>
      </c>
      <c r="M43" s="5">
        <f>L43/E43*100</f>
        <v>195.99639845400534</v>
      </c>
      <c r="N43" s="4">
        <f>K43-E43</f>
        <v>20.153804108834109</v>
      </c>
      <c r="O43" s="3">
        <f t="shared" si="5"/>
        <v>1.2782373812217742</v>
      </c>
      <c r="P43" s="3">
        <f t="shared" si="5"/>
        <v>0.39209735620299824</v>
      </c>
    </row>
    <row r="44" spans="1:16" s="2" customFormat="1" ht="13" x14ac:dyDescent="0.3">
      <c r="A44" s="8" t="s">
        <v>0</v>
      </c>
      <c r="B44" s="2">
        <v>5140</v>
      </c>
      <c r="C44" s="3">
        <f>M25</f>
        <v>30.921056064509933</v>
      </c>
      <c r="D44" s="6">
        <f>C44/3.26</f>
        <v>9.4849865228558077</v>
      </c>
      <c r="E44" s="7">
        <f>D44*B44/100</f>
        <v>487.52830727478852</v>
      </c>
      <c r="F44" s="3">
        <f>M25-M28</f>
        <v>20.926686166815678</v>
      </c>
      <c r="G44" s="6">
        <f>F44/3.26</f>
        <v>6.419228885526282</v>
      </c>
      <c r="H44" s="12">
        <f>G44*B44/100</f>
        <v>329.94836471605095</v>
      </c>
      <c r="I44" s="3">
        <f>M25+M28</f>
        <v>40.915425962204189</v>
      </c>
      <c r="J44" s="6">
        <f>I44/3.26</f>
        <v>12.550744160185335</v>
      </c>
      <c r="K44" s="12">
        <f>J44*B44/100</f>
        <v>645.1082498335262</v>
      </c>
      <c r="L44" s="4">
        <f>E44-H44</f>
        <v>157.57994255873757</v>
      </c>
      <c r="M44" s="5">
        <f>L44/E44*100</f>
        <v>32.32221395298793</v>
      </c>
      <c r="N44" s="4">
        <f>K44-E44</f>
        <v>157.57994255873768</v>
      </c>
      <c r="O44" s="3">
        <f t="shared" si="5"/>
        <v>9.9943698976942557</v>
      </c>
      <c r="P44" s="3">
        <f t="shared" si="5"/>
        <v>3.0657576373295257</v>
      </c>
    </row>
    <row r="47" spans="1:16" s="27" customFormat="1" ht="14" x14ac:dyDescent="0.3">
      <c r="A47" s="41" t="s">
        <v>199</v>
      </c>
      <c r="B47" s="41"/>
      <c r="C47" s="41"/>
      <c r="D47" s="4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9" spans="1:6" x14ac:dyDescent="0.35">
      <c r="B49" t="s">
        <v>4</v>
      </c>
      <c r="C49" t="s">
        <v>3</v>
      </c>
      <c r="D49" t="s">
        <v>196</v>
      </c>
      <c r="E49" s="36" t="s">
        <v>1</v>
      </c>
      <c r="F49" t="s">
        <v>0</v>
      </c>
    </row>
    <row r="50" spans="1:6" x14ac:dyDescent="0.35">
      <c r="A50" s="2" t="s">
        <v>197</v>
      </c>
      <c r="B50" s="2">
        <f>100*(_xlfn.STDEV.P(D2:D24))/AVERAGE(D2:D24)</f>
        <v>147.41306673730776</v>
      </c>
      <c r="C50" s="2">
        <f>100*(_xlfn.STDEV.P(F2:F24))/AVERAGE(F2:F24)</f>
        <v>82.865352631040352</v>
      </c>
      <c r="D50" s="2">
        <f>100*(_xlfn.STDEV.P(H2:H24))/AVERAGE(H2:H24)</f>
        <v>469.04157598234298</v>
      </c>
      <c r="E50" s="2">
        <f>100*(_xlfn.STDEV.P(J2:J24))/AVERAGE(J2:J24)</f>
        <v>469.04157598234292</v>
      </c>
      <c r="F50" s="2">
        <f>100*(_xlfn.STDEV.P(L2:L24))/AVERAGE(L2:L24)</f>
        <v>88.44244640742707</v>
      </c>
    </row>
    <row r="51" spans="1:6" x14ac:dyDescent="0.35">
      <c r="A51" t="s">
        <v>195</v>
      </c>
      <c r="B51" s="26">
        <f>D40-(B50*D40/100)</f>
        <v>-1.2864689169927304</v>
      </c>
      <c r="C51" s="26">
        <f>D41-(C50*D41/100)</f>
        <v>0.45153660954771047</v>
      </c>
      <c r="D51" s="26">
        <f>D42-(D50*D42/100)</f>
        <v>-0.27343704690313198</v>
      </c>
      <c r="E51" s="26">
        <f>D43-(E50*D43/100)</f>
        <v>-0.73828002663845615</v>
      </c>
      <c r="F51" s="26">
        <f>D44-(F50*D44/100)</f>
        <v>1.0962324006273807</v>
      </c>
    </row>
    <row r="52" spans="1:6" x14ac:dyDescent="0.35">
      <c r="A52" t="s">
        <v>192</v>
      </c>
      <c r="B52" s="26">
        <f>D40+(B50*D40/100)</f>
        <v>6.7131118469698841</v>
      </c>
      <c r="C52" s="26">
        <f>D41+(C50*D41/100)</f>
        <v>4.8189145392246147</v>
      </c>
      <c r="D52" s="26">
        <f>D42+(D50*D42/100)</f>
        <v>0.42162471176190908</v>
      </c>
      <c r="E52" s="26">
        <f>D43+(E50*D43/100)</f>
        <v>1.1383867217571546</v>
      </c>
      <c r="F52" s="26">
        <f>D44+(F50*D44/100)</f>
        <v>17.873740645084233</v>
      </c>
    </row>
    <row r="53" spans="1:6" x14ac:dyDescent="0.35">
      <c r="A53" t="s">
        <v>194</v>
      </c>
      <c r="B53" s="40">
        <f>E40-(B50*E40/100)</f>
        <v>-66.124502333426335</v>
      </c>
      <c r="C53" s="40">
        <f>E41-(C50*E41/100)</f>
        <v>23.208981730752299</v>
      </c>
      <c r="D53" s="40">
        <f>E42-(D50*E42/100)</f>
        <v>-14.054664210820983</v>
      </c>
      <c r="E53" s="40">
        <f>E43-(E50*E43/100)</f>
        <v>-37.947593369216648</v>
      </c>
      <c r="F53" s="40">
        <f>E44-(F50*E44/100)</f>
        <v>56.346345392247315</v>
      </c>
    </row>
    <row r="54" spans="1:6" x14ac:dyDescent="0.35">
      <c r="A54" s="36" t="s">
        <v>193</v>
      </c>
      <c r="B54" s="40">
        <f>E40+(B50*E40/100)</f>
        <v>345.05394893425205</v>
      </c>
      <c r="C54" s="40">
        <f>E41+(C50*E41/100)</f>
        <v>247.69220731614521</v>
      </c>
      <c r="D54" s="40">
        <f>E42+(D50*E42/100)</f>
        <v>21.671510184562131</v>
      </c>
      <c r="E54" s="40">
        <f>E43+(E50*E43/100)</f>
        <v>58.513077498317742</v>
      </c>
      <c r="F54" s="40">
        <f>E44+(F50*E44/100)</f>
        <v>918.71026915732978</v>
      </c>
    </row>
  </sheetData>
  <autoFilter ref="A1:M24" xr:uid="{00000000-0009-0000-0000-000004000000}"/>
  <conditionalFormatting sqref="A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9"/>
  <sheetViews>
    <sheetView topLeftCell="A11" zoomScale="70" zoomScaleNormal="70" workbookViewId="0">
      <selection activeCell="G44" sqref="G44"/>
    </sheetView>
  </sheetViews>
  <sheetFormatPr defaultRowHeight="14.5" x14ac:dyDescent="0.35"/>
  <cols>
    <col min="5" max="5" width="8.7265625" style="1"/>
    <col min="7" max="7" width="8.7265625" style="1"/>
    <col min="9" max="9" width="8.7265625" style="1"/>
    <col min="11" max="11" width="8.7265625" style="1"/>
    <col min="13" max="13" width="8.7265625" style="1"/>
    <col min="15" max="15" width="17.26953125" customWidth="1"/>
  </cols>
  <sheetData>
    <row r="1" spans="1:21" s="36" customFormat="1" x14ac:dyDescent="0.35">
      <c r="A1" s="34" t="s">
        <v>122</v>
      </c>
      <c r="B1" s="34" t="s">
        <v>121</v>
      </c>
      <c r="C1" s="34" t="s">
        <v>120</v>
      </c>
      <c r="D1" s="34" t="s">
        <v>119</v>
      </c>
      <c r="E1" s="34" t="s">
        <v>118</v>
      </c>
      <c r="F1" s="34" t="s">
        <v>117</v>
      </c>
      <c r="G1" s="34" t="s">
        <v>116</v>
      </c>
      <c r="H1" s="34" t="s">
        <v>115</v>
      </c>
      <c r="I1" s="34" t="s">
        <v>114</v>
      </c>
      <c r="J1" s="34" t="s">
        <v>113</v>
      </c>
      <c r="K1" s="34" t="s">
        <v>112</v>
      </c>
      <c r="L1" s="34" t="s">
        <v>111</v>
      </c>
      <c r="M1" s="34" t="s">
        <v>110</v>
      </c>
    </row>
    <row r="2" spans="1:21" x14ac:dyDescent="0.35">
      <c r="A2" s="34" t="s">
        <v>106</v>
      </c>
      <c r="B2" s="2" t="s">
        <v>30</v>
      </c>
      <c r="C2" s="2">
        <v>20</v>
      </c>
      <c r="D2" s="2">
        <v>0</v>
      </c>
      <c r="E2" s="33">
        <f t="shared" ref="E2:E9" si="0">(100/$C2)*$D2</f>
        <v>0</v>
      </c>
      <c r="F2" s="2">
        <v>1</v>
      </c>
      <c r="G2" s="33">
        <f t="shared" ref="G2:G9" si="1">(100/$C2)*$F2</f>
        <v>5</v>
      </c>
      <c r="H2" s="2">
        <v>0</v>
      </c>
      <c r="I2" s="33">
        <f t="shared" ref="I2:I9" si="2">(100/$C2)*$H2</f>
        <v>0</v>
      </c>
      <c r="J2" s="2">
        <v>0</v>
      </c>
      <c r="K2" s="33">
        <f t="shared" ref="K2:K9" si="3">(100/$C2)*$J2</f>
        <v>0</v>
      </c>
      <c r="L2" s="2">
        <v>2</v>
      </c>
      <c r="M2" s="33">
        <f t="shared" ref="M2:M9" si="4">(100/$C2)*$L2</f>
        <v>10</v>
      </c>
    </row>
    <row r="3" spans="1:21" x14ac:dyDescent="0.35">
      <c r="A3" s="2" t="s">
        <v>105</v>
      </c>
      <c r="B3" s="2" t="s">
        <v>33</v>
      </c>
      <c r="C3" s="2">
        <v>15.5</v>
      </c>
      <c r="D3" s="2">
        <v>0</v>
      </c>
      <c r="E3" s="33">
        <f t="shared" si="0"/>
        <v>0</v>
      </c>
      <c r="F3" s="2">
        <v>2</v>
      </c>
      <c r="G3" s="33">
        <f t="shared" si="1"/>
        <v>12.903225806451612</v>
      </c>
      <c r="H3" s="2">
        <v>0</v>
      </c>
      <c r="I3" s="33">
        <f t="shared" si="2"/>
        <v>0</v>
      </c>
      <c r="J3" s="2">
        <v>0</v>
      </c>
      <c r="K3" s="33">
        <f t="shared" si="3"/>
        <v>0</v>
      </c>
      <c r="L3" s="2">
        <v>4</v>
      </c>
      <c r="M3" s="33">
        <f t="shared" si="4"/>
        <v>25.806451612903224</v>
      </c>
      <c r="Q3" s="37"/>
    </row>
    <row r="4" spans="1:21" x14ac:dyDescent="0.35">
      <c r="A4" s="2" t="s">
        <v>104</v>
      </c>
      <c r="B4" s="2" t="s">
        <v>33</v>
      </c>
      <c r="C4" s="2">
        <v>15</v>
      </c>
      <c r="D4" s="2">
        <v>0</v>
      </c>
      <c r="E4" s="33">
        <f t="shared" si="0"/>
        <v>0</v>
      </c>
      <c r="F4" s="2">
        <v>0</v>
      </c>
      <c r="G4" s="33">
        <f t="shared" si="1"/>
        <v>0</v>
      </c>
      <c r="H4" s="2">
        <v>0</v>
      </c>
      <c r="I4" s="33">
        <f t="shared" si="2"/>
        <v>0</v>
      </c>
      <c r="J4" s="2">
        <v>0</v>
      </c>
      <c r="K4" s="33">
        <f t="shared" si="3"/>
        <v>0</v>
      </c>
      <c r="L4" s="2">
        <v>0</v>
      </c>
      <c r="M4" s="33">
        <f t="shared" si="4"/>
        <v>0</v>
      </c>
    </row>
    <row r="5" spans="1:21" x14ac:dyDescent="0.35">
      <c r="A5" s="2" t="s">
        <v>103</v>
      </c>
      <c r="B5" s="2" t="s">
        <v>30</v>
      </c>
      <c r="C5" s="2">
        <v>10.5</v>
      </c>
      <c r="D5" s="2">
        <v>0</v>
      </c>
      <c r="E5" s="33">
        <f t="shared" si="0"/>
        <v>0</v>
      </c>
      <c r="F5" s="2">
        <v>1</v>
      </c>
      <c r="G5" s="33">
        <f t="shared" si="1"/>
        <v>9.5238095238095237</v>
      </c>
      <c r="H5" s="2">
        <v>0</v>
      </c>
      <c r="I5" s="33">
        <f t="shared" si="2"/>
        <v>0</v>
      </c>
      <c r="J5" s="2">
        <v>0</v>
      </c>
      <c r="K5" s="33">
        <f t="shared" si="3"/>
        <v>0</v>
      </c>
      <c r="L5" s="2">
        <v>1</v>
      </c>
      <c r="M5" s="33">
        <f t="shared" si="4"/>
        <v>9.5238095238095237</v>
      </c>
    </row>
    <row r="6" spans="1:21" x14ac:dyDescent="0.35">
      <c r="A6" s="2" t="s">
        <v>97</v>
      </c>
      <c r="B6" s="2" t="s">
        <v>30</v>
      </c>
      <c r="C6" s="2">
        <v>20</v>
      </c>
      <c r="D6" s="2">
        <v>2</v>
      </c>
      <c r="E6" s="33">
        <f t="shared" si="0"/>
        <v>10</v>
      </c>
      <c r="F6" s="2">
        <v>2</v>
      </c>
      <c r="G6" s="33">
        <f t="shared" si="1"/>
        <v>10</v>
      </c>
      <c r="H6" s="2">
        <v>0</v>
      </c>
      <c r="I6" s="33">
        <f t="shared" si="2"/>
        <v>0</v>
      </c>
      <c r="J6" s="2">
        <v>0</v>
      </c>
      <c r="K6" s="33">
        <f t="shared" si="3"/>
        <v>0</v>
      </c>
      <c r="L6" s="2">
        <v>11</v>
      </c>
      <c r="M6" s="33">
        <f t="shared" si="4"/>
        <v>55</v>
      </c>
    </row>
    <row r="7" spans="1:21" x14ac:dyDescent="0.35">
      <c r="A7" s="2" t="s">
        <v>96</v>
      </c>
      <c r="B7" s="2" t="s">
        <v>30</v>
      </c>
      <c r="C7" s="2">
        <v>20</v>
      </c>
      <c r="D7" s="2">
        <v>2</v>
      </c>
      <c r="E7" s="33">
        <f t="shared" si="0"/>
        <v>10</v>
      </c>
      <c r="F7" s="2">
        <v>1</v>
      </c>
      <c r="G7" s="33">
        <f t="shared" si="1"/>
        <v>5</v>
      </c>
      <c r="H7" s="2">
        <v>0</v>
      </c>
      <c r="I7" s="33">
        <f t="shared" si="2"/>
        <v>0</v>
      </c>
      <c r="J7" s="2">
        <v>0</v>
      </c>
      <c r="K7" s="33">
        <f t="shared" si="3"/>
        <v>0</v>
      </c>
      <c r="L7" s="2">
        <v>2</v>
      </c>
      <c r="M7" s="33">
        <f t="shared" si="4"/>
        <v>10</v>
      </c>
    </row>
    <row r="8" spans="1:21" x14ac:dyDescent="0.35">
      <c r="A8" s="2" t="s">
        <v>95</v>
      </c>
      <c r="B8" s="2" t="s">
        <v>30</v>
      </c>
      <c r="C8" s="2">
        <v>10.5</v>
      </c>
      <c r="D8" s="2">
        <v>2</v>
      </c>
      <c r="E8" s="33">
        <f t="shared" si="0"/>
        <v>19.047619047619047</v>
      </c>
      <c r="F8" s="2">
        <v>0</v>
      </c>
      <c r="G8" s="33">
        <f t="shared" si="1"/>
        <v>0</v>
      </c>
      <c r="H8" s="2">
        <v>0</v>
      </c>
      <c r="I8" s="33">
        <f t="shared" si="2"/>
        <v>0</v>
      </c>
      <c r="J8" s="2">
        <v>0</v>
      </c>
      <c r="K8" s="33">
        <f t="shared" si="3"/>
        <v>0</v>
      </c>
      <c r="L8" s="2">
        <v>3</v>
      </c>
      <c r="M8" s="33">
        <f t="shared" si="4"/>
        <v>28.571428571428569</v>
      </c>
    </row>
    <row r="9" spans="1:21" x14ac:dyDescent="0.35">
      <c r="A9" s="34" t="s">
        <v>86</v>
      </c>
      <c r="B9" s="2" t="s">
        <v>33</v>
      </c>
      <c r="C9" s="2">
        <v>6</v>
      </c>
      <c r="D9" s="2">
        <v>0</v>
      </c>
      <c r="E9" s="33">
        <f t="shared" si="0"/>
        <v>0</v>
      </c>
      <c r="F9" s="2">
        <v>0</v>
      </c>
      <c r="G9" s="33">
        <f t="shared" si="1"/>
        <v>0</v>
      </c>
      <c r="H9" s="2">
        <v>0</v>
      </c>
      <c r="I9" s="33">
        <f t="shared" si="2"/>
        <v>0</v>
      </c>
      <c r="J9" s="2">
        <v>0</v>
      </c>
      <c r="K9" s="33">
        <f t="shared" si="3"/>
        <v>0</v>
      </c>
      <c r="L9" s="2">
        <v>1</v>
      </c>
      <c r="M9" s="33">
        <f t="shared" si="4"/>
        <v>16.666666666666668</v>
      </c>
    </row>
    <row r="10" spans="1:21" s="2" customFormat="1" ht="12.5" x14ac:dyDescent="0.25">
      <c r="A10" s="2" t="s">
        <v>41</v>
      </c>
      <c r="B10" s="2" t="s">
        <v>33</v>
      </c>
      <c r="C10" s="2">
        <v>9</v>
      </c>
      <c r="D10" s="2">
        <v>0</v>
      </c>
      <c r="E10" s="33">
        <f t="shared" ref="E10:E19" si="5">(100/$C10)*$D10</f>
        <v>0</v>
      </c>
      <c r="F10" s="2">
        <v>0</v>
      </c>
      <c r="G10" s="33">
        <f t="shared" ref="G10:G19" si="6">(100/$C10)*$F10</f>
        <v>0</v>
      </c>
      <c r="H10" s="2">
        <v>0</v>
      </c>
      <c r="I10" s="33">
        <f t="shared" ref="I10:I19" si="7">(100/$C10)*$H10</f>
        <v>0</v>
      </c>
      <c r="J10" s="2">
        <v>0</v>
      </c>
      <c r="K10" s="33">
        <f t="shared" ref="K10:K19" si="8">(100/$C10)*$J10</f>
        <v>0</v>
      </c>
      <c r="L10" s="2">
        <v>2</v>
      </c>
      <c r="M10" s="33">
        <f t="shared" ref="M10:M19" si="9">(100/$C10)*$L10</f>
        <v>22.222222222222221</v>
      </c>
    </row>
    <row r="11" spans="1:21" s="2" customFormat="1" ht="12.5" x14ac:dyDescent="0.25">
      <c r="A11" s="2" t="s">
        <v>40</v>
      </c>
      <c r="B11" s="2" t="s">
        <v>30</v>
      </c>
      <c r="C11" s="2">
        <v>20</v>
      </c>
      <c r="D11" s="2">
        <v>0</v>
      </c>
      <c r="E11" s="33">
        <f t="shared" si="5"/>
        <v>0</v>
      </c>
      <c r="F11" s="2">
        <v>0</v>
      </c>
      <c r="G11" s="33">
        <f t="shared" si="6"/>
        <v>0</v>
      </c>
      <c r="H11" s="2">
        <v>0</v>
      </c>
      <c r="I11" s="33">
        <f t="shared" si="7"/>
        <v>0</v>
      </c>
      <c r="J11" s="2">
        <v>0</v>
      </c>
      <c r="K11" s="33">
        <f t="shared" si="8"/>
        <v>0</v>
      </c>
      <c r="L11" s="2">
        <v>3</v>
      </c>
      <c r="M11" s="33">
        <f t="shared" si="9"/>
        <v>15</v>
      </c>
    </row>
    <row r="12" spans="1:21" s="2" customFormat="1" ht="12.5" x14ac:dyDescent="0.25">
      <c r="A12" s="2" t="s">
        <v>39</v>
      </c>
      <c r="B12" s="2" t="s">
        <v>33</v>
      </c>
      <c r="C12" s="2">
        <v>12</v>
      </c>
      <c r="D12" s="2">
        <v>0</v>
      </c>
      <c r="E12" s="33">
        <f t="shared" si="5"/>
        <v>0</v>
      </c>
      <c r="F12" s="2">
        <v>0</v>
      </c>
      <c r="G12" s="33">
        <f t="shared" si="6"/>
        <v>0</v>
      </c>
      <c r="H12" s="2">
        <v>0</v>
      </c>
      <c r="I12" s="33">
        <f t="shared" si="7"/>
        <v>0</v>
      </c>
      <c r="J12" s="2">
        <v>0</v>
      </c>
      <c r="K12" s="33">
        <f t="shared" si="8"/>
        <v>0</v>
      </c>
      <c r="L12" s="2">
        <v>2</v>
      </c>
      <c r="M12" s="33">
        <f t="shared" si="9"/>
        <v>16.666666666666668</v>
      </c>
    </row>
    <row r="13" spans="1:21" s="2" customFormat="1" ht="12.5" x14ac:dyDescent="0.25">
      <c r="A13" s="2" t="s">
        <v>38</v>
      </c>
      <c r="B13" s="2" t="s">
        <v>33</v>
      </c>
      <c r="C13" s="2">
        <v>17</v>
      </c>
      <c r="D13" s="2">
        <v>0</v>
      </c>
      <c r="E13" s="33">
        <f t="shared" si="5"/>
        <v>0</v>
      </c>
      <c r="F13" s="2">
        <v>0</v>
      </c>
      <c r="G13" s="33">
        <f t="shared" si="6"/>
        <v>0</v>
      </c>
      <c r="H13" s="2">
        <v>0</v>
      </c>
      <c r="I13" s="33">
        <f t="shared" si="7"/>
        <v>0</v>
      </c>
      <c r="J13" s="2">
        <v>0</v>
      </c>
      <c r="K13" s="33">
        <f t="shared" si="8"/>
        <v>0</v>
      </c>
      <c r="L13" s="2">
        <v>1</v>
      </c>
      <c r="M13" s="33">
        <f t="shared" si="9"/>
        <v>5.882352941176471</v>
      </c>
    </row>
    <row r="14" spans="1:21" s="2" customFormat="1" ht="12.5" x14ac:dyDescent="0.25">
      <c r="A14" s="2" t="s">
        <v>37</v>
      </c>
      <c r="B14" s="2" t="s">
        <v>33</v>
      </c>
      <c r="C14" s="2">
        <v>19.5</v>
      </c>
      <c r="D14" s="2">
        <v>0</v>
      </c>
      <c r="E14" s="33">
        <f t="shared" si="5"/>
        <v>0</v>
      </c>
      <c r="F14" s="2">
        <v>0</v>
      </c>
      <c r="G14" s="33">
        <f t="shared" si="6"/>
        <v>0</v>
      </c>
      <c r="H14" s="2">
        <v>0</v>
      </c>
      <c r="I14" s="33">
        <f t="shared" si="7"/>
        <v>0</v>
      </c>
      <c r="J14" s="2">
        <v>0</v>
      </c>
      <c r="K14" s="33">
        <f t="shared" si="8"/>
        <v>0</v>
      </c>
      <c r="L14" s="2">
        <v>1</v>
      </c>
      <c r="M14" s="33">
        <f t="shared" si="9"/>
        <v>5.1282051282051286</v>
      </c>
    </row>
    <row r="15" spans="1:21" s="2" customFormat="1" ht="12.5" x14ac:dyDescent="0.25">
      <c r="A15" s="2" t="s">
        <v>36</v>
      </c>
      <c r="B15" s="2" t="s">
        <v>33</v>
      </c>
      <c r="C15" s="2">
        <v>18</v>
      </c>
      <c r="D15" s="2">
        <v>2</v>
      </c>
      <c r="E15" s="33">
        <f t="shared" si="5"/>
        <v>11.111111111111111</v>
      </c>
      <c r="F15" s="2">
        <v>2</v>
      </c>
      <c r="G15" s="33">
        <f t="shared" si="6"/>
        <v>11.111111111111111</v>
      </c>
      <c r="H15" s="2">
        <v>0</v>
      </c>
      <c r="I15" s="33">
        <f t="shared" si="7"/>
        <v>0</v>
      </c>
      <c r="J15" s="2">
        <v>0</v>
      </c>
      <c r="K15" s="33">
        <f t="shared" si="8"/>
        <v>0</v>
      </c>
      <c r="L15" s="2">
        <v>9</v>
      </c>
      <c r="M15" s="33">
        <f t="shared" si="9"/>
        <v>50</v>
      </c>
    </row>
    <row r="16" spans="1:21" s="2" customFormat="1" ht="13" x14ac:dyDescent="0.3">
      <c r="A16" s="2" t="s">
        <v>35</v>
      </c>
      <c r="B16" s="2" t="s">
        <v>33</v>
      </c>
      <c r="C16" s="2">
        <v>13</v>
      </c>
      <c r="D16" s="2">
        <v>0</v>
      </c>
      <c r="E16" s="33">
        <f t="shared" si="5"/>
        <v>0</v>
      </c>
      <c r="F16" s="2">
        <v>0</v>
      </c>
      <c r="G16" s="33">
        <f t="shared" si="6"/>
        <v>0</v>
      </c>
      <c r="H16" s="2">
        <v>0</v>
      </c>
      <c r="I16" s="33">
        <f t="shared" si="7"/>
        <v>0</v>
      </c>
      <c r="J16" s="2">
        <v>0</v>
      </c>
      <c r="K16" s="33">
        <f t="shared" si="8"/>
        <v>0</v>
      </c>
      <c r="L16" s="2">
        <v>4</v>
      </c>
      <c r="M16" s="33">
        <f t="shared" si="9"/>
        <v>30.76923076923077</v>
      </c>
      <c r="U16" s="14"/>
    </row>
    <row r="17" spans="1:16" s="2" customFormat="1" ht="13" x14ac:dyDescent="0.3">
      <c r="A17" s="34" t="s">
        <v>34</v>
      </c>
      <c r="B17" s="2" t="s">
        <v>33</v>
      </c>
      <c r="C17" s="2">
        <v>11.5</v>
      </c>
      <c r="D17" s="2">
        <v>0</v>
      </c>
      <c r="E17" s="33">
        <f t="shared" si="5"/>
        <v>0</v>
      </c>
      <c r="F17" s="2">
        <v>2</v>
      </c>
      <c r="G17" s="33">
        <f t="shared" si="6"/>
        <v>17.391304347826086</v>
      </c>
      <c r="H17" s="2">
        <v>0</v>
      </c>
      <c r="I17" s="33">
        <f t="shared" si="7"/>
        <v>0</v>
      </c>
      <c r="J17" s="2">
        <v>0</v>
      </c>
      <c r="K17" s="33">
        <f t="shared" si="8"/>
        <v>0</v>
      </c>
      <c r="L17" s="2">
        <v>3</v>
      </c>
      <c r="M17" s="33">
        <f t="shared" si="9"/>
        <v>26.086956521739129</v>
      </c>
      <c r="P17" s="8"/>
    </row>
    <row r="18" spans="1:16" s="2" customFormat="1" ht="12.5" x14ac:dyDescent="0.25">
      <c r="A18" s="2" t="s">
        <v>32</v>
      </c>
      <c r="B18" s="2" t="s">
        <v>30</v>
      </c>
      <c r="C18" s="2">
        <v>20</v>
      </c>
      <c r="D18" s="2">
        <v>0</v>
      </c>
      <c r="E18" s="33">
        <f t="shared" si="5"/>
        <v>0</v>
      </c>
      <c r="F18" s="2">
        <v>1</v>
      </c>
      <c r="G18" s="33">
        <f t="shared" si="6"/>
        <v>5</v>
      </c>
      <c r="H18" s="2">
        <v>0</v>
      </c>
      <c r="I18" s="33">
        <f t="shared" si="7"/>
        <v>0</v>
      </c>
      <c r="J18" s="2">
        <v>0</v>
      </c>
      <c r="K18" s="33">
        <f t="shared" si="8"/>
        <v>0</v>
      </c>
      <c r="L18" s="2">
        <v>3</v>
      </c>
      <c r="M18" s="33">
        <f t="shared" si="9"/>
        <v>15</v>
      </c>
    </row>
    <row r="19" spans="1:16" s="2" customFormat="1" ht="12.5" x14ac:dyDescent="0.25">
      <c r="A19" s="2" t="s">
        <v>31</v>
      </c>
      <c r="B19" s="2" t="s">
        <v>30</v>
      </c>
      <c r="C19" s="2">
        <v>20</v>
      </c>
      <c r="D19" s="2">
        <v>0</v>
      </c>
      <c r="E19" s="33">
        <f t="shared" si="5"/>
        <v>0</v>
      </c>
      <c r="F19" s="2">
        <v>0</v>
      </c>
      <c r="G19" s="33">
        <f t="shared" si="6"/>
        <v>0</v>
      </c>
      <c r="H19" s="2">
        <v>0</v>
      </c>
      <c r="I19" s="33">
        <f t="shared" si="7"/>
        <v>0</v>
      </c>
      <c r="J19" s="2">
        <v>0</v>
      </c>
      <c r="K19" s="33">
        <f t="shared" si="8"/>
        <v>0</v>
      </c>
      <c r="L19" s="2">
        <v>3</v>
      </c>
      <c r="M19" s="33">
        <f t="shared" si="9"/>
        <v>15</v>
      </c>
    </row>
    <row r="20" spans="1:16" x14ac:dyDescent="0.35">
      <c r="B20" s="14" t="s">
        <v>29</v>
      </c>
      <c r="C20" s="2">
        <f>SUM(C2:C19)</f>
        <v>277.5</v>
      </c>
      <c r="D20" s="14" t="s">
        <v>28</v>
      </c>
      <c r="E20" s="32">
        <f>AVERAGE(E2:E19)</f>
        <v>2.7865961199294538</v>
      </c>
      <c r="F20" s="14" t="s">
        <v>28</v>
      </c>
      <c r="G20" s="32">
        <f>AVERAGE(G2:G19)</f>
        <v>4.2183028216221299</v>
      </c>
      <c r="H20" s="14" t="s">
        <v>28</v>
      </c>
      <c r="I20" s="32">
        <f>AVERAGE(I2:I19)</f>
        <v>0</v>
      </c>
      <c r="J20" s="14" t="s">
        <v>28</v>
      </c>
      <c r="K20" s="32">
        <f>AVERAGE(K2:K19)</f>
        <v>0</v>
      </c>
      <c r="L20" s="14" t="s">
        <v>28</v>
      </c>
      <c r="M20" s="32">
        <f>AVERAGE(M2:M19)</f>
        <v>19.851332812447129</v>
      </c>
      <c r="O20" s="2"/>
      <c r="P20" s="2"/>
    </row>
    <row r="21" spans="1:16" x14ac:dyDescent="0.35">
      <c r="B21" s="14" t="s">
        <v>27</v>
      </c>
      <c r="C21" s="2">
        <v>18</v>
      </c>
      <c r="D21" s="31" t="s">
        <v>26</v>
      </c>
      <c r="E21" s="1">
        <f>STDEV(E2:E19)/SQRT(18)</f>
        <v>1.3363892170436815</v>
      </c>
      <c r="F21" s="31" t="s">
        <v>26</v>
      </c>
      <c r="G21" s="1">
        <f>STDEV(G2:G19)/SQRT(18)</f>
        <v>1.3257345042619666</v>
      </c>
      <c r="H21" s="31" t="s">
        <v>26</v>
      </c>
      <c r="I21" s="1">
        <f>STDEV(I2:I19)/SQRT(18)</f>
        <v>0</v>
      </c>
      <c r="J21" s="31" t="s">
        <v>26</v>
      </c>
      <c r="K21" s="1">
        <f>STDEV(K2:K19)/SQRT(18)</f>
        <v>0</v>
      </c>
      <c r="L21" s="31" t="s">
        <v>26</v>
      </c>
      <c r="M21" s="1">
        <f>STDEV(M2:M19)/SQRT(18)</f>
        <v>3.438157236642124</v>
      </c>
      <c r="O21" s="2"/>
      <c r="P21" s="8"/>
    </row>
    <row r="22" spans="1:16" x14ac:dyDescent="0.35">
      <c r="B22" s="14" t="s">
        <v>25</v>
      </c>
      <c r="C22" s="2">
        <v>2720</v>
      </c>
      <c r="D22" s="31" t="s">
        <v>24</v>
      </c>
      <c r="E22" s="1">
        <f>STDEV(E2:E19)</f>
        <v>5.6698192660570079</v>
      </c>
      <c r="F22" s="31" t="s">
        <v>24</v>
      </c>
      <c r="G22" s="1">
        <f>STDEV(G2:G19)</f>
        <v>5.6246151480997346</v>
      </c>
      <c r="H22" s="31" t="s">
        <v>24</v>
      </c>
      <c r="I22" s="1">
        <f>STDEV(I2:I19)</f>
        <v>0</v>
      </c>
      <c r="J22" s="31" t="s">
        <v>24</v>
      </c>
      <c r="K22" s="1">
        <f>STDEV(K2:K19)</f>
        <v>0</v>
      </c>
      <c r="L22" s="31" t="s">
        <v>24</v>
      </c>
      <c r="M22" s="1">
        <f>STDEV(M2:M19)</f>
        <v>14.586865780891483</v>
      </c>
      <c r="O22" s="2"/>
      <c r="P22" s="8"/>
    </row>
    <row r="23" spans="1:16" x14ac:dyDescent="0.35">
      <c r="B23" s="14" t="s">
        <v>23</v>
      </c>
      <c r="C23" s="2">
        <f>C20/C21</f>
        <v>15.416666666666666</v>
      </c>
      <c r="D23" s="31" t="s">
        <v>22</v>
      </c>
      <c r="E23" s="1">
        <f>CONFIDENCE(0.05,E22,18)</f>
        <v>2.6192747347332968</v>
      </c>
      <c r="F23" s="31" t="s">
        <v>22</v>
      </c>
      <c r="G23" s="1">
        <f>CONFIDENCE(0.05,G22,18)</f>
        <v>2.5983918814155169</v>
      </c>
      <c r="H23" s="31" t="s">
        <v>22</v>
      </c>
      <c r="I23" s="1" t="e">
        <f>CONFIDENCE(0.05,I22,18)</f>
        <v>#NUM!</v>
      </c>
      <c r="J23" s="31" t="s">
        <v>22</v>
      </c>
      <c r="K23" s="1" t="e">
        <f>CONFIDENCE(0.05,K22,18)</f>
        <v>#NUM!</v>
      </c>
      <c r="L23" s="31" t="s">
        <v>22</v>
      </c>
      <c r="M23" s="1">
        <f>CONFIDENCE(0.05,M22,18)</f>
        <v>6.7386643570043177</v>
      </c>
      <c r="O23" s="2"/>
      <c r="P23" s="8"/>
    </row>
    <row r="24" spans="1:16" x14ac:dyDescent="0.35">
      <c r="B24" s="14" t="s">
        <v>21</v>
      </c>
      <c r="C24" s="30">
        <v>0.85</v>
      </c>
      <c r="O24" s="2"/>
      <c r="P24" s="2"/>
    </row>
    <row r="25" spans="1:16" x14ac:dyDescent="0.35">
      <c r="B25" s="14" t="s">
        <v>20</v>
      </c>
      <c r="D25" s="2">
        <f>SUM(D2:D19)</f>
        <v>8</v>
      </c>
      <c r="E25" s="29"/>
      <c r="F25" s="2">
        <f>SUM(F2:F19)</f>
        <v>12</v>
      </c>
      <c r="G25" s="29"/>
      <c r="H25" s="2">
        <f>SUM(H2:H19)</f>
        <v>0</v>
      </c>
      <c r="I25" s="29"/>
      <c r="J25" s="2">
        <f>SUM(J2:J19)</f>
        <v>0</v>
      </c>
      <c r="K25" s="29"/>
      <c r="L25" s="2">
        <f>SUM(L2:L19)</f>
        <v>55</v>
      </c>
      <c r="O25" s="2"/>
      <c r="P25" s="2"/>
    </row>
    <row r="26" spans="1:16" x14ac:dyDescent="0.35">
      <c r="P26" s="2"/>
    </row>
    <row r="27" spans="1:16" x14ac:dyDescent="0.35">
      <c r="O27" s="14"/>
      <c r="P27" s="14"/>
    </row>
    <row r="29" spans="1:16" s="9" customFormat="1" ht="14" x14ac:dyDescent="0.3"/>
    <row r="30" spans="1:16" s="27" customFormat="1" ht="14" x14ac:dyDescent="0.3">
      <c r="A30" s="41" t="s">
        <v>198</v>
      </c>
      <c r="B30" s="41"/>
      <c r="C30" s="41"/>
      <c r="D30" s="4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s="9" customFormat="1" ht="14" x14ac:dyDescent="0.3">
      <c r="A31" s="2" t="s">
        <v>19</v>
      </c>
      <c r="B31" s="2" t="s">
        <v>16</v>
      </c>
      <c r="C31" s="2" t="s">
        <v>18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s="9" customFormat="1" ht="1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s="9" customFormat="1" ht="14" x14ac:dyDescent="0.3">
      <c r="A33" s="2"/>
      <c r="B33" s="2"/>
      <c r="C33" s="25"/>
      <c r="D33" s="24" t="s">
        <v>15</v>
      </c>
      <c r="E33" s="23"/>
      <c r="F33" s="22"/>
      <c r="G33" s="21" t="s">
        <v>14</v>
      </c>
      <c r="H33" s="20"/>
      <c r="I33" s="19"/>
      <c r="J33" s="18" t="s">
        <v>13</v>
      </c>
      <c r="K33" s="17"/>
      <c r="L33" s="26"/>
      <c r="M33" s="2"/>
      <c r="N33" s="2"/>
      <c r="O33" s="2"/>
      <c r="P33" s="2"/>
    </row>
    <row r="34" spans="1:16" s="9" customFormat="1" ht="14" x14ac:dyDescent="0.3">
      <c r="A34" s="2"/>
      <c r="B34" s="14" t="s">
        <v>12</v>
      </c>
      <c r="C34" s="16" t="s">
        <v>11</v>
      </c>
      <c r="D34" s="13" t="s">
        <v>10</v>
      </c>
      <c r="E34" s="15" t="s">
        <v>9</v>
      </c>
      <c r="F34" s="16" t="s">
        <v>11</v>
      </c>
      <c r="G34" s="13" t="s">
        <v>10</v>
      </c>
      <c r="H34" s="15" t="s">
        <v>9</v>
      </c>
      <c r="I34" s="16" t="s">
        <v>11</v>
      </c>
      <c r="J34" s="13" t="s">
        <v>10</v>
      </c>
      <c r="K34" s="15" t="s">
        <v>9</v>
      </c>
      <c r="L34" s="13" t="s">
        <v>8</v>
      </c>
      <c r="M34" s="13" t="s">
        <v>7</v>
      </c>
      <c r="N34" s="13" t="s">
        <v>17</v>
      </c>
      <c r="O34" s="14" t="s">
        <v>6</v>
      </c>
      <c r="P34" s="13" t="s">
        <v>5</v>
      </c>
    </row>
    <row r="35" spans="1:16" s="9" customFormat="1" ht="14" x14ac:dyDescent="0.3">
      <c r="A35" s="8" t="s">
        <v>4</v>
      </c>
      <c r="B35" s="2">
        <v>2720</v>
      </c>
      <c r="C35" s="3">
        <f>E20</f>
        <v>2.7865961199294538</v>
      </c>
      <c r="D35" s="6">
        <f>C35/3.26</f>
        <v>0.85478408586793064</v>
      </c>
      <c r="E35" s="7">
        <f>D35*B35/100</f>
        <v>23.250127135607713</v>
      </c>
      <c r="F35" s="3">
        <f>E20-E23</f>
        <v>0.16732138519615702</v>
      </c>
      <c r="G35" s="6">
        <f>F35/3.26</f>
        <v>5.1325578281029766E-2</v>
      </c>
      <c r="H35" s="12">
        <f>G35*B35/100</f>
        <v>1.3960557292440097</v>
      </c>
      <c r="I35" s="3">
        <f>E20+E23</f>
        <v>5.4058708546627505</v>
      </c>
      <c r="J35" s="6">
        <f>I35/3.26</f>
        <v>1.6582425934548315</v>
      </c>
      <c r="K35" s="12">
        <f>J35*B35/100</f>
        <v>45.104198541971421</v>
      </c>
      <c r="L35" s="4">
        <f>E35-H35</f>
        <v>21.854071406363701</v>
      </c>
      <c r="M35" s="5">
        <f>L35/E35*100</f>
        <v>93.995492062897398</v>
      </c>
      <c r="N35" s="4">
        <f>K35-E35</f>
        <v>21.854071406363708</v>
      </c>
      <c r="O35" s="3">
        <f t="shared" ref="O35:P39" si="10">C35-F35</f>
        <v>2.6192747347332968</v>
      </c>
      <c r="P35" s="3">
        <f t="shared" si="10"/>
        <v>0.80345850758690085</v>
      </c>
    </row>
    <row r="36" spans="1:16" s="9" customFormat="1" ht="14" x14ac:dyDescent="0.3">
      <c r="A36" s="8" t="s">
        <v>3</v>
      </c>
      <c r="B36" s="2">
        <v>2720</v>
      </c>
      <c r="C36" s="3">
        <f>G20</f>
        <v>4.2183028216221299</v>
      </c>
      <c r="D36" s="6">
        <f>C36/3.26</f>
        <v>1.2939579207429848</v>
      </c>
      <c r="E36" s="7">
        <f>D36*B36/100</f>
        <v>35.195655444209187</v>
      </c>
      <c r="F36" s="3">
        <f>G20-G23</f>
        <v>1.619910940206613</v>
      </c>
      <c r="G36" s="6">
        <f>F36/3.26</f>
        <v>0.49690519638239666</v>
      </c>
      <c r="H36" s="12">
        <f>G36*B36/100</f>
        <v>13.515821341601189</v>
      </c>
      <c r="I36" s="3">
        <f>G20+G23</f>
        <v>6.8166947030376468</v>
      </c>
      <c r="J36" s="6">
        <f>I36/3.26</f>
        <v>2.0910106451035726</v>
      </c>
      <c r="K36" s="12">
        <f>J36*B36/100</f>
        <v>56.875489546817171</v>
      </c>
      <c r="L36" s="4">
        <f>E36-H36</f>
        <v>21.679834102607998</v>
      </c>
      <c r="M36" s="5">
        <f>L36/E36*100</f>
        <v>61.598040522285615</v>
      </c>
      <c r="N36" s="4">
        <f>K36-E36</f>
        <v>21.679834102607984</v>
      </c>
      <c r="O36" s="3">
        <f t="shared" si="10"/>
        <v>2.5983918814155169</v>
      </c>
      <c r="P36" s="3">
        <f t="shared" si="10"/>
        <v>0.79705272436058805</v>
      </c>
    </row>
    <row r="37" spans="1:16" s="2" customFormat="1" ht="13" x14ac:dyDescent="0.3">
      <c r="A37" s="11" t="s">
        <v>2</v>
      </c>
      <c r="B37" s="2">
        <v>2720</v>
      </c>
      <c r="C37" s="10">
        <f>I20</f>
        <v>0</v>
      </c>
      <c r="D37" s="6">
        <f>C37/3.26</f>
        <v>0</v>
      </c>
      <c r="E37" s="7">
        <f>D37*B37/100</f>
        <v>0</v>
      </c>
      <c r="F37" s="10" t="e">
        <f>I20-I23</f>
        <v>#NUM!</v>
      </c>
      <c r="G37" s="6" t="e">
        <f>F37/3.26</f>
        <v>#NUM!</v>
      </c>
      <c r="H37" s="12" t="e">
        <f>G37*B37/100</f>
        <v>#NUM!</v>
      </c>
      <c r="I37" s="10" t="e">
        <f>I20+I23</f>
        <v>#NUM!</v>
      </c>
      <c r="J37" s="6" t="e">
        <f>I37/3.26</f>
        <v>#NUM!</v>
      </c>
      <c r="K37" s="12" t="e">
        <f>J37*B37/100</f>
        <v>#NUM!</v>
      </c>
      <c r="L37" s="4" t="e">
        <f>E37-H37</f>
        <v>#NUM!</v>
      </c>
      <c r="M37" s="5" t="e">
        <f>L37/E37*100</f>
        <v>#NUM!</v>
      </c>
      <c r="N37" s="4" t="e">
        <f>K37-E37</f>
        <v>#NUM!</v>
      </c>
      <c r="O37" s="3" t="e">
        <f t="shared" si="10"/>
        <v>#NUM!</v>
      </c>
      <c r="P37" s="3" t="e">
        <f t="shared" si="10"/>
        <v>#NUM!</v>
      </c>
    </row>
    <row r="38" spans="1:16" s="9" customFormat="1" ht="14" x14ac:dyDescent="0.3">
      <c r="A38" s="11" t="s">
        <v>1</v>
      </c>
      <c r="B38" s="2">
        <v>2720</v>
      </c>
      <c r="C38" s="10">
        <f>K20</f>
        <v>0</v>
      </c>
      <c r="D38" s="6">
        <f>C38/3.26</f>
        <v>0</v>
      </c>
      <c r="E38" s="7">
        <f>D38*B38/100</f>
        <v>0</v>
      </c>
      <c r="F38" s="3" t="e">
        <f>K20-K23</f>
        <v>#NUM!</v>
      </c>
      <c r="G38" s="6" t="e">
        <f>F38/3.26</f>
        <v>#NUM!</v>
      </c>
      <c r="H38" s="12" t="e">
        <f>G38*B38/100</f>
        <v>#NUM!</v>
      </c>
      <c r="I38" s="10" t="e">
        <f>K20+K23</f>
        <v>#NUM!</v>
      </c>
      <c r="J38" s="6" t="e">
        <f>I38/3.26</f>
        <v>#NUM!</v>
      </c>
      <c r="K38" s="12" t="e">
        <f>J38*B38/100</f>
        <v>#NUM!</v>
      </c>
      <c r="L38" s="4" t="e">
        <f>E38-H38</f>
        <v>#NUM!</v>
      </c>
      <c r="M38" s="5" t="e">
        <f>L38/E38*100</f>
        <v>#NUM!</v>
      </c>
      <c r="N38" s="4" t="e">
        <f>K38-E38</f>
        <v>#NUM!</v>
      </c>
      <c r="O38" s="3" t="e">
        <f t="shared" si="10"/>
        <v>#NUM!</v>
      </c>
      <c r="P38" s="3" t="e">
        <f t="shared" si="10"/>
        <v>#NUM!</v>
      </c>
    </row>
    <row r="39" spans="1:16" s="2" customFormat="1" ht="13" x14ac:dyDescent="0.3">
      <c r="A39" s="8" t="s">
        <v>0</v>
      </c>
      <c r="B39" s="2">
        <v>2720</v>
      </c>
      <c r="C39" s="3">
        <f>M20</f>
        <v>19.851332812447129</v>
      </c>
      <c r="D39" s="6">
        <f>C39/3.26</f>
        <v>6.0893658933886901</v>
      </c>
      <c r="E39" s="7">
        <f>D39*B39/100</f>
        <v>165.63075230017236</v>
      </c>
      <c r="F39" s="3">
        <f>M20-M23</f>
        <v>13.112668455442812</v>
      </c>
      <c r="G39" s="6">
        <f>F39/3.26</f>
        <v>4.0222909372523965</v>
      </c>
      <c r="H39" s="12">
        <f>G39*B39/100</f>
        <v>109.40631349326519</v>
      </c>
      <c r="I39" s="3">
        <f>M20+M23</f>
        <v>26.589997169451447</v>
      </c>
      <c r="J39" s="6">
        <f>I39/3.26</f>
        <v>8.1564408495249836</v>
      </c>
      <c r="K39" s="12">
        <f>J39*B39/100</f>
        <v>221.85519110707955</v>
      </c>
      <c r="L39" s="4">
        <f>E39-H39</f>
        <v>56.224438806907173</v>
      </c>
      <c r="M39" s="5">
        <f>L39/E39*100</f>
        <v>33.94565201576318</v>
      </c>
      <c r="N39" s="4">
        <f>K39-E39</f>
        <v>56.224438806907187</v>
      </c>
      <c r="O39" s="3">
        <f t="shared" si="10"/>
        <v>6.7386643570043177</v>
      </c>
      <c r="P39" s="3">
        <f>D39-G39</f>
        <v>2.0670749561362936</v>
      </c>
    </row>
    <row r="42" spans="1:16" s="27" customFormat="1" ht="14" x14ac:dyDescent="0.3">
      <c r="A42" s="41" t="s">
        <v>200</v>
      </c>
      <c r="B42" s="41"/>
      <c r="C42" s="41"/>
      <c r="D42" s="41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4" spans="1:16" x14ac:dyDescent="0.35">
      <c r="B44" t="s">
        <v>4</v>
      </c>
      <c r="C44" t="s">
        <v>3</v>
      </c>
      <c r="D44" t="s">
        <v>196</v>
      </c>
      <c r="E44" s="36" t="s">
        <v>1</v>
      </c>
      <c r="F44" t="s">
        <v>0</v>
      </c>
    </row>
    <row r="45" spans="1:16" x14ac:dyDescent="0.35">
      <c r="A45" s="2" t="s">
        <v>197</v>
      </c>
      <c r="B45" s="2">
        <f>100*(_xlfn.STDEV.P(D2:D19))/AVERAGE(D2:D19)</f>
        <v>187.08286933869707</v>
      </c>
      <c r="C45" s="2">
        <f>100*(_xlfn.STDEV.P(F2:F19))/AVERAGE(F2:F19)</f>
        <v>122.4744871391589</v>
      </c>
      <c r="D45" s="2" t="e">
        <f>100*(_xlfn.STDEV.P(H2:H19))/AVERAGE(H2:H19)</f>
        <v>#DIV/0!</v>
      </c>
      <c r="E45" s="2" t="e">
        <f>100*(_xlfn.STDEV.P(J2:J19))/AVERAGE(J2:J19)</f>
        <v>#DIV/0!</v>
      </c>
      <c r="F45" s="2">
        <f>100*(_xlfn.STDEV.P(L2:L19))/AVERAGE(L2:L19)</f>
        <v>88.27080795591533</v>
      </c>
    </row>
    <row r="46" spans="1:16" x14ac:dyDescent="0.35">
      <c r="A46" t="s">
        <v>195</v>
      </c>
      <c r="B46" s="26">
        <f>D35-(B45*D35/100)</f>
        <v>-0.74437050862434628</v>
      </c>
      <c r="C46" s="26">
        <f>D36-(C45*D36/100)</f>
        <v>-0.29081040648350998</v>
      </c>
      <c r="D46" s="26" t="e">
        <f>D37-(D45*D37/100)</f>
        <v>#DIV/0!</v>
      </c>
      <c r="E46" s="26" t="e">
        <f>D38-(E45*D38/100)</f>
        <v>#DIV/0!</v>
      </c>
      <c r="F46" s="26">
        <f>D39-(F45*D39/100)</f>
        <v>0.71423341990255196</v>
      </c>
    </row>
    <row r="47" spans="1:16" x14ac:dyDescent="0.35">
      <c r="A47" t="s">
        <v>192</v>
      </c>
      <c r="B47" s="26">
        <f>D35+(B45*D35/100)</f>
        <v>2.4539386803602077</v>
      </c>
      <c r="C47" s="26">
        <f>D36+(C45*D36/100)</f>
        <v>2.8787262479694795</v>
      </c>
      <c r="D47" s="26" t="e">
        <f>D37+(D45*D37/100)</f>
        <v>#DIV/0!</v>
      </c>
      <c r="E47" s="26" t="e">
        <f>D38+(E45*D38/100)</f>
        <v>#DIV/0!</v>
      </c>
      <c r="F47" s="26">
        <f>D39+(F45*D39/100)</f>
        <v>11.464498366874828</v>
      </c>
    </row>
    <row r="48" spans="1:16" x14ac:dyDescent="0.35">
      <c r="A48" t="s">
        <v>194</v>
      </c>
      <c r="B48" s="40">
        <f>E35-(B45*E35/100)</f>
        <v>-20.246877834582214</v>
      </c>
      <c r="C48" s="40">
        <f>E36-(C45*E36/100)</f>
        <v>-7.9100430563514692</v>
      </c>
      <c r="D48" s="40" t="e">
        <f>E37-(D45*E37/100)</f>
        <v>#DIV/0!</v>
      </c>
      <c r="E48" s="40" t="e">
        <f>E38-(E45*E38/100)</f>
        <v>#DIV/0!</v>
      </c>
      <c r="F48" s="40">
        <f>E39-(F45*E39/100)</f>
        <v>19.427149021349408</v>
      </c>
    </row>
    <row r="49" spans="1:6" x14ac:dyDescent="0.35">
      <c r="A49" s="36" t="s">
        <v>193</v>
      </c>
      <c r="B49" s="40">
        <f>E35+(B45*E35/100)</f>
        <v>66.747132105797647</v>
      </c>
      <c r="C49" s="40">
        <f>E36+(C45*E36/100)</f>
        <v>78.301353944769843</v>
      </c>
      <c r="D49" s="40" t="e">
        <f>E37+(D45*E37/100)</f>
        <v>#DIV/0!</v>
      </c>
      <c r="E49" s="40" t="e">
        <f>E38+(E45*E38/100)</f>
        <v>#DIV/0!</v>
      </c>
      <c r="F49" s="40">
        <f>E39+(F45*E39/100)</f>
        <v>311.83435557899531</v>
      </c>
    </row>
  </sheetData>
  <autoFilter ref="A1:M19" xr:uid="{00000000-0009-0000-0000-000005000000}"/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PAs</vt:lpstr>
      <vt:lpstr>Ruaha NP (Effective)</vt:lpstr>
      <vt:lpstr>All GRs</vt:lpstr>
      <vt:lpstr>Rungwa GR</vt:lpstr>
      <vt:lpstr>Kizigo GR</vt:lpstr>
      <vt:lpstr>Muhesi 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Strampelli</dc:creator>
  <cp:lastModifiedBy>Paolo Strampelli</cp:lastModifiedBy>
  <dcterms:created xsi:type="dcterms:W3CDTF">2022-01-05T13:52:37Z</dcterms:created>
  <dcterms:modified xsi:type="dcterms:W3CDTF">2022-04-21T17:16:17Z</dcterms:modified>
</cp:coreProperties>
</file>