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ff2477e200631536/Desktop/투자/기업분석/메가스터디교육/"/>
    </mc:Choice>
  </mc:AlternateContent>
  <xr:revisionPtr revIDLastSave="291" documentId="13_ncr:1_{C9B7C94A-F89D-4E50-B979-3F3927317EE8}" xr6:coauthVersionLast="47" xr6:coauthVersionMax="47" xr10:uidLastSave="{D22C9DCB-C9BC-4AA8-BDCB-686DC23B8F7F}"/>
  <bookViews>
    <workbookView xWindow="-110" yWindow="-110" windowWidth="25820" windowHeight="15500" xr2:uid="{6381EB79-D436-43C2-A0C5-62E77B4E6CB4}"/>
  </bookViews>
  <sheets>
    <sheet name="재무제표" sheetId="1" r:id="rId1"/>
    <sheet name="사업상세" sheetId="3" r:id="rId2"/>
    <sheet name="경쟁사 및 시장분석" sheetId="5" r:id="rId3"/>
    <sheet name="관련통계자료" sheetId="2" r:id="rId4"/>
    <sheet name="강사 인기도" sheetId="7" r:id="rId5"/>
    <sheet name="주담통화" sheetId="4" r:id="rId6"/>
    <sheet name="나무위키"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3" i="1" l="1"/>
  <c r="G133" i="1" s="1"/>
  <c r="F133" i="1" s="1"/>
  <c r="E133" i="1" s="1"/>
  <c r="D133" i="1" s="1"/>
  <c r="C133" i="1" s="1"/>
  <c r="I133" i="1"/>
  <c r="D113" i="1"/>
  <c r="E113" i="1"/>
  <c r="F113" i="1"/>
  <c r="G113" i="1"/>
  <c r="H113" i="1"/>
  <c r="I113" i="1"/>
  <c r="J113" i="1"/>
  <c r="K113" i="1"/>
  <c r="L113" i="1"/>
  <c r="M113" i="1"/>
  <c r="C113" i="1"/>
  <c r="D112" i="1"/>
  <c r="E112" i="1"/>
  <c r="F112" i="1"/>
  <c r="G112" i="1"/>
  <c r="H112" i="1"/>
  <c r="I112" i="1"/>
  <c r="J112" i="1"/>
  <c r="K112" i="1"/>
  <c r="L112" i="1"/>
  <c r="M112" i="1"/>
  <c r="C112" i="1"/>
  <c r="G92" i="1"/>
  <c r="G94" i="1" s="1"/>
  <c r="G95" i="1" s="1"/>
  <c r="D32" i="5"/>
  <c r="E32" i="5"/>
  <c r="F32" i="5"/>
  <c r="G32" i="5"/>
  <c r="H32" i="5"/>
  <c r="D30" i="5"/>
  <c r="E30" i="5"/>
  <c r="F30" i="5"/>
  <c r="G30" i="5"/>
  <c r="H30" i="5"/>
  <c r="I30" i="5"/>
  <c r="I32" i="5"/>
  <c r="M56" i="5"/>
  <c r="O56" i="5"/>
  <c r="E52" i="5"/>
  <c r="D52" i="5"/>
  <c r="G52" i="5"/>
  <c r="G54" i="5" s="1"/>
  <c r="G56" i="5" s="1"/>
  <c r="I52" i="5"/>
  <c r="I54" i="5" s="1"/>
  <c r="I56" i="5" s="1"/>
  <c r="J52" i="5"/>
  <c r="J54" i="5" s="1"/>
  <c r="J56" i="5" s="1"/>
  <c r="K52" i="5"/>
  <c r="K54" i="5" s="1"/>
  <c r="K56" i="5" s="1"/>
  <c r="L52" i="5"/>
  <c r="L54" i="5" s="1"/>
  <c r="L56" i="5" s="1"/>
  <c r="D21" i="1"/>
  <c r="D24" i="1" s="1"/>
  <c r="E21" i="1"/>
  <c r="E24" i="1" s="1"/>
  <c r="F21" i="1"/>
  <c r="F24" i="1" s="1"/>
  <c r="G21" i="1"/>
  <c r="G24" i="1" s="1"/>
  <c r="H21" i="1"/>
  <c r="H24" i="1" s="1"/>
  <c r="I21" i="1"/>
  <c r="I24" i="1" s="1"/>
  <c r="J21" i="1"/>
  <c r="J24" i="1" s="1"/>
  <c r="K21" i="1"/>
  <c r="K24" i="1" s="1"/>
  <c r="L21" i="1"/>
  <c r="L24" i="1" s="1"/>
  <c r="M21" i="1"/>
  <c r="M24" i="1" s="1"/>
  <c r="C21" i="1"/>
  <c r="C24" i="1" s="1"/>
  <c r="M92" i="1"/>
  <c r="M94" i="1" s="1"/>
  <c r="M95" i="1" s="1"/>
  <c r="L92" i="1"/>
  <c r="L94" i="1" s="1"/>
  <c r="L95" i="1" s="1"/>
  <c r="K92" i="1"/>
  <c r="K94" i="1" s="1"/>
  <c r="K95" i="1" s="1"/>
  <c r="H94" i="1"/>
  <c r="H95" i="1" s="1"/>
  <c r="I94" i="1"/>
  <c r="I95" i="1" s="1"/>
  <c r="J94" i="1"/>
  <c r="J95" i="1" s="1"/>
  <c r="D94" i="1"/>
  <c r="D95" i="1" s="1"/>
  <c r="E94" i="1"/>
  <c r="E95" i="1" s="1"/>
  <c r="F94" i="1"/>
  <c r="F95" i="1" s="1"/>
  <c r="C94" i="1"/>
  <c r="C95" i="1" s="1"/>
  <c r="D54" i="5"/>
  <c r="D56" i="5" s="1"/>
  <c r="E54" i="5"/>
  <c r="E56" i="5" s="1"/>
  <c r="F54" i="5"/>
  <c r="F56" i="5" s="1"/>
  <c r="H54" i="5"/>
  <c r="H56" i="5" s="1"/>
  <c r="I63" i="5"/>
  <c r="I36" i="5"/>
  <c r="K28" i="5"/>
  <c r="L28" i="5"/>
  <c r="M28" i="5"/>
  <c r="N28" i="5"/>
  <c r="J28" i="5"/>
  <c r="K25" i="5"/>
  <c r="L25" i="5"/>
  <c r="M25" i="5"/>
  <c r="N25" i="5"/>
  <c r="J25" i="5"/>
  <c r="K23" i="5"/>
  <c r="L23" i="5"/>
  <c r="M23" i="5"/>
  <c r="N23" i="5"/>
  <c r="J23" i="5"/>
  <c r="K21" i="5"/>
  <c r="L21" i="5"/>
  <c r="M21" i="5"/>
  <c r="N21" i="5"/>
  <c r="J21" i="5"/>
  <c r="K90" i="5"/>
  <c r="L90" i="5"/>
  <c r="M90" i="5"/>
  <c r="N90" i="5"/>
  <c r="J90" i="5"/>
  <c r="D59" i="1"/>
  <c r="E59" i="1"/>
  <c r="F59" i="1"/>
  <c r="G59" i="1"/>
  <c r="H59" i="1"/>
  <c r="C59" i="1"/>
  <c r="K63" i="5"/>
  <c r="L63" i="5"/>
  <c r="M63" i="5"/>
  <c r="N63" i="5"/>
  <c r="J63" i="5"/>
  <c r="J59" i="1"/>
  <c r="K59" i="1"/>
  <c r="L59" i="1"/>
  <c r="M59" i="1"/>
  <c r="I59" i="1"/>
  <c r="K82" i="5"/>
  <c r="L82" i="5"/>
  <c r="M82" i="5"/>
  <c r="N82" i="5"/>
  <c r="J82" i="5"/>
  <c r="K74" i="5"/>
  <c r="L74" i="5"/>
  <c r="M74" i="5"/>
  <c r="N74" i="5"/>
  <c r="J74" i="5"/>
  <c r="N67" i="5"/>
  <c r="M67" i="5"/>
  <c r="L67" i="5"/>
  <c r="K67" i="5"/>
  <c r="J67" i="5"/>
  <c r="K70" i="5"/>
  <c r="L70" i="5"/>
  <c r="M70" i="5"/>
  <c r="N70" i="5"/>
  <c r="J70" i="5"/>
  <c r="D73" i="1"/>
  <c r="E73" i="1"/>
  <c r="F73" i="1"/>
  <c r="G73" i="1"/>
  <c r="H73" i="1"/>
  <c r="I73" i="1"/>
  <c r="J73" i="1"/>
  <c r="K73" i="1"/>
  <c r="L73" i="1"/>
  <c r="M73" i="1"/>
  <c r="C73" i="1"/>
  <c r="J63" i="1"/>
  <c r="K63" i="1"/>
  <c r="L63" i="1"/>
  <c r="M63" i="1"/>
  <c r="J66" i="1"/>
  <c r="K66" i="1"/>
  <c r="L66" i="1"/>
  <c r="M66" i="1"/>
  <c r="I66" i="1"/>
  <c r="I63" i="1"/>
  <c r="I46" i="1"/>
  <c r="J46" i="1"/>
  <c r="K46" i="1"/>
  <c r="L46" i="1"/>
  <c r="M46" i="1"/>
  <c r="R72" i="5"/>
  <c r="S72" i="5"/>
  <c r="T72" i="5"/>
  <c r="U72" i="5"/>
  <c r="V72" i="5"/>
  <c r="R70" i="5"/>
  <c r="S70" i="5"/>
  <c r="T70" i="5"/>
  <c r="U70" i="5"/>
  <c r="V70" i="5"/>
  <c r="F137" i="1"/>
  <c r="F139" i="1"/>
  <c r="F141" i="1"/>
  <c r="F143" i="1"/>
  <c r="F145" i="1"/>
  <c r="F147" i="1"/>
  <c r="F149" i="1"/>
  <c r="F151" i="1"/>
  <c r="F153" i="1"/>
  <c r="D123" i="1"/>
  <c r="G125" i="1"/>
  <c r="H125" i="1"/>
  <c r="I125" i="1"/>
  <c r="J125" i="1"/>
  <c r="K125" i="1"/>
  <c r="L125" i="1"/>
  <c r="M125" i="1"/>
  <c r="N125" i="1"/>
  <c r="F125" i="1"/>
  <c r="E125" i="1"/>
  <c r="D125" i="1"/>
  <c r="F123" i="1"/>
  <c r="G123" i="1"/>
  <c r="H123" i="1"/>
  <c r="I123" i="1"/>
  <c r="J123" i="1"/>
  <c r="K123" i="1"/>
  <c r="L123" i="1"/>
  <c r="M123" i="1"/>
  <c r="N123" i="1"/>
  <c r="E123" i="1"/>
  <c r="E129" i="2"/>
  <c r="E120" i="1"/>
  <c r="E121" i="1" s="1"/>
  <c r="F120" i="1"/>
  <c r="F121" i="1" s="1"/>
  <c r="G120" i="1"/>
  <c r="G121" i="1" s="1"/>
  <c r="H120" i="1"/>
  <c r="H121" i="1" s="1"/>
  <c r="I120" i="1"/>
  <c r="I121" i="1" s="1"/>
  <c r="J120" i="1"/>
  <c r="J121" i="1" s="1"/>
  <c r="K120" i="1"/>
  <c r="K121" i="1" s="1"/>
  <c r="L120" i="1"/>
  <c r="L121" i="1" s="1"/>
  <c r="M120" i="1"/>
  <c r="M121" i="1" s="1"/>
  <c r="N120" i="1"/>
  <c r="N121" i="1" s="1"/>
  <c r="D120" i="1"/>
  <c r="D121" i="1" s="1"/>
  <c r="F131" i="2"/>
  <c r="G131" i="2"/>
  <c r="H131" i="2"/>
  <c r="I131" i="2"/>
  <c r="J131" i="2"/>
  <c r="K131" i="2"/>
  <c r="L131" i="2"/>
  <c r="M131" i="2"/>
  <c r="N131" i="2"/>
  <c r="O131" i="2"/>
  <c r="E131" i="2"/>
  <c r="F129" i="2"/>
  <c r="F133" i="2" s="1"/>
  <c r="G129" i="2"/>
  <c r="G133" i="2" s="1"/>
  <c r="H129" i="2"/>
  <c r="H133" i="2" s="1"/>
  <c r="I129" i="2"/>
  <c r="I133" i="2" s="1"/>
  <c r="J129" i="2"/>
  <c r="J133" i="2" s="1"/>
  <c r="K129" i="2"/>
  <c r="K133" i="2" s="1"/>
  <c r="L129" i="2"/>
  <c r="L133" i="2" s="1"/>
  <c r="M129" i="2"/>
  <c r="M133" i="2" s="1"/>
  <c r="N129" i="2"/>
  <c r="N133" i="2" s="1"/>
  <c r="O129" i="2"/>
  <c r="O133" i="2" s="1"/>
  <c r="E133" i="2"/>
  <c r="F127" i="2"/>
  <c r="G127" i="2"/>
  <c r="H127" i="2"/>
  <c r="I127" i="2"/>
  <c r="J127" i="2"/>
  <c r="K127" i="2"/>
  <c r="L127" i="2"/>
  <c r="M127" i="2"/>
  <c r="N127" i="2"/>
  <c r="O127" i="2"/>
  <c r="E127" i="2"/>
  <c r="D26" i="1"/>
  <c r="E26" i="1"/>
  <c r="F26" i="1"/>
  <c r="G26" i="1"/>
  <c r="H26" i="1"/>
  <c r="I26" i="1"/>
  <c r="J26" i="1"/>
  <c r="K26" i="1"/>
  <c r="L26" i="1"/>
  <c r="M26" i="1"/>
  <c r="C26" i="1"/>
  <c r="H34" i="1"/>
  <c r="I34" i="1"/>
  <c r="J34" i="1"/>
  <c r="K34" i="1"/>
  <c r="L34" i="1"/>
  <c r="M34" i="1"/>
  <c r="G34" i="1"/>
  <c r="D32" i="1"/>
  <c r="E32" i="1"/>
  <c r="F32" i="1"/>
  <c r="G32" i="1"/>
  <c r="H32" i="1"/>
  <c r="I32" i="1"/>
  <c r="J32" i="1"/>
  <c r="K32" i="1"/>
  <c r="L32" i="1"/>
  <c r="M32" i="1"/>
  <c r="C32" i="1"/>
  <c r="D30" i="1"/>
  <c r="E30" i="1"/>
  <c r="F30" i="1"/>
  <c r="G30" i="1"/>
  <c r="H30" i="1"/>
  <c r="I30" i="1"/>
  <c r="J30" i="1"/>
  <c r="K30" i="1"/>
  <c r="L30" i="1"/>
  <c r="M30" i="1"/>
  <c r="C30" i="1"/>
  <c r="D90" i="1"/>
  <c r="E90" i="1"/>
  <c r="F90" i="1"/>
  <c r="G90" i="1"/>
  <c r="H90" i="1"/>
  <c r="I90" i="1"/>
  <c r="J90" i="1"/>
  <c r="K90" i="1"/>
  <c r="L90" i="1"/>
  <c r="M90" i="1"/>
  <c r="C90" i="1"/>
  <c r="T42" i="3"/>
  <c r="T43" i="3"/>
  <c r="T44" i="3"/>
  <c r="T45" i="3"/>
  <c r="T41" i="3"/>
  <c r="E76" i="1"/>
  <c r="T12" i="5"/>
  <c r="N3" i="1"/>
  <c r="N10" i="5"/>
  <c r="M10" i="5"/>
  <c r="N8" i="5"/>
  <c r="M8" i="5"/>
  <c r="N14" i="5"/>
  <c r="M14" i="5"/>
  <c r="K41" i="5"/>
  <c r="L41" i="5"/>
  <c r="M41" i="5"/>
  <c r="N41" i="5"/>
  <c r="J41" i="5"/>
  <c r="N54" i="5"/>
  <c r="N56" i="5" s="1"/>
  <c r="K36" i="5"/>
  <c r="L36" i="5"/>
  <c r="M36" i="5"/>
  <c r="N36" i="5"/>
  <c r="J36" i="5"/>
  <c r="J32" i="5"/>
  <c r="K30" i="5"/>
  <c r="L30" i="5"/>
  <c r="M30" i="5"/>
  <c r="N30" i="5"/>
  <c r="K32" i="5"/>
  <c r="L32" i="5"/>
  <c r="M32" i="5"/>
  <c r="N32" i="5"/>
  <c r="J30" i="5"/>
  <c r="K19" i="5"/>
  <c r="L19" i="5"/>
  <c r="M19" i="5"/>
  <c r="N19" i="5"/>
  <c r="J19" i="5"/>
  <c r="D20" i="1"/>
  <c r="E20" i="1"/>
  <c r="F20" i="1"/>
  <c r="G20" i="1"/>
  <c r="H20" i="1"/>
  <c r="I20" i="1"/>
  <c r="J20" i="1"/>
  <c r="K20" i="1"/>
  <c r="L20" i="1"/>
  <c r="M20" i="1"/>
  <c r="C20" i="1"/>
  <c r="D18" i="1"/>
  <c r="E18" i="1"/>
  <c r="F18" i="1"/>
  <c r="G18" i="1"/>
  <c r="H18" i="1"/>
  <c r="I18" i="1"/>
  <c r="J18" i="1"/>
  <c r="K18" i="1"/>
  <c r="L18" i="1"/>
  <c r="M18" i="1"/>
  <c r="C18" i="1"/>
  <c r="D16" i="1"/>
  <c r="E16" i="1"/>
  <c r="F16" i="1"/>
  <c r="G16" i="1"/>
  <c r="H16" i="1"/>
  <c r="I16" i="1"/>
  <c r="J16" i="1"/>
  <c r="K16" i="1"/>
  <c r="L16" i="1"/>
  <c r="M16" i="1"/>
  <c r="C16" i="1"/>
  <c r="D11" i="1"/>
  <c r="E11" i="1"/>
  <c r="F11" i="1"/>
  <c r="G11" i="1"/>
  <c r="H11" i="1"/>
  <c r="I11" i="1"/>
  <c r="J11" i="1"/>
  <c r="K11" i="1"/>
  <c r="L11" i="1"/>
  <c r="M11" i="1"/>
  <c r="C11" i="1"/>
  <c r="D9" i="1"/>
  <c r="E9" i="1"/>
  <c r="F9" i="1"/>
  <c r="G9" i="1"/>
  <c r="H9" i="1"/>
  <c r="I9" i="1"/>
  <c r="J9" i="1"/>
  <c r="K9" i="1"/>
  <c r="L9" i="1"/>
  <c r="M9" i="1"/>
  <c r="C9" i="1"/>
  <c r="F76" i="1"/>
  <c r="G76" i="1"/>
  <c r="H76" i="1"/>
  <c r="I76" i="1"/>
  <c r="J76" i="1"/>
  <c r="K76" i="1"/>
  <c r="L76" i="1"/>
  <c r="M76" i="1"/>
  <c r="O14" i="1"/>
  <c r="O107" i="1"/>
  <c r="O108" i="1"/>
  <c r="O106" i="1"/>
  <c r="N107" i="1"/>
  <c r="N108" i="1"/>
  <c r="N106" i="1"/>
  <c r="W2" i="2"/>
  <c r="W6" i="2"/>
  <c r="W5" i="2"/>
  <c r="W4" i="2"/>
  <c r="W3" i="2"/>
  <c r="M3" i="2"/>
  <c r="M4" i="2"/>
  <c r="M5" i="2"/>
  <c r="M6" i="2"/>
  <c r="M2" i="2"/>
  <c r="O30" i="2"/>
  <c r="D14" i="1"/>
  <c r="E14" i="1"/>
  <c r="F14" i="1"/>
  <c r="G14" i="1"/>
  <c r="H14" i="1"/>
  <c r="C14" i="1"/>
  <c r="C54" i="1"/>
  <c r="D54" i="1"/>
  <c r="E54" i="1"/>
  <c r="F54" i="1"/>
  <c r="G54" i="1"/>
  <c r="H54" i="1"/>
  <c r="C28" i="1"/>
  <c r="D28" i="1"/>
  <c r="E28" i="1"/>
  <c r="F28" i="1"/>
  <c r="G28" i="1"/>
  <c r="H28" i="1"/>
  <c r="C37" i="1"/>
  <c r="D37" i="1"/>
  <c r="E37" i="1"/>
  <c r="F37" i="1"/>
  <c r="G37" i="1"/>
  <c r="H37" i="1"/>
  <c r="N36" i="1"/>
  <c r="N27" i="1"/>
  <c r="J37" i="1"/>
  <c r="K37" i="1"/>
  <c r="L37" i="1"/>
  <c r="M37" i="1"/>
  <c r="I37" i="1"/>
  <c r="J28" i="1"/>
  <c r="K28" i="1"/>
  <c r="L28" i="1"/>
  <c r="M28" i="1"/>
  <c r="I28" i="1"/>
  <c r="J54" i="1"/>
  <c r="K54" i="1"/>
  <c r="L54" i="1"/>
  <c r="M54" i="1"/>
  <c r="I54" i="1"/>
  <c r="I62" i="1" l="1"/>
  <c r="L62" i="1"/>
  <c r="K62" i="1"/>
  <c r="J62" i="1"/>
  <c r="J66" i="5"/>
  <c r="S38" i="5" s="1"/>
  <c r="N66" i="5"/>
  <c r="W38" i="5" s="1"/>
  <c r="M66" i="5"/>
  <c r="V38" i="5" s="1"/>
  <c r="L66" i="5"/>
  <c r="U38" i="5" s="1"/>
  <c r="K66" i="5"/>
  <c r="T38" i="5" s="1"/>
  <c r="M62" i="1"/>
  <c r="M87" i="1"/>
  <c r="I87" i="1"/>
  <c r="L87" i="1"/>
  <c r="K87" i="1"/>
  <c r="J87" i="1"/>
  <c r="N14" i="1"/>
  <c r="N28" i="1"/>
  <c r="N37" i="1"/>
  <c r="O37" i="1"/>
</calcChain>
</file>

<file path=xl/sharedStrings.xml><?xml version="1.0" encoding="utf-8"?>
<sst xmlns="http://schemas.openxmlformats.org/spreadsheetml/2006/main" count="1462" uniqueCount="561">
  <si>
    <t>매출액</t>
    <phoneticPr fontId="1" type="noConversion"/>
  </si>
  <si>
    <t>영업이익</t>
    <phoneticPr fontId="1" type="noConversion"/>
  </si>
  <si>
    <t>당기순이익</t>
    <phoneticPr fontId="1" type="noConversion"/>
  </si>
  <si>
    <t>자본총계</t>
    <phoneticPr fontId="1" type="noConversion"/>
  </si>
  <si>
    <t>부채총계</t>
    <phoneticPr fontId="1" type="noConversion"/>
  </si>
  <si>
    <t>CAPEX</t>
    <phoneticPr fontId="1" type="noConversion"/>
  </si>
  <si>
    <t>FCF</t>
    <phoneticPr fontId="1" type="noConversion"/>
  </si>
  <si>
    <t>영업이익율</t>
    <phoneticPr fontId="1" type="noConversion"/>
  </si>
  <si>
    <t>순이익율</t>
    <phoneticPr fontId="1" type="noConversion"/>
  </si>
  <si>
    <t>ROE</t>
    <phoneticPr fontId="1" type="noConversion"/>
  </si>
  <si>
    <t>ROA</t>
    <phoneticPr fontId="1" type="noConversion"/>
  </si>
  <si>
    <t>부채비율</t>
    <phoneticPr fontId="1" type="noConversion"/>
  </si>
  <si>
    <t>EPS</t>
    <phoneticPr fontId="1" type="noConversion"/>
  </si>
  <si>
    <t>PER</t>
    <phoneticPr fontId="1" type="noConversion"/>
  </si>
  <si>
    <t>배당성향</t>
    <phoneticPr fontId="1" type="noConversion"/>
  </si>
  <si>
    <t>영업활동현금흐름
(OCF)</t>
    <phoneticPr fontId="1" type="noConversion"/>
  </si>
  <si>
    <t>ROIC</t>
    <phoneticPr fontId="1" type="noConversion"/>
  </si>
  <si>
    <t>자사주소각</t>
    <phoneticPr fontId="1" type="noConversion"/>
  </si>
  <si>
    <t>주주환원율</t>
    <phoneticPr fontId="1" type="noConversion"/>
  </si>
  <si>
    <t>-</t>
    <phoneticPr fontId="1" type="noConversion"/>
  </si>
  <si>
    <t>학령아동 변동 추계</t>
  </si>
  <si>
    <t>단위:</t>
  </si>
  <si>
    <t>천명</t>
  </si>
  <si>
    <t/>
  </si>
  <si>
    <t>유치원</t>
  </si>
  <si>
    <t>초등학교</t>
  </si>
  <si>
    <t>중학교</t>
  </si>
  <si>
    <t>고등학교</t>
  </si>
  <si>
    <t>합계</t>
  </si>
  <si>
    <t>출처:</t>
  </si>
  <si>
    <t>국가데이터처,「장래인구추계」</t>
  </si>
  <si>
    <t>전체</t>
  </si>
  <si>
    <t>일반고</t>
  </si>
  <si>
    <t>학교급별 사교육 참여율</t>
  </si>
  <si>
    <t>%</t>
  </si>
  <si>
    <t>국가데이터처·교육부,「초중고사교육비조사」</t>
  </si>
  <si>
    <t>평균</t>
    <phoneticPr fontId="1" type="noConversion"/>
  </si>
  <si>
    <t>-800~ 1,000만원 미만</t>
  </si>
  <si>
    <t>-1,000만원 이상</t>
  </si>
  <si>
    <t>300만원 미만</t>
  </si>
  <si>
    <t>300 ~400만원 미만</t>
  </si>
  <si>
    <t>400 ~500만원 미만</t>
  </si>
  <si>
    <t>500 ~600만원 미만</t>
  </si>
  <si>
    <t>600 ~700만원 미만</t>
  </si>
  <si>
    <t>- 700 ~ 800만원 미만</t>
  </si>
  <si>
    <t>800만원 이상</t>
  </si>
  <si>
    <t>평  균</t>
  </si>
  <si>
    <t>- 200만원 미만</t>
  </si>
  <si>
    <t>· 100만원미만</t>
  </si>
  <si>
    <t>· 100 ~200만원 미만</t>
  </si>
  <si>
    <t>- 200 ~300만원 미만</t>
  </si>
  <si>
    <t>700만원이상</t>
  </si>
  <si>
    <t>가구 소득당 
사교육 참여율</t>
    <phoneticPr fontId="1" type="noConversion"/>
  </si>
  <si>
    <t>만 원</t>
  </si>
  <si>
    <t>주석:</t>
  </si>
  <si>
    <t>성장율</t>
    <phoneticPr fontId="1" type="noConversion"/>
  </si>
  <si>
    <t>매출총이익</t>
    <phoneticPr fontId="1" type="noConversion"/>
  </si>
  <si>
    <t>시가총액</t>
    <phoneticPr fontId="1" type="noConversion"/>
  </si>
  <si>
    <t>학생 1인당 사교육비는 사교육 미참여 학생을 포함한 전체 학생 기준임</t>
    <phoneticPr fontId="1" type="noConversion"/>
  </si>
  <si>
    <t>국가데이터처·교육부,「초중고사교육비조사」</t>
    <phoneticPr fontId="1" type="noConversion"/>
  </si>
  <si>
    <t>사교육비총액(억원)</t>
  </si>
  <si>
    <t>전체학생1인당연평균사교육비(만원)</t>
  </si>
  <si>
    <t>전체학생1인당월평균사교육비(만원)</t>
  </si>
  <si>
    <t>참여학생1인당월평균사교육비(만원)</t>
  </si>
  <si>
    <t>사교육참여율(%)</t>
  </si>
  <si>
    <t>전체학생주당사교육참여시간</t>
  </si>
  <si>
    <t>- 일반고</t>
  </si>
  <si>
    <t>10년</t>
    <phoneticPr fontId="1" type="noConversion"/>
  </si>
  <si>
    <t>5년</t>
    <phoneticPr fontId="1" type="noConversion"/>
  </si>
  <si>
    <t>사업부문</t>
  </si>
  <si>
    <t>매출유형</t>
  </si>
  <si>
    <t>품목</t>
  </si>
  <si>
    <t>비율</t>
  </si>
  <si>
    <t>용역</t>
  </si>
  <si>
    <t>강의</t>
  </si>
  <si>
    <t>기타</t>
  </si>
  <si>
    <t>재화</t>
  </si>
  <si>
    <t>도서</t>
  </si>
  <si>
    <t>소계</t>
  </si>
  <si>
    <t>고등사업부문</t>
  </si>
  <si>
    <t>대학사업부문</t>
  </si>
  <si>
    <t>취업사업부문</t>
  </si>
  <si>
    <t>기타사업부문</t>
  </si>
  <si>
    <t>24년</t>
    <phoneticPr fontId="1" type="noConversion"/>
  </si>
  <si>
    <t>23년</t>
    <phoneticPr fontId="1" type="noConversion"/>
  </si>
  <si>
    <r>
      <rPr>
        <sz val="11"/>
        <color rgb="FF1F1F1F"/>
        <rFont val="맑은 고딕"/>
        <family val="3"/>
        <charset val="129"/>
      </rPr>
      <t>제</t>
    </r>
    <r>
      <rPr>
        <sz val="11"/>
        <color rgb="FF1F1F1F"/>
        <rFont val="Arial"/>
        <family val="2"/>
      </rPr>
      <t xml:space="preserve"> 10</t>
    </r>
    <r>
      <rPr>
        <sz val="11"/>
        <color rgb="FF1F1F1F"/>
        <rFont val="맑은 고딕"/>
        <family val="3"/>
        <charset val="129"/>
      </rPr>
      <t>기</t>
    </r>
    <r>
      <rPr>
        <sz val="11"/>
        <color rgb="FF1F1F1F"/>
        <rFont val="Arial"/>
        <family val="2"/>
      </rPr>
      <t xml:space="preserve"> (25</t>
    </r>
    <r>
      <rPr>
        <sz val="11"/>
        <color rgb="FF1F1F1F"/>
        <rFont val="맑은 고딕"/>
        <family val="2"/>
        <charset val="129"/>
      </rPr>
      <t>년)</t>
    </r>
    <r>
      <rPr>
        <sz val="11"/>
        <color rgb="FF1F1F1F"/>
        <rFont val="Arial"/>
        <family val="2"/>
      </rPr>
      <t xml:space="preserve">
</t>
    </r>
    <r>
      <rPr>
        <sz val="11"/>
        <color rgb="FF1F1F1F"/>
        <rFont val="맑은 고딕"/>
        <family val="3"/>
        <charset val="129"/>
      </rPr>
      <t>매출액</t>
    </r>
    <phoneticPr fontId="1" type="noConversion"/>
  </si>
  <si>
    <r>
      <rPr>
        <sz val="11"/>
        <color rgb="FF1F1F1F"/>
        <rFont val="맑은 고딕"/>
        <family val="3"/>
        <charset val="129"/>
      </rPr>
      <t>제</t>
    </r>
    <r>
      <rPr>
        <sz val="11"/>
        <color rgb="FF1F1F1F"/>
        <rFont val="Arial"/>
        <family val="2"/>
      </rPr>
      <t xml:space="preserve"> 9</t>
    </r>
    <r>
      <rPr>
        <sz val="11"/>
        <color rgb="FF1F1F1F"/>
        <rFont val="맑은 고딕"/>
        <family val="3"/>
        <charset val="129"/>
      </rPr>
      <t xml:space="preserve">기 (24년)
</t>
    </r>
    <r>
      <rPr>
        <sz val="11"/>
        <color rgb="FF1F1F1F"/>
        <rFont val="Arial"/>
        <family val="2"/>
      </rPr>
      <t xml:space="preserve"> </t>
    </r>
    <r>
      <rPr>
        <sz val="11"/>
        <color rgb="FF1F1F1F"/>
        <rFont val="맑은 고딕"/>
        <family val="3"/>
        <charset val="129"/>
      </rPr>
      <t>매출액</t>
    </r>
    <phoneticPr fontId="1" type="noConversion"/>
  </si>
  <si>
    <r>
      <rPr>
        <sz val="11"/>
        <color rgb="FF1F1F1F"/>
        <rFont val="맑은 고딕"/>
        <family val="3"/>
        <charset val="129"/>
      </rPr>
      <t>제</t>
    </r>
    <r>
      <rPr>
        <sz val="11"/>
        <color rgb="FF1F1F1F"/>
        <rFont val="Arial"/>
        <family val="2"/>
      </rPr>
      <t xml:space="preserve"> 8</t>
    </r>
    <r>
      <rPr>
        <sz val="11"/>
        <color rgb="FF1F1F1F"/>
        <rFont val="맑은 고딕"/>
        <family val="3"/>
        <charset val="129"/>
      </rPr>
      <t>기</t>
    </r>
    <r>
      <rPr>
        <sz val="11"/>
        <color rgb="FF1F1F1F"/>
        <rFont val="Arial"/>
        <family val="2"/>
      </rPr>
      <t xml:space="preserve"> (23</t>
    </r>
    <r>
      <rPr>
        <sz val="11"/>
        <color rgb="FF1F1F1F"/>
        <rFont val="맑은 고딕"/>
        <family val="2"/>
        <charset val="129"/>
      </rPr>
      <t>년)</t>
    </r>
    <r>
      <rPr>
        <sz val="11"/>
        <color rgb="FF1F1F1F"/>
        <rFont val="Arial"/>
        <family val="2"/>
      </rPr>
      <t xml:space="preserve">
</t>
    </r>
    <r>
      <rPr>
        <sz val="11"/>
        <color rgb="FF1F1F1F"/>
        <rFont val="맑은 고딕"/>
        <family val="3"/>
        <charset val="129"/>
      </rPr>
      <t>매출액</t>
    </r>
    <phoneticPr fontId="1" type="noConversion"/>
  </si>
  <si>
    <t>고등</t>
    <phoneticPr fontId="1" type="noConversion"/>
  </si>
  <si>
    <t>대학</t>
    <phoneticPr fontId="1" type="noConversion"/>
  </si>
  <si>
    <t>취업</t>
    <phoneticPr fontId="1" type="noConversion"/>
  </si>
  <si>
    <t>온라인강의, 학원강의</t>
  </si>
  <si>
    <t>엠베스트, 엠베스트SE, 엘리하이, 엘리하이키즈</t>
  </si>
  <si>
    <t>가맹 등</t>
  </si>
  <si>
    <t>엠베스트, 엘리하이, 엘리하이키즈</t>
  </si>
  <si>
    <t>교재</t>
  </si>
  <si>
    <t>학습기기 등</t>
  </si>
  <si>
    <t>메가스터디, 메가스터디학원, 러셀학원, 피켈</t>
  </si>
  <si>
    <t>모의고사, 기숙, 독서실 등</t>
  </si>
  <si>
    <t>메가스터디학원, 러셀, 러셀모의고사</t>
  </si>
  <si>
    <t>메가스터디, 새이솔</t>
  </si>
  <si>
    <t>-</t>
  </si>
  <si>
    <t>김영편입, 미대편입창조, 김영평생교육원</t>
  </si>
  <si>
    <t>기타매출</t>
  </si>
  <si>
    <t>더조은컴퓨터아카데미, 메가스터디아카데미, 스타토리뷰티아카데미, 유니스터디, 메가공무원, 난공불락</t>
  </si>
  <si>
    <t>임대</t>
  </si>
  <si>
    <t>식음료판매</t>
  </si>
  <si>
    <t>온앤오프</t>
  </si>
  <si>
    <t>구체적용도</t>
    <phoneticPr fontId="1" type="noConversion"/>
  </si>
  <si>
    <t>주요상표등</t>
    <phoneticPr fontId="1" type="noConversion"/>
  </si>
  <si>
    <t>유초중등
사업부문</t>
    <phoneticPr fontId="1" type="noConversion"/>
  </si>
  <si>
    <t>강의</t>
    <phoneticPr fontId="1" type="noConversion"/>
  </si>
  <si>
    <t>교재</t>
    <phoneticPr fontId="1" type="noConversion"/>
  </si>
  <si>
    <t>유초중등</t>
    <phoneticPr fontId="1" type="noConversion"/>
  </si>
  <si>
    <t>온라인강의 가격 = 강좌당 강의 길이 x 분당 단가
학사일정 등 계절적 요인에 따라 시기별 판매강좌의 길이가 상이하여
연간 기준의 평균가격과 분기 또는 반기 기준의 평균가격은 차이존재</t>
    <phoneticPr fontId="1" type="noConversion"/>
  </si>
  <si>
    <t>품 목</t>
  </si>
  <si>
    <t>온라인강의</t>
  </si>
  <si>
    <t>학원강의</t>
  </si>
  <si>
    <t>유초중
사업부문</t>
    <phoneticPr fontId="1" type="noConversion"/>
  </si>
  <si>
    <t>질문</t>
    <phoneticPr fontId="1" type="noConversion"/>
  </si>
  <si>
    <t>온라인강의</t>
    <phoneticPr fontId="1" type="noConversion"/>
  </si>
  <si>
    <t>유초등부
(엘리하이)</t>
    <phoneticPr fontId="1" type="noConversion"/>
  </si>
  <si>
    <t>중등부
(엠베스트)</t>
    <phoneticPr fontId="1" type="noConversion"/>
  </si>
  <si>
    <t>고등부
(메가스터디)</t>
    <phoneticPr fontId="1" type="noConversion"/>
  </si>
  <si>
    <t xml:space="preserve">자기주도학습능력이 부족, 선생님과 상호작용이 많은 오프라인 학원수업 선호 경향
과학고,특목고 전문학원 시장 / 내신성적 중심 소규모 보습학원 시장 구분
내신성적 관리 등으로 비교적 안정적인 수요
신학기 및 방학기간 판매 증가하는 계절적 특성 존재하나, 교육수요가 주로 내신 관련 컨텐츠 중심으로, 수능 컨텐츠 중심의 고등부보다는 계절적 변화가 적은편.
특히 종합반의 경우 12개월, 18개월, 24개월을 단위로 하는 기간제 종합반 서비스가 주를 이루고 있어 수요의 계절적 변화가 적은편.
</t>
    <phoneticPr fontId="1" type="noConversion"/>
  </si>
  <si>
    <t>매출비율</t>
    <phoneticPr fontId="1" type="noConversion"/>
  </si>
  <si>
    <t>대학입시시장의 경우 높은 대학 진학율로 수요가 비교적 비탄력적이고 경기변동에 크게 영향을 받지않음.  학년이 시작되는 학기 초와 여름방학~11월 수능 전까지의 기간에 매출이 집중되는 계절적 특성 존재.
메가스터디학원 재수전문관 11개(기숙 2개 포함), 초중고전문관 1개 등 총 12개 직영학원 운영.
러셀학원 서울 4개, 경기 4개, 부산 1개, 대구 1개, 울산 1개, 대전 1개, 기숙 2개, CORE 5개 등 총 19개 설립 운영 (단과+종합반+독학재수+프리미엄독서실 융합형 학원)</t>
    <phoneticPr fontId="1" type="noConversion"/>
  </si>
  <si>
    <t>사업부문</t>
    <phoneticPr fontId="1" type="noConversion"/>
  </si>
  <si>
    <t>정리</t>
    <phoneticPr fontId="1" type="noConversion"/>
  </si>
  <si>
    <t xml:space="preserve">대학편입의 경우 상위권 대학 선호현상 및 대학 양극화의 심화로 인해 상하위권 구분없이 수요가 지속적이며,경기의 변동에 크게 영향을 받지 않는 편
대학편입은 매년 12월 중순부터 2월 중순까지 대학별로 시행되고 있으며, 준비기간은 대략 1년에서 1년 6개월이 소요. 1, 3, 7월에 신규생 유입이 높고, 누적인원과 매출은
7~8월을 정점으로 12월까지 추세가 유지
2017년 4월 대학 편입학 시장 1위 업체인 주식회사 아이비김영 인수
오프라인학원 총 28개(종합반 16개, 단과 6개, 미대편입 2개, 독학센터 4개)와 인터넷 강의를 제공하는 편입시장 최대 규모의 교육서비스 기업
</t>
    <phoneticPr fontId="1" type="noConversion"/>
  </si>
  <si>
    <t>22년</t>
    <phoneticPr fontId="1" type="noConversion"/>
  </si>
  <si>
    <t>온라인 강의 : 단과반, 종합반(기간제,정액제)
학원강의 : 단과반, 종합반(기간제,정액제)
도서판매 : 강의 구매 시 동시 구매하도록함 / 재수정규반 교재를 재원생에게 제공 / 문제집 등을 서점을 통해 시판
(2) 지식재산권 보유현황
당사는 온라인강의의 제공에 필요한 솔루션을 보유함으로써 이와 관련된 특허권을 보유하고
있으나, 사업구조상 그 의존도와 중요성은 높지 않으며, 오히려 온라인강의서비스의 컨텐츠
를 중심으로 한 당사의 브랜드가 중요하다고 볼 수 있습니다.</t>
    <phoneticPr fontId="1" type="noConversion"/>
  </si>
  <si>
    <t>시설장치</t>
  </si>
  <si>
    <t>유형자산
감가상각비
(건물,시설,비품 등)</t>
    <phoneticPr fontId="1" type="noConversion"/>
  </si>
  <si>
    <t>감가상각비</t>
    <phoneticPr fontId="1" type="noConversion"/>
  </si>
  <si>
    <t>사용권자산
감가상각비 (월세)</t>
    <phoneticPr fontId="1" type="noConversion"/>
  </si>
  <si>
    <t>유지보수CAPEX
(추정)</t>
    <phoneticPr fontId="1" type="noConversion"/>
  </si>
  <si>
    <t>유지보수CAPEX/영업이익</t>
    <phoneticPr fontId="1" type="noConversion"/>
  </si>
  <si>
    <t>종업원급여</t>
  </si>
  <si>
    <t>광고선전비</t>
  </si>
  <si>
    <t>지급수수료</t>
  </si>
  <si>
    <t>기타 비용</t>
  </si>
  <si>
    <t>재고자산 매입 및 변동</t>
    <phoneticPr fontId="1" type="noConversion"/>
  </si>
  <si>
    <t>강사료</t>
    <phoneticPr fontId="1" type="noConversion"/>
  </si>
  <si>
    <t>외주용역비</t>
    <phoneticPr fontId="1" type="noConversion"/>
  </si>
  <si>
    <t>학교급별 학생 1인당 월평균 사교육비 (사교육 미참여학생 포함 평균)</t>
    <phoneticPr fontId="1" type="noConversion"/>
  </si>
  <si>
    <t>학교급별 학생 1인당 월평균 사교육비 (Only 사교육 참여학생 평균 추정)</t>
    <phoneticPr fontId="1" type="noConversion"/>
  </si>
  <si>
    <r>
      <t>사업부문
매출별 평균단</t>
    </r>
    <r>
      <rPr>
        <sz val="11"/>
        <color rgb="FF1F1F1F"/>
        <rFont val="맑은 고딕"/>
        <family val="2"/>
        <charset val="129"/>
      </rPr>
      <t>가</t>
    </r>
    <phoneticPr fontId="1" type="noConversion"/>
  </si>
  <si>
    <t>* 학원가격 : 각 학원 정규반 월별수강료 단순 평균 (기숙형 정규반 제외, 지역별 가격 상이)
* 온라인가격 : 강의매출액/강의판매건수 (개별 단과강의 판매가 기준, 강의당 가격을 산정하기
                   어려운 기간제, 정액제 형태 온라인 강의 제외)
* 교재가격 : 교재매출액/교재판매건수
유초중사업부문 강의 매출은 온라인강의로 이루어지고 있습니다. 유초중사업부문의 강의 매출은 개별 강좌 판매의 단과반 매출과 기간제, 월정액제의 서비스 판매의 종합반 매출로 구성되며, 종합반 매출이 유초중사업부문의 강의 매출에서 높은 비중을 차지.
고등사업부문의 강의 매출은 온오프라인 강의이며 고등사업부문의 매출이 사업부문별 매출 중 가장 큰 비중을 차지합니다. 고등사업부문의 학원 매출은 매년 신규학원의 설립 또는 기존학원의 규모 확장 등으로 꾸준히 성장하고 있으며, 학원 매출 성장의 경우 시장의 성장과 더불어 신규학원 설립 등 규모 확장에 대한 의존도가 높은 편입니다. 고등사업부문의 교재 매출은 온라인강의와 패키지로 판매되는 형태로 온라인강의 매출과 비례하여 매출 추이.
대학사업부문 및 취업사업부문 강의 매출은 온라인강의와 학원강의로 구분되며, 학원강의를 기반으로 온라인강의 매출을 확대.
기타사업부문의 대부분은 본사 건물 등의 임대수익으로 전체 매출 대비 비중은 미미한 수준.</t>
    <phoneticPr fontId="1" type="noConversion"/>
  </si>
  <si>
    <t>대성</t>
    <phoneticPr fontId="1" type="noConversion"/>
  </si>
  <si>
    <t>디지털대성</t>
    <phoneticPr fontId="1" type="noConversion"/>
  </si>
  <si>
    <t>배당수익율</t>
    <phoneticPr fontId="1" type="noConversion"/>
  </si>
  <si>
    <t>메가스터디교육</t>
    <phoneticPr fontId="1" type="noConversion"/>
  </si>
  <si>
    <t>총액 (억 원)</t>
    <phoneticPr fontId="1" type="noConversion"/>
  </si>
  <si>
    <t>부채율</t>
    <phoneticPr fontId="1" type="noConversion"/>
  </si>
  <si>
    <t>이투스에듀</t>
    <phoneticPr fontId="1" type="noConversion"/>
  </si>
  <si>
    <t>2023년</t>
    <phoneticPr fontId="1" type="noConversion"/>
  </si>
  <si>
    <t>2024년</t>
    <phoneticPr fontId="1" type="noConversion"/>
  </si>
  <si>
    <t>웅진씽크빅</t>
    <phoneticPr fontId="1" type="noConversion"/>
  </si>
  <si>
    <t>2025년</t>
    <phoneticPr fontId="1" type="noConversion"/>
  </si>
  <si>
    <t>비상교육</t>
    <phoneticPr fontId="1" type="noConversion"/>
  </si>
  <si>
    <t>매출액 (고등부)</t>
    <phoneticPr fontId="1" type="noConversion"/>
  </si>
  <si>
    <t>이투스에듀
(전체매출)</t>
    <phoneticPr fontId="1" type="noConversion"/>
  </si>
  <si>
    <t>25년 철수</t>
    <phoneticPr fontId="1" type="noConversion"/>
  </si>
  <si>
    <t>특성별</t>
  </si>
  <si>
    <t>2025</t>
  </si>
  <si>
    <t>평균</t>
  </si>
  <si>
    <t>고등학교(전체)</t>
  </si>
  <si>
    <t>대도시</t>
  </si>
  <si>
    <t>서울</t>
  </si>
  <si>
    <t>광역시</t>
  </si>
  <si>
    <t>대도시 이외</t>
  </si>
  <si>
    <t>중소도시</t>
  </si>
  <si>
    <t>읍면지역</t>
  </si>
  <si>
    <r>
      <t>1</t>
    </r>
    <r>
      <rPr>
        <sz val="11"/>
        <rFont val="맑은 고딕"/>
        <family val="2"/>
        <charset val="129"/>
      </rPr>
      <t>인당 월평균
사교육비</t>
    </r>
    <phoneticPr fontId="1" type="noConversion"/>
  </si>
  <si>
    <r>
      <rPr>
        <sz val="11"/>
        <color rgb="FF1F1F1F"/>
        <rFont val="Arial"/>
        <family val="2"/>
      </rPr>
      <t>10</t>
    </r>
    <r>
      <rPr>
        <sz val="11"/>
        <color rgb="FF1F1F1F"/>
        <rFont val="맑은 고딕"/>
        <family val="3"/>
        <charset val="129"/>
      </rPr>
      <t>기</t>
    </r>
    <r>
      <rPr>
        <sz val="11"/>
        <color rgb="FF1F1F1F"/>
        <rFont val="Arial"/>
        <family val="2"/>
      </rPr>
      <t xml:space="preserve"> (24</t>
    </r>
    <r>
      <rPr>
        <sz val="11"/>
        <color rgb="FF1F1F1F"/>
        <rFont val="맑은 고딕"/>
        <family val="2"/>
        <charset val="129"/>
      </rPr>
      <t>년)</t>
    </r>
    <phoneticPr fontId="1" type="noConversion"/>
  </si>
  <si>
    <r>
      <rPr>
        <sz val="11"/>
        <color rgb="FF1F1F1F"/>
        <rFont val="Arial"/>
        <family val="2"/>
      </rPr>
      <t>11</t>
    </r>
    <r>
      <rPr>
        <sz val="11"/>
        <color rgb="FF1F1F1F"/>
        <rFont val="맑은 고딕"/>
        <family val="3"/>
        <charset val="129"/>
      </rPr>
      <t>기</t>
    </r>
    <r>
      <rPr>
        <sz val="11"/>
        <color rgb="FF1F1F1F"/>
        <rFont val="Arial"/>
        <family val="2"/>
      </rPr>
      <t xml:space="preserve"> (25</t>
    </r>
    <r>
      <rPr>
        <sz val="11"/>
        <color rgb="FF1F1F1F"/>
        <rFont val="맑은 고딕"/>
        <family val="2"/>
        <charset val="129"/>
      </rPr>
      <t>년)</t>
    </r>
    <phoneticPr fontId="1" type="noConversion"/>
  </si>
  <si>
    <r>
      <rPr>
        <sz val="11"/>
        <color rgb="FF1F1F1F"/>
        <rFont val="Arial"/>
        <family val="2"/>
      </rPr>
      <t>9</t>
    </r>
    <r>
      <rPr>
        <sz val="11"/>
        <color rgb="FF1F1F1F"/>
        <rFont val="맑은 고딕"/>
        <family val="3"/>
        <charset val="129"/>
      </rPr>
      <t>기</t>
    </r>
    <r>
      <rPr>
        <sz val="11"/>
        <color rgb="FF1F1F1F"/>
        <rFont val="Arial"/>
        <family val="2"/>
      </rPr>
      <t xml:space="preserve"> (23</t>
    </r>
    <r>
      <rPr>
        <sz val="11"/>
        <color rgb="FF1F1F1F"/>
        <rFont val="맑은 고딕"/>
        <family val="2"/>
        <charset val="129"/>
      </rPr>
      <t>년</t>
    </r>
    <r>
      <rPr>
        <sz val="11"/>
        <color rgb="FF1F1F1F"/>
        <rFont val="Arial"/>
        <family val="2"/>
      </rPr>
      <t>)</t>
    </r>
    <phoneticPr fontId="1" type="noConversion"/>
  </si>
  <si>
    <r>
      <rPr>
        <sz val="11"/>
        <color rgb="FF1F1F1F"/>
        <rFont val="Arial"/>
        <family val="2"/>
      </rPr>
      <t>8</t>
    </r>
    <r>
      <rPr>
        <sz val="11"/>
        <color rgb="FF1F1F1F"/>
        <rFont val="맑은 고딕"/>
        <family val="3"/>
        <charset val="129"/>
      </rPr>
      <t>기</t>
    </r>
    <r>
      <rPr>
        <sz val="11"/>
        <color rgb="FF1F1F1F"/>
        <rFont val="Arial"/>
        <family val="2"/>
      </rPr>
      <t xml:space="preserve"> (22</t>
    </r>
    <r>
      <rPr>
        <sz val="11"/>
        <color rgb="FF1F1F1F"/>
        <rFont val="맑은 고딕"/>
        <family val="2"/>
        <charset val="129"/>
      </rPr>
      <t>년</t>
    </r>
    <r>
      <rPr>
        <sz val="11"/>
        <color rgb="FF1F1F1F"/>
        <rFont val="Arial"/>
        <family val="2"/>
      </rPr>
      <t>)</t>
    </r>
    <phoneticPr fontId="1" type="noConversion"/>
  </si>
  <si>
    <r>
      <rPr>
        <sz val="11"/>
        <color rgb="FF1F1F1F"/>
        <rFont val="Arial"/>
        <family val="2"/>
      </rPr>
      <t>7</t>
    </r>
    <r>
      <rPr>
        <sz val="11"/>
        <color rgb="FF1F1F1F"/>
        <rFont val="맑은 고딕"/>
        <family val="3"/>
        <charset val="129"/>
      </rPr>
      <t>기</t>
    </r>
    <r>
      <rPr>
        <sz val="11"/>
        <color rgb="FF1F1F1F"/>
        <rFont val="Arial"/>
        <family val="2"/>
      </rPr>
      <t xml:space="preserve"> (21</t>
    </r>
    <r>
      <rPr>
        <sz val="11"/>
        <color rgb="FF1F1F1F"/>
        <rFont val="맑은 고딕"/>
        <family val="3"/>
        <charset val="129"/>
      </rPr>
      <t>년</t>
    </r>
    <r>
      <rPr>
        <sz val="11"/>
        <color rgb="FF1F1F1F"/>
        <rFont val="Arial"/>
        <family val="2"/>
      </rPr>
      <t>)</t>
    </r>
    <phoneticPr fontId="1" type="noConversion"/>
  </si>
  <si>
    <r>
      <rPr>
        <sz val="11"/>
        <color rgb="FF1F1F1F"/>
        <rFont val="Arial"/>
        <family val="2"/>
      </rPr>
      <t>6</t>
    </r>
    <r>
      <rPr>
        <sz val="11"/>
        <color rgb="FF1F1F1F"/>
        <rFont val="맑은 고딕"/>
        <family val="3"/>
        <charset val="129"/>
      </rPr>
      <t>기</t>
    </r>
    <r>
      <rPr>
        <sz val="11"/>
        <color rgb="FF1F1F1F"/>
        <rFont val="Arial"/>
        <family val="2"/>
      </rPr>
      <t xml:space="preserve"> (20</t>
    </r>
    <r>
      <rPr>
        <sz val="11"/>
        <color rgb="FF1F1F1F"/>
        <rFont val="맑은 고딕"/>
        <family val="3"/>
        <charset val="129"/>
      </rPr>
      <t>년</t>
    </r>
    <r>
      <rPr>
        <sz val="11"/>
        <color rgb="FF1F1F1F"/>
        <rFont val="Arial"/>
        <family val="2"/>
      </rPr>
      <t>)</t>
    </r>
    <phoneticPr fontId="1" type="noConversion"/>
  </si>
  <si>
    <r>
      <rPr>
        <sz val="11"/>
        <color rgb="FF1F1F1F"/>
        <rFont val="Arial"/>
        <family val="2"/>
      </rPr>
      <t>5</t>
    </r>
    <r>
      <rPr>
        <sz val="11"/>
        <color rgb="FF1F1F1F"/>
        <rFont val="맑은 고딕"/>
        <family val="3"/>
        <charset val="129"/>
      </rPr>
      <t>기</t>
    </r>
    <r>
      <rPr>
        <sz val="11"/>
        <color rgb="FF1F1F1F"/>
        <rFont val="Arial"/>
        <family val="2"/>
      </rPr>
      <t xml:space="preserve"> (19</t>
    </r>
    <r>
      <rPr>
        <sz val="11"/>
        <color rgb="FF1F1F1F"/>
        <rFont val="맑은 고딕"/>
        <family val="3"/>
        <charset val="129"/>
      </rPr>
      <t>년</t>
    </r>
    <r>
      <rPr>
        <sz val="11"/>
        <color rgb="FF1F1F1F"/>
        <rFont val="Arial"/>
        <family val="2"/>
      </rPr>
      <t>)</t>
    </r>
    <phoneticPr fontId="1" type="noConversion"/>
  </si>
  <si>
    <r>
      <rPr>
        <sz val="11"/>
        <color rgb="FF1F1F1F"/>
        <rFont val="Arial"/>
        <family val="2"/>
      </rPr>
      <t>4</t>
    </r>
    <r>
      <rPr>
        <sz val="11"/>
        <color rgb="FF1F1F1F"/>
        <rFont val="맑은 고딕"/>
        <family val="3"/>
        <charset val="129"/>
      </rPr>
      <t>기</t>
    </r>
    <r>
      <rPr>
        <sz val="11"/>
        <color rgb="FF1F1F1F"/>
        <rFont val="Arial"/>
        <family val="2"/>
      </rPr>
      <t xml:space="preserve"> (18</t>
    </r>
    <r>
      <rPr>
        <sz val="11"/>
        <color rgb="FF1F1F1F"/>
        <rFont val="맑은 고딕"/>
        <family val="3"/>
        <charset val="129"/>
      </rPr>
      <t>년</t>
    </r>
    <r>
      <rPr>
        <sz val="11"/>
        <color rgb="FF1F1F1F"/>
        <rFont val="Arial"/>
        <family val="2"/>
      </rPr>
      <t>)</t>
    </r>
    <phoneticPr fontId="1" type="noConversion"/>
  </si>
  <si>
    <t>학원강의</t>
    <phoneticPr fontId="1" type="noConversion"/>
  </si>
  <si>
    <r>
      <rPr>
        <sz val="11"/>
        <color rgb="FF1F1F1F"/>
        <rFont val="Arial"/>
        <family val="2"/>
      </rPr>
      <t>3</t>
    </r>
    <r>
      <rPr>
        <sz val="11"/>
        <color rgb="FF1F1F1F"/>
        <rFont val="맑은 고딕"/>
        <family val="3"/>
        <charset val="129"/>
      </rPr>
      <t>기</t>
    </r>
    <r>
      <rPr>
        <sz val="11"/>
        <color rgb="FF1F1F1F"/>
        <rFont val="Arial"/>
        <family val="2"/>
      </rPr>
      <t xml:space="preserve"> (17</t>
    </r>
    <r>
      <rPr>
        <sz val="11"/>
        <color rgb="FF1F1F1F"/>
        <rFont val="맑은 고딕"/>
        <family val="3"/>
        <charset val="129"/>
      </rPr>
      <t>년</t>
    </r>
    <r>
      <rPr>
        <sz val="11"/>
        <color rgb="FF1F1F1F"/>
        <rFont val="Arial"/>
        <family val="2"/>
      </rPr>
      <t>)</t>
    </r>
    <phoneticPr fontId="1" type="noConversion"/>
  </si>
  <si>
    <r>
      <rPr>
        <sz val="11"/>
        <color rgb="FF1F1F1F"/>
        <rFont val="Arial"/>
        <family val="2"/>
      </rPr>
      <t>2</t>
    </r>
    <r>
      <rPr>
        <sz val="11"/>
        <color rgb="FF1F1F1F"/>
        <rFont val="맑은 고딕"/>
        <family val="3"/>
        <charset val="129"/>
      </rPr>
      <t>기</t>
    </r>
    <r>
      <rPr>
        <sz val="11"/>
        <color rgb="FF1F1F1F"/>
        <rFont val="Arial"/>
        <family val="2"/>
      </rPr>
      <t xml:space="preserve"> (16</t>
    </r>
    <r>
      <rPr>
        <sz val="11"/>
        <color rgb="FF1F1F1F"/>
        <rFont val="맑은 고딕"/>
        <family val="3"/>
        <charset val="129"/>
      </rPr>
      <t>년</t>
    </r>
    <r>
      <rPr>
        <sz val="11"/>
        <color rgb="FF1F1F1F"/>
        <rFont val="Arial"/>
        <family val="2"/>
      </rPr>
      <t>)</t>
    </r>
    <phoneticPr fontId="1" type="noConversion"/>
  </si>
  <si>
    <t>1기 (15년)</t>
    <phoneticPr fontId="1" type="noConversion"/>
  </si>
  <si>
    <r>
      <rPr>
        <sz val="11"/>
        <color rgb="FF1F1F1F"/>
        <rFont val="맑은 고딕"/>
        <family val="3"/>
        <charset val="129"/>
      </rPr>
      <t>더조은컴퓨터아카데미</t>
    </r>
    <r>
      <rPr>
        <sz val="11"/>
        <color rgb="FF1F1F1F"/>
        <rFont val="Arial"/>
        <family val="2"/>
      </rPr>
      <t xml:space="preserve">, </t>
    </r>
    <r>
      <rPr>
        <sz val="11"/>
        <color rgb="FF1F1F1F"/>
        <rFont val="맑은 고딕"/>
        <family val="3"/>
        <charset val="129"/>
      </rPr>
      <t>메가스터디아카데미</t>
    </r>
    <r>
      <rPr>
        <sz val="11"/>
        <color rgb="FF1F1F1F"/>
        <rFont val="Arial"/>
        <family val="2"/>
      </rPr>
      <t xml:space="preserve">, </t>
    </r>
    <r>
      <rPr>
        <sz val="11"/>
        <color rgb="FF1F1F1F"/>
        <rFont val="맑은 고딕"/>
        <family val="3"/>
        <charset val="129"/>
      </rPr>
      <t>스타토리뷰티아카데미</t>
    </r>
    <r>
      <rPr>
        <sz val="11"/>
        <color rgb="FF1F1F1F"/>
        <rFont val="Arial"/>
        <family val="2"/>
      </rPr>
      <t xml:space="preserve">, </t>
    </r>
    <r>
      <rPr>
        <sz val="11"/>
        <color rgb="FF1F1F1F"/>
        <rFont val="맑은 고딕"/>
        <family val="3"/>
        <charset val="129"/>
      </rPr>
      <t>유니스터디</t>
    </r>
    <r>
      <rPr>
        <sz val="11"/>
        <color rgb="FF1F1F1F"/>
        <rFont val="Arial"/>
        <family val="2"/>
      </rPr>
      <t xml:space="preserve">, </t>
    </r>
    <r>
      <rPr>
        <sz val="11"/>
        <color rgb="FF1F1F1F"/>
        <rFont val="맑은 고딕"/>
        <family val="3"/>
        <charset val="129"/>
      </rPr>
      <t>메가공무원</t>
    </r>
    <r>
      <rPr>
        <sz val="11"/>
        <color rgb="FF1F1F1F"/>
        <rFont val="Arial"/>
        <family val="2"/>
      </rPr>
      <t xml:space="preserve">, </t>
    </r>
    <r>
      <rPr>
        <sz val="11"/>
        <color rgb="FF1F1F1F"/>
        <rFont val="맑은 고딕"/>
        <family val="3"/>
        <charset val="129"/>
      </rPr>
      <t>난공불락</t>
    </r>
    <r>
      <rPr>
        <sz val="11"/>
        <color rgb="FF1F1F1F"/>
        <rFont val="Arial"/>
        <family val="2"/>
      </rPr>
      <t>, It's real time</t>
    </r>
    <phoneticPr fontId="1" type="noConversion"/>
  </si>
  <si>
    <t>25년</t>
    <phoneticPr fontId="1" type="noConversion"/>
  </si>
  <si>
    <t>15년</t>
    <phoneticPr fontId="1" type="noConversion"/>
  </si>
  <si>
    <t>경쟁사</t>
    <phoneticPr fontId="1" type="noConversion"/>
  </si>
  <si>
    <t>메가스터디 브랜드</t>
    <phoneticPr fontId="1" type="noConversion"/>
  </si>
  <si>
    <r>
      <rPr>
        <sz val="11"/>
        <color rgb="FF1F1F1F"/>
        <rFont val="맑은 고딕"/>
        <family val="3"/>
        <charset val="129"/>
      </rPr>
      <t>약</t>
    </r>
    <r>
      <rPr>
        <sz val="11"/>
        <color rgb="FF1F1F1F"/>
        <rFont val="Arial"/>
        <family val="2"/>
      </rPr>
      <t xml:space="preserve"> 80% </t>
    </r>
    <r>
      <rPr>
        <sz val="11"/>
        <color rgb="FF1F1F1F"/>
        <rFont val="맑은 고딕"/>
        <family val="3"/>
        <charset val="129"/>
      </rPr>
      <t>이상</t>
    </r>
    <r>
      <rPr>
        <sz val="11"/>
        <color rgb="FF1F1F1F"/>
        <rFont val="Arial"/>
        <family val="2"/>
      </rPr>
      <t xml:space="preserve"> </t>
    </r>
    <r>
      <rPr>
        <sz val="10"/>
        <color rgb="FF1F1F1F"/>
        <rFont val="Arial"/>
        <family val="2"/>
      </rPr>
      <t>(</t>
    </r>
    <r>
      <rPr>
        <sz val="10"/>
        <color rgb="FF1F1F1F"/>
        <rFont val="맑은 고딕"/>
        <family val="2"/>
        <charset val="129"/>
      </rPr>
      <t>자사&amp;언론 발표)</t>
    </r>
    <phoneticPr fontId="1" type="noConversion"/>
  </si>
  <si>
    <t>매출</t>
    <phoneticPr fontId="1" type="noConversion"/>
  </si>
  <si>
    <t>초중등부문 (강의 사업 기준)</t>
    <phoneticPr fontId="1" type="noConversion"/>
  </si>
  <si>
    <t>엘리하이(유초등)
엠베스트(중등)</t>
    <phoneticPr fontId="1" type="noConversion"/>
  </si>
  <si>
    <t>시장점유율</t>
    <phoneticPr fontId="1" type="noConversion"/>
  </si>
  <si>
    <t>천재교육
(전계열사 포함)</t>
    <phoneticPr fontId="1" type="noConversion"/>
  </si>
  <si>
    <r>
      <rPr>
        <sz val="11"/>
        <color rgb="FF1F1F1F"/>
        <rFont val="맑은 고딕"/>
        <family val="3"/>
        <charset val="129"/>
      </rPr>
      <t>김영편입</t>
    </r>
    <r>
      <rPr>
        <sz val="11"/>
        <color rgb="FF1F1F1F"/>
        <rFont val="Arial"/>
        <family val="2"/>
      </rPr>
      <t xml:space="preserve"> (</t>
    </r>
    <r>
      <rPr>
        <sz val="11"/>
        <color rgb="FF1F1F1F"/>
        <rFont val="맑은 고딕"/>
        <family val="2"/>
        <charset val="129"/>
      </rPr>
      <t>대학)</t>
    </r>
    <phoneticPr fontId="1" type="noConversion"/>
  </si>
  <si>
    <r>
      <rPr>
        <sz val="11"/>
        <color rgb="FF1F1F1F"/>
        <rFont val="Arial"/>
        <family val="2"/>
      </rPr>
      <t>25</t>
    </r>
    <r>
      <rPr>
        <sz val="11"/>
        <color rgb="FF1F1F1F"/>
        <rFont val="맑은 고딕"/>
        <family val="2"/>
        <charset val="129"/>
      </rPr>
      <t>년</t>
    </r>
    <phoneticPr fontId="1" type="noConversion"/>
  </si>
  <si>
    <t>고등사업부문</t>
    <phoneticPr fontId="1" type="noConversion"/>
  </si>
  <si>
    <t>유초중사업부문</t>
    <phoneticPr fontId="1" type="noConversion"/>
  </si>
  <si>
    <t>23년</t>
  </si>
  <si>
    <t>22년</t>
  </si>
  <si>
    <t>기존산정방식</t>
    <phoneticPr fontId="1" type="noConversion"/>
  </si>
  <si>
    <t>변경산정방식</t>
    <phoneticPr fontId="1" type="noConversion"/>
  </si>
  <si>
    <t>고등사업
학원강의</t>
    <phoneticPr fontId="1" type="noConversion"/>
  </si>
  <si>
    <t>증가율</t>
    <phoneticPr fontId="1" type="noConversion"/>
  </si>
  <si>
    <t>통계표명:</t>
  </si>
  <si>
    <t>합계 출산율</t>
  </si>
  <si>
    <t>천명, 가임여자 1명당 명</t>
  </si>
  <si>
    <t>출생아 수</t>
  </si>
  <si>
    <t>합계 출산율</t>
  </si>
  <si>
    <t>국가데이터처, 『2024년 출생통계(확정), 국가승인통계 제101003호 출생통계』</t>
  </si>
  <si>
    <t>* 합계 출산율 (TFR, Total Fertility Rate) : 여성 1명이 평생동안 낳을 것으로 예상되는 평균 출생아 수를 나타낸 지표로서 연령별 출산율(ASFR)의 총합이며, 출산력 수준을 나타내는 대표적 지표임</t>
  </si>
  <si>
    <t>배당금</t>
    <phoneticPr fontId="1" type="noConversion"/>
  </si>
  <si>
    <t>주주환원액</t>
    <phoneticPr fontId="1" type="noConversion"/>
  </si>
  <si>
    <t>고등부</t>
    <phoneticPr fontId="1" type="noConversion"/>
  </si>
  <si>
    <t>유초중등부</t>
    <phoneticPr fontId="1" type="noConversion"/>
  </si>
  <si>
    <t>전체</t>
    <phoneticPr fontId="1" type="noConversion"/>
  </si>
  <si>
    <t>토지</t>
  </si>
  <si>
    <t>  설비자산</t>
  </si>
  <si>
    <t>  건물및부속설비</t>
  </si>
  <si>
    <t>유형자산</t>
    <phoneticPr fontId="1" type="noConversion"/>
  </si>
  <si>
    <t>메가스터디 매출액</t>
    <phoneticPr fontId="1" type="noConversion"/>
  </si>
  <si>
    <t>성장성</t>
    <phoneticPr fontId="1" type="noConversion"/>
  </si>
  <si>
    <t>　　　방문학습지</t>
  </si>
  <si>
    <t>　　　학원수강</t>
  </si>
  <si>
    <t>　　　그룹과외</t>
  </si>
  <si>
    <t>　　　개인과외</t>
  </si>
  <si>
    <t>유형: 일반교과 사교육</t>
  </si>
  <si>
    <t>사교육 참여율</t>
    <phoneticPr fontId="1" type="noConversion"/>
  </si>
  <si>
    <t>사교육비 총액</t>
    <phoneticPr fontId="1" type="noConversion"/>
  </si>
  <si>
    <t>온라인수강</t>
    <phoneticPr fontId="1" type="noConversion"/>
  </si>
  <si>
    <t>사교육 전체</t>
    <phoneticPr fontId="1" type="noConversion"/>
  </si>
  <si>
    <t>일반교과 전체</t>
    <phoneticPr fontId="1" type="noConversion"/>
  </si>
  <si>
    <t>학원 수강</t>
    <phoneticPr fontId="1" type="noConversion"/>
  </si>
  <si>
    <t>온라인 수강</t>
    <phoneticPr fontId="1" type="noConversion"/>
  </si>
  <si>
    <t>메가스터디교육
점유율</t>
    <phoneticPr fontId="1" type="noConversion"/>
  </si>
  <si>
    <t>학원수강</t>
    <phoneticPr fontId="1" type="noConversion"/>
  </si>
  <si>
    <t>참여율</t>
    <phoneticPr fontId="1" type="noConversion"/>
  </si>
  <si>
    <t>총액</t>
    <phoneticPr fontId="1" type="noConversion"/>
  </si>
  <si>
    <t>메가스터디 점유율</t>
    <phoneticPr fontId="1" type="noConversion"/>
  </si>
  <si>
    <t>사교육 총액</t>
    <phoneticPr fontId="1" type="noConversion"/>
  </si>
  <si>
    <t>사업소</t>
  </si>
  <si>
    <t>소재지</t>
  </si>
  <si>
    <t>러셀대치</t>
  </si>
  <si>
    <t>대치동</t>
  </si>
  <si>
    <t>강북학원</t>
  </si>
  <si>
    <t>상계동</t>
  </si>
  <si>
    <t>노량진학원</t>
  </si>
  <si>
    <t>노량진동</t>
  </si>
  <si>
    <t>서초학원</t>
  </si>
  <si>
    <t>서초동</t>
  </si>
  <si>
    <t>러셀최상위권기숙학원</t>
  </si>
  <si>
    <t>용인시</t>
  </si>
  <si>
    <t>러셀자연계기숙학원</t>
  </si>
  <si>
    <t>러셀여학생기숙학원</t>
  </si>
  <si>
    <t>러셀남학생기숙학원</t>
  </si>
  <si>
    <t>남양주시</t>
  </si>
  <si>
    <t>취득가액</t>
  </si>
  <si>
    <t>토지</t>
    <phoneticPr fontId="1" type="noConversion"/>
  </si>
  <si>
    <t>건물</t>
    <phoneticPr fontId="1" type="noConversion"/>
  </si>
  <si>
    <r>
      <rPr>
        <sz val="11"/>
        <color rgb="FF1F1F1F"/>
        <rFont val="맑은 고딕"/>
        <family val="3"/>
        <charset val="129"/>
      </rPr>
      <t>남양주</t>
    </r>
    <r>
      <rPr>
        <sz val="11"/>
        <color rgb="FF1F1F1F"/>
        <rFont val="Arial"/>
        <family val="2"/>
      </rPr>
      <t xml:space="preserve"> </t>
    </r>
    <r>
      <rPr>
        <sz val="11"/>
        <color rgb="FF1F1F1F"/>
        <rFont val="맑은 고딕"/>
        <family val="3"/>
        <charset val="129"/>
      </rPr>
      <t>스카이에듀
기숙학원</t>
    </r>
    <phoneticPr fontId="1" type="noConversion"/>
  </si>
  <si>
    <t>형태</t>
    <phoneticPr fontId="1" type="noConversion"/>
  </si>
  <si>
    <t>합계</t>
    <phoneticPr fontId="1" type="noConversion"/>
  </si>
  <si>
    <t>단위: 백만</t>
    <phoneticPr fontId="1" type="noConversion"/>
  </si>
  <si>
    <t>본사</t>
  </si>
  <si>
    <t>고등 온라인</t>
  </si>
  <si>
    <t>유초중 온라인</t>
  </si>
  <si>
    <t>공무원 온라인</t>
  </si>
  <si>
    <t>신촌학원</t>
  </si>
  <si>
    <t>창천동</t>
  </si>
  <si>
    <t>평촌학원</t>
  </si>
  <si>
    <t>안양시</t>
  </si>
  <si>
    <t>송파학원</t>
  </si>
  <si>
    <t>방이동</t>
  </si>
  <si>
    <t>분당학원</t>
  </si>
  <si>
    <t>성남시</t>
  </si>
  <si>
    <t>부천학원</t>
  </si>
  <si>
    <t>부천시</t>
  </si>
  <si>
    <t>일산학원</t>
  </si>
  <si>
    <t>고양시</t>
  </si>
  <si>
    <t>러셀강남</t>
  </si>
  <si>
    <t>러셀광주</t>
  </si>
  <si>
    <t>광주광역시</t>
  </si>
  <si>
    <t>러셀대구</t>
  </si>
  <si>
    <t>대구광역시</t>
  </si>
  <si>
    <t>러셀목동</t>
  </si>
  <si>
    <t>목동</t>
  </si>
  <si>
    <t>러셀부천</t>
  </si>
  <si>
    <t>러셀분당</t>
  </si>
  <si>
    <t>러셀센텀</t>
  </si>
  <si>
    <t>부산시</t>
  </si>
  <si>
    <t>러셀평촌</t>
  </si>
  <si>
    <t>러셀영통</t>
  </si>
  <si>
    <t>영통구</t>
  </si>
  <si>
    <t>러셀울산</t>
  </si>
  <si>
    <t>울산광역시</t>
  </si>
  <si>
    <t>러셀원주</t>
  </si>
  <si>
    <t>원주시</t>
  </si>
  <si>
    <t>러셀전주</t>
  </si>
  <si>
    <t>전주시</t>
  </si>
  <si>
    <t>러셀중계</t>
  </si>
  <si>
    <t>중계동</t>
  </si>
  <si>
    <t>러셀창원</t>
  </si>
  <si>
    <t>창원시</t>
  </si>
  <si>
    <t>러셀청주</t>
  </si>
  <si>
    <t>청주시</t>
  </si>
  <si>
    <t>러셀대전</t>
  </si>
  <si>
    <t>대전광역시</t>
  </si>
  <si>
    <t>메가공무원기숙학원</t>
  </si>
  <si>
    <t>안성시</t>
  </si>
  <si>
    <t>성북재학</t>
  </si>
  <si>
    <t>동소문동</t>
  </si>
  <si>
    <t>엠베스트학원 대치점</t>
  </si>
  <si>
    <t>역삼동</t>
  </si>
  <si>
    <t>안성메가스터디기숙학원</t>
  </si>
  <si>
    <t>아이비김영</t>
  </si>
  <si>
    <t>서초동 외</t>
  </si>
  <si>
    <t>뷰티르샤</t>
  </si>
  <si>
    <t>메가커리어랩</t>
  </si>
  <si>
    <t>브라운편입</t>
  </si>
  <si>
    <t>새이솔</t>
  </si>
  <si>
    <t>메가푸드 주식회사</t>
  </si>
  <si>
    <t>Megaedutech</t>
  </si>
  <si>
    <t>태국</t>
  </si>
  <si>
    <t>현현교육</t>
  </si>
  <si>
    <t>유니브</t>
  </si>
  <si>
    <t>삼성동</t>
  </si>
  <si>
    <t>시설,기계</t>
    <phoneticPr fontId="1" type="noConversion"/>
  </si>
  <si>
    <t>국어</t>
    <phoneticPr fontId="1" type="noConversion"/>
  </si>
  <si>
    <t>강민철</t>
    <phoneticPr fontId="1" type="noConversion"/>
  </si>
  <si>
    <t>Good</t>
    <phoneticPr fontId="1" type="noConversion"/>
  </si>
  <si>
    <t>과목</t>
    <phoneticPr fontId="1" type="noConversion"/>
  </si>
  <si>
    <t>강사명</t>
    <phoneticPr fontId="1" type="noConversion"/>
  </si>
  <si>
    <t>평가</t>
    <phoneticPr fontId="1" type="noConversion"/>
  </si>
  <si>
    <t>Good / 국어계의 현우진</t>
    <phoneticPr fontId="1" type="noConversion"/>
  </si>
  <si>
    <t>김동욱</t>
    <phoneticPr fontId="1" type="noConversion"/>
  </si>
  <si>
    <t>수학</t>
    <phoneticPr fontId="1" type="noConversion"/>
  </si>
  <si>
    <t>현우진</t>
    <phoneticPr fontId="1" type="noConversion"/>
  </si>
  <si>
    <t>김기현</t>
    <phoneticPr fontId="1" type="noConversion"/>
  </si>
  <si>
    <t>양승진</t>
    <phoneticPr fontId="1" type="noConversion"/>
  </si>
  <si>
    <t>N제 유명</t>
    <phoneticPr fontId="1" type="noConversion"/>
  </si>
  <si>
    <t>Bad / 매니아층 있으나,
요새 애들한테 안먹힘</t>
    <phoneticPr fontId="1" type="noConversion"/>
  </si>
  <si>
    <t>영어</t>
    <phoneticPr fontId="1" type="noConversion"/>
  </si>
  <si>
    <t>조정식</t>
    <phoneticPr fontId="1" type="noConversion"/>
  </si>
  <si>
    <t>또선생</t>
    <phoneticPr fontId="1" type="noConversion"/>
  </si>
  <si>
    <t>저능아들에게 좋음</t>
    <phoneticPr fontId="1" type="noConversion"/>
  </si>
  <si>
    <t>유명하긴하나,
요즘 강의력이 떨어진다는 비판</t>
    <phoneticPr fontId="1" type="noConversion"/>
  </si>
  <si>
    <t>한국사</t>
    <phoneticPr fontId="1" type="noConversion"/>
  </si>
  <si>
    <t>이다지</t>
    <phoneticPr fontId="1" type="noConversion"/>
  </si>
  <si>
    <t>영어는 확실한 1타 부재</t>
    <phoneticPr fontId="1" type="noConversion"/>
  </si>
  <si>
    <t>Bad
내신용 / 문과여학생 수요한정</t>
    <phoneticPr fontId="1" type="noConversion"/>
  </si>
  <si>
    <t>사탐</t>
    <phoneticPr fontId="1" type="noConversion"/>
  </si>
  <si>
    <t>이기상</t>
    <phoneticPr fontId="1" type="noConversion"/>
  </si>
  <si>
    <t>정승제</t>
    <phoneticPr fontId="1" type="noConversion"/>
  </si>
  <si>
    <t>이지영</t>
    <phoneticPr fontId="1" type="noConversion"/>
  </si>
  <si>
    <t>Good / 압도적 1등</t>
    <phoneticPr fontId="1" type="noConversion"/>
  </si>
  <si>
    <t>Best / 부동의 1타
너무 잘 가르치는데, 노베는 듣기힘듬
근데 노베인 문과도 남들따라 듣기도 함</t>
    <phoneticPr fontId="1" type="noConversion"/>
  </si>
  <si>
    <t>이과</t>
    <phoneticPr fontId="1" type="noConversion"/>
  </si>
  <si>
    <t>문과</t>
    <phoneticPr fontId="1" type="noConversion"/>
  </si>
  <si>
    <t>김승리</t>
    <phoneticPr fontId="1" type="noConversion"/>
  </si>
  <si>
    <t>유대종</t>
    <phoneticPr fontId="1" type="noConversion"/>
  </si>
  <si>
    <t>대성패스를 등록하게 할 요인인가?</t>
    <phoneticPr fontId="1" type="noConversion"/>
  </si>
  <si>
    <t>Good / 국어 1타
비문학 강함</t>
    <phoneticPr fontId="1" type="noConversion"/>
  </si>
  <si>
    <t>Good / 김승리와 1,2타 경쟁할정도
문학 강함 / 이투스 출신으로 매우 유명
요즘 유튜브도 잘됨</t>
    <phoneticPr fontId="1" type="noConversion"/>
  </si>
  <si>
    <t>한석원</t>
    <phoneticPr fontId="1" type="noConversion"/>
  </si>
  <si>
    <t>이미지</t>
    <phoneticPr fontId="1" type="noConversion"/>
  </si>
  <si>
    <t>정병호</t>
    <phoneticPr fontId="1" type="noConversion"/>
  </si>
  <si>
    <t>정상모</t>
    <phoneticPr fontId="1" type="noConversion"/>
  </si>
  <si>
    <t>배성민</t>
    <phoneticPr fontId="1" type="noConversion"/>
  </si>
  <si>
    <t>Good / 떠오르는 대성 1타
실제 들으면 실력이 좋은걸 매우 느끼나
이미지가 1타가 아니어서 애매함
문이과 모두한테 인기 많음 / 현우진한테 밀림</t>
    <phoneticPr fontId="1" type="noConversion"/>
  </si>
  <si>
    <t>미적분 / 이과</t>
    <phoneticPr fontId="1" type="noConversion"/>
  </si>
  <si>
    <t>확통 / 문과</t>
    <phoneticPr fontId="1" type="noConversion"/>
  </si>
  <si>
    <t>기하, 어둠의 대치동 스킬(대학수학) 알려줌 / 이과</t>
    <phoneticPr fontId="1" type="noConversion"/>
  </si>
  <si>
    <t>N수생에게 확실한 수요</t>
    <phoneticPr fontId="1" type="noConversion"/>
  </si>
  <si>
    <t>윤도영</t>
    <phoneticPr fontId="1" type="noConversion"/>
  </si>
  <si>
    <t>과탐</t>
    <phoneticPr fontId="1" type="noConversion"/>
  </si>
  <si>
    <t>비고</t>
    <phoneticPr fontId="1" type="noConversion"/>
  </si>
  <si>
    <t>이명학</t>
    <phoneticPr fontId="1" type="noConversion"/>
  </si>
  <si>
    <t>1타</t>
    <phoneticPr fontId="1" type="noConversion"/>
  </si>
  <si>
    <t>션티</t>
    <phoneticPr fontId="1" type="noConversion"/>
  </si>
  <si>
    <t>점점 떡상중</t>
    <phoneticPr fontId="1" type="noConversion"/>
  </si>
  <si>
    <t>김준</t>
    <phoneticPr fontId="1" type="noConversion"/>
  </si>
  <si>
    <t>22년 대성에서 독립
윤도영은 확실한 1타지만,
독립한 이후로 잘 나가는지는 애매함
마치 엔터산업의 JYJ처럼
확실한 1타도 기획사 없이는 살아남기 힘듬을 보여주는 느낌</t>
    <phoneticPr fontId="1" type="noConversion"/>
  </si>
  <si>
    <t>방인혁</t>
    <phoneticPr fontId="1" type="noConversion"/>
  </si>
  <si>
    <t>이훈식</t>
    <phoneticPr fontId="1" type="noConversion"/>
  </si>
  <si>
    <t>화학 / 과탐 통틀어 몸값이 제일 높음</t>
    <phoneticPr fontId="1" type="noConversion"/>
  </si>
  <si>
    <t>배기범</t>
    <phoneticPr fontId="1" type="noConversion"/>
  </si>
  <si>
    <t>고석용</t>
    <phoneticPr fontId="1" type="noConversion"/>
  </si>
  <si>
    <t>백호</t>
    <phoneticPr fontId="1" type="noConversion"/>
  </si>
  <si>
    <t>오지훈</t>
    <phoneticPr fontId="1" type="noConversion"/>
  </si>
  <si>
    <t>한물 갔다</t>
    <phoneticPr fontId="1" type="noConversion"/>
  </si>
  <si>
    <t>물리 1타 얼마안됨</t>
    <phoneticPr fontId="1" type="noConversion"/>
  </si>
  <si>
    <t>물리 1타 오래함</t>
    <phoneticPr fontId="1" type="noConversion"/>
  </si>
  <si>
    <t>지구과학</t>
    <phoneticPr fontId="1" type="noConversion"/>
  </si>
  <si>
    <t>임정환</t>
    <phoneticPr fontId="1" type="noConversion"/>
  </si>
  <si>
    <t>최적</t>
    <phoneticPr fontId="1" type="noConversion"/>
  </si>
  <si>
    <t>정치와법 / 근데 정치와법 자체가 인기가없음
그냥 EBS 듣고말지 느낌</t>
    <phoneticPr fontId="1" type="noConversion"/>
  </si>
  <si>
    <t>최여름</t>
    <phoneticPr fontId="1" type="noConversion"/>
  </si>
  <si>
    <t>권용기</t>
    <phoneticPr fontId="1" type="noConversion"/>
  </si>
  <si>
    <t>메가 → 대성</t>
    <phoneticPr fontId="1" type="noConversion"/>
  </si>
  <si>
    <t>애매함 / 좋은 밸런스</t>
    <phoneticPr fontId="1" type="noConversion"/>
  </si>
  <si>
    <t>메가 + 대성 둘 다 듣거나,
메가, 대성 각각 듣거나.
이투스는 한명도 없음.</t>
    <phoneticPr fontId="1" type="noConversion"/>
  </si>
  <si>
    <t>메가+이투스 조합 많음.
이지영 때문에 이투스.
대성 듣는 애 못봄.</t>
    <phoneticPr fontId="1" type="noConversion"/>
  </si>
  <si>
    <t>질문 : 메가패스를 등록하게 할 요인인가?</t>
    <phoneticPr fontId="1" type="noConversion"/>
  </si>
  <si>
    <t>생명과학 압도적 1타</t>
    <phoneticPr fontId="1" type="noConversion"/>
  </si>
  <si>
    <t>이과가 정승제를 들으면 쪽팔린다는 인식
문과를 7등급 → 2등급으로 잘 올린다는 느낌
문과쪽에서는 경쟁력이 있을 수도 있으나
요즘은 문과도 친구따라 현우진 듣는 추세</t>
    <phoneticPr fontId="1" type="noConversion"/>
  </si>
  <si>
    <t>5명을 어셈블해도 현우진한테 밀리지만
각각의 확실한 수요층이 존재</t>
    <phoneticPr fontId="1" type="noConversion"/>
  </si>
  <si>
    <r>
      <t xml:space="preserve">강사들 간 평판, 인성 안좋음
이지영, 유대종과 크게 싸움
현장강의 완전 은퇴
</t>
    </r>
    <r>
      <rPr>
        <b/>
        <sz val="11"/>
        <color theme="1"/>
        <rFont val="맑은 고딕"/>
        <family val="3"/>
        <charset val="129"/>
        <scheme val="minor"/>
      </rPr>
      <t>한번씩 완전 은퇴각 잡는 발언
실제 22.06.09 은퇴발언 시 
1주간 주가 12% 하락</t>
    </r>
    <phoneticPr fontId="1" type="noConversion"/>
  </si>
  <si>
    <r>
      <t xml:space="preserve">메가 → 스카이에듀 → 대성
</t>
    </r>
    <r>
      <rPr>
        <b/>
        <sz val="11"/>
        <color theme="1"/>
        <rFont val="맑은 고딕"/>
        <family val="3"/>
        <charset val="129"/>
        <scheme val="minor"/>
      </rPr>
      <t>다시 메가로 가지 않을거 같다</t>
    </r>
    <r>
      <rPr>
        <sz val="11"/>
        <color theme="1"/>
        <rFont val="맑은 고딕"/>
        <family val="2"/>
        <charset val="129"/>
        <scheme val="minor"/>
      </rPr>
      <t xml:space="preserve">
19년) 메가스터디와 법정소송
21년) 현우진이랑 크게 싸움</t>
    </r>
    <phoneticPr fontId="1" type="noConversion"/>
  </si>
  <si>
    <r>
      <t xml:space="preserve">현우진이랑 크게 싸움
</t>
    </r>
    <r>
      <rPr>
        <b/>
        <sz val="11"/>
        <color theme="1"/>
        <rFont val="맑은 고딕"/>
        <family val="3"/>
        <charset val="129"/>
        <scheme val="minor"/>
      </rPr>
      <t>이투스가 망하더라도 메가는 절대 안감</t>
    </r>
    <r>
      <rPr>
        <sz val="11"/>
        <color theme="1"/>
        <rFont val="맑은 고딕"/>
        <family val="2"/>
        <charset val="129"/>
        <scheme val="minor"/>
      </rPr>
      <t xml:space="preserve">
현우진 상대 모욕적 언사로 고소썰
(윤리장애, 골빈년)</t>
    </r>
    <phoneticPr fontId="1" type="noConversion"/>
  </si>
  <si>
    <t>윤도영 에듀 (JYJ)</t>
    <phoneticPr fontId="1" type="noConversion"/>
  </si>
  <si>
    <t>이투스 (스타쉽)</t>
    <phoneticPr fontId="1" type="noConversion"/>
  </si>
  <si>
    <t>대성 (JYP)</t>
    <phoneticPr fontId="1" type="noConversion"/>
  </si>
  <si>
    <t>메가스터디 (하이브)</t>
    <phoneticPr fontId="1" type="noConversion"/>
  </si>
  <si>
    <t>메가
(하이브)</t>
    <phoneticPr fontId="1" type="noConversion"/>
  </si>
  <si>
    <t>대성
(JYP)</t>
    <phoneticPr fontId="1" type="noConversion"/>
  </si>
  <si>
    <r>
      <rPr>
        <b/>
        <sz val="11"/>
        <color theme="1"/>
        <rFont val="맑은 고딕"/>
        <family val="3"/>
        <charset val="129"/>
        <scheme val="minor"/>
      </rPr>
      <t>현우진(BTS?) 빼면 들을게 없는 느낌</t>
    </r>
    <r>
      <rPr>
        <sz val="11"/>
        <color theme="1"/>
        <rFont val="맑은 고딕"/>
        <family val="2"/>
        <charset val="129"/>
        <scheme val="minor"/>
      </rPr>
      <t xml:space="preserve">
</t>
    </r>
    <r>
      <rPr>
        <b/>
        <sz val="11"/>
        <color theme="1"/>
        <rFont val="맑은 고딕"/>
        <family val="3"/>
        <charset val="129"/>
        <scheme val="minor"/>
      </rPr>
      <t>현역은 메가</t>
    </r>
    <r>
      <rPr>
        <sz val="11"/>
        <color theme="1"/>
        <rFont val="맑은 고딕"/>
        <family val="2"/>
        <charset val="129"/>
        <scheme val="minor"/>
      </rPr>
      <t xml:space="preserve">
</t>
    </r>
    <r>
      <rPr>
        <b/>
        <sz val="11"/>
        <color theme="1"/>
        <rFont val="맑은 고딕"/>
        <family val="3"/>
        <charset val="129"/>
        <scheme val="minor"/>
      </rPr>
      <t>친구들이 들으니까 같이 듣는 느낌</t>
    </r>
    <r>
      <rPr>
        <sz val="11"/>
        <color theme="1"/>
        <rFont val="맑은 고딕"/>
        <family val="3"/>
        <charset val="129"/>
        <scheme val="minor"/>
      </rPr>
      <t xml:space="preserve">
정 없고 법정소송 많이함</t>
    </r>
    <phoneticPr fontId="1" type="noConversion"/>
  </si>
  <si>
    <r>
      <rPr>
        <b/>
        <sz val="11"/>
        <color theme="1"/>
        <rFont val="맑은 고딕"/>
        <family val="3"/>
        <charset val="129"/>
        <scheme val="minor"/>
      </rPr>
      <t>수학 과탐 빵빵 / 이과한테 인기많음</t>
    </r>
    <r>
      <rPr>
        <sz val="11"/>
        <color theme="1"/>
        <rFont val="맑은 고딕"/>
        <family val="2"/>
        <charset val="129"/>
        <scheme val="minor"/>
      </rPr>
      <t xml:space="preserve">
</t>
    </r>
    <r>
      <rPr>
        <b/>
        <sz val="11"/>
        <color theme="1"/>
        <rFont val="맑은 고딕"/>
        <family val="3"/>
        <charset val="129"/>
        <scheme val="minor"/>
      </rPr>
      <t>N수생은 대성</t>
    </r>
    <r>
      <rPr>
        <sz val="11"/>
        <color theme="1"/>
        <rFont val="맑은 고딕"/>
        <family val="2"/>
        <charset val="129"/>
        <scheme val="minor"/>
      </rPr>
      <t xml:space="preserve">
</t>
    </r>
    <r>
      <rPr>
        <b/>
        <sz val="11"/>
        <color theme="1"/>
        <rFont val="맑은 고딕"/>
        <family val="3"/>
        <charset val="129"/>
        <scheme val="minor"/>
      </rPr>
      <t>알짜배기가 많음</t>
    </r>
    <r>
      <rPr>
        <sz val="11"/>
        <color theme="1"/>
        <rFont val="맑은 고딕"/>
        <family val="3"/>
        <charset val="129"/>
        <scheme val="minor"/>
      </rPr>
      <t xml:space="preserve">
메가 탈출해서 다들 대성으로 감</t>
    </r>
    <phoneticPr fontId="1" type="noConversion"/>
  </si>
  <si>
    <t>유초중사업부문 강의 매출은 온라인강의로 이루어지고 있습니다. 
유초중사업부문의 강의 매 출은 개별 강좌 판매의 단과반 매출과 기간제, 월정액제의 서비스 판매의 종합반 매출로 구 성되며, 종합반 매출이 유초중사업부문의 강의 매출에서 높은 비중을 차지하고 있습니다. 고등사업부문의 강의 매출은 온오프라인 강의이며 고등사업부문의 매출이 사업부문별 매출 중 가장 큰 비중을 차지합니다. 고등사업부문의 학원 매출은 매년 신규학원의 설립 또는 기 존학원의 규모 확장 등으로 꾸준히 성장하고 있으며, 학원 매출 성장의 경우 시장의 성장과 더불어 신규학원 설립 등 규모 확장에 대한 의존도가 높은 편입니다. 고등사업부문의 교재 매출은 온라인강의와 패키지로 판매되는 형태로 온라인강의 매출과 비례하여 매출 추이가 나타나고 있습니다. 대학사업부문 및 취업사업부문 강의 매출은 온라인강의와 학원강의로 구분되며, 학원강의를 기반으로 온라인강의 매출을 확대해가고 있습니다. 기타사업부문의 대부분은 본사 건물 등의 임대수익으로 전체 매출 대비 비중은 미미한 수준 입니다</t>
    <phoneticPr fontId="1" type="noConversion"/>
  </si>
  <si>
    <t>초중등</t>
    <phoneticPr fontId="1" type="noConversion"/>
  </si>
  <si>
    <t>교습용 교재</t>
    <phoneticPr fontId="1" type="noConversion"/>
  </si>
  <si>
    <t>온라인 강의, 교재</t>
    <phoneticPr fontId="1" type="noConversion"/>
  </si>
  <si>
    <t>학원수강료</t>
    <phoneticPr fontId="1" type="noConversion"/>
  </si>
  <si>
    <t>모의고사,주간학습지</t>
    <phoneticPr fontId="1" type="noConversion"/>
  </si>
  <si>
    <t>선수금</t>
    <phoneticPr fontId="1" type="noConversion"/>
  </si>
  <si>
    <t>계약부채</t>
    <phoneticPr fontId="1" type="noConversion"/>
  </si>
  <si>
    <t>선수금 (선결제 책값)</t>
    <phoneticPr fontId="1" type="noConversion"/>
  </si>
  <si>
    <t>이자발생부채</t>
    <phoneticPr fontId="1" type="noConversion"/>
  </si>
  <si>
    <t>순부채</t>
    <phoneticPr fontId="1" type="noConversion"/>
  </si>
  <si>
    <t>기타계약부채</t>
    <phoneticPr fontId="1" type="noConversion"/>
  </si>
  <si>
    <t>현금 및 현금성자산</t>
    <phoneticPr fontId="1" type="noConversion"/>
  </si>
  <si>
    <t>선수수익 (선결제 강의비)</t>
    <phoneticPr fontId="1" type="noConversion"/>
  </si>
  <si>
    <t>이자수익</t>
    <phoneticPr fontId="1" type="noConversion"/>
  </si>
  <si>
    <t>재고자산</t>
    <phoneticPr fontId="1" type="noConversion"/>
  </si>
  <si>
    <t>매출채권/기타채권</t>
    <phoneticPr fontId="1" type="noConversion"/>
  </si>
  <si>
    <t>매입채무/기타채무</t>
    <phoneticPr fontId="1" type="noConversion"/>
  </si>
  <si>
    <t>장기</t>
    <phoneticPr fontId="1" type="noConversion"/>
  </si>
  <si>
    <t>단기</t>
    <phoneticPr fontId="1" type="noConversion"/>
  </si>
  <si>
    <t>영업현금흐름 = 당기순이익 + 감가상각비 + 운전자본 변동 (매입채무 - 매출채권 - 재고자산 + 계약부채)</t>
    <phoneticPr fontId="1" type="noConversion"/>
  </si>
  <si>
    <t>유형자산 회전율
(유형감가상각비 포함)</t>
    <phoneticPr fontId="1" type="noConversion"/>
  </si>
  <si>
    <t>순운전자본</t>
    <phoneticPr fontId="1" type="noConversion"/>
  </si>
  <si>
    <t>ROIC = 세후영업이익 / 투하자본(유형자산+순운전자본) , 순운전자본=(매출채권+재고자산) - (매입채무+계약부채)</t>
    <phoneticPr fontId="1" type="noConversion"/>
  </si>
  <si>
    <t>`</t>
    <phoneticPr fontId="1" type="noConversion"/>
  </si>
  <si>
    <t>기타 계약부채</t>
    <phoneticPr fontId="1" type="noConversion"/>
  </si>
  <si>
    <t>유형자산 감가상각비</t>
    <phoneticPr fontId="1" type="noConversion"/>
  </si>
  <si>
    <t>유형자산
회전율</t>
    <phoneticPr fontId="1" type="noConversion"/>
  </si>
  <si>
    <t>순운전자본
효율성</t>
    <phoneticPr fontId="1" type="noConversion"/>
  </si>
  <si>
    <t>수익성 비교</t>
    <phoneticPr fontId="1" type="noConversion"/>
  </si>
  <si>
    <t>평균 단가</t>
    <phoneticPr fontId="1" type="noConversion"/>
  </si>
  <si>
    <t>온라인 강의</t>
    <phoneticPr fontId="1" type="noConversion"/>
  </si>
  <si>
    <t>모의고사</t>
    <phoneticPr fontId="1" type="noConversion"/>
  </si>
  <si>
    <t>6,000 ~ 17,000</t>
  </si>
  <si>
    <t>6,000 ~ 12,000</t>
  </si>
  <si>
    <t>7,000 ~ 13,000</t>
  </si>
  <si>
    <t>27,000 ~ 40,000</t>
  </si>
  <si>
    <t>30,000 ~ 43,000</t>
  </si>
  <si>
    <t>학원수강료
(기숙생활비 포함)</t>
    <phoneticPr fontId="1" type="noConversion"/>
  </si>
  <si>
    <t>가맹비, 평가관리비</t>
    <phoneticPr fontId="1" type="noConversion"/>
  </si>
  <si>
    <t>자산 구분</t>
  </si>
  <si>
    <t>사업장</t>
  </si>
  <si>
    <t>소유형태</t>
  </si>
  <si>
    <t>기초장부가액</t>
  </si>
  <si>
    <t>강남대성기숙학원</t>
  </si>
  <si>
    <t>자가</t>
  </si>
  <si>
    <t>호법강남대성기숙학원</t>
  </si>
  <si>
    <t>건물</t>
  </si>
  <si>
    <t>본점(스튜디오)</t>
  </si>
  <si>
    <t>임차</t>
  </si>
  <si>
    <t>(부산)대성학원</t>
  </si>
  <si>
    <t>부산 연제구</t>
  </si>
  <si>
    <t>경기도
이천시</t>
    <phoneticPr fontId="1" type="noConversion"/>
  </si>
  <si>
    <r>
      <rPr>
        <sz val="11"/>
        <color rgb="FF1F1F1F"/>
        <rFont val="맑은 고딕"/>
        <family val="3"/>
        <charset val="129"/>
      </rPr>
      <t>서울</t>
    </r>
    <r>
      <rPr>
        <sz val="11"/>
        <color rgb="FF1F1F1F"/>
        <rFont val="Arial"/>
        <family val="2"/>
      </rPr>
      <t xml:space="preserve"> </t>
    </r>
    <r>
      <rPr>
        <sz val="11"/>
        <color rgb="FF1F1F1F"/>
        <rFont val="맑은 고딕"/>
        <family val="3"/>
        <charset val="129"/>
      </rPr>
      <t>서초구</t>
    </r>
    <phoneticPr fontId="1" type="noConversion"/>
  </si>
  <si>
    <t>지급임차료
&amp;
사용권자산 감가상각비</t>
    <phoneticPr fontId="1" type="noConversion"/>
  </si>
  <si>
    <t>임차료
&amp;
사용권자산 감가상각비</t>
    <phoneticPr fontId="1" type="noConversion"/>
  </si>
  <si>
    <t>종업원급여</t>
    <phoneticPr fontId="1" type="noConversion"/>
  </si>
  <si>
    <t>사업부문별 영업이익율</t>
    <phoneticPr fontId="1" type="noConversion"/>
  </si>
  <si>
    <t>90만주</t>
    <phoneticPr fontId="1" type="noConversion"/>
  </si>
  <si>
    <t>63만주</t>
    <phoneticPr fontId="1" type="noConversion"/>
  </si>
  <si>
    <t>60만주</t>
    <phoneticPr fontId="1" type="noConversion"/>
  </si>
  <si>
    <t>113만주</t>
    <phoneticPr fontId="1" type="noConversion"/>
  </si>
  <si>
    <t>재수종합학원</t>
    <phoneticPr fontId="1" type="noConversion"/>
  </si>
  <si>
    <t>기숙학원</t>
    <phoneticPr fontId="1" type="noConversion"/>
  </si>
  <si>
    <t>독학재수학원</t>
    <phoneticPr fontId="1" type="noConversion"/>
  </si>
  <si>
    <t>대성은 유형자산 제한적으로 공개 (4분의 1정도 공개 예상)
토지 및 시설장치의 취득가액 공개X</t>
    <phoneticPr fontId="1" type="noConversion"/>
  </si>
  <si>
    <t>정규수업은 재수종합학원과 동일하게 운영
주말 보충수업, 심야특강 등 정규수업 외 과정 추가
전 수강생 기숙사 생활 통해 24시간 밀착 관리</t>
    <phoneticPr fontId="1" type="noConversion"/>
  </si>
  <si>
    <t>시간관리 및 학습계획을 스스로 진행
개별 학습공간 제공하며, 자습시간 확보가 우선적
인터넷 강의 기반, 필요 시 현장 수업 선택 수강</t>
    <phoneticPr fontId="1" type="noConversion"/>
  </si>
  <si>
    <t>고등학교와 동일한 교육과정 운영
 담임교사 운영 및 입시 컨설팅 제공</t>
    <phoneticPr fontId="1" type="noConversion"/>
  </si>
  <si>
    <t>25~28년까지 4개년 주주환원율 50%↑</t>
    <phoneticPr fontId="1" type="noConversion"/>
  </si>
  <si>
    <t>발행주식수</t>
    <phoneticPr fontId="1" type="noConversion"/>
  </si>
  <si>
    <t>5대1 액면분할 후 기준으로 작성</t>
    <phoneticPr fontId="1" type="noConversion"/>
  </si>
  <si>
    <t>강남대성 4,385,120주
한우리 2,558,400주
신주발행</t>
    <phoneticPr fontId="1" type="noConversion"/>
  </si>
  <si>
    <t>신주발행으로 늘어난 자본금 이용
감액배당 지속 진행</t>
    <phoneticPr fontId="1" type="noConversion"/>
  </si>
  <si>
    <t>[신주발행] 21년 한우리열린교육 &amp; 강남대성기숙학원 인수
[단기차입금] 24년 호법강남대성기숙학원(의대관) 인수</t>
    <phoneticPr fontId="1" type="noConversion"/>
  </si>
  <si>
    <t>[신주발행] 21년 한우리열린교육 &amp; 강남대성기숙학원 인수
[대규모 차입금] 24년 호법강남대성기숙학원(의대관) 인수</t>
    <phoneticPr fontId="1" type="noConversion"/>
  </si>
  <si>
    <t>1타 강사에 대한 매출비가 높다. 타 사이트에 비교해봐도 유독 두드러지는 현상이라 한다.
"메가스터디 1타" 만 보고 스타일이 맞는지 안맞는지도 비교도 안해보고 지르는 학생들이 많은 것이 원인으로 추정된다.[33] 일례로 과거 메가스터디 생물 1타인 '박선오'의 경우 과거 메가스터디 1타였던 '백호'[34]가 비타에듀로 이적하자 강의 스타일이 몇달만에 싹 바뀔리도 없는데 순식간에 매출이 몇배씩 급상승했다는 비화가 있다.</t>
    <phoneticPr fontId="1" type="noConversion"/>
  </si>
  <si>
    <t>현장 단과 강좌의 마감은 빠른 편이다.</t>
    <phoneticPr fontId="1" type="noConversion"/>
  </si>
  <si>
    <t>한때 코스닥시장 시가총액 1위를 넘볼 정도로 승승장구하던 메가스터디는 2010년부터 EBS와 수능을 연계하겠다고 발표한 정부의 정책이후 실적 악화로 이어졌다고 하며, 이후 손주은 대표가 메가스터디 경영권 매각을 추진하고 있다고 알려져 있다.</t>
    <phoneticPr fontId="1" type="noConversion"/>
  </si>
  <si>
    <t>비싼 돈을 내고 들어야했던 대치동 수업을 100만원도 안되는 돈으로 수능 때까지 무제한 수강이 가능하기 때문에 수능 난이도를 올렸다는 평도 듣지만 교육평등을 이뤘다는 평도 같이 듣는 아이러니한 기업이다. 그래서 수험생은 물론 교육 관계자를 포함해 과거 메가스터디 인강을 수강한 사람들의 감정은 전반적으로 애증이다.</t>
    <phoneticPr fontId="1" type="noConversion"/>
  </si>
  <si>
    <t>메가스터디 교재, 특히 현우진의 뉴런과 시냅스는 종이질이 정말 뛰어나서 물을 쏟아도 여간해서는 뒷장이 안 젖는다. 대신 교재비가 종이 장수에 비해 매우 비싼 편이다.</t>
    <phoneticPr fontId="1" type="noConversion"/>
  </si>
  <si>
    <t>교재비가 교재의 내실에 비해 지나치게 비싸다는 평을 많이 받는다. 심지어 배기범의 경우 이투스 재적때까지는 필기노트가 교재를 사면 무료로 딸려왔지만 메가스터디에 오고 나서 만원이 붙었다. 심지어 2022년부터는 과거 따로 구매 가능했던 강사들의 필기노트/서브노트를 교재에 전부 넣어버리는 기행을 저질러 강좌 한 개당 교재비가 4만원이라는 만행을 저지르고 있다
국어가 이것의 끝판왕인데, 강기분 독서의 경우 풀커리가 아니라 강의 1개의 교재비가 69,000원이다.
[41] 다만 교재의 퀄리티는 시중에 파는 교재에 비해 매우 뛰어나다는 평가를 받는다.</t>
    <phoneticPr fontId="1" type="noConversion"/>
  </si>
  <si>
    <t>주로 스튜디오 강좌를 제공하는 대성마이맥과 달리 과거에는 거의 모든 강사가 강좌를 현장 강의로 제공했었다. 코로나19 사태가 터지기 전까지만 해도 모든 강좌를 스튜디오로 제공하는 강사는 김기훈, 강민웅, 장풍 정도밖에 없었다. 그러던 중에 코로나19 사태가 점점 심해지면서 많은 강사들이 현강을 모두 중단하고 온라인에만 집중하면서 스튜디오 강의의 비중이 올라갔다.[1] 2023년 기준으로 전형태, 현우진, 이다지, 배기범, 고석용, 정훈구, 백호, 오지훈까지 전 강의를 스튜디오로 제공한다.</t>
    <phoneticPr fontId="1" type="noConversion"/>
  </si>
  <si>
    <t>2020년 12월경, 메가스터디는 생명과학 강사인 백호(백인성) 강사를 영입하고 강의 서비스를 제공하기로 밝혔다.[24] 여론 조작 불법 행위로 유죄판결을 받은 강사를 영입한 것에 대한 수험생들의 비판이 있다 (원래 메가스터디 출신)
게다가 백호 강사는 당시 메가스터디의 화학 1타 강사였던 기상호를 불법 바이럴과 치밀한 댓글공작을 통해 몰락시킨 주범[25] 중 하나라는 지적이 있었다.[26] 해당 사건으로 인해 당시 메가스터디의 1타 강사였던 기상호는 강사로서의 인생이 만신창이가 되었는데, 몇 년이 채 지나지 않았음에도 메가스터디는 백호를 영입한 것도 모자라 아예 대놓고 홍보를 했다. 백호 본인은 1심에서 유죄가 인정되어 징역 6개월에 집행유예 1년을 선고받았다.
윤도영은 교재 표절 관련 문제로 백호를 카피캣, 범죄자라고 칭할 만큼 악감정이 쌓여있다.</t>
    <phoneticPr fontId="1" type="noConversion"/>
  </si>
  <si>
    <t>2015~2025년까지의 각 사업부문 별 온라인 강의/오프라인 강의 각각 매출 및 영업이익 실적.</t>
    <phoneticPr fontId="1" type="noConversion"/>
  </si>
  <si>
    <t>2015~2025년 지역 별 온라인 강의/오프라인 매출 및 영업이익 실적.</t>
    <phoneticPr fontId="1" type="noConversion"/>
  </si>
  <si>
    <t>자사에서 파악하고 있는 최근 4년간 매출 정체 이유와 개선 방안.</t>
    <phoneticPr fontId="1" type="noConversion"/>
  </si>
  <si>
    <t>메가스터디교육과 사업부문별 경쟁사의 시장점유율. (ex. 디지털대성, 이투스에듀. 웅진씽크빅, 비상교육, 천재교육 등)</t>
    <phoneticPr fontId="1" type="noConversion"/>
  </si>
  <si>
    <t>2015~2025년의 각 사업부문 별 온라인 강의 분당 단가.
(온라인강의 단가 = 분당 단가 x 강좌 당 강의 길이로 알고 있는데, 사업보고서에는 온라인 강의 평균 단가만 기재되어있어 강좌 당 강의 길이 영향을 제외한 수치를 알고 싶습니다.)</t>
    <phoneticPr fontId="1" type="noConversion"/>
  </si>
  <si>
    <t>최근 3년간 고등사업부문 학원강의 평균 단가가 23년 519,128원 → 25년 425,228원으로 감소했는데, 분당 단가 영향 / 강좌 당 강의 길이 영향 / 이외 다른 원인이 있는지.</t>
    <phoneticPr fontId="1" type="noConversion"/>
  </si>
  <si>
    <t>고등부문 학원강의 평균단가 기존 및 변경된 산출방식 기준. 
(아래처럼 22,23년 고등부문 학원강의 평균단가가 23년 사업보고서와 24년 사업보고서에 다르게 기재되어 있어 문의드립니다)
23년 사업보고서 고등부문 학원강의 평균단가 23년 960,956원, 22년 932,430원 기재
24년 사업보고서 고등부문 학원강의 평균단가 23년 478,502원, 22년 159,128원 기재</t>
    <phoneticPr fontId="1" type="noConversion"/>
  </si>
  <si>
    <t>CAPEX 확대, 가파른 오프라인 학원 (러셀 &amp; 러셀코어) 진출로 전체 영업이익율 감소는 이해되나, 고등부문 영업이익율 감소가 두드러지는 이유가 궁금합니다. 업계 경쟁이 치열해지는건지, 특정 비용 증가가 있는지</t>
    <phoneticPr fontId="1" type="noConversion"/>
  </si>
  <si>
    <t>오프라인 러셀 학원 확장을 긍정적으로 보고 있습니다. 최근 22~23년 대규모 러셀학원 확장 이후 신규 확장은 진행되지 않는 것으로 보이는데, 향후 추가 확장 계획이 어떻게 될지 궁금합니다. 러셀학원 개원 특정 수익율 기준이 있는지, 월세/매출액 비율 상한선을 따로 두고 있는지 (ex. 2019년~2025년까지 (지급임차료+사용권자산감가상각비)/매출액 비율이 5~8%에서 유지 중인데 의도하는건지)</t>
    <phoneticPr fontId="1" type="noConversion"/>
  </si>
  <si>
    <t>(민감한 부분임을 인지하고 있기에 공개 가능한 범위 내로 답변해주시면 감사하겠습니다) 에스티유니타스 미회수 440억 행방. 회수 진행 중인지, 이미 회수된 금액이 있는지, 손상차손 처리한다면 여러 해에 걸쳐 진행될지 한 해에 전액 손상차손 처리될지.</t>
    <phoneticPr fontId="1" type="noConversion"/>
  </si>
  <si>
    <t>자사에서는 AI 투자를 사업 경쟁력 강화로 보고 투자를 확대하려 하는지, 실익이 없는 비용 증가로 보고 투자를 축소하려 하는지.</t>
    <phoneticPr fontId="1" type="noConversion"/>
  </si>
  <si>
    <t>강사진 운영의 경우 타 경쟁사에서 1타강사 스카웃 하는 방향과 내부 강사 육성 중 어떤 방향성이 메가스터디의 정서와 맞는지.</t>
    <phoneticPr fontId="1" type="noConversion"/>
  </si>
  <si>
    <t>모든 과목이 비슷한 경향성을 띄겠지만, 특히 매출 비중이 특정강사에게 과하게 몰렸는 과목의 경우 해당 1타 강사가 은퇴하는 것에 대해 어떤 방식으로 대비중인지.</t>
    <phoneticPr fontId="1" type="noConversion"/>
  </si>
  <si>
    <t>답변</t>
    <phoneticPr fontId="1" type="noConversion"/>
  </si>
  <si>
    <t>단기차입금</t>
    <phoneticPr fontId="1" type="noConversion"/>
  </si>
  <si>
    <t>총자산 회전율</t>
    <phoneticPr fontId="1" type="noConversion"/>
  </si>
  <si>
    <t>재고자산 회전율</t>
    <phoneticPr fontId="1" type="noConversion"/>
  </si>
  <si>
    <t>매출채권 회전율</t>
    <phoneticPr fontId="1" type="noConversion"/>
  </si>
  <si>
    <t>매입채무 회전율</t>
    <phoneticPr fontId="1" type="noConversion"/>
  </si>
  <si>
    <t>본사</t>
    <phoneticPr fontId="1" type="noConversion"/>
  </si>
  <si>
    <t>고등 온라인</t>
    <phoneticPr fontId="1" type="noConversion"/>
  </si>
  <si>
    <t>유초중 온라인</t>
    <phoneticPr fontId="1" type="noConversion"/>
  </si>
  <si>
    <t>공무원 온라인</t>
    <phoneticPr fontId="1" type="noConversion"/>
  </si>
  <si>
    <t>강북학원</t>
    <phoneticPr fontId="1" type="noConversion"/>
  </si>
  <si>
    <t>상계동</t>
    <phoneticPr fontId="1" type="noConversion"/>
  </si>
  <si>
    <t>메가공무원 기숙학원</t>
    <phoneticPr fontId="1" type="noConversion"/>
  </si>
  <si>
    <t>러셀 여학생 기숙학원</t>
    <phoneticPr fontId="1" type="noConversion"/>
  </si>
  <si>
    <t>러셀 남학생 기숙학원</t>
    <phoneticPr fontId="1" type="noConversion"/>
  </si>
  <si>
    <t>엠베스트학원 대치점</t>
    <phoneticPr fontId="1" type="noConversion"/>
  </si>
  <si>
    <t>안성메가스터디기숙학원</t>
    <phoneticPr fontId="1" type="noConversion"/>
  </si>
  <si>
    <t>아이비김영</t>
    <phoneticPr fontId="1" type="noConversion"/>
  </si>
  <si>
    <t>러셀 최상위권 기숙학원</t>
    <phoneticPr fontId="1" type="noConversion"/>
  </si>
  <si>
    <t>러셀 자연계 기숙학원</t>
    <phoneticPr fontId="1" type="noConversion"/>
  </si>
  <si>
    <t>용인시</t>
    <phoneticPr fontId="1" type="noConversion"/>
  </si>
  <si>
    <t>안성시</t>
    <phoneticPr fontId="1" type="noConversion"/>
  </si>
  <si>
    <t>역삼동</t>
    <phoneticPr fontId="1" type="noConversion"/>
  </si>
  <si>
    <t>서초동 외</t>
    <phoneticPr fontId="1" type="noConversion"/>
  </si>
  <si>
    <t>재수반</t>
    <phoneticPr fontId="1" type="noConversion"/>
  </si>
  <si>
    <t>145만원</t>
    <phoneticPr fontId="1" type="noConversion"/>
  </si>
  <si>
    <t>정시반</t>
    <phoneticPr fontId="1" type="noConversion"/>
  </si>
  <si>
    <t>N수 단과</t>
    <phoneticPr fontId="1" type="noConversion"/>
  </si>
  <si>
    <t>고3 단과</t>
    <phoneticPr fontId="1" type="noConversion"/>
  </si>
  <si>
    <t>32만원/12T</t>
    <phoneticPr fontId="1" type="noConversion"/>
  </si>
  <si>
    <t>25만원/12T</t>
    <phoneticPr fontId="1" type="noConversion"/>
  </si>
  <si>
    <t>30만원/12T</t>
    <phoneticPr fontId="1" type="noConversion"/>
  </si>
  <si>
    <t>자습전용관</t>
    <phoneticPr fontId="1" type="noConversion"/>
  </si>
  <si>
    <t>60만원대</t>
    <phoneticPr fontId="1" type="noConversion"/>
  </si>
  <si>
    <t>380만원</t>
    <phoneticPr fontId="1" type="noConversion"/>
  </si>
  <si>
    <t>410만원</t>
    <phoneticPr fontId="1" type="noConversion"/>
  </si>
  <si>
    <t>360만원</t>
    <phoneticPr fontId="1" type="noConversion"/>
  </si>
  <si>
    <t>서초학원</t>
    <phoneticPr fontId="1" type="noConversion"/>
  </si>
  <si>
    <t>노량진학원</t>
    <phoneticPr fontId="1" type="noConversion"/>
  </si>
  <si>
    <t>러셀 남/여학생 기숙학원</t>
    <phoneticPr fontId="1" type="noConversion"/>
  </si>
  <si>
    <t>2~40만원</t>
    <phoneticPr fontId="1" type="noConversion"/>
  </si>
  <si>
    <t>매가패스 단가</t>
    <phoneticPr fontId="1" type="noConversion"/>
  </si>
  <si>
    <t>Basic 기준 (교재X)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</si>
</sst>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0%"/>
    <numFmt numFmtId="177" formatCode="#,##0.0"/>
    <numFmt numFmtId="178" formatCode="0_);[Red]\(0\)"/>
    <numFmt numFmtId="179" formatCode="0.0_);[Red]\(0.0\)"/>
    <numFmt numFmtId="180" formatCode="0.0_ "/>
    <numFmt numFmtId="181" formatCode="0.00_);[Red]\(0.00\)"/>
    <numFmt numFmtId="182" formatCode="0_ "/>
  </numFmts>
  <fonts count="36">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rgb="FF000000"/>
      <name val="맑은 고딕"/>
      <family val="3"/>
      <charset val="129"/>
      <scheme val="minor"/>
    </font>
    <font>
      <b/>
      <sz val="11"/>
      <color rgb="FFFF0000"/>
      <name val="맑은 고딕"/>
      <family val="3"/>
      <charset val="129"/>
      <scheme val="minor"/>
    </font>
    <font>
      <sz val="11"/>
      <color indexed="8"/>
      <name val="맑은 고딕"/>
      <family val="2"/>
      <scheme val="minor"/>
    </font>
    <font>
      <b/>
      <sz val="11"/>
      <name val="Calibri"/>
      <family val="2"/>
    </font>
    <font>
      <b/>
      <sz val="11"/>
      <color indexed="8"/>
      <name val="맑은 고딕"/>
      <family val="3"/>
      <charset val="129"/>
      <scheme val="minor"/>
    </font>
    <font>
      <b/>
      <sz val="11"/>
      <color theme="1"/>
      <name val="맑은 고딕"/>
      <family val="3"/>
      <charset val="129"/>
      <scheme val="minor"/>
    </font>
    <font>
      <b/>
      <sz val="11"/>
      <name val="맑은 고딕"/>
      <family val="3"/>
      <charset val="129"/>
    </font>
    <font>
      <sz val="11"/>
      <color rgb="FF1F1F1F"/>
      <name val="Arial"/>
      <family val="2"/>
    </font>
    <font>
      <sz val="11"/>
      <color rgb="FF1F1F1F"/>
      <name val="맑은 고딕"/>
      <family val="2"/>
      <charset val="129"/>
    </font>
    <font>
      <sz val="11"/>
      <color rgb="FF1F1F1F"/>
      <name val="맑은 고딕"/>
      <family val="3"/>
      <charset val="129"/>
    </font>
    <font>
      <sz val="11"/>
      <color rgb="FF1F1F1F"/>
      <name val="Arial"/>
      <family val="3"/>
      <charset val="129"/>
    </font>
    <font>
      <sz val="11"/>
      <color rgb="FF3C3C3C"/>
      <name val="맑은 고딕"/>
      <family val="3"/>
      <charset val="129"/>
      <scheme val="minor"/>
    </font>
    <font>
      <sz val="11"/>
      <color theme="1"/>
      <name val="맑은 고딕"/>
      <family val="3"/>
      <charset val="129"/>
      <scheme val="major"/>
    </font>
    <font>
      <sz val="11"/>
      <color rgb="FF1F1F1F"/>
      <name val="맑은 고딕"/>
      <family val="3"/>
      <charset val="129"/>
      <scheme val="major"/>
    </font>
    <font>
      <sz val="11"/>
      <color rgb="FF3C3C3C"/>
      <name val="맑은 고딕"/>
      <family val="3"/>
      <charset val="129"/>
      <scheme val="major"/>
    </font>
    <font>
      <sz val="11"/>
      <color rgb="FF000000"/>
      <name val="맑은 고딕"/>
      <family val="3"/>
      <charset val="129"/>
      <scheme val="major"/>
    </font>
    <font>
      <sz val="11"/>
      <color rgb="FFFF0000"/>
      <name val="맑은 고딕"/>
      <family val="3"/>
      <charset val="129"/>
      <scheme val="minor"/>
    </font>
    <font>
      <sz val="11"/>
      <color theme="1"/>
      <name val="맑은 고딕"/>
      <family val="2"/>
      <charset val="129"/>
      <scheme val="minor"/>
    </font>
    <font>
      <sz val="11"/>
      <name val="Calibri"/>
      <family val="2"/>
    </font>
    <font>
      <sz val="11"/>
      <name val="맑은 고딕"/>
      <family val="2"/>
      <charset val="129"/>
    </font>
    <font>
      <sz val="11"/>
      <name val="맑은 고딕"/>
      <family val="3"/>
      <charset val="129"/>
    </font>
    <font>
      <sz val="11"/>
      <color rgb="FF1F1F1F"/>
      <name val="Arial"/>
      <family val="2"/>
      <charset val="129"/>
    </font>
    <font>
      <sz val="10"/>
      <color rgb="FF1F1F1F"/>
      <name val="Arial"/>
      <family val="2"/>
    </font>
    <font>
      <sz val="10"/>
      <color rgb="FF1F1F1F"/>
      <name val="맑은 고딕"/>
      <family val="2"/>
      <charset val="129"/>
    </font>
    <font>
      <sz val="6"/>
      <color rgb="FFD40400"/>
      <name val="Tahoma"/>
      <family val="2"/>
    </font>
    <font>
      <sz val="11"/>
      <color rgb="FFD40400"/>
      <name val="맑은 고딕"/>
      <family val="3"/>
      <charset val="129"/>
      <scheme val="minor"/>
    </font>
    <font>
      <sz val="11"/>
      <color rgb="FF0070C0"/>
      <name val="맑은 고딕"/>
      <family val="3"/>
      <charset val="129"/>
      <scheme val="minor"/>
    </font>
    <font>
      <sz val="11"/>
      <color rgb="FF0070C0"/>
      <name val="맑은 고딕"/>
      <family val="3"/>
      <charset val="129"/>
      <scheme val="major"/>
    </font>
    <font>
      <sz val="11"/>
      <name val="맑은 고딕"/>
      <family val="3"/>
      <charset val="129"/>
      <scheme val="minor"/>
    </font>
    <font>
      <sz val="11"/>
      <color theme="1"/>
      <name val="Arial"/>
      <family val="2"/>
    </font>
    <font>
      <b/>
      <sz val="11"/>
      <color rgb="FF1F1F1F"/>
      <name val="Arial"/>
      <family val="2"/>
    </font>
    <font>
      <sz val="11"/>
      <color rgb="FF1F1F1F"/>
      <name val="맑은 고딕"/>
      <family val="3"/>
      <charset val="129"/>
      <scheme val="minor"/>
    </font>
    <font>
      <sz val="8"/>
      <color rgb="FF000000"/>
      <name val="Tahoma"/>
      <family val="2"/>
    </font>
  </fonts>
  <fills count="15">
    <fill>
      <patternFill patternType="none"/>
    </fill>
    <fill>
      <patternFill patternType="gray125"/>
    </fill>
    <fill>
      <patternFill patternType="solid">
        <fgColor rgb="FFFFFFFF"/>
        <bgColor indexed="64"/>
      </patternFill>
    </fill>
    <fill>
      <patternFill patternType="solid">
        <fgColor theme="2"/>
        <bgColor indexed="64"/>
      </patternFill>
    </fill>
    <fill>
      <patternFill patternType="solid">
        <fgColor indexed="22"/>
      </patternFill>
    </fill>
    <fill>
      <patternFill patternType="solid">
        <fgColor rgb="FFF0EBD7"/>
      </patternFill>
    </fill>
    <fill>
      <patternFill patternType="solid">
        <fgColor rgb="FFE2ECF8"/>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00B0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alignment vertical="center"/>
    </xf>
    <xf numFmtId="0" fontId="5" fillId="0" borderId="0">
      <alignment vertical="center"/>
    </xf>
    <xf numFmtId="41" fontId="20" fillId="0" borderId="0" applyFont="0" applyFill="0" applyBorder="0" applyAlignment="0" applyProtection="0">
      <alignment vertical="center"/>
    </xf>
  </cellStyleXfs>
  <cellXfs count="372">
    <xf numFmtId="0" fontId="0" fillId="0" borderId="0" xfId="0">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3"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76" fontId="2"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10" fontId="3" fillId="2" borderId="1" xfId="0" applyNumberFormat="1" applyFont="1" applyFill="1" applyBorder="1" applyAlignment="1">
      <alignment horizontal="center" vertical="center" wrapText="1"/>
    </xf>
    <xf numFmtId="3" fontId="3" fillId="2"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0" fontId="2" fillId="0" borderId="0" xfId="0" applyNumberFormat="1" applyFont="1" applyAlignment="1">
      <alignment horizontal="center" vertical="center"/>
    </xf>
    <xf numFmtId="10" fontId="2" fillId="0" borderId="1" xfId="0" applyNumberFormat="1" applyFont="1" applyBorder="1" applyAlignment="1">
      <alignment horizontal="center" vertical="center"/>
    </xf>
    <xf numFmtId="0" fontId="5" fillId="0" borderId="0" xfId="1" applyAlignment="1">
      <alignment horizontal="center"/>
    </xf>
    <xf numFmtId="0" fontId="5" fillId="0" borderId="0" xfId="1" applyAlignment="1">
      <alignment horizontal="center" vertical="center"/>
    </xf>
    <xf numFmtId="0" fontId="0" fillId="0" borderId="0" xfId="0" applyAlignment="1">
      <alignment horizontal="center" vertical="center"/>
    </xf>
    <xf numFmtId="0" fontId="6" fillId="4" borderId="1" xfId="1" applyFont="1" applyFill="1" applyBorder="1" applyAlignment="1">
      <alignment horizontal="center" vertical="center"/>
    </xf>
    <xf numFmtId="3" fontId="5" fillId="0" borderId="1" xfId="1" applyNumberFormat="1" applyBorder="1" applyAlignment="1">
      <alignment horizontal="center" vertical="center"/>
    </xf>
    <xf numFmtId="0" fontId="5" fillId="0" borderId="1" xfId="1" applyBorder="1" applyAlignment="1">
      <alignment horizontal="center" vertical="center"/>
    </xf>
    <xf numFmtId="177" fontId="0" fillId="0" borderId="0" xfId="0" applyNumberFormat="1" applyAlignment="1">
      <alignment horizontal="center"/>
    </xf>
    <xf numFmtId="0" fontId="5" fillId="5" borderId="1" xfId="1" applyFill="1" applyBorder="1" applyAlignment="1">
      <alignment horizontal="center" vertical="center"/>
    </xf>
    <xf numFmtId="177" fontId="5" fillId="0" borderId="1" xfId="1" applyNumberFormat="1" applyBorder="1" applyAlignment="1">
      <alignment horizontal="center" vertical="center"/>
    </xf>
    <xf numFmtId="0" fontId="0" fillId="5" borderId="1" xfId="0" applyFill="1" applyBorder="1" applyAlignment="1">
      <alignment horizontal="center" vertical="center"/>
    </xf>
    <xf numFmtId="177" fontId="0" fillId="0" borderId="1" xfId="0" applyNumberFormat="1" applyBorder="1" applyAlignment="1">
      <alignment horizontal="center" vertical="center"/>
    </xf>
    <xf numFmtId="0" fontId="5" fillId="0" borderId="0" xfId="1">
      <alignment vertical="center"/>
    </xf>
    <xf numFmtId="0" fontId="5" fillId="0" borderId="0" xfId="1" applyAlignment="1">
      <alignment horizontal="right"/>
    </xf>
    <xf numFmtId="0" fontId="7" fillId="0" borderId="0" xfId="1" applyFont="1" applyAlignment="1">
      <alignment horizontal="center" vertical="center"/>
    </xf>
    <xf numFmtId="0" fontId="2" fillId="7" borderId="1"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1" xfId="0" applyFont="1" applyFill="1" applyBorder="1" applyAlignment="1">
      <alignment horizontal="center" vertical="center" wrapText="1"/>
    </xf>
    <xf numFmtId="0" fontId="2" fillId="7" borderId="0" xfId="0" applyFont="1" applyFill="1" applyAlignment="1">
      <alignment horizontal="center" vertical="center"/>
    </xf>
    <xf numFmtId="10" fontId="2" fillId="7"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10" fontId="0" fillId="0" borderId="0" xfId="0" applyNumberFormat="1" applyAlignment="1">
      <alignment horizontal="center" vertical="center"/>
    </xf>
    <xf numFmtId="0" fontId="6" fillId="4" borderId="1" xfId="0" applyFont="1" applyFill="1" applyBorder="1" applyAlignment="1">
      <alignment horizontal="center" vertical="center"/>
    </xf>
    <xf numFmtId="3" fontId="0" fillId="0" borderId="1" xfId="0" applyNumberFormat="1" applyBorder="1" applyAlignment="1">
      <alignment horizontal="right" vertical="center"/>
    </xf>
    <xf numFmtId="0" fontId="0" fillId="0" borderId="1" xfId="0" applyBorder="1" applyAlignment="1">
      <alignment horizontal="right" vertical="center"/>
    </xf>
    <xf numFmtId="0" fontId="10" fillId="0" borderId="1" xfId="0" applyFont="1" applyBorder="1" applyAlignment="1">
      <alignment horizontal="center" vertical="center" wrapText="1" readingOrder="1"/>
    </xf>
    <xf numFmtId="3" fontId="10" fillId="0" borderId="1" xfId="0" applyNumberFormat="1" applyFont="1" applyBorder="1" applyAlignment="1">
      <alignment horizontal="center" vertical="center" wrapText="1" readingOrder="1"/>
    </xf>
    <xf numFmtId="10" fontId="10" fillId="0" borderId="1" xfId="0" applyNumberFormat="1" applyFont="1" applyBorder="1" applyAlignment="1">
      <alignment horizontal="center" vertical="center" wrapText="1" readingOrder="1"/>
    </xf>
    <xf numFmtId="3" fontId="10" fillId="0" borderId="7" xfId="0" applyNumberFormat="1" applyFont="1" applyBorder="1" applyAlignment="1">
      <alignment horizontal="center" vertical="center" wrapText="1" readingOrder="1"/>
    </xf>
    <xf numFmtId="0" fontId="0" fillId="0" borderId="0" xfId="0" applyAlignment="1">
      <alignment horizontal="left" vertical="center" wrapText="1"/>
    </xf>
    <xf numFmtId="0" fontId="12" fillId="0" borderId="1" xfId="0" applyFont="1" applyBorder="1" applyAlignment="1">
      <alignment horizontal="center" vertical="center" wrapText="1" readingOrder="1"/>
    </xf>
    <xf numFmtId="0" fontId="0" fillId="0" borderId="1" xfId="0" applyBorder="1" applyAlignment="1">
      <alignment horizontal="center" vertical="center"/>
    </xf>
    <xf numFmtId="0" fontId="0" fillId="3" borderId="1" xfId="0" applyFill="1" applyBorder="1" applyAlignment="1">
      <alignment horizontal="center" vertical="center"/>
    </xf>
    <xf numFmtId="10" fontId="0" fillId="0" borderId="1" xfId="0" applyNumberFormat="1" applyBorder="1" applyAlignment="1">
      <alignment horizontal="center" vertical="center"/>
    </xf>
    <xf numFmtId="10" fontId="0" fillId="0" borderId="0" xfId="0" applyNumberFormat="1" applyAlignment="1">
      <alignment vertical="top" wrapText="1"/>
    </xf>
    <xf numFmtId="0" fontId="14" fillId="2"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180" fontId="2" fillId="7" borderId="1" xfId="0" applyNumberFormat="1" applyFont="1" applyFill="1" applyBorder="1" applyAlignment="1">
      <alignment horizontal="center" vertical="center"/>
    </xf>
    <xf numFmtId="10" fontId="3" fillId="2" borderId="9" xfId="0" applyNumberFormat="1" applyFont="1" applyFill="1" applyBorder="1" applyAlignment="1">
      <alignment horizontal="center" vertical="center" wrapText="1"/>
    </xf>
    <xf numFmtId="179" fontId="3" fillId="2" borderId="1" xfId="0" applyNumberFormat="1" applyFont="1" applyFill="1" applyBorder="1" applyAlignment="1">
      <alignment horizontal="center" vertical="center" wrapText="1"/>
    </xf>
    <xf numFmtId="4" fontId="17" fillId="2" borderId="1"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10" fontId="2" fillId="3" borderId="1" xfId="0" applyNumberFormat="1" applyFont="1" applyFill="1" applyBorder="1" applyAlignment="1">
      <alignment horizontal="center" vertical="center"/>
    </xf>
    <xf numFmtId="0" fontId="2" fillId="3" borderId="0" xfId="0" applyFont="1" applyFill="1" applyAlignment="1">
      <alignment horizontal="center" vertical="center"/>
    </xf>
    <xf numFmtId="178" fontId="2" fillId="3" borderId="2" xfId="0" applyNumberFormat="1" applyFont="1" applyFill="1" applyBorder="1" applyAlignment="1">
      <alignment horizontal="center" vertical="center"/>
    </xf>
    <xf numFmtId="178" fontId="2" fillId="3" borderId="2" xfId="0" applyNumberFormat="1" applyFont="1" applyFill="1" applyBorder="1" applyAlignment="1">
      <alignment horizontal="center" vertical="center" wrapText="1"/>
    </xf>
    <xf numFmtId="10" fontId="2" fillId="3" borderId="2" xfId="0" applyNumberFormat="1" applyFont="1" applyFill="1" applyBorder="1" applyAlignment="1">
      <alignment horizontal="center" vertical="center"/>
    </xf>
    <xf numFmtId="0" fontId="14" fillId="3" borderId="4" xfId="0" applyFont="1" applyFill="1" applyBorder="1" applyAlignment="1">
      <alignment horizontal="center" vertical="center" wrapText="1"/>
    </xf>
    <xf numFmtId="0" fontId="0" fillId="0" borderId="1" xfId="0" applyBorder="1" applyAlignment="1">
      <alignment horizontal="center" vertical="center" wrapText="1"/>
    </xf>
    <xf numFmtId="0" fontId="6" fillId="4" borderId="5" xfId="1" applyFont="1" applyFill="1" applyBorder="1" applyAlignment="1">
      <alignment horizontal="center" vertical="center"/>
    </xf>
    <xf numFmtId="0" fontId="6" fillId="4" borderId="4" xfId="1" applyFont="1" applyFill="1" applyBorder="1" applyAlignment="1">
      <alignment horizontal="center" vertical="center"/>
    </xf>
    <xf numFmtId="0" fontId="0" fillId="0" borderId="0" xfId="0" applyAlignment="1">
      <alignment vertical="top" wrapText="1"/>
    </xf>
    <xf numFmtId="179" fontId="16"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xf>
    <xf numFmtId="179" fontId="2" fillId="0" borderId="1" xfId="0" applyNumberFormat="1" applyFont="1" applyBorder="1" applyAlignment="1">
      <alignment horizontal="center" vertical="center"/>
    </xf>
    <xf numFmtId="0" fontId="14" fillId="2" borderId="1" xfId="0" applyFont="1" applyFill="1" applyBorder="1" applyAlignment="1">
      <alignment horizontal="center" vertical="center" wrapText="1"/>
    </xf>
    <xf numFmtId="4" fontId="14" fillId="2"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10" fontId="14" fillId="2" borderId="1" xfId="0" applyNumberFormat="1" applyFont="1" applyFill="1" applyBorder="1" applyAlignment="1">
      <alignment horizontal="center" vertical="center" wrapText="1"/>
    </xf>
    <xf numFmtId="176" fontId="2" fillId="7" borderId="1" xfId="0" applyNumberFormat="1" applyFont="1" applyFill="1" applyBorder="1" applyAlignment="1">
      <alignment horizontal="center" vertical="center"/>
    </xf>
    <xf numFmtId="176" fontId="3" fillId="2" borderId="1" xfId="0" applyNumberFormat="1" applyFont="1" applyFill="1" applyBorder="1" applyAlignment="1">
      <alignment horizontal="center" vertical="center" wrapText="1"/>
    </xf>
    <xf numFmtId="176" fontId="19" fillId="0" borderId="1" xfId="0" applyNumberFormat="1" applyFont="1" applyBorder="1" applyAlignment="1">
      <alignment horizontal="center" vertical="center"/>
    </xf>
    <xf numFmtId="179" fontId="2" fillId="3" borderId="1" xfId="0" applyNumberFormat="1" applyFont="1" applyFill="1" applyBorder="1" applyAlignment="1">
      <alignment horizontal="center" vertical="center"/>
    </xf>
    <xf numFmtId="179" fontId="3" fillId="3" borderId="1" xfId="0" applyNumberFormat="1" applyFont="1" applyFill="1" applyBorder="1" applyAlignment="1">
      <alignment horizontal="center" vertical="center" wrapText="1"/>
    </xf>
    <xf numFmtId="179" fontId="2" fillId="3" borderId="2" xfId="0" applyNumberFormat="1" applyFont="1" applyFill="1" applyBorder="1" applyAlignment="1">
      <alignment horizontal="center" vertical="center"/>
    </xf>
    <xf numFmtId="179" fontId="3" fillId="3" borderId="2" xfId="0" applyNumberFormat="1" applyFont="1" applyFill="1" applyBorder="1" applyAlignment="1">
      <alignment horizontal="center" vertical="center" wrapText="1"/>
    </xf>
    <xf numFmtId="10" fontId="19" fillId="0" borderId="0" xfId="0" applyNumberFormat="1" applyFont="1" applyAlignment="1">
      <alignment horizontal="center" vertical="center"/>
    </xf>
    <xf numFmtId="0" fontId="10" fillId="8" borderId="1" xfId="0" applyFont="1" applyFill="1" applyBorder="1" applyAlignment="1">
      <alignment horizontal="center" vertical="center" wrapText="1" readingOrder="1"/>
    </xf>
    <xf numFmtId="0" fontId="0" fillId="9" borderId="1" xfId="0" applyFill="1" applyBorder="1" applyAlignment="1">
      <alignment horizontal="center" vertical="center"/>
    </xf>
    <xf numFmtId="0" fontId="10" fillId="9" borderId="1" xfId="0" applyFont="1" applyFill="1" applyBorder="1" applyAlignment="1">
      <alignment horizontal="center" vertical="center" wrapText="1" readingOrder="1"/>
    </xf>
    <xf numFmtId="0" fontId="10" fillId="8" borderId="1" xfId="0" applyFont="1" applyFill="1" applyBorder="1" applyAlignment="1">
      <alignment horizontal="left" vertical="center" wrapText="1" readingOrder="1"/>
    </xf>
    <xf numFmtId="0" fontId="10" fillId="7" borderId="1" xfId="0" applyFont="1" applyFill="1" applyBorder="1" applyAlignment="1">
      <alignment horizontal="center" vertical="center" wrapText="1" readingOrder="1"/>
    </xf>
    <xf numFmtId="0" fontId="10" fillId="0" borderId="0" xfId="0" applyFont="1" applyAlignment="1">
      <alignment horizontal="center" vertical="center" wrapText="1" readingOrder="1"/>
    </xf>
    <xf numFmtId="3" fontId="0" fillId="0" borderId="0" xfId="0" applyNumberFormat="1" applyAlignment="1">
      <alignment horizontal="center" vertical="center"/>
    </xf>
    <xf numFmtId="3" fontId="10" fillId="0" borderId="0" xfId="0" applyNumberFormat="1" applyFont="1" applyAlignment="1">
      <alignment horizontal="center" vertical="center" wrapText="1" readingOrder="1"/>
    </xf>
    <xf numFmtId="0" fontId="11" fillId="9" borderId="1" xfId="0" applyFont="1" applyFill="1" applyBorder="1" applyAlignment="1">
      <alignment horizontal="center" vertical="center" wrapText="1" readingOrder="1"/>
    </xf>
    <xf numFmtId="0" fontId="13" fillId="9" borderId="7" xfId="0" applyFont="1" applyFill="1" applyBorder="1" applyAlignment="1">
      <alignment horizontal="center" vertical="center" wrapText="1" readingOrder="1"/>
    </xf>
    <xf numFmtId="0" fontId="13" fillId="9" borderId="1" xfId="0" applyFont="1" applyFill="1" applyBorder="1" applyAlignment="1">
      <alignment horizontal="center" vertical="center" wrapText="1" readingOrder="1"/>
    </xf>
    <xf numFmtId="0" fontId="10" fillId="10" borderId="1" xfId="0" applyFont="1" applyFill="1" applyBorder="1" applyAlignment="1">
      <alignment horizontal="center" vertical="center" wrapText="1" readingOrder="1"/>
    </xf>
    <xf numFmtId="0" fontId="12" fillId="10" borderId="1" xfId="0" applyFont="1" applyFill="1" applyBorder="1" applyAlignment="1">
      <alignment horizontal="center" vertical="center" wrapText="1" readingOrder="1"/>
    </xf>
    <xf numFmtId="0" fontId="21" fillId="8" borderId="5" xfId="1" applyFont="1" applyFill="1" applyBorder="1" applyAlignment="1">
      <alignment horizontal="center" vertical="center"/>
    </xf>
    <xf numFmtId="179" fontId="0" fillId="0" borderId="1" xfId="0" applyNumberFormat="1" applyBorder="1" applyAlignment="1">
      <alignment horizontal="center" vertical="center"/>
    </xf>
    <xf numFmtId="0" fontId="21" fillId="9" borderId="4" xfId="1" applyFont="1" applyFill="1" applyBorder="1" applyAlignment="1">
      <alignment horizontal="center" vertical="center"/>
    </xf>
    <xf numFmtId="0" fontId="2" fillId="10"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8" borderId="4" xfId="0" applyFont="1" applyFill="1" applyBorder="1" applyAlignment="1">
      <alignment horizontal="center" vertical="center"/>
    </xf>
    <xf numFmtId="0" fontId="15"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0" fillId="10" borderId="1" xfId="0" applyFill="1" applyBorder="1" applyAlignment="1">
      <alignment horizontal="center" vertical="center"/>
    </xf>
    <xf numFmtId="0" fontId="0" fillId="8" borderId="1" xfId="0" applyFill="1" applyBorder="1" applyAlignment="1">
      <alignment horizontal="center" vertical="center"/>
    </xf>
    <xf numFmtId="0" fontId="24" fillId="9" borderId="1" xfId="0" applyFont="1" applyFill="1" applyBorder="1" applyAlignment="1">
      <alignment horizontal="center" vertical="center" wrapText="1" readingOrder="1"/>
    </xf>
    <xf numFmtId="41" fontId="0" fillId="0" borderId="1" xfId="2" applyFont="1" applyBorder="1" applyAlignment="1">
      <alignment horizontal="center" vertical="center"/>
    </xf>
    <xf numFmtId="41" fontId="0" fillId="0" borderId="1" xfId="2" applyFont="1" applyBorder="1" applyAlignment="1">
      <alignment horizontal="center" vertical="center" wrapText="1"/>
    </xf>
    <xf numFmtId="0" fontId="24" fillId="7" borderId="1" xfId="0" applyFont="1" applyFill="1" applyBorder="1" applyAlignment="1">
      <alignment horizontal="center" vertical="center" wrapText="1" readingOrder="1"/>
    </xf>
    <xf numFmtId="0" fontId="11" fillId="7" borderId="1" xfId="0" applyFont="1" applyFill="1" applyBorder="1" applyAlignment="1">
      <alignment horizontal="center" vertical="center" wrapText="1" readingOrder="1"/>
    </xf>
    <xf numFmtId="41" fontId="24" fillId="7" borderId="1" xfId="2" applyFont="1" applyFill="1" applyBorder="1" applyAlignment="1">
      <alignment horizontal="center" vertical="center" wrapText="1" readingOrder="1"/>
    </xf>
    <xf numFmtId="0" fontId="13" fillId="0" borderId="1" xfId="0" applyFont="1" applyBorder="1" applyAlignment="1">
      <alignment horizontal="center" vertical="center" wrapText="1" readingOrder="1"/>
    </xf>
    <xf numFmtId="10" fontId="0" fillId="0" borderId="0" xfId="0" applyNumberFormat="1">
      <alignment vertical="center"/>
    </xf>
    <xf numFmtId="179" fontId="3" fillId="7" borderId="1" xfId="0" applyNumberFormat="1" applyFont="1" applyFill="1" applyBorder="1" applyAlignment="1">
      <alignment horizontal="center" vertical="center" wrapText="1"/>
    </xf>
    <xf numFmtId="0" fontId="0" fillId="0" borderId="1" xfId="0" applyBorder="1" applyAlignment="1">
      <alignment horizontal="center" vertical="top" wrapText="1"/>
    </xf>
    <xf numFmtId="0" fontId="0" fillId="0" borderId="0" xfId="0" applyAlignment="1">
      <alignment horizontal="right"/>
    </xf>
    <xf numFmtId="0" fontId="21" fillId="4" borderId="1" xfId="0" applyFont="1" applyFill="1" applyBorder="1" applyAlignment="1">
      <alignment horizontal="center" vertical="center"/>
    </xf>
    <xf numFmtId="176" fontId="2" fillId="3" borderId="1" xfId="0" applyNumberFormat="1" applyFont="1" applyFill="1" applyBorder="1" applyAlignment="1">
      <alignment horizontal="center" vertical="center"/>
    </xf>
    <xf numFmtId="3" fontId="3" fillId="11" borderId="1" xfId="0" applyNumberFormat="1" applyFont="1" applyFill="1" applyBorder="1" applyAlignment="1">
      <alignment horizontal="center" vertical="center" wrapText="1"/>
    </xf>
    <xf numFmtId="10" fontId="2" fillId="11" borderId="2" xfId="0" applyNumberFormat="1" applyFont="1" applyFill="1" applyBorder="1" applyAlignment="1">
      <alignment horizontal="center" vertical="center"/>
    </xf>
    <xf numFmtId="3" fontId="3" fillId="12" borderId="1" xfId="0" applyNumberFormat="1" applyFont="1" applyFill="1" applyBorder="1" applyAlignment="1">
      <alignment horizontal="center" vertical="center" wrapText="1"/>
    </xf>
    <xf numFmtId="0" fontId="2" fillId="12" borderId="1" xfId="0" applyFont="1" applyFill="1" applyBorder="1" applyAlignment="1">
      <alignment horizontal="center" vertical="center"/>
    </xf>
    <xf numFmtId="0" fontId="15" fillId="0" borderId="1" xfId="0" applyFont="1" applyBorder="1" applyAlignment="1">
      <alignment horizontal="center" vertical="center"/>
    </xf>
    <xf numFmtId="0" fontId="17" fillId="8" borderId="1" xfId="0" applyFont="1" applyFill="1" applyBorder="1" applyAlignment="1">
      <alignment horizontal="center" vertical="center" wrapText="1"/>
    </xf>
    <xf numFmtId="179" fontId="17" fillId="2" borderId="1" xfId="0" applyNumberFormat="1" applyFont="1" applyFill="1" applyBorder="1" applyAlignment="1">
      <alignment horizontal="center" vertical="center" wrapText="1"/>
    </xf>
    <xf numFmtId="179" fontId="14" fillId="2" borderId="1" xfId="0" applyNumberFormat="1" applyFont="1" applyFill="1" applyBorder="1" applyAlignment="1">
      <alignment horizontal="center" vertical="center" wrapText="1"/>
    </xf>
    <xf numFmtId="179" fontId="17" fillId="11" borderId="1" xfId="0" applyNumberFormat="1" applyFont="1" applyFill="1" applyBorder="1" applyAlignment="1">
      <alignment horizontal="center" vertical="center" wrapText="1"/>
    </xf>
    <xf numFmtId="179" fontId="14" fillId="11" borderId="1" xfId="0" applyNumberFormat="1" applyFont="1" applyFill="1" applyBorder="1" applyAlignment="1">
      <alignment horizontal="center" vertical="center" wrapText="1"/>
    </xf>
    <xf numFmtId="176" fontId="2" fillId="11" borderId="1" xfId="0" applyNumberFormat="1" applyFont="1" applyFill="1" applyBorder="1" applyAlignment="1">
      <alignment horizontal="center" vertical="center"/>
    </xf>
    <xf numFmtId="179" fontId="17" fillId="7" borderId="1" xfId="0" applyNumberFormat="1" applyFont="1" applyFill="1" applyBorder="1" applyAlignment="1">
      <alignment horizontal="center" vertical="center" wrapText="1"/>
    </xf>
    <xf numFmtId="3" fontId="0" fillId="0" borderId="0" xfId="0" applyNumberFormat="1" applyAlignment="1">
      <alignment horizontal="right" vertical="center"/>
    </xf>
    <xf numFmtId="0" fontId="0" fillId="8" borderId="1" xfId="0" applyFill="1" applyBorder="1" applyAlignment="1"/>
    <xf numFmtId="177" fontId="0" fillId="0" borderId="1" xfId="0" applyNumberFormat="1" applyBorder="1" applyAlignment="1">
      <alignment horizontal="center"/>
    </xf>
    <xf numFmtId="0" fontId="0" fillId="10" borderId="1" xfId="0" applyFill="1" applyBorder="1">
      <alignment vertical="center"/>
    </xf>
    <xf numFmtId="0" fontId="0" fillId="8" borderId="1" xfId="0" applyFill="1" applyBorder="1" applyAlignment="1">
      <alignment horizontal="center"/>
    </xf>
    <xf numFmtId="176" fontId="0" fillId="0" borderId="1" xfId="0" applyNumberFormat="1" applyBorder="1" applyAlignment="1">
      <alignment horizontal="center" vertical="center"/>
    </xf>
    <xf numFmtId="176" fontId="0" fillId="0" borderId="1" xfId="0" applyNumberFormat="1" applyBorder="1" applyAlignment="1">
      <alignment horizontal="center"/>
    </xf>
    <xf numFmtId="0" fontId="0" fillId="0" borderId="0" xfId="0" applyAlignment="1">
      <alignment horizontal="right" vertical="center"/>
    </xf>
    <xf numFmtId="177" fontId="0" fillId="0" borderId="1" xfId="0" applyNumberFormat="1" applyBorder="1" applyAlignment="1">
      <alignment horizontal="right" vertical="center"/>
    </xf>
    <xf numFmtId="9" fontId="0" fillId="0" borderId="1" xfId="0" applyNumberFormat="1" applyBorder="1" applyAlignment="1">
      <alignment horizontal="center" vertical="center"/>
    </xf>
    <xf numFmtId="10" fontId="2" fillId="11" borderId="1" xfId="0" applyNumberFormat="1" applyFont="1" applyFill="1" applyBorder="1" applyAlignment="1">
      <alignment horizontal="center" vertical="center"/>
    </xf>
    <xf numFmtId="10" fontId="5" fillId="0" borderId="1" xfId="1" applyNumberFormat="1" applyBorder="1" applyAlignment="1">
      <alignment horizontal="center" vertical="center"/>
    </xf>
    <xf numFmtId="9" fontId="5" fillId="0" borderId="1" xfId="1" applyNumberFormat="1" applyBorder="1" applyAlignment="1">
      <alignment horizontal="center" vertical="center"/>
    </xf>
    <xf numFmtId="3" fontId="3" fillId="7" borderId="1" xfId="0" applyNumberFormat="1" applyFont="1" applyFill="1" applyBorder="1" applyAlignment="1">
      <alignment horizontal="center" vertical="center" wrapText="1"/>
    </xf>
    <xf numFmtId="3" fontId="0" fillId="7" borderId="1" xfId="0" applyNumberFormat="1" applyFill="1" applyBorder="1" applyAlignment="1">
      <alignment horizontal="right" vertical="center"/>
    </xf>
    <xf numFmtId="0" fontId="0" fillId="8" borderId="4" xfId="0" applyFill="1" applyBorder="1" applyAlignment="1">
      <alignment horizontal="center" vertical="center"/>
    </xf>
    <xf numFmtId="0" fontId="11" fillId="0" borderId="1" xfId="0" applyFont="1" applyBorder="1" applyAlignment="1">
      <alignment horizontal="center" vertical="center" wrapText="1" readingOrder="1"/>
    </xf>
    <xf numFmtId="0" fontId="14" fillId="7" borderId="1" xfId="0" applyFont="1" applyFill="1" applyBorder="1" applyAlignment="1">
      <alignment horizontal="center" vertical="center" wrapText="1"/>
    </xf>
    <xf numFmtId="10" fontId="0" fillId="11" borderId="1" xfId="0" applyNumberFormat="1" applyFill="1" applyBorder="1" applyAlignment="1">
      <alignment horizontal="center" vertical="center"/>
    </xf>
    <xf numFmtId="3" fontId="0" fillId="11" borderId="1" xfId="0" applyNumberFormat="1" applyFill="1" applyBorder="1" applyAlignment="1">
      <alignment horizontal="center" vertical="center"/>
    </xf>
    <xf numFmtId="176" fontId="0" fillId="11" borderId="1" xfId="0" applyNumberFormat="1" applyFill="1" applyBorder="1" applyAlignment="1">
      <alignment horizontal="center"/>
    </xf>
    <xf numFmtId="3" fontId="0" fillId="11" borderId="1" xfId="0" applyNumberFormat="1" applyFill="1" applyBorder="1" applyAlignment="1">
      <alignment horizontal="right" vertical="center"/>
    </xf>
    <xf numFmtId="0" fontId="2" fillId="8" borderId="2" xfId="0" applyFont="1" applyFill="1" applyBorder="1" applyAlignment="1">
      <alignment horizontal="center" vertical="center"/>
    </xf>
    <xf numFmtId="0" fontId="0" fillId="0" borderId="0" xfId="0" applyAlignment="1">
      <alignment horizontal="center" vertical="center" wrapText="1"/>
    </xf>
    <xf numFmtId="0" fontId="0" fillId="13" borderId="1" xfId="0" applyFill="1" applyBorder="1" applyAlignment="1">
      <alignment horizontal="center" vertical="center"/>
    </xf>
    <xf numFmtId="0" fontId="0" fillId="8" borderId="4" xfId="0" applyFill="1" applyBorder="1">
      <alignment vertical="center"/>
    </xf>
    <xf numFmtId="0" fontId="0" fillId="14" borderId="1" xfId="0" applyFill="1" applyBorder="1" applyAlignment="1">
      <alignment horizontal="center" vertical="center"/>
    </xf>
    <xf numFmtId="0" fontId="2" fillId="0" borderId="1" xfId="0" applyFont="1" applyBorder="1" applyAlignment="1">
      <alignment horizontal="center" vertical="center" wrapText="1"/>
    </xf>
    <xf numFmtId="4" fontId="10" fillId="0" borderId="1" xfId="0" applyNumberFormat="1" applyFont="1" applyBorder="1" applyAlignment="1">
      <alignment horizontal="center" vertical="center" wrapText="1" readingOrder="1"/>
    </xf>
    <xf numFmtId="3" fontId="3" fillId="2" borderId="4" xfId="0" applyNumberFormat="1" applyFont="1" applyFill="1" applyBorder="1" applyAlignment="1">
      <alignment horizontal="center" vertical="center" wrapText="1"/>
    </xf>
    <xf numFmtId="176" fontId="2" fillId="0" borderId="2" xfId="0" applyNumberFormat="1" applyFont="1" applyBorder="1" applyAlignment="1">
      <alignment horizontal="center" vertical="center"/>
    </xf>
    <xf numFmtId="0" fontId="15" fillId="3" borderId="1" xfId="0" applyFont="1" applyFill="1" applyBorder="1" applyAlignment="1">
      <alignment horizontal="center" vertical="center"/>
    </xf>
    <xf numFmtId="4" fontId="14" fillId="3" borderId="1" xfId="0" applyNumberFormat="1" applyFont="1" applyFill="1" applyBorder="1" applyAlignment="1">
      <alignment horizontal="center" vertical="center" wrapText="1"/>
    </xf>
    <xf numFmtId="0" fontId="27" fillId="2" borderId="0" xfId="0" applyFont="1" applyFill="1" applyAlignment="1">
      <alignment horizontal="right" vertical="center" wrapText="1"/>
    </xf>
    <xf numFmtId="4" fontId="28" fillId="11" borderId="2" xfId="0" applyNumberFormat="1" applyFont="1" applyFill="1" applyBorder="1" applyAlignment="1">
      <alignment horizontal="center" vertical="center" wrapText="1"/>
    </xf>
    <xf numFmtId="4" fontId="14" fillId="11" borderId="2" xfId="0" applyNumberFormat="1" applyFont="1" applyFill="1" applyBorder="1" applyAlignment="1">
      <alignment horizontal="center" vertical="center" wrapText="1"/>
    </xf>
    <xf numFmtId="0" fontId="14" fillId="11" borderId="2" xfId="0" applyFont="1" applyFill="1" applyBorder="1" applyAlignment="1">
      <alignment horizontal="center" vertical="center" wrapText="1"/>
    </xf>
    <xf numFmtId="0" fontId="28" fillId="11"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29" fillId="8" borderId="2" xfId="0" applyFont="1" applyFill="1" applyBorder="1" applyAlignment="1">
      <alignment horizontal="center" vertical="center" wrapText="1"/>
    </xf>
    <xf numFmtId="180" fontId="2" fillId="0" borderId="1" xfId="0" applyNumberFormat="1" applyFont="1" applyBorder="1" applyAlignment="1">
      <alignment horizontal="center" vertical="center"/>
    </xf>
    <xf numFmtId="178" fontId="3" fillId="3"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29" fillId="2" borderId="1" xfId="0" applyFont="1" applyFill="1" applyBorder="1" applyAlignment="1">
      <alignment horizontal="center" vertical="center" wrapText="1"/>
    </xf>
    <xf numFmtId="179" fontId="14" fillId="7" borderId="1" xfId="0" applyNumberFormat="1" applyFont="1" applyFill="1" applyBorder="1" applyAlignment="1">
      <alignment horizontal="center" vertical="center" wrapText="1"/>
    </xf>
    <xf numFmtId="10" fontId="29" fillId="2" borderId="9" xfId="0" applyNumberFormat="1" applyFont="1" applyFill="1" applyBorder="1" applyAlignment="1">
      <alignment horizontal="center" vertical="center" wrapText="1"/>
    </xf>
    <xf numFmtId="10" fontId="29" fillId="2" borderId="1" xfId="0" applyNumberFormat="1" applyFont="1" applyFill="1" applyBorder="1" applyAlignment="1">
      <alignment horizontal="center" vertical="center" wrapText="1"/>
    </xf>
    <xf numFmtId="180" fontId="29" fillId="0" borderId="1" xfId="0" applyNumberFormat="1" applyFont="1" applyBorder="1" applyAlignment="1">
      <alignment horizontal="center" vertical="center"/>
    </xf>
    <xf numFmtId="0" fontId="29" fillId="8" borderId="1" xfId="0" applyFont="1" applyFill="1" applyBorder="1" applyAlignment="1">
      <alignment horizontal="center" vertical="center" wrapText="1"/>
    </xf>
    <xf numFmtId="0" fontId="29" fillId="8" borderId="1" xfId="0" applyFont="1" applyFill="1" applyBorder="1" applyAlignment="1">
      <alignment horizontal="center" vertical="center"/>
    </xf>
    <xf numFmtId="0" fontId="30" fillId="0" borderId="1" xfId="0" applyFont="1" applyBorder="1" applyAlignment="1">
      <alignment horizontal="center" vertical="center"/>
    </xf>
    <xf numFmtId="4" fontId="29" fillId="7" borderId="2" xfId="0" applyNumberFormat="1" applyFont="1" applyFill="1" applyBorder="1" applyAlignment="1">
      <alignment horizontal="center" vertical="center" wrapText="1"/>
    </xf>
    <xf numFmtId="0" fontId="29" fillId="7" borderId="2" xfId="0" applyFont="1" applyFill="1" applyBorder="1" applyAlignment="1">
      <alignment horizontal="center" vertical="center" wrapText="1"/>
    </xf>
    <xf numFmtId="0" fontId="31" fillId="8" borderId="2" xfId="0" applyFont="1" applyFill="1" applyBorder="1" applyAlignment="1">
      <alignment horizontal="center" vertical="center" wrapText="1"/>
    </xf>
    <xf numFmtId="180" fontId="29" fillId="0" borderId="2" xfId="0" applyNumberFormat="1" applyFont="1" applyBorder="1" applyAlignment="1">
      <alignment horizontal="center" vertical="center"/>
    </xf>
    <xf numFmtId="176" fontId="2" fillId="7" borderId="1" xfId="0" applyNumberFormat="1" applyFont="1" applyFill="1" applyBorder="1" applyAlignment="1">
      <alignment horizontal="center" vertical="center" wrapText="1"/>
    </xf>
    <xf numFmtId="181" fontId="14" fillId="7" borderId="1" xfId="0" applyNumberFormat="1" applyFont="1" applyFill="1" applyBorder="1" applyAlignment="1">
      <alignment horizontal="center" vertical="center" wrapText="1"/>
    </xf>
    <xf numFmtId="0" fontId="32" fillId="0" borderId="1" xfId="0" applyFont="1" applyBorder="1" applyAlignment="1">
      <alignment horizontal="center" vertical="center" wrapText="1" readingOrder="1"/>
    </xf>
    <xf numFmtId="176" fontId="32" fillId="11" borderId="1" xfId="0" applyNumberFormat="1" applyFont="1" applyFill="1" applyBorder="1" applyAlignment="1">
      <alignment horizontal="center" vertical="center" wrapText="1" readingOrder="1"/>
    </xf>
    <xf numFmtId="10" fontId="3" fillId="11" borderId="1" xfId="0" applyNumberFormat="1" applyFont="1" applyFill="1" applyBorder="1" applyAlignment="1">
      <alignment horizontal="center" vertical="center" wrapText="1"/>
    </xf>
    <xf numFmtId="10" fontId="14" fillId="11" borderId="1" xfId="0" applyNumberFormat="1" applyFont="1" applyFill="1" applyBorder="1" applyAlignment="1">
      <alignment horizontal="center" vertical="center" wrapText="1"/>
    </xf>
    <xf numFmtId="0" fontId="2" fillId="9" borderId="4" xfId="0" applyFont="1" applyFill="1" applyBorder="1" applyAlignment="1">
      <alignment horizontal="center" vertical="center"/>
    </xf>
    <xf numFmtId="0" fontId="14" fillId="2" borderId="2" xfId="0" applyFont="1" applyFill="1" applyBorder="1" applyAlignment="1">
      <alignment horizontal="center" vertical="center" wrapText="1"/>
    </xf>
    <xf numFmtId="4" fontId="14" fillId="2" borderId="2" xfId="0" applyNumberFormat="1" applyFont="1" applyFill="1" applyBorder="1" applyAlignment="1">
      <alignment horizontal="center" vertical="center" wrapText="1"/>
    </xf>
    <xf numFmtId="0" fontId="3" fillId="11"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34" fillId="7" borderId="1" xfId="0" applyFont="1" applyFill="1" applyBorder="1" applyAlignment="1">
      <alignment horizontal="center" vertical="center" wrapText="1" readingOrder="1"/>
    </xf>
    <xf numFmtId="0" fontId="2" fillId="7" borderId="4" xfId="0" applyFont="1" applyFill="1" applyBorder="1" applyAlignment="1">
      <alignment horizontal="center" vertical="center" wrapText="1"/>
    </xf>
    <xf numFmtId="176" fontId="3" fillId="7" borderId="1"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9" fillId="7" borderId="1" xfId="0" applyFont="1" applyFill="1" applyBorder="1" applyAlignment="1">
      <alignment horizontal="center" vertical="center"/>
    </xf>
    <xf numFmtId="0" fontId="2" fillId="7" borderId="11" xfId="0" applyFont="1" applyFill="1" applyBorder="1" applyAlignment="1">
      <alignment horizontal="center" vertical="center" wrapText="1"/>
    </xf>
    <xf numFmtId="0" fontId="29" fillId="7" borderId="9" xfId="0" applyFont="1" applyFill="1" applyBorder="1" applyAlignment="1">
      <alignment horizontal="center" vertical="center"/>
    </xf>
    <xf numFmtId="0" fontId="2" fillId="11" borderId="1" xfId="0" applyFont="1" applyFill="1" applyBorder="1" applyAlignment="1">
      <alignment horizontal="center" vertical="center" wrapText="1"/>
    </xf>
    <xf numFmtId="0" fontId="29" fillId="7" borderId="4" xfId="0" applyFont="1" applyFill="1" applyBorder="1" applyAlignment="1">
      <alignment horizontal="center" vertical="center"/>
    </xf>
    <xf numFmtId="0" fontId="19" fillId="8" borderId="1" xfId="0" applyFont="1" applyFill="1" applyBorder="1" applyAlignment="1">
      <alignment horizontal="center" vertical="center"/>
    </xf>
    <xf numFmtId="0" fontId="28" fillId="2" borderId="4" xfId="0" applyFont="1" applyFill="1" applyBorder="1" applyAlignment="1">
      <alignment horizontal="center" vertical="center" wrapText="1"/>
    </xf>
    <xf numFmtId="0" fontId="28" fillId="11" borderId="4" xfId="0" applyFont="1" applyFill="1" applyBorder="1" applyAlignment="1">
      <alignment horizontal="center" vertical="center" wrapText="1"/>
    </xf>
    <xf numFmtId="0" fontId="14" fillId="11" borderId="4" xfId="0" applyFont="1" applyFill="1" applyBorder="1" applyAlignment="1">
      <alignment horizontal="center" vertical="center" wrapText="1"/>
    </xf>
    <xf numFmtId="178" fontId="2" fillId="7" borderId="1" xfId="0" applyNumberFormat="1" applyFont="1" applyFill="1" applyBorder="1" applyAlignment="1">
      <alignment horizontal="center" vertical="center"/>
    </xf>
    <xf numFmtId="178" fontId="2" fillId="7" borderId="1" xfId="0" applyNumberFormat="1" applyFont="1" applyFill="1" applyBorder="1" applyAlignment="1">
      <alignment horizontal="center" vertical="center" wrapText="1"/>
    </xf>
    <xf numFmtId="178" fontId="2" fillId="0" borderId="1" xfId="0" applyNumberFormat="1" applyFont="1" applyBorder="1" applyAlignment="1">
      <alignment horizontal="center" vertical="center"/>
    </xf>
    <xf numFmtId="178" fontId="2" fillId="0" borderId="0" xfId="0" applyNumberFormat="1" applyFont="1" applyAlignment="1">
      <alignment horizontal="center" vertical="center"/>
    </xf>
    <xf numFmtId="0" fontId="19" fillId="3" borderId="1" xfId="0" applyFont="1" applyFill="1" applyBorder="1" applyAlignment="1">
      <alignment horizontal="center" vertical="center" wrapText="1"/>
    </xf>
    <xf numFmtId="182" fontId="2" fillId="7" borderId="2" xfId="0" applyNumberFormat="1" applyFont="1" applyFill="1" applyBorder="1" applyAlignment="1">
      <alignment horizontal="center" vertical="center"/>
    </xf>
    <xf numFmtId="0" fontId="33" fillId="9" borderId="1" xfId="0" applyFont="1" applyFill="1" applyBorder="1" applyAlignment="1">
      <alignment horizontal="center" vertical="center" wrapText="1" readingOrder="1"/>
    </xf>
    <xf numFmtId="0" fontId="33" fillId="10" borderId="1" xfId="0" applyFont="1" applyFill="1" applyBorder="1" applyAlignment="1">
      <alignment horizontal="center" vertical="center" wrapText="1" readingOrder="1"/>
    </xf>
    <xf numFmtId="0" fontId="2" fillId="3" borderId="2" xfId="0" applyFont="1" applyFill="1" applyBorder="1" applyAlignment="1">
      <alignment horizontal="center" vertical="center" wrapText="1"/>
    </xf>
    <xf numFmtId="176" fontId="3" fillId="11" borderId="1" xfId="0" applyNumberFormat="1" applyFont="1" applyFill="1" applyBorder="1" applyAlignment="1">
      <alignment horizontal="center" vertical="center" wrapText="1"/>
    </xf>
    <xf numFmtId="3" fontId="0" fillId="0" borderId="0" xfId="0" applyNumberFormat="1">
      <alignment vertical="center"/>
    </xf>
    <xf numFmtId="3" fontId="0" fillId="0" borderId="1" xfId="0" applyNumberFormat="1" applyBorder="1">
      <alignment vertical="center"/>
    </xf>
    <xf numFmtId="3" fontId="35" fillId="2" borderId="0" xfId="0" applyNumberFormat="1" applyFont="1" applyFill="1" applyAlignment="1">
      <alignment horizontal="right" vertical="center" wrapText="1"/>
    </xf>
    <xf numFmtId="0" fontId="2" fillId="7" borderId="4" xfId="0" applyFont="1" applyFill="1" applyBorder="1" applyAlignment="1">
      <alignment horizontal="center" vertical="center"/>
    </xf>
    <xf numFmtId="3" fontId="2" fillId="7" borderId="1" xfId="0" applyNumberFormat="1" applyFont="1" applyFill="1" applyBorder="1" applyAlignment="1">
      <alignment horizontal="center" vertical="center"/>
    </xf>
    <xf numFmtId="179" fontId="2" fillId="0" borderId="0" xfId="0" applyNumberFormat="1" applyFont="1" applyAlignment="1">
      <alignment horizontal="center" vertical="center"/>
    </xf>
    <xf numFmtId="0" fontId="3" fillId="0" borderId="1" xfId="0" applyFont="1" applyBorder="1" applyAlignment="1">
      <alignment vertical="center" wrapText="1"/>
    </xf>
    <xf numFmtId="179" fontId="15" fillId="3" borderId="1" xfId="0" applyNumberFormat="1" applyFont="1" applyFill="1" applyBorder="1" applyAlignment="1">
      <alignment horizontal="center" vertical="center"/>
    </xf>
    <xf numFmtId="0" fontId="17" fillId="3" borderId="1" xfId="0" applyFont="1" applyFill="1" applyBorder="1" applyAlignment="1">
      <alignment horizontal="center" vertical="center" wrapText="1"/>
    </xf>
    <xf numFmtId="179" fontId="14" fillId="3" borderId="1" xfId="0" applyNumberFormat="1" applyFont="1" applyFill="1" applyBorder="1" applyAlignment="1">
      <alignment horizontal="center" vertical="center" wrapText="1"/>
    </xf>
    <xf numFmtId="181" fontId="2" fillId="0" borderId="1" xfId="0" applyNumberFormat="1" applyFont="1" applyBorder="1" applyAlignment="1">
      <alignment horizontal="center" vertical="center"/>
    </xf>
    <xf numFmtId="181" fontId="2" fillId="7" borderId="1" xfId="0" applyNumberFormat="1" applyFont="1" applyFill="1" applyBorder="1" applyAlignment="1">
      <alignment horizontal="center" vertical="center"/>
    </xf>
    <xf numFmtId="181" fontId="3" fillId="2" borderId="1" xfId="0" applyNumberFormat="1" applyFont="1" applyFill="1" applyBorder="1" applyAlignment="1">
      <alignment horizontal="center" vertical="center" wrapText="1"/>
    </xf>
    <xf numFmtId="0" fontId="15" fillId="8" borderId="4" xfId="0" applyFont="1" applyFill="1" applyBorder="1" applyAlignment="1">
      <alignment horizontal="center" vertical="center"/>
    </xf>
    <xf numFmtId="0" fontId="15" fillId="8" borderId="2" xfId="0" applyFont="1" applyFill="1" applyBorder="1" applyAlignment="1">
      <alignment horizontal="center" vertical="center"/>
    </xf>
    <xf numFmtId="0" fontId="2" fillId="8" borderId="4" xfId="0" applyFont="1" applyFill="1" applyBorder="1" applyAlignment="1">
      <alignment horizontal="center" vertical="center"/>
    </xf>
    <xf numFmtId="0" fontId="2" fillId="8" borderId="2" xfId="0" applyFont="1" applyFill="1" applyBorder="1" applyAlignment="1">
      <alignment horizontal="center" vertical="center"/>
    </xf>
    <xf numFmtId="0" fontId="2" fillId="0" borderId="1" xfId="0" applyFont="1" applyBorder="1" applyAlignment="1">
      <alignment horizontal="center" vertical="center"/>
    </xf>
    <xf numFmtId="179" fontId="2" fillId="3" borderId="4" xfId="0" applyNumberFormat="1" applyFont="1" applyFill="1" applyBorder="1" applyAlignment="1">
      <alignment horizontal="center" vertical="center"/>
    </xf>
    <xf numFmtId="179" fontId="2" fillId="3" borderId="8" xfId="0" applyNumberFormat="1" applyFont="1" applyFill="1" applyBorder="1" applyAlignment="1">
      <alignment horizontal="center" vertical="center"/>
    </xf>
    <xf numFmtId="179" fontId="2" fillId="3" borderId="2" xfId="0" applyNumberFormat="1" applyFont="1" applyFill="1" applyBorder="1" applyAlignment="1">
      <alignment horizontal="center" vertical="center"/>
    </xf>
    <xf numFmtId="0" fontId="2" fillId="7" borderId="5"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16" fillId="8" borderId="4" xfId="0" applyFont="1" applyFill="1" applyBorder="1" applyAlignment="1">
      <alignment horizontal="center" vertical="center" wrapText="1" readingOrder="1"/>
    </xf>
    <xf numFmtId="0" fontId="16" fillId="8" borderId="2" xfId="0" applyFont="1" applyFill="1" applyBorder="1" applyAlignment="1">
      <alignment horizontal="center" vertical="center" wrapText="1" readingOrder="1"/>
    </xf>
    <xf numFmtId="0" fontId="16" fillId="8" borderId="8" xfId="0" applyFont="1" applyFill="1" applyBorder="1" applyAlignment="1">
      <alignment horizontal="center" vertical="center" wrapText="1" readingOrder="1"/>
    </xf>
    <xf numFmtId="0" fontId="10" fillId="8" borderId="1" xfId="0" applyFont="1" applyFill="1" applyBorder="1" applyAlignment="1">
      <alignment horizontal="center" vertical="center" wrapText="1" readingOrder="1"/>
    </xf>
    <xf numFmtId="0" fontId="0" fillId="8" borderId="1" xfId="0" applyFill="1" applyBorder="1" applyAlignment="1">
      <alignment horizontal="center" vertical="center"/>
    </xf>
    <xf numFmtId="0" fontId="2" fillId="7" borderId="12"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 xfId="0" applyFont="1" applyFill="1" applyBorder="1" applyAlignment="1">
      <alignment horizontal="center" vertical="center"/>
    </xf>
    <xf numFmtId="3" fontId="0" fillId="0" borderId="1" xfId="0" applyNumberFormat="1" applyBorder="1" applyAlignment="1">
      <alignment horizontal="center" vertical="center"/>
    </xf>
    <xf numFmtId="0" fontId="2" fillId="10" borderId="1" xfId="0" applyFont="1" applyFill="1" applyBorder="1" applyAlignment="1">
      <alignment horizontal="center" vertical="center"/>
    </xf>
    <xf numFmtId="0" fontId="2" fillId="8" borderId="5" xfId="0" applyFont="1" applyFill="1" applyBorder="1" applyAlignment="1">
      <alignment horizontal="center" vertical="center"/>
    </xf>
    <xf numFmtId="0" fontId="2" fillId="8" borderId="7" xfId="0" applyFont="1" applyFill="1" applyBorder="1" applyAlignment="1">
      <alignment horizontal="center" vertical="center"/>
    </xf>
    <xf numFmtId="0" fontId="0" fillId="8" borderId="1" xfId="0" applyFill="1" applyBorder="1" applyAlignment="1">
      <alignment horizontal="center" vertical="center" wrapText="1"/>
    </xf>
    <xf numFmtId="0" fontId="2" fillId="8" borderId="1" xfId="0" applyFont="1" applyFill="1" applyBorder="1" applyAlignment="1">
      <alignment horizontal="center" vertical="center"/>
    </xf>
    <xf numFmtId="0" fontId="13" fillId="8" borderId="1" xfId="0" applyFont="1" applyFill="1" applyBorder="1" applyAlignment="1">
      <alignment horizontal="center" vertical="center" wrapText="1" readingOrder="1"/>
    </xf>
    <xf numFmtId="0" fontId="12" fillId="8" borderId="1" xfId="0" applyFont="1" applyFill="1" applyBorder="1" applyAlignment="1">
      <alignment horizontal="center" vertical="center" wrapText="1" readingOrder="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left" vertical="top" wrapText="1"/>
    </xf>
    <xf numFmtId="41" fontId="0" fillId="0" borderId="1" xfId="2" applyFont="1" applyBorder="1" applyAlignment="1">
      <alignment horizontal="center" vertical="center"/>
    </xf>
    <xf numFmtId="0" fontId="12" fillId="8" borderId="4" xfId="0" applyFont="1" applyFill="1" applyBorder="1" applyAlignment="1">
      <alignment horizontal="center" vertical="center" wrapText="1" readingOrder="1"/>
    </xf>
    <xf numFmtId="0" fontId="12" fillId="8" borderId="8" xfId="0" applyFont="1" applyFill="1" applyBorder="1" applyAlignment="1">
      <alignment horizontal="center" vertical="center" wrapText="1" readingOrder="1"/>
    </xf>
    <xf numFmtId="0" fontId="12" fillId="8" borderId="2" xfId="0" applyFont="1" applyFill="1" applyBorder="1" applyAlignment="1">
      <alignment horizontal="center" vertical="center" wrapText="1" readingOrder="1"/>
    </xf>
    <xf numFmtId="0" fontId="10" fillId="0" borderId="1" xfId="0" applyFont="1" applyBorder="1" applyAlignment="1">
      <alignment horizontal="center" vertical="center" wrapText="1" readingOrder="1"/>
    </xf>
    <xf numFmtId="0" fontId="0" fillId="0" borderId="0" xfId="0" applyAlignment="1">
      <alignment horizontal="left" vertical="center" wrapText="1"/>
    </xf>
    <xf numFmtId="0" fontId="0" fillId="0" borderId="0" xfId="0" applyAlignment="1">
      <alignment horizontal="left" vertical="center"/>
    </xf>
    <xf numFmtId="0" fontId="10" fillId="8" borderId="4" xfId="0" applyFont="1" applyFill="1" applyBorder="1" applyAlignment="1">
      <alignment horizontal="center" vertical="center" wrapText="1" readingOrder="1"/>
    </xf>
    <xf numFmtId="0" fontId="10" fillId="8" borderId="8" xfId="0" applyFont="1" applyFill="1" applyBorder="1" applyAlignment="1">
      <alignment horizontal="center" vertical="center" wrapText="1" readingOrder="1"/>
    </xf>
    <xf numFmtId="0" fontId="10" fillId="8" borderId="2" xfId="0" applyFont="1" applyFill="1" applyBorder="1" applyAlignment="1">
      <alignment horizontal="center" vertical="center" wrapText="1" readingOrder="1"/>
    </xf>
    <xf numFmtId="0" fontId="0" fillId="0" borderId="0" xfId="0" applyAlignment="1">
      <alignment horizontal="center" vertical="center" wrapText="1"/>
    </xf>
    <xf numFmtId="0" fontId="21" fillId="10" borderId="1" xfId="1" applyFont="1" applyFill="1" applyBorder="1" applyAlignment="1">
      <alignment horizontal="center" vertical="center" wrapText="1"/>
    </xf>
    <xf numFmtId="0" fontId="21" fillId="10" borderId="5" xfId="1" applyFont="1" applyFill="1" applyBorder="1" applyAlignment="1">
      <alignment horizontal="center" vertical="center"/>
    </xf>
    <xf numFmtId="0" fontId="23" fillId="8" borderId="1" xfId="1" applyFont="1" applyFill="1" applyBorder="1" applyAlignment="1">
      <alignment horizontal="center" vertical="center"/>
    </xf>
    <xf numFmtId="0" fontId="21" fillId="8" borderId="5" xfId="1" applyFont="1" applyFill="1" applyBorder="1" applyAlignment="1">
      <alignment horizontal="center" vertical="center"/>
    </xf>
    <xf numFmtId="0" fontId="21" fillId="8" borderId="1" xfId="1" applyFont="1" applyFill="1" applyBorder="1" applyAlignment="1">
      <alignment horizontal="center" vertical="center"/>
    </xf>
    <xf numFmtId="10" fontId="0" fillId="0" borderId="1" xfId="0" applyNumberFormat="1" applyBorder="1" applyAlignment="1">
      <alignment horizontal="left" vertical="top" wrapText="1"/>
    </xf>
    <xf numFmtId="0" fontId="0" fillId="3" borderId="1" xfId="0" applyFill="1" applyBorder="1" applyAlignment="1">
      <alignment horizontal="center" vertical="center"/>
    </xf>
    <xf numFmtId="0" fontId="2" fillId="0" borderId="12" xfId="0" applyFont="1" applyBorder="1" applyAlignment="1">
      <alignment horizontal="center" vertical="center" wrapText="1"/>
    </xf>
    <xf numFmtId="0" fontId="2" fillId="0" borderId="3" xfId="0" applyFont="1" applyBorder="1" applyAlignment="1">
      <alignment horizontal="center" vertical="center"/>
    </xf>
    <xf numFmtId="0" fontId="2" fillId="0" borderId="13"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2" fillId="0" borderId="14" xfId="0" applyFont="1" applyBorder="1" applyAlignment="1">
      <alignment horizontal="center" vertical="center"/>
    </xf>
    <xf numFmtId="0" fontId="12" fillId="0" borderId="4" xfId="0" applyFont="1" applyBorder="1" applyAlignment="1">
      <alignment horizontal="center" vertical="center" wrapText="1" readingOrder="1"/>
    </xf>
    <xf numFmtId="0" fontId="12" fillId="0" borderId="8" xfId="0" applyFont="1" applyBorder="1" applyAlignment="1">
      <alignment horizontal="center" vertical="center" wrapText="1" readingOrder="1"/>
    </xf>
    <xf numFmtId="0" fontId="12" fillId="0" borderId="2" xfId="0" applyFont="1" applyBorder="1" applyAlignment="1">
      <alignment horizontal="center" vertical="center" wrapText="1" readingOrder="1"/>
    </xf>
    <xf numFmtId="0" fontId="10" fillId="0" borderId="8" xfId="0" applyFont="1" applyBorder="1" applyAlignment="1">
      <alignment horizontal="center" vertical="center" wrapText="1" readingOrder="1"/>
    </xf>
    <xf numFmtId="0" fontId="10" fillId="0" borderId="2" xfId="0" applyFont="1" applyBorder="1" applyAlignment="1">
      <alignment horizontal="center" vertical="center" wrapText="1" readingOrder="1"/>
    </xf>
    <xf numFmtId="0" fontId="2" fillId="11" borderId="5"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8" borderId="8" xfId="0" applyFont="1" applyFill="1" applyBorder="1" applyAlignment="1">
      <alignment horizontal="center" vertical="center"/>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11" borderId="5" xfId="0" applyFont="1" applyFill="1" applyBorder="1" applyAlignment="1">
      <alignment horizontal="center" vertical="center"/>
    </xf>
    <xf numFmtId="0" fontId="2" fillId="11" borderId="6" xfId="0" applyFont="1" applyFill="1" applyBorder="1" applyAlignment="1">
      <alignment horizontal="center" vertical="center"/>
    </xf>
    <xf numFmtId="0" fontId="2" fillId="11" borderId="7" xfId="0" applyFont="1" applyFill="1" applyBorder="1" applyAlignment="1">
      <alignment horizontal="center" vertical="center"/>
    </xf>
    <xf numFmtId="0" fontId="34" fillId="8" borderId="1" xfId="0" applyFont="1" applyFill="1" applyBorder="1" applyAlignment="1">
      <alignment horizontal="center" vertical="center" wrapText="1" readingOrder="1"/>
    </xf>
    <xf numFmtId="0" fontId="2" fillId="8" borderId="1" xfId="0" applyFont="1" applyFill="1" applyBorder="1" applyAlignment="1">
      <alignment horizontal="center" vertical="center" wrapText="1"/>
    </xf>
    <xf numFmtId="0" fontId="10" fillId="0" borderId="4" xfId="0" applyFont="1" applyBorder="1" applyAlignment="1">
      <alignment horizontal="center" vertical="center" wrapText="1" readingOrder="1"/>
    </xf>
    <xf numFmtId="0" fontId="0" fillId="9" borderId="1" xfId="0" applyFill="1" applyBorder="1" applyAlignment="1">
      <alignment horizontal="center" vertical="center"/>
    </xf>
    <xf numFmtId="0" fontId="13" fillId="0" borderId="1" xfId="0" applyFont="1" applyBorder="1" applyAlignment="1">
      <alignment horizontal="center" vertical="center" wrapText="1" readingOrder="1"/>
    </xf>
    <xf numFmtId="0" fontId="0" fillId="10" borderId="1" xfId="0" applyFill="1" applyBorder="1" applyAlignment="1">
      <alignment horizontal="center" vertical="center"/>
    </xf>
    <xf numFmtId="0" fontId="2" fillId="7" borderId="5"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5"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0" fillId="8" borderId="4" xfId="0" applyFill="1" applyBorder="1" applyAlignment="1">
      <alignment horizontal="center" vertical="center" wrapText="1"/>
    </xf>
    <xf numFmtId="0" fontId="0" fillId="8" borderId="2" xfId="0" applyFill="1" applyBorder="1" applyAlignment="1">
      <alignment horizontal="center" vertical="center" wrapText="1"/>
    </xf>
    <xf numFmtId="0" fontId="2" fillId="10" borderId="6" xfId="0" applyFont="1" applyFill="1" applyBorder="1" applyAlignment="1">
      <alignment horizontal="center" vertical="center"/>
    </xf>
    <xf numFmtId="0" fontId="5" fillId="5" borderId="1" xfId="1" applyFill="1" applyBorder="1" applyAlignment="1">
      <alignment horizontal="center" vertical="center"/>
    </xf>
    <xf numFmtId="0" fontId="6" fillId="4" borderId="1" xfId="0" applyFont="1" applyFill="1" applyBorder="1" applyAlignment="1">
      <alignment horizontal="center" vertical="center"/>
    </xf>
    <xf numFmtId="0" fontId="0" fillId="0" borderId="3" xfId="0" applyBorder="1" applyAlignment="1">
      <alignment horizontal="center" vertical="center"/>
    </xf>
    <xf numFmtId="0" fontId="7" fillId="0" borderId="0" xfId="1" applyFont="1" applyAlignment="1">
      <alignment horizontal="center" vertical="center"/>
    </xf>
    <xf numFmtId="0" fontId="6" fillId="4" borderId="1" xfId="1" applyFont="1" applyFill="1" applyBorder="1" applyAlignment="1">
      <alignment horizontal="center" vertical="center"/>
    </xf>
    <xf numFmtId="0" fontId="9" fillId="4" borderId="1" xfId="1" applyFont="1" applyFill="1" applyBorder="1" applyAlignment="1">
      <alignment horizontal="center" vertical="center"/>
    </xf>
    <xf numFmtId="0" fontId="6" fillId="4" borderId="5" xfId="1" applyFont="1" applyFill="1" applyBorder="1" applyAlignment="1">
      <alignment horizontal="center" vertical="center"/>
    </xf>
    <xf numFmtId="0" fontId="6" fillId="4" borderId="7" xfId="1" applyFont="1" applyFill="1" applyBorder="1" applyAlignment="1">
      <alignment horizontal="center" vertical="center"/>
    </xf>
    <xf numFmtId="0" fontId="6" fillId="4" borderId="4" xfId="1" applyFont="1" applyFill="1" applyBorder="1" applyAlignment="1">
      <alignment horizontal="center" vertical="center"/>
    </xf>
    <xf numFmtId="0" fontId="6" fillId="4" borderId="2" xfId="1" applyFont="1" applyFill="1" applyBorder="1" applyAlignment="1">
      <alignment horizontal="center" vertical="center"/>
    </xf>
    <xf numFmtId="0" fontId="7" fillId="0" borderId="0" xfId="1" applyFont="1" applyAlignment="1">
      <alignment horizontal="left" vertical="center"/>
    </xf>
    <xf numFmtId="0" fontId="8" fillId="6" borderId="1" xfId="0" applyFont="1" applyFill="1" applyBorder="1" applyAlignment="1">
      <alignment horizontal="center" wrapText="1"/>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8" borderId="4" xfId="0" applyFill="1" applyBorder="1" applyAlignment="1">
      <alignment horizontal="center" vertical="center"/>
    </xf>
    <xf numFmtId="0" fontId="0" fillId="8" borderId="2" xfId="0"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0" fillId="13" borderId="1" xfId="0" applyFill="1" applyBorder="1" applyAlignment="1">
      <alignment horizontal="center" vertical="center"/>
    </xf>
    <xf numFmtId="0" fontId="0" fillId="8" borderId="8" xfId="0" applyFill="1" applyBorder="1" applyAlignment="1">
      <alignment horizontal="center" vertical="center"/>
    </xf>
    <xf numFmtId="0" fontId="0" fillId="9" borderId="5" xfId="0" applyFill="1" applyBorder="1" applyAlignment="1">
      <alignment horizontal="center"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0" fillId="0" borderId="0" xfId="0" applyBorder="1" applyAlignment="1">
      <alignment horizontal="center" vertical="center"/>
    </xf>
    <xf numFmtId="0" fontId="10" fillId="0" borderId="0" xfId="0" applyFont="1" applyBorder="1" applyAlignment="1">
      <alignment horizontal="center" vertical="center" wrapText="1" readingOrder="1"/>
    </xf>
    <xf numFmtId="3" fontId="10" fillId="0" borderId="0" xfId="0" applyNumberFormat="1" applyFont="1" applyBorder="1" applyAlignment="1">
      <alignment horizontal="center" vertical="center" wrapText="1" readingOrder="1"/>
    </xf>
    <xf numFmtId="3" fontId="0" fillId="0" borderId="0" xfId="0" applyNumberFormat="1" applyBorder="1" applyAlignment="1">
      <alignment horizontal="center" vertical="center"/>
    </xf>
    <xf numFmtId="0" fontId="10" fillId="3" borderId="1" xfId="0" applyFont="1" applyFill="1" applyBorder="1" applyAlignment="1">
      <alignment horizontal="center" vertical="center" wrapText="1" readingOrder="1"/>
    </xf>
    <xf numFmtId="0" fontId="11" fillId="3" borderId="1" xfId="0" applyFont="1" applyFill="1" applyBorder="1" applyAlignment="1">
      <alignment horizontal="center" vertical="center" wrapText="1" readingOrder="1"/>
    </xf>
    <xf numFmtId="0" fontId="2" fillId="7" borderId="0" xfId="0" applyFont="1" applyFill="1" applyAlignment="1">
      <alignment vertical="center"/>
    </xf>
    <xf numFmtId="0" fontId="2" fillId="9" borderId="1" xfId="0" applyFont="1" applyFill="1" applyBorder="1" applyAlignment="1">
      <alignment vertical="center"/>
    </xf>
    <xf numFmtId="0" fontId="11" fillId="8" borderId="1" xfId="0" applyFont="1" applyFill="1" applyBorder="1" applyAlignment="1">
      <alignment horizontal="center" vertical="center" wrapText="1" readingOrder="1"/>
    </xf>
    <xf numFmtId="41" fontId="2" fillId="0" borderId="1" xfId="0" applyNumberFormat="1" applyFont="1" applyBorder="1" applyAlignment="1">
      <alignment horizontal="center" vertical="center"/>
    </xf>
    <xf numFmtId="41" fontId="2" fillId="0" borderId="1" xfId="2" applyFont="1" applyBorder="1" applyAlignment="1">
      <alignment horizontal="center" vertical="center"/>
    </xf>
    <xf numFmtId="3" fontId="10" fillId="3" borderId="1" xfId="0" applyNumberFormat="1" applyFont="1" applyFill="1" applyBorder="1" applyAlignment="1">
      <alignment horizontal="center" vertical="center" wrapText="1" readingOrder="1"/>
    </xf>
  </cellXfs>
  <cellStyles count="3">
    <cellStyle name="쉼표 [0]" xfId="2" builtinId="6"/>
    <cellStyle name="표준" xfId="0" builtinId="0"/>
    <cellStyle name="표준 2" xfId="1" xr:uid="{1C539D15-D695-4432-99C6-578076D63E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[ROE &amp;</a:t>
            </a:r>
            <a:r>
              <a:rPr lang="en-US" altLang="ko-KR" baseline="0"/>
              <a:t> </a:t>
            </a:r>
            <a:r>
              <a:rPr lang="en-US" altLang="ko-KR"/>
              <a:t>ROA]</a:t>
            </a:r>
            <a:r>
              <a:rPr lang="en-US" altLang="ko-KR" baseline="0"/>
              <a:t> </a:t>
            </a:r>
            <a:r>
              <a:rPr lang="en-US" altLang="ko-KR"/>
              <a:t> [ROIC]</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재무제표!$B$82</c:f>
              <c:strCache>
                <c:ptCount val="1"/>
                <c:pt idx="0">
                  <c:v>ROE</c:v>
                </c:pt>
              </c:strCache>
            </c:strRef>
          </c:tx>
          <c:spPr>
            <a:solidFill>
              <a:srgbClr val="00B050"/>
            </a:solidFill>
            <a:ln>
              <a:solidFill>
                <a:schemeClr val="tx1"/>
              </a:solidFill>
            </a:ln>
            <a:effectLst/>
          </c:spPr>
          <c:invertIfNegative val="0"/>
          <c:cat>
            <c:numRef>
              <c:f>재무제표!$D$2:$M$2</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재무제표!$D$82:$M$82</c:f>
              <c:numCache>
                <c:formatCode>0.00%</c:formatCode>
                <c:ptCount val="10"/>
                <c:pt idx="0">
                  <c:v>1.84E-2</c:v>
                </c:pt>
                <c:pt idx="1">
                  <c:v>5.5199999999999999E-2</c:v>
                </c:pt>
                <c:pt idx="2">
                  <c:v>0.20860000000000001</c:v>
                </c:pt>
                <c:pt idx="3">
                  <c:v>0.20449999999999999</c:v>
                </c:pt>
                <c:pt idx="4">
                  <c:v>8.3799999999999999E-2</c:v>
                </c:pt>
                <c:pt idx="5">
                  <c:v>0.26829999999999998</c:v>
                </c:pt>
                <c:pt idx="6">
                  <c:v>0.27279999999999999</c:v>
                </c:pt>
                <c:pt idx="7">
                  <c:v>0.2107</c:v>
                </c:pt>
                <c:pt idx="8">
                  <c:v>9.9699999999999997E-2</c:v>
                </c:pt>
                <c:pt idx="9">
                  <c:v>0.18029999999999999</c:v>
                </c:pt>
              </c:numCache>
            </c:numRef>
          </c:val>
          <c:extLst>
            <c:ext xmlns:c16="http://schemas.microsoft.com/office/drawing/2014/chart" uri="{C3380CC4-5D6E-409C-BE32-E72D297353CC}">
              <c16:uniqueId val="{00000000-28DF-4D9E-B13B-22CF65C94B32}"/>
            </c:ext>
          </c:extLst>
        </c:ser>
        <c:ser>
          <c:idx val="1"/>
          <c:order val="1"/>
          <c:tx>
            <c:strRef>
              <c:f>재무제표!$B$83</c:f>
              <c:strCache>
                <c:ptCount val="1"/>
                <c:pt idx="0">
                  <c:v>ROA</c:v>
                </c:pt>
              </c:strCache>
            </c:strRef>
          </c:tx>
          <c:spPr>
            <a:solidFill>
              <a:srgbClr val="00B0F0"/>
            </a:solidFill>
            <a:ln>
              <a:solidFill>
                <a:schemeClr val="tx1"/>
              </a:solidFill>
            </a:ln>
            <a:effectLst/>
          </c:spPr>
          <c:invertIfNegative val="0"/>
          <c:dPt>
            <c:idx val="5"/>
            <c:invertIfNegative val="0"/>
            <c:bubble3D val="0"/>
            <c:spPr>
              <a:solidFill>
                <a:srgbClr val="00B0F0"/>
              </a:solidFill>
              <a:ln>
                <a:solidFill>
                  <a:schemeClr val="tx1"/>
                </a:solidFill>
              </a:ln>
              <a:effectLst/>
            </c:spPr>
            <c:extLst>
              <c:ext xmlns:c16="http://schemas.microsoft.com/office/drawing/2014/chart" uri="{C3380CC4-5D6E-409C-BE32-E72D297353CC}">
                <c16:uniqueId val="{00000001-AF64-43FE-9065-2B698F80AF86}"/>
              </c:ext>
            </c:extLst>
          </c:dPt>
          <c:cat>
            <c:numRef>
              <c:f>재무제표!$D$2:$M$2</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재무제표!$D$83:$M$83</c:f>
              <c:numCache>
                <c:formatCode>0.00%</c:formatCode>
                <c:ptCount val="10"/>
                <c:pt idx="0">
                  <c:v>1.3100000000000001E-2</c:v>
                </c:pt>
                <c:pt idx="1">
                  <c:v>4.2000000000000003E-2</c:v>
                </c:pt>
                <c:pt idx="2">
                  <c:v>0.13139999999999999</c:v>
                </c:pt>
                <c:pt idx="3">
                  <c:v>0.1211</c:v>
                </c:pt>
                <c:pt idx="4">
                  <c:v>4.2500000000000003E-2</c:v>
                </c:pt>
                <c:pt idx="5">
                  <c:v>0.12759999999999999</c:v>
                </c:pt>
                <c:pt idx="6">
                  <c:v>0.1222</c:v>
                </c:pt>
                <c:pt idx="7">
                  <c:v>0.10299999999999999</c:v>
                </c:pt>
                <c:pt idx="8">
                  <c:v>5.4699999999999999E-2</c:v>
                </c:pt>
                <c:pt idx="9">
                  <c:v>0.1047</c:v>
                </c:pt>
              </c:numCache>
            </c:numRef>
          </c:val>
          <c:extLst>
            <c:ext xmlns:c16="http://schemas.microsoft.com/office/drawing/2014/chart" uri="{C3380CC4-5D6E-409C-BE32-E72D297353CC}">
              <c16:uniqueId val="{00000001-28DF-4D9E-B13B-22CF65C94B32}"/>
            </c:ext>
          </c:extLst>
        </c:ser>
        <c:dLbls>
          <c:showLegendKey val="0"/>
          <c:showVal val="0"/>
          <c:showCatName val="0"/>
          <c:showSerName val="0"/>
          <c:showPercent val="0"/>
          <c:showBubbleSize val="0"/>
        </c:dLbls>
        <c:gapWidth val="150"/>
        <c:axId val="403460240"/>
        <c:axId val="403460720"/>
      </c:barChart>
      <c:lineChart>
        <c:grouping val="standard"/>
        <c:varyColors val="0"/>
        <c:ser>
          <c:idx val="2"/>
          <c:order val="2"/>
          <c:tx>
            <c:strRef>
              <c:f>재무제표!$B$84</c:f>
              <c:strCache>
                <c:ptCount val="1"/>
                <c:pt idx="0">
                  <c:v>ROIC</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재무제표!$D$2:$M$2</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재무제표!$D$84:$M$84</c:f>
              <c:numCache>
                <c:formatCode>General</c:formatCode>
                <c:ptCount val="10"/>
                <c:pt idx="0">
                  <c:v>0</c:v>
                </c:pt>
                <c:pt idx="1">
                  <c:v>0</c:v>
                </c:pt>
                <c:pt idx="2">
                  <c:v>0</c:v>
                </c:pt>
                <c:pt idx="3">
                  <c:v>0</c:v>
                </c:pt>
                <c:pt idx="4">
                  <c:v>0</c:v>
                </c:pt>
                <c:pt idx="5" formatCode="0.00%">
                  <c:v>0.65280000000000005</c:v>
                </c:pt>
                <c:pt idx="6" formatCode="0.00%">
                  <c:v>0.71250000000000002</c:v>
                </c:pt>
                <c:pt idx="7" formatCode="0.00%">
                  <c:v>0.38819999999999999</c:v>
                </c:pt>
                <c:pt idx="8" formatCode="0.00%">
                  <c:v>0.32900000000000001</c:v>
                </c:pt>
                <c:pt idx="9" formatCode="0.00%">
                  <c:v>0.42649999999999999</c:v>
                </c:pt>
              </c:numCache>
            </c:numRef>
          </c:val>
          <c:smooth val="0"/>
          <c:extLst>
            <c:ext xmlns:c16="http://schemas.microsoft.com/office/drawing/2014/chart" uri="{C3380CC4-5D6E-409C-BE32-E72D297353CC}">
              <c16:uniqueId val="{00000002-6331-441F-A40E-B692527F975E}"/>
            </c:ext>
          </c:extLst>
        </c:ser>
        <c:dLbls>
          <c:showLegendKey val="0"/>
          <c:showVal val="0"/>
          <c:showCatName val="0"/>
          <c:showSerName val="0"/>
          <c:showPercent val="0"/>
          <c:showBubbleSize val="0"/>
        </c:dLbls>
        <c:marker val="1"/>
        <c:smooth val="0"/>
        <c:axId val="403460240"/>
        <c:axId val="403460720"/>
      </c:lineChart>
      <c:catAx>
        <c:axId val="40346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03460720"/>
        <c:crosses val="autoZero"/>
        <c:auto val="1"/>
        <c:lblAlgn val="ctr"/>
        <c:lblOffset val="100"/>
        <c:noMultiLvlLbl val="0"/>
      </c:catAx>
      <c:valAx>
        <c:axId val="40346072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03460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최근 </a:t>
            </a:r>
            <a:r>
              <a:rPr lang="en-US" altLang="ko-KR"/>
              <a:t>10</a:t>
            </a:r>
            <a:r>
              <a:rPr lang="ko-KR" altLang="en-US"/>
              <a:t>년간 주주환원율 </a:t>
            </a:r>
            <a:r>
              <a:rPr lang="en-US" altLang="ko-KR"/>
              <a:t>&amp; CAPEX</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tx>
            <c:strRef>
              <c:f>재무제표!$B$94</c:f>
              <c:strCache>
                <c:ptCount val="1"/>
                <c:pt idx="0">
                  <c:v>주주환원율</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재무제표!$C$94:$M$94</c:f>
              <c:numCache>
                <c:formatCode>0.00%</c:formatCode>
                <c:ptCount val="11"/>
                <c:pt idx="0">
                  <c:v>0.34810000000000002</c:v>
                </c:pt>
                <c:pt idx="1">
                  <c:v>0.73599999999999999</c:v>
                </c:pt>
                <c:pt idx="2">
                  <c:v>0.3125</c:v>
                </c:pt>
                <c:pt idx="3">
                  <c:v>0.24310000000000001</c:v>
                </c:pt>
                <c:pt idx="4">
                  <c:v>0.37590578512396694</c:v>
                </c:pt>
                <c:pt idx="5">
                  <c:v>0.41070000000000001</c:v>
                </c:pt>
                <c:pt idx="6">
                  <c:v>0.2903</c:v>
                </c:pt>
                <c:pt idx="7">
                  <c:v>0.23880000000000001</c:v>
                </c:pt>
                <c:pt idx="8">
                  <c:v>0.34948413361169106</c:v>
                </c:pt>
                <c:pt idx="9">
                  <c:v>0.77055263157894727</c:v>
                </c:pt>
                <c:pt idx="10">
                  <c:v>0.68722787944025843</c:v>
                </c:pt>
              </c:numCache>
            </c:numRef>
          </c:val>
          <c:smooth val="0"/>
          <c:extLst>
            <c:ext xmlns:c16="http://schemas.microsoft.com/office/drawing/2014/chart" uri="{C3380CC4-5D6E-409C-BE32-E72D297353CC}">
              <c16:uniqueId val="{00000000-AC97-4E43-8168-52D9EB7716BD}"/>
            </c:ext>
          </c:extLst>
        </c:ser>
        <c:dLbls>
          <c:showLegendKey val="0"/>
          <c:showVal val="0"/>
          <c:showCatName val="0"/>
          <c:showSerName val="0"/>
          <c:showPercent val="0"/>
          <c:showBubbleSize val="0"/>
        </c:dLbls>
        <c:marker val="1"/>
        <c:smooth val="0"/>
        <c:axId val="180948544"/>
        <c:axId val="180945664"/>
      </c:lineChart>
      <c:lineChart>
        <c:grouping val="standard"/>
        <c:varyColors val="0"/>
        <c:ser>
          <c:idx val="1"/>
          <c:order val="1"/>
          <c:tx>
            <c:strRef>
              <c:f>재무제표!$B$74</c:f>
              <c:strCache>
                <c:ptCount val="1"/>
                <c:pt idx="0">
                  <c:v>CAPEX</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val>
            <c:numRef>
              <c:f>재무제표!$C$74:$M$74</c:f>
              <c:numCache>
                <c:formatCode>General</c:formatCode>
                <c:ptCount val="11"/>
                <c:pt idx="0">
                  <c:v>235</c:v>
                </c:pt>
                <c:pt idx="1">
                  <c:v>145</c:v>
                </c:pt>
                <c:pt idx="2">
                  <c:v>95</c:v>
                </c:pt>
                <c:pt idx="3">
                  <c:v>429</c:v>
                </c:pt>
                <c:pt idx="4">
                  <c:v>277</c:v>
                </c:pt>
                <c:pt idx="5">
                  <c:v>159</c:v>
                </c:pt>
                <c:pt idx="6">
                  <c:v>275</c:v>
                </c:pt>
                <c:pt idx="7">
                  <c:v>887</c:v>
                </c:pt>
                <c:pt idx="8">
                  <c:v>557</c:v>
                </c:pt>
                <c:pt idx="9">
                  <c:v>157</c:v>
                </c:pt>
                <c:pt idx="10">
                  <c:v>162</c:v>
                </c:pt>
              </c:numCache>
            </c:numRef>
          </c:val>
          <c:smooth val="0"/>
          <c:extLst>
            <c:ext xmlns:c16="http://schemas.microsoft.com/office/drawing/2014/chart" uri="{C3380CC4-5D6E-409C-BE32-E72D297353CC}">
              <c16:uniqueId val="{00000000-389A-458F-AE5A-0EEEB78D2E58}"/>
            </c:ext>
          </c:extLst>
        </c:ser>
        <c:dLbls>
          <c:showLegendKey val="0"/>
          <c:showVal val="0"/>
          <c:showCatName val="0"/>
          <c:showSerName val="0"/>
          <c:showPercent val="0"/>
          <c:showBubbleSize val="0"/>
        </c:dLbls>
        <c:marker val="1"/>
        <c:smooth val="0"/>
        <c:axId val="306652399"/>
        <c:axId val="306657199"/>
      </c:lineChart>
      <c:catAx>
        <c:axId val="1809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0945664"/>
        <c:crosses val="autoZero"/>
        <c:auto val="1"/>
        <c:lblAlgn val="ctr"/>
        <c:lblOffset val="100"/>
        <c:noMultiLvlLbl val="0"/>
      </c:catAx>
      <c:valAx>
        <c:axId val="180945664"/>
        <c:scaling>
          <c:orientation val="minMax"/>
          <c:max val="0.8"/>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0948544"/>
        <c:crosses val="autoZero"/>
        <c:crossBetween val="between"/>
      </c:valAx>
      <c:valAx>
        <c:axId val="3066571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6652399"/>
        <c:crosses val="max"/>
        <c:crossBetween val="between"/>
      </c:valAx>
      <c:catAx>
        <c:axId val="306652399"/>
        <c:scaling>
          <c:orientation val="minMax"/>
        </c:scaling>
        <c:delete val="1"/>
        <c:axPos val="b"/>
        <c:majorTickMark val="out"/>
        <c:minorTickMark val="none"/>
        <c:tickLblPos val="nextTo"/>
        <c:crossAx val="3066571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매출총이익율 </a:t>
            </a:r>
            <a:r>
              <a:rPr lang="en-US" altLang="ko-KR"/>
              <a:t>/ </a:t>
            </a:r>
            <a:r>
              <a:rPr lang="ko-KR" altLang="en-US"/>
              <a:t>영업이익율 </a:t>
            </a:r>
            <a:r>
              <a:rPr lang="en-US" altLang="ko-KR"/>
              <a:t>/ </a:t>
            </a:r>
            <a:r>
              <a:rPr lang="ko-KR" altLang="en-US"/>
              <a:t>순이익율 </a:t>
            </a:r>
            <a:r>
              <a:rPr lang="en-US" altLang="ko-KR"/>
              <a:t>/ OCF</a:t>
            </a:r>
            <a:r>
              <a:rPr lang="ko-KR" altLang="en-US"/>
              <a:t>마진율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재무제표!$B$13</c:f>
              <c:strCache>
                <c:ptCount val="1"/>
                <c:pt idx="0">
                  <c:v>매출총이익</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재무제표!$I$2:$M$2</c:f>
              <c:numCache>
                <c:formatCode>General</c:formatCode>
                <c:ptCount val="5"/>
                <c:pt idx="0">
                  <c:v>2021</c:v>
                </c:pt>
                <c:pt idx="1">
                  <c:v>2022</c:v>
                </c:pt>
                <c:pt idx="2">
                  <c:v>2023</c:v>
                </c:pt>
                <c:pt idx="3">
                  <c:v>2024</c:v>
                </c:pt>
                <c:pt idx="4">
                  <c:v>2025</c:v>
                </c:pt>
              </c:numCache>
            </c:numRef>
          </c:cat>
          <c:val>
            <c:numRef>
              <c:f>재무제표!$C$14:$M$14</c:f>
              <c:numCache>
                <c:formatCode>0.00%</c:formatCode>
                <c:ptCount val="11"/>
                <c:pt idx="0">
                  <c:v>0.57667731629392971</c:v>
                </c:pt>
                <c:pt idx="1">
                  <c:v>0.56332378223495705</c:v>
                </c:pt>
                <c:pt idx="2">
                  <c:v>0.58825862752875846</c:v>
                </c:pt>
                <c:pt idx="3">
                  <c:v>0.56990753712524511</c:v>
                </c:pt>
                <c:pt idx="4">
                  <c:v>0.5719185913560485</c:v>
                </c:pt>
                <c:pt idx="5">
                  <c:v>0.55066357699599744</c:v>
                </c:pt>
                <c:pt idx="6">
                  <c:v>0.55049999999999999</c:v>
                </c:pt>
                <c:pt idx="7">
                  <c:v>0.56659999999999999</c:v>
                </c:pt>
                <c:pt idx="8">
                  <c:v>0.56359999999999999</c:v>
                </c:pt>
                <c:pt idx="9">
                  <c:v>0.56630000000000003</c:v>
                </c:pt>
                <c:pt idx="10">
                  <c:v>0.56710000000000005</c:v>
                </c:pt>
              </c:numCache>
            </c:numRef>
          </c:val>
          <c:smooth val="0"/>
          <c:extLst>
            <c:ext xmlns:c16="http://schemas.microsoft.com/office/drawing/2014/chart" uri="{C3380CC4-5D6E-409C-BE32-E72D297353CC}">
              <c16:uniqueId val="{00000000-0C7C-42A5-878D-B270CD7D35C0}"/>
            </c:ext>
          </c:extLst>
        </c:ser>
        <c:ser>
          <c:idx val="1"/>
          <c:order val="1"/>
          <c:tx>
            <c:strRef>
              <c:f>재무제표!$B$27</c:f>
              <c:strCache>
                <c:ptCount val="1"/>
                <c:pt idx="0">
                  <c:v>영업이익</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재무제표!$C$28:$M$28</c:f>
              <c:numCache>
                <c:formatCode>0.0%</c:formatCode>
                <c:ptCount val="11"/>
                <c:pt idx="0">
                  <c:v>6.7092651757188496E-2</c:v>
                </c:pt>
                <c:pt idx="1">
                  <c:v>2.0057306590257881E-2</c:v>
                </c:pt>
                <c:pt idx="2">
                  <c:v>5.7120190400634666E-2</c:v>
                </c:pt>
                <c:pt idx="3">
                  <c:v>0.13505183524796863</c:v>
                </c:pt>
                <c:pt idx="4">
                  <c:v>0.13629087582895039</c:v>
                </c:pt>
                <c:pt idx="5">
                  <c:v>6.9096271329260592E-2</c:v>
                </c:pt>
                <c:pt idx="6">
                  <c:v>0.14064497797982667</c:v>
                </c:pt>
                <c:pt idx="7">
                  <c:v>0.16196172248803828</c:v>
                </c:pt>
                <c:pt idx="8">
                  <c:v>0.13622754491017963</c:v>
                </c:pt>
                <c:pt idx="9">
                  <c:v>0.13118233920611336</c:v>
                </c:pt>
                <c:pt idx="10">
                  <c:v>0.13673861453271557</c:v>
                </c:pt>
              </c:numCache>
            </c:numRef>
          </c:val>
          <c:smooth val="0"/>
          <c:extLst>
            <c:ext xmlns:c16="http://schemas.microsoft.com/office/drawing/2014/chart" uri="{C3380CC4-5D6E-409C-BE32-E72D297353CC}">
              <c16:uniqueId val="{00000001-0C7C-42A5-878D-B270CD7D35C0}"/>
            </c:ext>
          </c:extLst>
        </c:ser>
        <c:ser>
          <c:idx val="2"/>
          <c:order val="2"/>
          <c:tx>
            <c:strRef>
              <c:f>재무제표!$B$36</c:f>
              <c:strCache>
                <c:ptCount val="1"/>
                <c:pt idx="0">
                  <c:v>당기순이익</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재무제표!$C$37:$M$37</c:f>
              <c:numCache>
                <c:formatCode>0.0%</c:formatCode>
                <c:ptCount val="11"/>
                <c:pt idx="0">
                  <c:v>6.3897763578274758E-2</c:v>
                </c:pt>
                <c:pt idx="1">
                  <c:v>1.7191977077363897E-2</c:v>
                </c:pt>
                <c:pt idx="2">
                  <c:v>4.2840142800476003E-2</c:v>
                </c:pt>
                <c:pt idx="3">
                  <c:v>0.11992154665172317</c:v>
                </c:pt>
                <c:pt idx="4">
                  <c:v>0.1106791676194832</c:v>
                </c:pt>
                <c:pt idx="5">
                  <c:v>4.4238466399831471E-2</c:v>
                </c:pt>
                <c:pt idx="6">
                  <c:v>0.11578349197329166</c:v>
                </c:pt>
                <c:pt idx="7">
                  <c:v>0.11913875598086124</c:v>
                </c:pt>
                <c:pt idx="8">
                  <c:v>0.10243798118049616</c:v>
                </c:pt>
                <c:pt idx="9">
                  <c:v>5.3279558480152832E-2</c:v>
                </c:pt>
                <c:pt idx="10">
                  <c:v>0.10498361396767997</c:v>
                </c:pt>
              </c:numCache>
            </c:numRef>
          </c:val>
          <c:smooth val="0"/>
          <c:extLst>
            <c:ext xmlns:c16="http://schemas.microsoft.com/office/drawing/2014/chart" uri="{C3380CC4-5D6E-409C-BE32-E72D297353CC}">
              <c16:uniqueId val="{00000002-0C7C-42A5-878D-B270CD7D35C0}"/>
            </c:ext>
          </c:extLst>
        </c:ser>
        <c:ser>
          <c:idx val="3"/>
          <c:order val="3"/>
          <c:tx>
            <c:strRef>
              <c:f>재무제표!$B$57</c:f>
              <c:strCache>
                <c:ptCount val="1"/>
                <c:pt idx="0">
                  <c:v>영업활동현금흐름
(OCF)</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재무제표!$C$59:$M$59</c:f>
              <c:numCache>
                <c:formatCode>0.0%</c:formatCode>
                <c:ptCount val="11"/>
                <c:pt idx="0">
                  <c:v>0.14057507987220447</c:v>
                </c:pt>
                <c:pt idx="1">
                  <c:v>6.475644699140401E-2</c:v>
                </c:pt>
                <c:pt idx="2">
                  <c:v>0.18722729075763586</c:v>
                </c:pt>
                <c:pt idx="3">
                  <c:v>0.25721490613617259</c:v>
                </c:pt>
                <c:pt idx="4">
                  <c:v>0.14109307111822547</c:v>
                </c:pt>
                <c:pt idx="5">
                  <c:v>0.20349694543922478</c:v>
                </c:pt>
                <c:pt idx="6">
                  <c:v>0.27333428043756214</c:v>
                </c:pt>
                <c:pt idx="7">
                  <c:v>0.19736842105263158</c:v>
                </c:pt>
                <c:pt idx="8">
                  <c:v>0.18028229255774167</c:v>
                </c:pt>
                <c:pt idx="9">
                  <c:v>0.18509870515814053</c:v>
                </c:pt>
                <c:pt idx="10">
                  <c:v>0.17391795683128036</c:v>
                </c:pt>
              </c:numCache>
            </c:numRef>
          </c:val>
          <c:smooth val="0"/>
          <c:extLst>
            <c:ext xmlns:c16="http://schemas.microsoft.com/office/drawing/2014/chart" uri="{C3380CC4-5D6E-409C-BE32-E72D297353CC}">
              <c16:uniqueId val="{00000000-B38B-4BD4-8FEE-7B4FD50C2B90}"/>
            </c:ext>
          </c:extLst>
        </c:ser>
        <c:dLbls>
          <c:showLegendKey val="0"/>
          <c:showVal val="0"/>
          <c:showCatName val="0"/>
          <c:showSerName val="0"/>
          <c:showPercent val="0"/>
          <c:showBubbleSize val="0"/>
        </c:dLbls>
        <c:marker val="1"/>
        <c:smooth val="0"/>
        <c:axId val="266548880"/>
        <c:axId val="266549360"/>
      </c:lineChart>
      <c:catAx>
        <c:axId val="26654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66549360"/>
        <c:crosses val="autoZero"/>
        <c:auto val="1"/>
        <c:lblAlgn val="ctr"/>
        <c:lblOffset val="100"/>
        <c:noMultiLvlLbl val="0"/>
      </c:catAx>
      <c:valAx>
        <c:axId val="266549360"/>
        <c:scaling>
          <c:orientation val="minMax"/>
          <c:max val="0.30000000000000004"/>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66548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재무제표!$B$89</c:f>
              <c:strCache>
                <c:ptCount val="1"/>
                <c:pt idx="0">
                  <c:v>PER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재무제표!$C$89:$M$89</c:f>
              <c:numCache>
                <c:formatCode>General</c:formatCode>
                <c:ptCount val="11"/>
                <c:pt idx="0">
                  <c:v>17.89</c:v>
                </c:pt>
                <c:pt idx="1">
                  <c:v>33.17</c:v>
                </c:pt>
                <c:pt idx="2">
                  <c:v>13.72</c:v>
                </c:pt>
                <c:pt idx="3">
                  <c:v>7.41</c:v>
                </c:pt>
                <c:pt idx="4">
                  <c:v>10.42</c:v>
                </c:pt>
                <c:pt idx="5">
                  <c:v>21.47</c:v>
                </c:pt>
                <c:pt idx="6">
                  <c:v>12.04</c:v>
                </c:pt>
                <c:pt idx="7">
                  <c:v>9.11</c:v>
                </c:pt>
                <c:pt idx="8">
                  <c:v>7.58</c:v>
                </c:pt>
                <c:pt idx="9">
                  <c:v>10.97</c:v>
                </c:pt>
                <c:pt idx="10">
                  <c:v>5.33</c:v>
                </c:pt>
              </c:numCache>
            </c:numRef>
          </c:val>
          <c:smooth val="0"/>
          <c:extLst>
            <c:ext xmlns:c16="http://schemas.microsoft.com/office/drawing/2014/chart" uri="{C3380CC4-5D6E-409C-BE32-E72D297353CC}">
              <c16:uniqueId val="{00000000-E556-4ED5-81C3-680BD86482FE}"/>
            </c:ext>
          </c:extLst>
        </c:ser>
        <c:dLbls>
          <c:showLegendKey val="0"/>
          <c:showVal val="0"/>
          <c:showCatName val="0"/>
          <c:showSerName val="0"/>
          <c:showPercent val="0"/>
          <c:showBubbleSize val="0"/>
        </c:dLbls>
        <c:marker val="1"/>
        <c:smooth val="0"/>
        <c:axId val="14961952"/>
        <c:axId val="14959552"/>
      </c:lineChart>
      <c:catAx>
        <c:axId val="1496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4959552"/>
        <c:crosses val="autoZero"/>
        <c:auto val="1"/>
        <c:lblAlgn val="ctr"/>
        <c:lblOffset val="100"/>
        <c:noMultiLvlLbl val="0"/>
      </c:catAx>
      <c:valAx>
        <c:axId val="14959552"/>
        <c:scaling>
          <c:orientation val="minMax"/>
          <c:min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4961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시가총액 </a:t>
            </a:r>
            <a:r>
              <a:rPr lang="en-US" altLang="ko-KR"/>
              <a:t>&amp; </a:t>
            </a:r>
            <a:r>
              <a:rPr lang="ko-KR" altLang="en-US"/>
              <a:t>당기순이익 </a:t>
            </a:r>
            <a:r>
              <a:rPr lang="en-US" altLang="ko-KR"/>
              <a:t>&amp; </a:t>
            </a:r>
            <a:r>
              <a:rPr lang="ko-KR" altLang="en-US"/>
              <a:t>주주환원액</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재무제표!$B$108</c:f>
              <c:strCache>
                <c:ptCount val="1"/>
                <c:pt idx="0">
                  <c:v>당기순이익</c:v>
                </c:pt>
              </c:strCache>
            </c:strRef>
          </c:tx>
          <c:spPr>
            <a:solidFill>
              <a:srgbClr val="00B050"/>
            </a:solidFill>
            <a:ln>
              <a:solidFill>
                <a:schemeClr val="tx1"/>
              </a:solidFill>
            </a:ln>
            <a:effectLst/>
          </c:spPr>
          <c:invertIfNegative val="0"/>
          <c:cat>
            <c:numRef>
              <c:f>재무제표!$C$104:$M$104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재무제표!$C$108:$M$108</c:f>
              <c:numCache>
                <c:formatCode>General</c:formatCode>
                <c:ptCount val="11"/>
                <c:pt idx="0">
                  <c:v>80</c:v>
                </c:pt>
                <c:pt idx="1">
                  <c:v>30</c:v>
                </c:pt>
                <c:pt idx="2">
                  <c:v>108</c:v>
                </c:pt>
                <c:pt idx="3">
                  <c:v>428</c:v>
                </c:pt>
                <c:pt idx="4">
                  <c:v>484</c:v>
                </c:pt>
                <c:pt idx="5">
                  <c:v>210</c:v>
                </c:pt>
                <c:pt idx="6">
                  <c:v>815</c:v>
                </c:pt>
                <c:pt idx="7">
                  <c:v>996</c:v>
                </c:pt>
                <c:pt idx="8">
                  <c:v>958</c:v>
                </c:pt>
                <c:pt idx="9">
                  <c:v>502</c:v>
                </c:pt>
                <c:pt idx="10">
                  <c:v>929</c:v>
                </c:pt>
              </c:numCache>
            </c:numRef>
          </c:val>
          <c:extLst>
            <c:ext xmlns:c16="http://schemas.microsoft.com/office/drawing/2014/chart" uri="{C3380CC4-5D6E-409C-BE32-E72D297353CC}">
              <c16:uniqueId val="{00000000-2ED1-4DB6-A5DB-2208529DAA43}"/>
            </c:ext>
          </c:extLst>
        </c:ser>
        <c:ser>
          <c:idx val="2"/>
          <c:order val="2"/>
          <c:tx>
            <c:strRef>
              <c:f>재무제표!$B$95</c:f>
              <c:strCache>
                <c:ptCount val="1"/>
                <c:pt idx="0">
                  <c:v>주주환원액</c:v>
                </c:pt>
              </c:strCache>
            </c:strRef>
          </c:tx>
          <c:spPr>
            <a:solidFill>
              <a:schemeClr val="accent3"/>
            </a:solidFill>
            <a:ln>
              <a:noFill/>
            </a:ln>
            <a:effectLst/>
          </c:spPr>
          <c:invertIfNegative val="0"/>
          <c:val>
            <c:numRef>
              <c:f>재무제표!$C$95:$M$95</c:f>
            </c:numRef>
          </c:val>
          <c:extLst>
            <c:ext xmlns:c16="http://schemas.microsoft.com/office/drawing/2014/chart" uri="{C3380CC4-5D6E-409C-BE32-E72D297353CC}">
              <c16:uniqueId val="{00000000-3BB0-45CD-A022-2E168A893582}"/>
            </c:ext>
          </c:extLst>
        </c:ser>
        <c:dLbls>
          <c:showLegendKey val="0"/>
          <c:showVal val="0"/>
          <c:showCatName val="0"/>
          <c:showSerName val="0"/>
          <c:showPercent val="0"/>
          <c:showBubbleSize val="0"/>
        </c:dLbls>
        <c:gapWidth val="150"/>
        <c:axId val="42149136"/>
        <c:axId val="42139536"/>
      </c:barChart>
      <c:lineChart>
        <c:grouping val="standard"/>
        <c:varyColors val="0"/>
        <c:ser>
          <c:idx val="1"/>
          <c:order val="1"/>
          <c:tx>
            <c:strRef>
              <c:f>재무제표!$B$105</c:f>
              <c:strCache>
                <c:ptCount val="1"/>
                <c:pt idx="0">
                  <c:v>시가총액</c:v>
                </c:pt>
              </c:strCache>
            </c:strRef>
          </c:tx>
          <c:spPr>
            <a:ln w="28575" cap="rnd">
              <a:solidFill>
                <a:srgbClr val="FFC000"/>
              </a:solidFill>
              <a:round/>
            </a:ln>
            <a:effectLst/>
          </c:spPr>
          <c:marker>
            <c:symbol val="none"/>
          </c:marker>
          <c:cat>
            <c:numRef>
              <c:f>재무제표!$C$104:$M$104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재무제표!$C$105:$M$105</c:f>
              <c:numCache>
                <c:formatCode>General</c:formatCode>
                <c:ptCount val="11"/>
                <c:pt idx="0" formatCode="#,##0">
                  <c:v>2249</c:v>
                </c:pt>
                <c:pt idx="1">
                  <c:v>940</c:v>
                </c:pt>
                <c:pt idx="2" formatCode="#,##0">
                  <c:v>1410</c:v>
                </c:pt>
                <c:pt idx="3" formatCode="#,##0">
                  <c:v>2540</c:v>
                </c:pt>
                <c:pt idx="4" formatCode="#,##0">
                  <c:v>4801</c:v>
                </c:pt>
                <c:pt idx="5" formatCode="#,##0">
                  <c:v>4263</c:v>
                </c:pt>
                <c:pt idx="6" formatCode="#,##0">
                  <c:v>9153</c:v>
                </c:pt>
                <c:pt idx="7" formatCode="#,##0">
                  <c:v>8414</c:v>
                </c:pt>
                <c:pt idx="8" formatCode="#,##0">
                  <c:v>6826</c:v>
                </c:pt>
                <c:pt idx="9" formatCode="#,##0">
                  <c:v>6014</c:v>
                </c:pt>
                <c:pt idx="10" formatCode="#,##0">
                  <c:v>5310</c:v>
                </c:pt>
              </c:numCache>
            </c:numRef>
          </c:val>
          <c:smooth val="0"/>
          <c:extLst>
            <c:ext xmlns:c16="http://schemas.microsoft.com/office/drawing/2014/chart" uri="{C3380CC4-5D6E-409C-BE32-E72D297353CC}">
              <c16:uniqueId val="{00000001-2ED1-4DB6-A5DB-2208529DAA43}"/>
            </c:ext>
          </c:extLst>
        </c:ser>
        <c:dLbls>
          <c:showLegendKey val="0"/>
          <c:showVal val="0"/>
          <c:showCatName val="0"/>
          <c:showSerName val="0"/>
          <c:showPercent val="0"/>
          <c:showBubbleSize val="0"/>
        </c:dLbls>
        <c:marker val="1"/>
        <c:smooth val="0"/>
        <c:axId val="42238896"/>
        <c:axId val="42239856"/>
      </c:lineChart>
      <c:catAx>
        <c:axId val="4214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139536"/>
        <c:crosses val="autoZero"/>
        <c:auto val="1"/>
        <c:lblAlgn val="ctr"/>
        <c:lblOffset val="100"/>
        <c:noMultiLvlLbl val="0"/>
      </c:catAx>
      <c:valAx>
        <c:axId val="4213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149136"/>
        <c:crosses val="autoZero"/>
        <c:crossBetween val="between"/>
      </c:valAx>
      <c:valAx>
        <c:axId val="422398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238896"/>
        <c:crosses val="max"/>
        <c:crossBetween val="between"/>
      </c:valAx>
      <c:catAx>
        <c:axId val="42238896"/>
        <c:scaling>
          <c:orientation val="minMax"/>
        </c:scaling>
        <c:delete val="1"/>
        <c:axPos val="b"/>
        <c:numFmt formatCode="General" sourceLinked="1"/>
        <c:majorTickMark val="out"/>
        <c:minorTickMark val="none"/>
        <c:tickLblPos val="nextTo"/>
        <c:crossAx val="422398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메가스터디교육 실적</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재무제표!$B$106</c:f>
              <c:strCache>
                <c:ptCount val="1"/>
                <c:pt idx="0">
                  <c:v>매출액</c:v>
                </c:pt>
              </c:strCache>
            </c:strRef>
          </c:tx>
          <c:spPr>
            <a:solidFill>
              <a:srgbClr val="00B0F0"/>
            </a:solidFill>
            <a:ln>
              <a:solidFill>
                <a:schemeClr val="tx1"/>
              </a:solidFill>
            </a:ln>
            <a:effectLst/>
          </c:spPr>
          <c:invertIfNegative val="0"/>
          <c:cat>
            <c:numRef>
              <c:f>재무제표!$C$104:$M$104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재무제표!$C$106:$M$106</c:f>
              <c:numCache>
                <c:formatCode>General</c:formatCode>
                <c:ptCount val="11"/>
                <c:pt idx="0">
                  <c:v>1252</c:v>
                </c:pt>
                <c:pt idx="1">
                  <c:v>1745</c:v>
                </c:pt>
                <c:pt idx="2">
                  <c:v>2521</c:v>
                </c:pt>
                <c:pt idx="3">
                  <c:v>3569</c:v>
                </c:pt>
                <c:pt idx="4">
                  <c:v>4373</c:v>
                </c:pt>
                <c:pt idx="5">
                  <c:v>4747</c:v>
                </c:pt>
                <c:pt idx="6" formatCode="#,##0">
                  <c:v>7039</c:v>
                </c:pt>
                <c:pt idx="7" formatCode="#,##0">
                  <c:v>8360</c:v>
                </c:pt>
                <c:pt idx="8" formatCode="#,##0">
                  <c:v>9352</c:v>
                </c:pt>
                <c:pt idx="9" formatCode="#,##0">
                  <c:v>9422</c:v>
                </c:pt>
                <c:pt idx="10" formatCode="#,##0">
                  <c:v>8849</c:v>
                </c:pt>
              </c:numCache>
            </c:numRef>
          </c:val>
          <c:extLst>
            <c:ext xmlns:c16="http://schemas.microsoft.com/office/drawing/2014/chart" uri="{C3380CC4-5D6E-409C-BE32-E72D297353CC}">
              <c16:uniqueId val="{00000000-C875-4E70-B08E-B6A4D789EEA6}"/>
            </c:ext>
          </c:extLst>
        </c:ser>
        <c:dLbls>
          <c:showLegendKey val="0"/>
          <c:showVal val="0"/>
          <c:showCatName val="0"/>
          <c:showSerName val="0"/>
          <c:showPercent val="0"/>
          <c:showBubbleSize val="0"/>
        </c:dLbls>
        <c:gapWidth val="219"/>
        <c:axId val="133770640"/>
        <c:axId val="133771600"/>
      </c:barChart>
      <c:barChart>
        <c:barDir val="col"/>
        <c:grouping val="clustered"/>
        <c:varyColors val="0"/>
        <c:ser>
          <c:idx val="1"/>
          <c:order val="1"/>
          <c:tx>
            <c:strRef>
              <c:f>재무제표!$B$107</c:f>
              <c:strCache>
                <c:ptCount val="1"/>
                <c:pt idx="0">
                  <c:v>영업이익</c:v>
                </c:pt>
              </c:strCache>
            </c:strRef>
          </c:tx>
          <c:spPr>
            <a:solidFill>
              <a:srgbClr val="FFC000"/>
            </a:solidFill>
            <a:ln>
              <a:solidFill>
                <a:schemeClr val="tx1"/>
              </a:solidFill>
            </a:ln>
            <a:effectLst/>
          </c:spPr>
          <c:invertIfNegative val="0"/>
          <c:cat>
            <c:numRef>
              <c:f>재무제표!$C$104:$M$104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재무제표!$C$107:$M$107</c:f>
              <c:numCache>
                <c:formatCode>General</c:formatCode>
                <c:ptCount val="11"/>
                <c:pt idx="0">
                  <c:v>84</c:v>
                </c:pt>
                <c:pt idx="1">
                  <c:v>35</c:v>
                </c:pt>
                <c:pt idx="2">
                  <c:v>144</c:v>
                </c:pt>
                <c:pt idx="3">
                  <c:v>482</c:v>
                </c:pt>
                <c:pt idx="4">
                  <c:v>596</c:v>
                </c:pt>
                <c:pt idx="5">
                  <c:v>328</c:v>
                </c:pt>
                <c:pt idx="6">
                  <c:v>990</c:v>
                </c:pt>
                <c:pt idx="7" formatCode="#,##0">
                  <c:v>1354</c:v>
                </c:pt>
                <c:pt idx="8" formatCode="#,##0">
                  <c:v>1274</c:v>
                </c:pt>
                <c:pt idx="9" formatCode="#,##0">
                  <c:v>1236</c:v>
                </c:pt>
                <c:pt idx="10" formatCode="#,##0">
                  <c:v>1210</c:v>
                </c:pt>
              </c:numCache>
            </c:numRef>
          </c:val>
          <c:extLst>
            <c:ext xmlns:c16="http://schemas.microsoft.com/office/drawing/2014/chart" uri="{C3380CC4-5D6E-409C-BE32-E72D297353CC}">
              <c16:uniqueId val="{00000001-C875-4E70-B08E-B6A4D789EEA6}"/>
            </c:ext>
          </c:extLst>
        </c:ser>
        <c:ser>
          <c:idx val="2"/>
          <c:order val="2"/>
          <c:tx>
            <c:strRef>
              <c:f>재무제표!$B$108</c:f>
              <c:strCache>
                <c:ptCount val="1"/>
                <c:pt idx="0">
                  <c:v>당기순이익</c:v>
                </c:pt>
              </c:strCache>
            </c:strRef>
          </c:tx>
          <c:spPr>
            <a:solidFill>
              <a:srgbClr val="00B050"/>
            </a:solidFill>
            <a:ln>
              <a:solidFill>
                <a:schemeClr val="tx1"/>
              </a:solidFill>
            </a:ln>
            <a:effectLst/>
          </c:spPr>
          <c:invertIfNegative val="0"/>
          <c:cat>
            <c:numRef>
              <c:f>재무제표!$C$104:$M$104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재무제표!$C$108:$M$108</c:f>
              <c:numCache>
                <c:formatCode>General</c:formatCode>
                <c:ptCount val="11"/>
                <c:pt idx="0">
                  <c:v>80</c:v>
                </c:pt>
                <c:pt idx="1">
                  <c:v>30</c:v>
                </c:pt>
                <c:pt idx="2">
                  <c:v>108</c:v>
                </c:pt>
                <c:pt idx="3">
                  <c:v>428</c:v>
                </c:pt>
                <c:pt idx="4">
                  <c:v>484</c:v>
                </c:pt>
                <c:pt idx="5">
                  <c:v>210</c:v>
                </c:pt>
                <c:pt idx="6">
                  <c:v>815</c:v>
                </c:pt>
                <c:pt idx="7">
                  <c:v>996</c:v>
                </c:pt>
                <c:pt idx="8">
                  <c:v>958</c:v>
                </c:pt>
                <c:pt idx="9">
                  <c:v>502</c:v>
                </c:pt>
                <c:pt idx="10">
                  <c:v>929</c:v>
                </c:pt>
              </c:numCache>
            </c:numRef>
          </c:val>
          <c:extLst>
            <c:ext xmlns:c16="http://schemas.microsoft.com/office/drawing/2014/chart" uri="{C3380CC4-5D6E-409C-BE32-E72D297353CC}">
              <c16:uniqueId val="{00000002-C875-4E70-B08E-B6A4D789EEA6}"/>
            </c:ext>
          </c:extLst>
        </c:ser>
        <c:dLbls>
          <c:showLegendKey val="0"/>
          <c:showVal val="0"/>
          <c:showCatName val="0"/>
          <c:showSerName val="0"/>
          <c:showPercent val="0"/>
          <c:showBubbleSize val="0"/>
        </c:dLbls>
        <c:gapWidth val="219"/>
        <c:axId val="133773040"/>
        <c:axId val="133779760"/>
      </c:barChart>
      <c:catAx>
        <c:axId val="1337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3771600"/>
        <c:crosses val="autoZero"/>
        <c:auto val="1"/>
        <c:lblAlgn val="ctr"/>
        <c:lblOffset val="100"/>
        <c:noMultiLvlLbl val="0"/>
      </c:catAx>
      <c:valAx>
        <c:axId val="13377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3770640"/>
        <c:crosses val="autoZero"/>
        <c:crossBetween val="between"/>
      </c:valAx>
      <c:valAx>
        <c:axId val="133779760"/>
        <c:scaling>
          <c:orientation val="minMax"/>
          <c:max val="3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3773040"/>
        <c:crosses val="max"/>
        <c:crossBetween val="between"/>
      </c:valAx>
      <c:catAx>
        <c:axId val="133773040"/>
        <c:scaling>
          <c:orientation val="minMax"/>
        </c:scaling>
        <c:delete val="1"/>
        <c:axPos val="b"/>
        <c:numFmt formatCode="General" sourceLinked="1"/>
        <c:majorTickMark val="out"/>
        <c:minorTickMark val="none"/>
        <c:tickLblPos val="nextTo"/>
        <c:crossAx val="1337797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유지보수</a:t>
            </a:r>
            <a:r>
              <a:rPr lang="en-US" altLang="ko-KR"/>
              <a:t>CAPEX/</a:t>
            </a:r>
            <a:r>
              <a:rPr lang="ko-KR" altLang="en-US"/>
              <a:t>영업이익  </a:t>
            </a:r>
            <a:r>
              <a:rPr lang="en-US" altLang="ko-KR"/>
              <a:t>(</a:t>
            </a:r>
            <a:r>
              <a:rPr lang="ko-KR" altLang="en-US"/>
              <a:t>추정</a:t>
            </a:r>
            <a:r>
              <a:rPr lang="en-US" altLang="ko-K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재무제표!$B$76</c:f>
              <c:strCache>
                <c:ptCount val="1"/>
                <c:pt idx="0">
                  <c:v>유지보수CAPEX/영업이익</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재무제표!$F$2:$M$2</c:f>
              <c:numCache>
                <c:formatCode>General</c:formatCode>
                <c:ptCount val="8"/>
                <c:pt idx="0">
                  <c:v>2018</c:v>
                </c:pt>
                <c:pt idx="1">
                  <c:v>2019</c:v>
                </c:pt>
                <c:pt idx="2">
                  <c:v>2020</c:v>
                </c:pt>
                <c:pt idx="3">
                  <c:v>2021</c:v>
                </c:pt>
                <c:pt idx="4">
                  <c:v>2022</c:v>
                </c:pt>
                <c:pt idx="5">
                  <c:v>2023</c:v>
                </c:pt>
                <c:pt idx="6">
                  <c:v>2024</c:v>
                </c:pt>
                <c:pt idx="7">
                  <c:v>2025</c:v>
                </c:pt>
              </c:numCache>
            </c:numRef>
          </c:cat>
          <c:val>
            <c:numRef>
              <c:f>재무제표!$F$76:$M$76</c:f>
              <c:numCache>
                <c:formatCode>0.00%</c:formatCode>
                <c:ptCount val="8"/>
                <c:pt idx="0">
                  <c:v>0.21078838174273859</c:v>
                </c:pt>
                <c:pt idx="1">
                  <c:v>0.18221476510067114</c:v>
                </c:pt>
                <c:pt idx="2">
                  <c:v>0.35396341463414632</c:v>
                </c:pt>
                <c:pt idx="3">
                  <c:v>0.12535353535353536</c:v>
                </c:pt>
                <c:pt idx="4">
                  <c:v>9.7932053175775483E-2</c:v>
                </c:pt>
                <c:pt idx="5">
                  <c:v>0.11130298273155417</c:v>
                </c:pt>
                <c:pt idx="6">
                  <c:v>0.1226537216828479</c:v>
                </c:pt>
                <c:pt idx="7">
                  <c:v>0.13388429752066117</c:v>
                </c:pt>
              </c:numCache>
            </c:numRef>
          </c:val>
          <c:smooth val="0"/>
          <c:extLst>
            <c:ext xmlns:c16="http://schemas.microsoft.com/office/drawing/2014/chart" uri="{C3380CC4-5D6E-409C-BE32-E72D297353CC}">
              <c16:uniqueId val="{00000000-3A42-491E-891F-B3A14133AF5A}"/>
            </c:ext>
          </c:extLst>
        </c:ser>
        <c:dLbls>
          <c:showLegendKey val="0"/>
          <c:showVal val="0"/>
          <c:showCatName val="0"/>
          <c:showSerName val="0"/>
          <c:showPercent val="0"/>
          <c:showBubbleSize val="0"/>
        </c:dLbls>
        <c:marker val="1"/>
        <c:smooth val="0"/>
        <c:axId val="1669035391"/>
        <c:axId val="1669035871"/>
      </c:lineChart>
      <c:catAx>
        <c:axId val="16690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69035871"/>
        <c:crosses val="autoZero"/>
        <c:auto val="1"/>
        <c:lblAlgn val="ctr"/>
        <c:lblOffset val="100"/>
        <c:noMultiLvlLbl val="0"/>
      </c:catAx>
      <c:valAx>
        <c:axId val="16690358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69035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사업부문별 매출액</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재무제표!$B$3</c:f>
              <c:strCache>
                <c:ptCount val="1"/>
                <c:pt idx="0">
                  <c:v>매출액</c:v>
                </c:pt>
              </c:strCache>
            </c:strRef>
          </c:tx>
          <c:spPr>
            <a:ln w="28575" cap="rnd">
              <a:solidFill>
                <a:schemeClr val="accent1"/>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재무제표!$C$3:$M$3</c:f>
              <c:numCache>
                <c:formatCode>General</c:formatCode>
                <c:ptCount val="11"/>
                <c:pt idx="0">
                  <c:v>1252</c:v>
                </c:pt>
                <c:pt idx="1">
                  <c:v>1745</c:v>
                </c:pt>
                <c:pt idx="2">
                  <c:v>2521</c:v>
                </c:pt>
                <c:pt idx="3">
                  <c:v>3569</c:v>
                </c:pt>
                <c:pt idx="4">
                  <c:v>4373</c:v>
                </c:pt>
                <c:pt idx="5">
                  <c:v>4747</c:v>
                </c:pt>
                <c:pt idx="6" formatCode="#,##0">
                  <c:v>7039</c:v>
                </c:pt>
                <c:pt idx="7" formatCode="#,##0">
                  <c:v>8360</c:v>
                </c:pt>
                <c:pt idx="8" formatCode="#,##0">
                  <c:v>9352</c:v>
                </c:pt>
                <c:pt idx="9" formatCode="#,##0">
                  <c:v>9422</c:v>
                </c:pt>
                <c:pt idx="10" formatCode="#,##0">
                  <c:v>8849</c:v>
                </c:pt>
              </c:numCache>
            </c:numRef>
          </c:val>
          <c:smooth val="0"/>
          <c:extLst>
            <c:ext xmlns:c16="http://schemas.microsoft.com/office/drawing/2014/chart" uri="{C3380CC4-5D6E-409C-BE32-E72D297353CC}">
              <c16:uniqueId val="{00000000-6BE2-40D5-9AF4-EB7C1AC4F1FE}"/>
            </c:ext>
          </c:extLst>
        </c:ser>
        <c:ser>
          <c:idx val="1"/>
          <c:order val="1"/>
          <c:tx>
            <c:strRef>
              <c:f>재무제표!$B$4</c:f>
              <c:strCache>
                <c:ptCount val="1"/>
                <c:pt idx="0">
                  <c:v>유초중등</c:v>
                </c:pt>
              </c:strCache>
            </c:strRef>
          </c:tx>
          <c:spPr>
            <a:ln w="28575" cap="rnd">
              <a:solidFill>
                <a:schemeClr val="accent2"/>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재무제표!$C$4:$M$4</c:f>
            </c:numRef>
          </c:val>
          <c:smooth val="0"/>
          <c:extLst>
            <c:ext xmlns:c16="http://schemas.microsoft.com/office/drawing/2014/chart" uri="{C3380CC4-5D6E-409C-BE32-E72D297353CC}">
              <c16:uniqueId val="{00000001-6BE2-40D5-9AF4-EB7C1AC4F1FE}"/>
            </c:ext>
          </c:extLst>
        </c:ser>
        <c:ser>
          <c:idx val="2"/>
          <c:order val="2"/>
          <c:tx>
            <c:strRef>
              <c:f>재무제표!$B$5</c:f>
              <c:strCache>
                <c:ptCount val="1"/>
                <c:pt idx="0">
                  <c:v>고등</c:v>
                </c:pt>
              </c:strCache>
            </c:strRef>
          </c:tx>
          <c:spPr>
            <a:ln w="28575" cap="rnd">
              <a:solidFill>
                <a:schemeClr val="accent3"/>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재무제표!$C$5:$M$5</c:f>
            </c:numRef>
          </c:val>
          <c:smooth val="0"/>
          <c:extLst>
            <c:ext xmlns:c16="http://schemas.microsoft.com/office/drawing/2014/chart" uri="{C3380CC4-5D6E-409C-BE32-E72D297353CC}">
              <c16:uniqueId val="{00000002-6BE2-40D5-9AF4-EB7C1AC4F1FE}"/>
            </c:ext>
          </c:extLst>
        </c:ser>
        <c:ser>
          <c:idx val="3"/>
          <c:order val="3"/>
          <c:tx>
            <c:strRef>
              <c:f>재무제표!$B$6</c:f>
              <c:strCache>
                <c:ptCount val="1"/>
                <c:pt idx="0">
                  <c:v>대학</c:v>
                </c:pt>
              </c:strCache>
            </c:strRef>
          </c:tx>
          <c:spPr>
            <a:ln w="28575" cap="rnd">
              <a:solidFill>
                <a:schemeClr val="accent4"/>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재무제표!$C$6:$M$6</c:f>
            </c:numRef>
          </c:val>
          <c:smooth val="0"/>
          <c:extLst>
            <c:ext xmlns:c16="http://schemas.microsoft.com/office/drawing/2014/chart" uri="{C3380CC4-5D6E-409C-BE32-E72D297353CC}">
              <c16:uniqueId val="{00000003-6BE2-40D5-9AF4-EB7C1AC4F1FE}"/>
            </c:ext>
          </c:extLst>
        </c:ser>
        <c:ser>
          <c:idx val="4"/>
          <c:order val="4"/>
          <c:tx>
            <c:strRef>
              <c:f>재무제표!$B$7</c:f>
              <c:strCache>
                <c:ptCount val="1"/>
                <c:pt idx="0">
                  <c:v>취업</c:v>
                </c:pt>
              </c:strCache>
            </c:strRef>
          </c:tx>
          <c:spPr>
            <a:ln w="28575" cap="rnd">
              <a:solidFill>
                <a:schemeClr val="accent5"/>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재무제표!$C$7:$M$7</c:f>
            </c:numRef>
          </c:val>
          <c:smooth val="0"/>
          <c:extLst>
            <c:ext xmlns:c16="http://schemas.microsoft.com/office/drawing/2014/chart" uri="{C3380CC4-5D6E-409C-BE32-E72D297353CC}">
              <c16:uniqueId val="{00000004-6BE2-40D5-9AF4-EB7C1AC4F1FE}"/>
            </c:ext>
          </c:extLst>
        </c:ser>
        <c:dLbls>
          <c:showLegendKey val="0"/>
          <c:showVal val="0"/>
          <c:showCatName val="0"/>
          <c:showSerName val="0"/>
          <c:showPercent val="0"/>
          <c:showBubbleSize val="0"/>
        </c:dLbls>
        <c:smooth val="0"/>
        <c:axId val="845681104"/>
        <c:axId val="845681584"/>
      </c:lineChart>
      <c:catAx>
        <c:axId val="84568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45681584"/>
        <c:crosses val="autoZero"/>
        <c:auto val="1"/>
        <c:lblAlgn val="ctr"/>
        <c:lblOffset val="100"/>
        <c:noMultiLvlLbl val="0"/>
      </c:catAx>
      <c:valAx>
        <c:axId val="84568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4568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사업부문별 영업이익</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재무제표!$B$27</c:f>
              <c:strCache>
                <c:ptCount val="1"/>
                <c:pt idx="0">
                  <c:v>영업이익</c:v>
                </c:pt>
              </c:strCache>
            </c:strRef>
          </c:tx>
          <c:spPr>
            <a:ln w="28575" cap="rnd">
              <a:solidFill>
                <a:schemeClr val="accent1"/>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재무제표!$C$27:$M$27</c:f>
              <c:numCache>
                <c:formatCode>General</c:formatCode>
                <c:ptCount val="11"/>
                <c:pt idx="0">
                  <c:v>84</c:v>
                </c:pt>
                <c:pt idx="1">
                  <c:v>35</c:v>
                </c:pt>
                <c:pt idx="2">
                  <c:v>144</c:v>
                </c:pt>
                <c:pt idx="3">
                  <c:v>482</c:v>
                </c:pt>
                <c:pt idx="4">
                  <c:v>596</c:v>
                </c:pt>
                <c:pt idx="5">
                  <c:v>328</c:v>
                </c:pt>
                <c:pt idx="6">
                  <c:v>990</c:v>
                </c:pt>
                <c:pt idx="7" formatCode="#,##0">
                  <c:v>1354</c:v>
                </c:pt>
                <c:pt idx="8" formatCode="#,##0">
                  <c:v>1274</c:v>
                </c:pt>
                <c:pt idx="9" formatCode="#,##0">
                  <c:v>1236</c:v>
                </c:pt>
                <c:pt idx="10" formatCode="#,##0">
                  <c:v>1210</c:v>
                </c:pt>
              </c:numCache>
            </c:numRef>
          </c:val>
          <c:smooth val="0"/>
          <c:extLst>
            <c:ext xmlns:c16="http://schemas.microsoft.com/office/drawing/2014/chart" uri="{C3380CC4-5D6E-409C-BE32-E72D297353CC}">
              <c16:uniqueId val="{00000000-9674-4020-81A7-2B06CC949E63}"/>
            </c:ext>
          </c:extLst>
        </c:ser>
        <c:ser>
          <c:idx val="1"/>
          <c:order val="1"/>
          <c:tx>
            <c:strRef>
              <c:f>재무제표!$B$29</c:f>
              <c:strCache>
                <c:ptCount val="1"/>
                <c:pt idx="0">
                  <c:v>유초중등</c:v>
                </c:pt>
              </c:strCache>
            </c:strRef>
          </c:tx>
          <c:spPr>
            <a:ln w="28575" cap="rnd">
              <a:solidFill>
                <a:schemeClr val="accent2"/>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재무제표!$C$29:$M$29</c:f>
              <c:numCache>
                <c:formatCode>0.0_);[Red]\(0.0\)</c:formatCode>
                <c:ptCount val="11"/>
                <c:pt idx="0">
                  <c:v>0</c:v>
                </c:pt>
                <c:pt idx="1">
                  <c:v>-7.5</c:v>
                </c:pt>
                <c:pt idx="2">
                  <c:v>9.4</c:v>
                </c:pt>
                <c:pt idx="3">
                  <c:v>73.3</c:v>
                </c:pt>
                <c:pt idx="4">
                  <c:v>69.400000000000006</c:v>
                </c:pt>
                <c:pt idx="5">
                  <c:v>126.1</c:v>
                </c:pt>
                <c:pt idx="6">
                  <c:v>307.39999999999998</c:v>
                </c:pt>
                <c:pt idx="7">
                  <c:v>431.5</c:v>
                </c:pt>
                <c:pt idx="8">
                  <c:v>365.5</c:v>
                </c:pt>
                <c:pt idx="9">
                  <c:v>352.9</c:v>
                </c:pt>
                <c:pt idx="10">
                  <c:v>362</c:v>
                </c:pt>
              </c:numCache>
            </c:numRef>
          </c:val>
          <c:smooth val="0"/>
          <c:extLst>
            <c:ext xmlns:c16="http://schemas.microsoft.com/office/drawing/2014/chart" uri="{C3380CC4-5D6E-409C-BE32-E72D297353CC}">
              <c16:uniqueId val="{00000001-9674-4020-81A7-2B06CC949E63}"/>
            </c:ext>
          </c:extLst>
        </c:ser>
        <c:ser>
          <c:idx val="2"/>
          <c:order val="2"/>
          <c:tx>
            <c:strRef>
              <c:f>재무제표!$B$31</c:f>
              <c:strCache>
                <c:ptCount val="1"/>
                <c:pt idx="0">
                  <c:v>고등</c:v>
                </c:pt>
              </c:strCache>
            </c:strRef>
          </c:tx>
          <c:spPr>
            <a:ln w="28575" cap="rnd">
              <a:solidFill>
                <a:schemeClr val="accent3"/>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재무제표!$C$31:$M$31</c:f>
              <c:numCache>
                <c:formatCode>0.0_);[Red]\(0.0\)</c:formatCode>
                <c:ptCount val="11"/>
                <c:pt idx="0">
                  <c:v>80</c:v>
                </c:pt>
                <c:pt idx="1">
                  <c:v>31.5</c:v>
                </c:pt>
                <c:pt idx="2">
                  <c:v>73.599999999999994</c:v>
                </c:pt>
                <c:pt idx="3">
                  <c:v>381.8</c:v>
                </c:pt>
                <c:pt idx="4">
                  <c:v>504.4</c:v>
                </c:pt>
                <c:pt idx="5">
                  <c:v>276.39999999999998</c:v>
                </c:pt>
                <c:pt idx="6">
                  <c:v>751.4</c:v>
                </c:pt>
                <c:pt idx="7">
                  <c:v>1045.0999999999999</c:v>
                </c:pt>
                <c:pt idx="8">
                  <c:v>968.4</c:v>
                </c:pt>
                <c:pt idx="9">
                  <c:v>791.8</c:v>
                </c:pt>
                <c:pt idx="10">
                  <c:v>667.2</c:v>
                </c:pt>
              </c:numCache>
            </c:numRef>
          </c:val>
          <c:smooth val="0"/>
          <c:extLst>
            <c:ext xmlns:c16="http://schemas.microsoft.com/office/drawing/2014/chart" uri="{C3380CC4-5D6E-409C-BE32-E72D297353CC}">
              <c16:uniqueId val="{00000002-9674-4020-81A7-2B06CC949E63}"/>
            </c:ext>
          </c:extLst>
        </c:ser>
        <c:ser>
          <c:idx val="3"/>
          <c:order val="3"/>
          <c:tx>
            <c:strRef>
              <c:f>재무제표!$B$33</c:f>
              <c:strCache>
                <c:ptCount val="1"/>
                <c:pt idx="0">
                  <c:v>대학</c:v>
                </c:pt>
              </c:strCache>
            </c:strRef>
          </c:tx>
          <c:spPr>
            <a:ln w="28575" cap="rnd">
              <a:solidFill>
                <a:schemeClr val="accent4"/>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재무제표!$C$33:$M$33</c:f>
              <c:numCache>
                <c:formatCode>0.0_);[Red]\(0.0\)</c:formatCode>
                <c:ptCount val="11"/>
                <c:pt idx="0">
                  <c:v>0</c:v>
                </c:pt>
                <c:pt idx="1">
                  <c:v>0</c:v>
                </c:pt>
                <c:pt idx="2">
                  <c:v>42.2</c:v>
                </c:pt>
                <c:pt idx="3">
                  <c:v>19.399999999999999</c:v>
                </c:pt>
                <c:pt idx="4">
                  <c:v>79.2</c:v>
                </c:pt>
                <c:pt idx="5">
                  <c:v>76</c:v>
                </c:pt>
                <c:pt idx="6">
                  <c:v>147.69999999999999</c:v>
                </c:pt>
                <c:pt idx="7">
                  <c:v>127.3</c:v>
                </c:pt>
                <c:pt idx="8">
                  <c:v>145.4</c:v>
                </c:pt>
                <c:pt idx="9">
                  <c:v>200.2</c:v>
                </c:pt>
                <c:pt idx="10">
                  <c:v>200.6</c:v>
                </c:pt>
              </c:numCache>
            </c:numRef>
          </c:val>
          <c:smooth val="0"/>
          <c:extLst>
            <c:ext xmlns:c16="http://schemas.microsoft.com/office/drawing/2014/chart" uri="{C3380CC4-5D6E-409C-BE32-E72D297353CC}">
              <c16:uniqueId val="{00000003-9674-4020-81A7-2B06CC949E63}"/>
            </c:ext>
          </c:extLst>
        </c:ser>
        <c:ser>
          <c:idx val="4"/>
          <c:order val="4"/>
          <c:tx>
            <c:strRef>
              <c:f>재무제표!$B$35</c:f>
              <c:strCache>
                <c:ptCount val="1"/>
                <c:pt idx="0">
                  <c:v>취업</c:v>
                </c:pt>
              </c:strCache>
            </c:strRef>
          </c:tx>
          <c:spPr>
            <a:ln w="28575" cap="rnd">
              <a:solidFill>
                <a:schemeClr val="accent5"/>
              </a:solidFill>
              <a:round/>
            </a:ln>
            <a:effectLst/>
          </c:spPr>
          <c:marker>
            <c:symbol val="none"/>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재무제표!$C$35:$M$35</c:f>
              <c:numCache>
                <c:formatCode>0.0_);[Red]\(0.0\)</c:formatCode>
                <c:ptCount val="11"/>
                <c:pt idx="4">
                  <c:v>-63.2</c:v>
                </c:pt>
                <c:pt idx="5">
                  <c:v>-154.1</c:v>
                </c:pt>
                <c:pt idx="6">
                  <c:v>-218.2</c:v>
                </c:pt>
                <c:pt idx="7">
                  <c:v>-249.7</c:v>
                </c:pt>
                <c:pt idx="8">
                  <c:v>-203.3</c:v>
                </c:pt>
                <c:pt idx="9">
                  <c:v>-105.4</c:v>
                </c:pt>
                <c:pt idx="10">
                  <c:v>-24.2</c:v>
                </c:pt>
              </c:numCache>
            </c:numRef>
          </c:val>
          <c:smooth val="0"/>
          <c:extLst>
            <c:ext xmlns:c16="http://schemas.microsoft.com/office/drawing/2014/chart" uri="{C3380CC4-5D6E-409C-BE32-E72D297353CC}">
              <c16:uniqueId val="{00000004-9674-4020-81A7-2B06CC949E63}"/>
            </c:ext>
          </c:extLst>
        </c:ser>
        <c:dLbls>
          <c:showLegendKey val="0"/>
          <c:showVal val="0"/>
          <c:showCatName val="0"/>
          <c:showSerName val="0"/>
          <c:showPercent val="0"/>
          <c:showBubbleSize val="0"/>
        </c:dLbls>
        <c:smooth val="0"/>
        <c:axId val="844764848"/>
        <c:axId val="844761488"/>
      </c:lineChart>
      <c:catAx>
        <c:axId val="84476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44761488"/>
        <c:crosses val="autoZero"/>
        <c:auto val="1"/>
        <c:lblAlgn val="ctr"/>
        <c:lblOffset val="100"/>
        <c:noMultiLvlLbl val="0"/>
      </c:catAx>
      <c:valAx>
        <c:axId val="84476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4476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사업부문별 영업이익율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재무제표!$B$128</c:f>
              <c:strCache>
                <c:ptCount val="1"/>
                <c:pt idx="0">
                  <c:v>유초중등부</c:v>
                </c:pt>
              </c:strCache>
            </c:strRef>
          </c:tx>
          <c:spPr>
            <a:ln w="28575" cap="rnd">
              <a:solidFill>
                <a:schemeClr val="accent1"/>
              </a:solidFill>
              <a:round/>
            </a:ln>
            <a:effectLst/>
          </c:spPr>
          <c:marker>
            <c:symbol val="none"/>
          </c:marker>
          <c:cat>
            <c:numRef>
              <c:f>재무제표!$C$127:$J$127</c:f>
              <c:numCache>
                <c:formatCode>General</c:formatCode>
                <c:ptCount val="8"/>
                <c:pt idx="0">
                  <c:v>2018</c:v>
                </c:pt>
                <c:pt idx="1">
                  <c:v>2019</c:v>
                </c:pt>
                <c:pt idx="2">
                  <c:v>2020</c:v>
                </c:pt>
                <c:pt idx="3">
                  <c:v>2021</c:v>
                </c:pt>
                <c:pt idx="4">
                  <c:v>2022</c:v>
                </c:pt>
                <c:pt idx="5">
                  <c:v>2023</c:v>
                </c:pt>
                <c:pt idx="6">
                  <c:v>2024</c:v>
                </c:pt>
                <c:pt idx="7">
                  <c:v>2025</c:v>
                </c:pt>
              </c:numCache>
            </c:numRef>
          </c:cat>
          <c:val>
            <c:numRef>
              <c:f>재무제표!$C$128:$J$128</c:f>
              <c:numCache>
                <c:formatCode>0.00%</c:formatCode>
                <c:ptCount val="8"/>
                <c:pt idx="0">
                  <c:v>0.16700843016632491</c:v>
                </c:pt>
                <c:pt idx="1">
                  <c:v>0.10693374422187982</c:v>
                </c:pt>
                <c:pt idx="2">
                  <c:v>0.12265343838148041</c:v>
                </c:pt>
                <c:pt idx="3">
                  <c:v>0.18569530022955175</c:v>
                </c:pt>
                <c:pt idx="4">
                  <c:v>0.20870616686819832</c:v>
                </c:pt>
                <c:pt idx="5">
                  <c:v>0.16390869545719539</c:v>
                </c:pt>
                <c:pt idx="6">
                  <c:v>0.1598423770269046</c:v>
                </c:pt>
                <c:pt idx="7">
                  <c:v>0.17315603176121688</c:v>
                </c:pt>
              </c:numCache>
            </c:numRef>
          </c:val>
          <c:smooth val="0"/>
          <c:extLst>
            <c:ext xmlns:c16="http://schemas.microsoft.com/office/drawing/2014/chart" uri="{C3380CC4-5D6E-409C-BE32-E72D297353CC}">
              <c16:uniqueId val="{00000000-01E8-42C0-B041-063A99073417}"/>
            </c:ext>
          </c:extLst>
        </c:ser>
        <c:ser>
          <c:idx val="1"/>
          <c:order val="1"/>
          <c:tx>
            <c:strRef>
              <c:f>재무제표!$B$129</c:f>
              <c:strCache>
                <c:ptCount val="1"/>
                <c:pt idx="0">
                  <c:v>고등부</c:v>
                </c:pt>
              </c:strCache>
            </c:strRef>
          </c:tx>
          <c:spPr>
            <a:ln w="28575" cap="rnd">
              <a:solidFill>
                <a:schemeClr val="accent2"/>
              </a:solidFill>
              <a:round/>
            </a:ln>
            <a:effectLst/>
          </c:spPr>
          <c:marker>
            <c:symbol val="none"/>
          </c:marker>
          <c:cat>
            <c:numRef>
              <c:f>재무제표!$C$127:$J$127</c:f>
              <c:numCache>
                <c:formatCode>General</c:formatCode>
                <c:ptCount val="8"/>
                <c:pt idx="0">
                  <c:v>2018</c:v>
                </c:pt>
                <c:pt idx="1">
                  <c:v>2019</c:v>
                </c:pt>
                <c:pt idx="2">
                  <c:v>2020</c:v>
                </c:pt>
                <c:pt idx="3">
                  <c:v>2021</c:v>
                </c:pt>
                <c:pt idx="4">
                  <c:v>2022</c:v>
                </c:pt>
                <c:pt idx="5">
                  <c:v>2023</c:v>
                </c:pt>
                <c:pt idx="6">
                  <c:v>2024</c:v>
                </c:pt>
                <c:pt idx="7">
                  <c:v>2025</c:v>
                </c:pt>
              </c:numCache>
            </c:numRef>
          </c:cat>
          <c:val>
            <c:numRef>
              <c:f>재무제표!$C$129:$J$129</c:f>
              <c:numCache>
                <c:formatCode>0.00%</c:formatCode>
                <c:ptCount val="8"/>
                <c:pt idx="0">
                  <c:v>0.14499999999999999</c:v>
                </c:pt>
                <c:pt idx="1">
                  <c:v>0.16218649517684885</c:v>
                </c:pt>
                <c:pt idx="2">
                  <c:v>9.329642881252953E-2</c:v>
                </c:pt>
                <c:pt idx="3">
                  <c:v>0.17453717683677497</c:v>
                </c:pt>
                <c:pt idx="4">
                  <c:v>0.2058134268102956</c:v>
                </c:pt>
                <c:pt idx="5">
                  <c:v>0.16600668552327075</c:v>
                </c:pt>
                <c:pt idx="6">
                  <c:v>0.13670344089363096</c:v>
                </c:pt>
                <c:pt idx="7">
                  <c:v>0.1204701803802611</c:v>
                </c:pt>
              </c:numCache>
            </c:numRef>
          </c:val>
          <c:smooth val="0"/>
          <c:extLst>
            <c:ext xmlns:c16="http://schemas.microsoft.com/office/drawing/2014/chart" uri="{C3380CC4-5D6E-409C-BE32-E72D297353CC}">
              <c16:uniqueId val="{00000001-01E8-42C0-B041-063A99073417}"/>
            </c:ext>
          </c:extLst>
        </c:ser>
        <c:ser>
          <c:idx val="2"/>
          <c:order val="2"/>
          <c:tx>
            <c:strRef>
              <c:f>재무제표!$B$130</c:f>
              <c:strCache>
                <c:ptCount val="1"/>
                <c:pt idx="0">
                  <c:v>전체</c:v>
                </c:pt>
              </c:strCache>
            </c:strRef>
          </c:tx>
          <c:spPr>
            <a:ln w="28575" cap="rnd">
              <a:solidFill>
                <a:schemeClr val="accent3"/>
              </a:solidFill>
              <a:round/>
            </a:ln>
            <a:effectLst/>
          </c:spPr>
          <c:marker>
            <c:symbol val="none"/>
          </c:marker>
          <c:cat>
            <c:numRef>
              <c:f>재무제표!$C$127:$J$127</c:f>
              <c:numCache>
                <c:formatCode>General</c:formatCode>
                <c:ptCount val="8"/>
                <c:pt idx="0">
                  <c:v>2018</c:v>
                </c:pt>
                <c:pt idx="1">
                  <c:v>2019</c:v>
                </c:pt>
                <c:pt idx="2">
                  <c:v>2020</c:v>
                </c:pt>
                <c:pt idx="3">
                  <c:v>2021</c:v>
                </c:pt>
                <c:pt idx="4">
                  <c:v>2022</c:v>
                </c:pt>
                <c:pt idx="5">
                  <c:v>2023</c:v>
                </c:pt>
                <c:pt idx="6">
                  <c:v>2024</c:v>
                </c:pt>
                <c:pt idx="7">
                  <c:v>2025</c:v>
                </c:pt>
              </c:numCache>
            </c:numRef>
          </c:cat>
          <c:val>
            <c:numRef>
              <c:f>재무제표!$C$130:$J$130</c:f>
              <c:numCache>
                <c:formatCode>0.00%</c:formatCode>
                <c:ptCount val="8"/>
                <c:pt idx="0">
                  <c:v>0.13505183524796863</c:v>
                </c:pt>
                <c:pt idx="1">
                  <c:v>0.13629087582895039</c:v>
                </c:pt>
                <c:pt idx="2">
                  <c:v>6.9096271329260592E-2</c:v>
                </c:pt>
                <c:pt idx="3">
                  <c:v>0.14064497797982667</c:v>
                </c:pt>
                <c:pt idx="4">
                  <c:v>0.16196172248803828</c:v>
                </c:pt>
                <c:pt idx="5">
                  <c:v>0.13622754491017963</c:v>
                </c:pt>
                <c:pt idx="6">
                  <c:v>0.13118233920611336</c:v>
                </c:pt>
                <c:pt idx="7">
                  <c:v>0.13673861453271557</c:v>
                </c:pt>
              </c:numCache>
            </c:numRef>
          </c:val>
          <c:smooth val="0"/>
          <c:extLst>
            <c:ext xmlns:c16="http://schemas.microsoft.com/office/drawing/2014/chart" uri="{C3380CC4-5D6E-409C-BE32-E72D297353CC}">
              <c16:uniqueId val="{00000002-01E8-42C0-B041-063A99073417}"/>
            </c:ext>
          </c:extLst>
        </c:ser>
        <c:dLbls>
          <c:showLegendKey val="0"/>
          <c:showVal val="0"/>
          <c:showCatName val="0"/>
          <c:showSerName val="0"/>
          <c:showPercent val="0"/>
          <c:showBubbleSize val="0"/>
        </c:dLbls>
        <c:smooth val="0"/>
        <c:axId val="766133167"/>
        <c:axId val="766137007"/>
      </c:lineChart>
      <c:catAx>
        <c:axId val="76613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66137007"/>
        <c:crosses val="autoZero"/>
        <c:auto val="1"/>
        <c:lblAlgn val="ctr"/>
        <c:lblOffset val="100"/>
        <c:noMultiLvlLbl val="0"/>
      </c:catAx>
      <c:valAx>
        <c:axId val="766137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66133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지급임차료 </a:t>
            </a:r>
            <a:r>
              <a:rPr lang="en-US" altLang="ko-KR"/>
              <a:t>+ </a:t>
            </a:r>
            <a:r>
              <a:rPr lang="ko-KR" altLang="en-US"/>
              <a:t>사용권자산 감가상각비</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재무제표!$B$21</c:f>
              <c:strCache>
                <c:ptCount val="1"/>
                <c:pt idx="0">
                  <c:v>지급임차료
&amp;
사용권자산 감가상각비</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재무제표!$C$21:$M$21</c:f>
              <c:numCache>
                <c:formatCode>0_ </c:formatCode>
                <c:ptCount val="11"/>
                <c:pt idx="0">
                  <c:v>69</c:v>
                </c:pt>
                <c:pt idx="1">
                  <c:v>84</c:v>
                </c:pt>
                <c:pt idx="2">
                  <c:v>169</c:v>
                </c:pt>
                <c:pt idx="3">
                  <c:v>198</c:v>
                </c:pt>
                <c:pt idx="4">
                  <c:v>170.4</c:v>
                </c:pt>
                <c:pt idx="5">
                  <c:v>205.6</c:v>
                </c:pt>
                <c:pt idx="6">
                  <c:v>215.9</c:v>
                </c:pt>
                <c:pt idx="7">
                  <c:v>266.10000000000002</c:v>
                </c:pt>
                <c:pt idx="8">
                  <c:v>324</c:v>
                </c:pt>
                <c:pt idx="9">
                  <c:v>416.3</c:v>
                </c:pt>
                <c:pt idx="10">
                  <c:v>375.6</c:v>
                </c:pt>
              </c:numCache>
            </c:numRef>
          </c:val>
          <c:smooth val="0"/>
          <c:extLst>
            <c:ext xmlns:c16="http://schemas.microsoft.com/office/drawing/2014/chart" uri="{C3380CC4-5D6E-409C-BE32-E72D297353CC}">
              <c16:uniqueId val="{00000000-DCEA-4ED1-88B3-369592069A38}"/>
            </c:ext>
          </c:extLst>
        </c:ser>
        <c:dLbls>
          <c:showLegendKey val="0"/>
          <c:showVal val="0"/>
          <c:showCatName val="0"/>
          <c:showSerName val="0"/>
          <c:showPercent val="0"/>
          <c:showBubbleSize val="0"/>
        </c:dLbls>
        <c:marker val="1"/>
        <c:smooth val="0"/>
        <c:axId val="1871762623"/>
        <c:axId val="1871754943"/>
      </c:lineChart>
      <c:catAx>
        <c:axId val="18717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71754943"/>
        <c:crosses val="autoZero"/>
        <c:auto val="1"/>
        <c:lblAlgn val="ctr"/>
        <c:lblOffset val="100"/>
        <c:noMultiLvlLbl val="0"/>
      </c:catAx>
      <c:valAx>
        <c:axId val="1871754943"/>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7176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학급별 사교육 참여율</a:t>
            </a:r>
            <a:r>
              <a:rPr lang="ko-KR" altLang="en-US" baseline="0"/>
              <a:t> </a:t>
            </a:r>
            <a:r>
              <a:rPr lang="en-US" altLang="ko-KR"/>
              <a:t>(</a:t>
            </a:r>
            <a:r>
              <a:rPr lang="ko-KR" altLang="en-US"/>
              <a:t>일반교과 </a:t>
            </a:r>
            <a:r>
              <a:rPr lang="en-US" altLang="ko-KR"/>
              <a:t>+ </a:t>
            </a:r>
            <a:r>
              <a:rPr lang="ko-KR" altLang="en-US"/>
              <a:t>예체능</a:t>
            </a:r>
            <a:r>
              <a:rPr lang="en-US" altLang="ko-K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1"/>
          <c:order val="1"/>
          <c:tx>
            <c:strRef>
              <c:f>관련통계자료!$B$21:$C$21</c:f>
              <c:strCache>
                <c:ptCount val="2"/>
                <c:pt idx="0">
                  <c:v>초등학교</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관련통계자료!$D$21:$N$21</c:f>
              <c:numCache>
                <c:formatCode>0%</c:formatCode>
                <c:ptCount val="11"/>
                <c:pt idx="0" formatCode="0.00%">
                  <c:v>0.80700000000000005</c:v>
                </c:pt>
                <c:pt idx="1">
                  <c:v>0.8</c:v>
                </c:pt>
                <c:pt idx="2" formatCode="0.00%">
                  <c:v>0.82699999999999996</c:v>
                </c:pt>
                <c:pt idx="3" formatCode="0.00%">
                  <c:v>0.82499999999999996</c:v>
                </c:pt>
                <c:pt idx="4" formatCode="0.00%">
                  <c:v>0.83499999999999996</c:v>
                </c:pt>
                <c:pt idx="5" formatCode="0.00%">
                  <c:v>0.69699999999999995</c:v>
                </c:pt>
                <c:pt idx="6">
                  <c:v>0.82</c:v>
                </c:pt>
                <c:pt idx="7" formatCode="0.00%">
                  <c:v>0.85199999999999998</c:v>
                </c:pt>
                <c:pt idx="8">
                  <c:v>0.86</c:v>
                </c:pt>
                <c:pt idx="9" formatCode="0.00%">
                  <c:v>0.877</c:v>
                </c:pt>
                <c:pt idx="10" formatCode="0.00%">
                  <c:v>0.84399999999999997</c:v>
                </c:pt>
              </c:numCache>
            </c:numRef>
          </c:val>
          <c:smooth val="0"/>
          <c:extLst>
            <c:ext xmlns:c16="http://schemas.microsoft.com/office/drawing/2014/chart" uri="{C3380CC4-5D6E-409C-BE32-E72D297353CC}">
              <c16:uniqueId val="{00000000-7956-4F11-B773-8ABA496390BD}"/>
            </c:ext>
          </c:extLst>
        </c:ser>
        <c:ser>
          <c:idx val="2"/>
          <c:order val="2"/>
          <c:tx>
            <c:strRef>
              <c:f>관련통계자료!$B$22:$C$22</c:f>
              <c:strCache>
                <c:ptCount val="2"/>
                <c:pt idx="0">
                  <c:v>중학교</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관련통계자료!$D$22:$N$22</c:f>
              <c:numCache>
                <c:formatCode>0.00%</c:formatCode>
                <c:ptCount val="11"/>
                <c:pt idx="0">
                  <c:v>0.69399999999999995</c:v>
                </c:pt>
                <c:pt idx="1">
                  <c:v>0.63800000000000001</c:v>
                </c:pt>
                <c:pt idx="2">
                  <c:v>0.67400000000000004</c:v>
                </c:pt>
                <c:pt idx="3">
                  <c:v>0.69599999999999995</c:v>
                </c:pt>
                <c:pt idx="4">
                  <c:v>0.71399999999999997</c:v>
                </c:pt>
                <c:pt idx="5">
                  <c:v>0.67300000000000004</c:v>
                </c:pt>
                <c:pt idx="6">
                  <c:v>0.73099999999999998</c:v>
                </c:pt>
                <c:pt idx="7">
                  <c:v>0.76200000000000001</c:v>
                </c:pt>
                <c:pt idx="8">
                  <c:v>0.754</c:v>
                </c:pt>
                <c:pt idx="9" formatCode="0%">
                  <c:v>0.78</c:v>
                </c:pt>
                <c:pt idx="10" formatCode="0%">
                  <c:v>0.73</c:v>
                </c:pt>
              </c:numCache>
            </c:numRef>
          </c:val>
          <c:smooth val="0"/>
          <c:extLst>
            <c:ext xmlns:c16="http://schemas.microsoft.com/office/drawing/2014/chart" uri="{C3380CC4-5D6E-409C-BE32-E72D297353CC}">
              <c16:uniqueId val="{00000001-7956-4F11-B773-8ABA496390BD}"/>
            </c:ext>
          </c:extLst>
        </c:ser>
        <c:ser>
          <c:idx val="3"/>
          <c:order val="3"/>
          <c:tx>
            <c:strRef>
              <c:f>관련통계자료!$B$23:$C$23</c:f>
              <c:strCache>
                <c:ptCount val="2"/>
                <c:pt idx="0">
                  <c:v>고등학교</c:v>
                </c:pt>
                <c:pt idx="1">
                  <c:v>전체</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관련통계자료!$D$23:$N$23</c:f>
              <c:numCache>
                <c:formatCode>0.00%</c:formatCode>
                <c:ptCount val="11"/>
                <c:pt idx="0">
                  <c:v>0.502</c:v>
                </c:pt>
                <c:pt idx="1">
                  <c:v>0.52400000000000002</c:v>
                </c:pt>
                <c:pt idx="2">
                  <c:v>0.55900000000000005</c:v>
                </c:pt>
                <c:pt idx="3">
                  <c:v>0.58499999999999996</c:v>
                </c:pt>
                <c:pt idx="4" formatCode="0%">
                  <c:v>0.61</c:v>
                </c:pt>
                <c:pt idx="5">
                  <c:v>0.61599999999999999</c:v>
                </c:pt>
                <c:pt idx="6">
                  <c:v>0.64600000000000002</c:v>
                </c:pt>
                <c:pt idx="7" formatCode="0%">
                  <c:v>0.66</c:v>
                </c:pt>
                <c:pt idx="8">
                  <c:v>0.66400000000000003</c:v>
                </c:pt>
                <c:pt idx="9">
                  <c:v>0.67300000000000004</c:v>
                </c:pt>
                <c:pt idx="10" formatCode="0%">
                  <c:v>0.63</c:v>
                </c:pt>
              </c:numCache>
            </c:numRef>
          </c:val>
          <c:smooth val="0"/>
          <c:extLst>
            <c:ext xmlns:c16="http://schemas.microsoft.com/office/drawing/2014/chart" uri="{C3380CC4-5D6E-409C-BE32-E72D297353CC}">
              <c16:uniqueId val="{00000002-7956-4F11-B773-8ABA496390BD}"/>
            </c:ext>
          </c:extLst>
        </c:ser>
        <c:ser>
          <c:idx val="4"/>
          <c:order val="4"/>
          <c:tx>
            <c:strRef>
              <c:f>관련통계자료!$B$24:$C$24</c:f>
              <c:strCache>
                <c:ptCount val="2"/>
                <c:pt idx="0">
                  <c:v>고등학교</c:v>
                </c:pt>
                <c:pt idx="1">
                  <c:v>일반고</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관련통계자료!$D$24:$N$24</c:f>
              <c:numCache>
                <c:formatCode>0.00%</c:formatCode>
                <c:ptCount val="11"/>
                <c:pt idx="0">
                  <c:v>0.56799999999999995</c:v>
                </c:pt>
                <c:pt idx="1">
                  <c:v>0.58799999999999997</c:v>
                </c:pt>
                <c:pt idx="2">
                  <c:v>0.622</c:v>
                </c:pt>
                <c:pt idx="3">
                  <c:v>0.65200000000000002</c:v>
                </c:pt>
                <c:pt idx="4">
                  <c:v>0.67900000000000005</c:v>
                </c:pt>
                <c:pt idx="5">
                  <c:v>0.68500000000000005</c:v>
                </c:pt>
                <c:pt idx="6">
                  <c:v>0.71299999999999997</c:v>
                </c:pt>
                <c:pt idx="7">
                  <c:v>0.72499999999999998</c:v>
                </c:pt>
                <c:pt idx="8">
                  <c:v>0.72299999999999998</c:v>
                </c:pt>
                <c:pt idx="9">
                  <c:v>0.73399999999999999</c:v>
                </c:pt>
                <c:pt idx="10">
                  <c:v>0.68300000000000005</c:v>
                </c:pt>
              </c:numCache>
            </c:numRef>
          </c:val>
          <c:smooth val="0"/>
          <c:extLst>
            <c:ext xmlns:c16="http://schemas.microsoft.com/office/drawing/2014/chart" uri="{C3380CC4-5D6E-409C-BE32-E72D297353CC}">
              <c16:uniqueId val="{00000003-7956-4F11-B773-8ABA496390BD}"/>
            </c:ext>
          </c:extLst>
        </c:ser>
        <c:ser>
          <c:idx val="0"/>
          <c:order val="0"/>
          <c:tx>
            <c:strRef>
              <c:f>관련통계자료!$B$25:$C$25</c:f>
              <c:strCache>
                <c:ptCount val="2"/>
                <c:pt idx="0">
                  <c:v>평균</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관련통계자료!$D$25:$N$25</c:f>
              <c:numCache>
                <c:formatCode>0.00%</c:formatCode>
                <c:ptCount val="11"/>
                <c:pt idx="0">
                  <c:v>0.68799999999999994</c:v>
                </c:pt>
                <c:pt idx="1">
                  <c:v>0.67800000000000005</c:v>
                </c:pt>
                <c:pt idx="2">
                  <c:v>0.71199999999999997</c:v>
                </c:pt>
                <c:pt idx="3">
                  <c:v>0.72799999999999998</c:v>
                </c:pt>
                <c:pt idx="4">
                  <c:v>0.748</c:v>
                </c:pt>
                <c:pt idx="5">
                  <c:v>0.67100000000000004</c:v>
                </c:pt>
                <c:pt idx="6">
                  <c:v>0.755</c:v>
                </c:pt>
                <c:pt idx="7">
                  <c:v>0.78300000000000003</c:v>
                </c:pt>
                <c:pt idx="8">
                  <c:v>0.78500000000000003</c:v>
                </c:pt>
                <c:pt idx="9" formatCode="0%">
                  <c:v>0.8</c:v>
                </c:pt>
                <c:pt idx="10">
                  <c:v>0.75700000000000001</c:v>
                </c:pt>
              </c:numCache>
            </c:numRef>
          </c:val>
          <c:smooth val="0"/>
          <c:extLst>
            <c:ext xmlns:c16="http://schemas.microsoft.com/office/drawing/2014/chart" uri="{C3380CC4-5D6E-409C-BE32-E72D297353CC}">
              <c16:uniqueId val="{00000004-7956-4F11-B773-8ABA496390BD}"/>
            </c:ext>
          </c:extLst>
        </c:ser>
        <c:dLbls>
          <c:showLegendKey val="0"/>
          <c:showVal val="0"/>
          <c:showCatName val="0"/>
          <c:showSerName val="0"/>
          <c:showPercent val="0"/>
          <c:showBubbleSize val="0"/>
        </c:dLbls>
        <c:marker val="1"/>
        <c:smooth val="0"/>
        <c:axId val="42202416"/>
        <c:axId val="42208176"/>
      </c:lineChart>
      <c:catAx>
        <c:axId val="4220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208176"/>
        <c:crosses val="autoZero"/>
        <c:auto val="1"/>
        <c:lblAlgn val="ctr"/>
        <c:lblOffset val="100"/>
        <c:noMultiLvlLbl val="0"/>
      </c:catAx>
      <c:valAx>
        <c:axId val="42208176"/>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202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일반교과 사교육 참여율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재무제표!$B$119</c:f>
              <c:strCache>
                <c:ptCount val="1"/>
                <c:pt idx="0">
                  <c:v>일반교과 전체</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numRef>
              <c:f>재무제표!$D$116:$N$116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재무제표!$D$119:$N$119</c:f>
              <c:numCache>
                <c:formatCode>0.0%</c:formatCode>
                <c:ptCount val="11"/>
                <c:pt idx="0">
                  <c:v>0.54700000000000004</c:v>
                </c:pt>
                <c:pt idx="1">
                  <c:v>0.54700000000000004</c:v>
                </c:pt>
                <c:pt idx="2">
                  <c:v>0.52200000000000002</c:v>
                </c:pt>
                <c:pt idx="3">
                  <c:v>0.53400000000000003</c:v>
                </c:pt>
                <c:pt idx="4">
                  <c:v>0.56699999999999995</c:v>
                </c:pt>
                <c:pt idx="5">
                  <c:v>0.52700000000000002</c:v>
                </c:pt>
                <c:pt idx="6">
                  <c:v>0.61099999999999999</c:v>
                </c:pt>
                <c:pt idx="7">
                  <c:v>0.63200000000000001</c:v>
                </c:pt>
                <c:pt idx="8">
                  <c:v>0.629</c:v>
                </c:pt>
                <c:pt idx="9">
                  <c:v>0.64900000000000002</c:v>
                </c:pt>
                <c:pt idx="10">
                  <c:v>0.56499999999999995</c:v>
                </c:pt>
              </c:numCache>
            </c:numRef>
          </c:val>
          <c:smooth val="0"/>
          <c:extLst>
            <c:ext xmlns:c16="http://schemas.microsoft.com/office/drawing/2014/chart" uri="{C3380CC4-5D6E-409C-BE32-E72D297353CC}">
              <c16:uniqueId val="{00000000-8E08-40AD-8DE1-44D2416D1920}"/>
            </c:ext>
          </c:extLst>
        </c:ser>
        <c:ser>
          <c:idx val="1"/>
          <c:order val="1"/>
          <c:tx>
            <c:strRef>
              <c:f>재무제표!$B$122</c:f>
              <c:strCache>
                <c:ptCount val="1"/>
                <c:pt idx="0">
                  <c:v>학원수강</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cat>
            <c:numRef>
              <c:f>재무제표!$D$116:$N$116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재무제표!$D$122:$N$122</c:f>
              <c:numCache>
                <c:formatCode>0.00%</c:formatCode>
                <c:ptCount val="11"/>
                <c:pt idx="0">
                  <c:v>0.36299999999999999</c:v>
                </c:pt>
                <c:pt idx="1">
                  <c:v>0.35799999999999998</c:v>
                </c:pt>
                <c:pt idx="2">
                  <c:v>0.36399999999999999</c:v>
                </c:pt>
                <c:pt idx="3">
                  <c:v>0.371</c:v>
                </c:pt>
                <c:pt idx="4">
                  <c:v>0.41099999999999998</c:v>
                </c:pt>
                <c:pt idx="5">
                  <c:v>0.379</c:v>
                </c:pt>
                <c:pt idx="6">
                  <c:v>0.44500000000000001</c:v>
                </c:pt>
                <c:pt idx="7">
                  <c:v>0.47799999999999998</c:v>
                </c:pt>
                <c:pt idx="8">
                  <c:v>0.48399999999999999</c:v>
                </c:pt>
                <c:pt idx="9">
                  <c:v>0.52200000000000002</c:v>
                </c:pt>
                <c:pt idx="10">
                  <c:v>0.47599999999999998</c:v>
                </c:pt>
              </c:numCache>
            </c:numRef>
          </c:val>
          <c:smooth val="0"/>
          <c:extLst>
            <c:ext xmlns:c16="http://schemas.microsoft.com/office/drawing/2014/chart" uri="{C3380CC4-5D6E-409C-BE32-E72D297353CC}">
              <c16:uniqueId val="{00000001-8E08-40AD-8DE1-44D2416D1920}"/>
            </c:ext>
          </c:extLst>
        </c:ser>
        <c:ser>
          <c:idx val="2"/>
          <c:order val="2"/>
          <c:tx>
            <c:strRef>
              <c:f>재무제표!$B$124</c:f>
              <c:strCache>
                <c:ptCount val="1"/>
                <c:pt idx="0">
                  <c:v>온라인수강</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재무제표!$D$116:$N$116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재무제표!$D$124:$N$124</c:f>
              <c:numCache>
                <c:formatCode>0.00%</c:formatCode>
                <c:ptCount val="11"/>
                <c:pt idx="0">
                  <c:v>2.1999999999999999E-2</c:v>
                </c:pt>
                <c:pt idx="1">
                  <c:v>5.0999999999999997E-2</c:v>
                </c:pt>
                <c:pt idx="2">
                  <c:v>5.1999999999999998E-2</c:v>
                </c:pt>
                <c:pt idx="3">
                  <c:v>0.06</c:v>
                </c:pt>
                <c:pt idx="4">
                  <c:v>7.4999999999999997E-2</c:v>
                </c:pt>
                <c:pt idx="5">
                  <c:v>6.4000000000000001E-2</c:v>
                </c:pt>
                <c:pt idx="6">
                  <c:v>0.10299999999999999</c:v>
                </c:pt>
                <c:pt idx="7">
                  <c:v>0.113</c:v>
                </c:pt>
                <c:pt idx="8">
                  <c:v>0.11600000000000001</c:v>
                </c:pt>
                <c:pt idx="9">
                  <c:v>0.112</c:v>
                </c:pt>
                <c:pt idx="10">
                  <c:v>8.5000000000000006E-2</c:v>
                </c:pt>
              </c:numCache>
            </c:numRef>
          </c:val>
          <c:smooth val="0"/>
          <c:extLst>
            <c:ext xmlns:c16="http://schemas.microsoft.com/office/drawing/2014/chart" uri="{C3380CC4-5D6E-409C-BE32-E72D297353CC}">
              <c16:uniqueId val="{00000002-8E08-40AD-8DE1-44D2416D1920}"/>
            </c:ext>
          </c:extLst>
        </c:ser>
        <c:dLbls>
          <c:showLegendKey val="0"/>
          <c:showVal val="0"/>
          <c:showCatName val="0"/>
          <c:showSerName val="0"/>
          <c:showPercent val="0"/>
          <c:showBubbleSize val="0"/>
        </c:dLbls>
        <c:marker val="1"/>
        <c:smooth val="0"/>
        <c:axId val="871596399"/>
        <c:axId val="871597839"/>
      </c:lineChart>
      <c:catAx>
        <c:axId val="87159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1597839"/>
        <c:crosses val="autoZero"/>
        <c:auto val="1"/>
        <c:lblAlgn val="ctr"/>
        <c:lblOffset val="100"/>
        <c:noMultiLvlLbl val="0"/>
      </c:catAx>
      <c:valAx>
        <c:axId val="8715978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1596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학원수강 </a:t>
            </a:r>
            <a:r>
              <a:rPr lang="en-US" altLang="ko-KR"/>
              <a:t>&amp; </a:t>
            </a:r>
            <a:r>
              <a:rPr lang="ko-KR" altLang="en-US"/>
              <a:t>온라인수강 참여율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재무제표!$B$122</c:f>
              <c:strCache>
                <c:ptCount val="1"/>
                <c:pt idx="0">
                  <c:v>학원수강</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cat>
            <c:numRef>
              <c:f>재무제표!$D$116:$N$116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재무제표!$D$122:$N$122</c:f>
              <c:numCache>
                <c:formatCode>0.00%</c:formatCode>
                <c:ptCount val="11"/>
                <c:pt idx="0">
                  <c:v>0.36299999999999999</c:v>
                </c:pt>
                <c:pt idx="1">
                  <c:v>0.35799999999999998</c:v>
                </c:pt>
                <c:pt idx="2">
                  <c:v>0.36399999999999999</c:v>
                </c:pt>
                <c:pt idx="3">
                  <c:v>0.371</c:v>
                </c:pt>
                <c:pt idx="4">
                  <c:v>0.41099999999999998</c:v>
                </c:pt>
                <c:pt idx="5">
                  <c:v>0.379</c:v>
                </c:pt>
                <c:pt idx="6">
                  <c:v>0.44500000000000001</c:v>
                </c:pt>
                <c:pt idx="7">
                  <c:v>0.47799999999999998</c:v>
                </c:pt>
                <c:pt idx="8">
                  <c:v>0.48399999999999999</c:v>
                </c:pt>
                <c:pt idx="9">
                  <c:v>0.52200000000000002</c:v>
                </c:pt>
                <c:pt idx="10">
                  <c:v>0.47599999999999998</c:v>
                </c:pt>
              </c:numCache>
            </c:numRef>
          </c:val>
          <c:smooth val="0"/>
          <c:extLst>
            <c:ext xmlns:c16="http://schemas.microsoft.com/office/drawing/2014/chart" uri="{C3380CC4-5D6E-409C-BE32-E72D297353CC}">
              <c16:uniqueId val="{0000000C-61C2-4E0E-884F-7DAFF557D572}"/>
            </c:ext>
          </c:extLst>
        </c:ser>
        <c:ser>
          <c:idx val="1"/>
          <c:order val="1"/>
          <c:tx>
            <c:strRef>
              <c:f>재무제표!$B$124</c:f>
              <c:strCache>
                <c:ptCount val="1"/>
                <c:pt idx="0">
                  <c:v>온라인수강</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재무제표!$D$116:$N$116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재무제표!$D$124:$N$124</c:f>
              <c:numCache>
                <c:formatCode>0.00%</c:formatCode>
                <c:ptCount val="11"/>
                <c:pt idx="0">
                  <c:v>2.1999999999999999E-2</c:v>
                </c:pt>
                <c:pt idx="1">
                  <c:v>5.0999999999999997E-2</c:v>
                </c:pt>
                <c:pt idx="2">
                  <c:v>5.1999999999999998E-2</c:v>
                </c:pt>
                <c:pt idx="3">
                  <c:v>0.06</c:v>
                </c:pt>
                <c:pt idx="4">
                  <c:v>7.4999999999999997E-2</c:v>
                </c:pt>
                <c:pt idx="5">
                  <c:v>6.4000000000000001E-2</c:v>
                </c:pt>
                <c:pt idx="6">
                  <c:v>0.10299999999999999</c:v>
                </c:pt>
                <c:pt idx="7">
                  <c:v>0.113</c:v>
                </c:pt>
                <c:pt idx="8">
                  <c:v>0.11600000000000001</c:v>
                </c:pt>
                <c:pt idx="9">
                  <c:v>0.112</c:v>
                </c:pt>
                <c:pt idx="10">
                  <c:v>8.5000000000000006E-2</c:v>
                </c:pt>
              </c:numCache>
            </c:numRef>
          </c:val>
          <c:smooth val="0"/>
          <c:extLst>
            <c:ext xmlns:c16="http://schemas.microsoft.com/office/drawing/2014/chart" uri="{C3380CC4-5D6E-409C-BE32-E72D297353CC}">
              <c16:uniqueId val="{0000000D-61C2-4E0E-884F-7DAFF557D572}"/>
            </c:ext>
          </c:extLst>
        </c:ser>
        <c:dLbls>
          <c:showLegendKey val="0"/>
          <c:showVal val="0"/>
          <c:showCatName val="0"/>
          <c:showSerName val="0"/>
          <c:showPercent val="0"/>
          <c:showBubbleSize val="0"/>
        </c:dLbls>
        <c:marker val="1"/>
        <c:smooth val="0"/>
        <c:axId val="528559744"/>
        <c:axId val="528574144"/>
      </c:lineChart>
      <c:catAx>
        <c:axId val="52855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8574144"/>
        <c:crosses val="autoZero"/>
        <c:auto val="1"/>
        <c:lblAlgn val="ctr"/>
        <c:lblOffset val="100"/>
        <c:noMultiLvlLbl val="0"/>
      </c:catAx>
      <c:valAx>
        <c:axId val="528574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855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학원수강 </a:t>
            </a:r>
            <a:r>
              <a:rPr lang="en-US" altLang="ko-KR"/>
              <a:t>&amp; </a:t>
            </a:r>
            <a:r>
              <a:rPr lang="ko-KR" altLang="en-US"/>
              <a:t>온라인수강 사교육총액</a:t>
            </a:r>
          </a:p>
        </c:rich>
      </c:tx>
      <c:layout>
        <c:manualLayout>
          <c:xMode val="edge"/>
          <c:yMode val="edge"/>
          <c:x val="0.23473846075557595"/>
          <c:y val="2.5063777775731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재무제표!$B$122</c:f>
              <c:strCache>
                <c:ptCount val="1"/>
                <c:pt idx="0">
                  <c:v>학원수강</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cat>
            <c:numRef>
              <c:f>재무제표!$D$116:$N$116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재무제표!$D$123:$N$123</c:f>
              <c:numCache>
                <c:formatCode>#,##0</c:formatCode>
                <c:ptCount val="11"/>
                <c:pt idx="0">
                  <c:v>64739.597999999998</c:v>
                </c:pt>
                <c:pt idx="1">
                  <c:v>64656.947999999997</c:v>
                </c:pt>
                <c:pt idx="2">
                  <c:v>67959.891999999993</c:v>
                </c:pt>
                <c:pt idx="3">
                  <c:v>72290.092000000004</c:v>
                </c:pt>
                <c:pt idx="4">
                  <c:v>86297.67</c:v>
                </c:pt>
                <c:pt idx="5">
                  <c:v>73348.627999999997</c:v>
                </c:pt>
                <c:pt idx="6">
                  <c:v>104200.31</c:v>
                </c:pt>
                <c:pt idx="7">
                  <c:v>124059.16399999999</c:v>
                </c:pt>
                <c:pt idx="8">
                  <c:v>131233.696</c:v>
                </c:pt>
                <c:pt idx="9">
                  <c:v>152381.71799999999</c:v>
                </c:pt>
                <c:pt idx="10">
                  <c:v>131067.076</c:v>
                </c:pt>
              </c:numCache>
            </c:numRef>
          </c:val>
          <c:smooth val="0"/>
          <c:extLst>
            <c:ext xmlns:c16="http://schemas.microsoft.com/office/drawing/2014/chart" uri="{C3380CC4-5D6E-409C-BE32-E72D297353CC}">
              <c16:uniqueId val="{00000004-193C-4E4A-A619-3123B5BF04FD}"/>
            </c:ext>
          </c:extLst>
        </c:ser>
        <c:ser>
          <c:idx val="1"/>
          <c:order val="1"/>
          <c:tx>
            <c:strRef>
              <c:f>재무제표!$B$124</c:f>
              <c:strCache>
                <c:ptCount val="1"/>
                <c:pt idx="0">
                  <c:v>온라인수강</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재무제표!$D$116:$N$116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재무제표!$D$125:$N$125</c:f>
              <c:numCache>
                <c:formatCode>#,##0</c:formatCode>
                <c:ptCount val="11"/>
                <c:pt idx="0">
                  <c:v>3923.6119999999996</c:v>
                </c:pt>
                <c:pt idx="1">
                  <c:v>9210.905999999999</c:v>
                </c:pt>
                <c:pt idx="2">
                  <c:v>9708.5559999999987</c:v>
                </c:pt>
                <c:pt idx="3">
                  <c:v>11691.119999999999</c:v>
                </c:pt>
                <c:pt idx="4">
                  <c:v>15747.75</c:v>
                </c:pt>
                <c:pt idx="5">
                  <c:v>12386.048000000001</c:v>
                </c:pt>
                <c:pt idx="6">
                  <c:v>24118.273999999998</c:v>
                </c:pt>
                <c:pt idx="7">
                  <c:v>29327.794000000002</c:v>
                </c:pt>
                <c:pt idx="8">
                  <c:v>31452.704000000002</c:v>
                </c:pt>
                <c:pt idx="9">
                  <c:v>32694.928</c:v>
                </c:pt>
                <c:pt idx="10">
                  <c:v>23404.835000000003</c:v>
                </c:pt>
              </c:numCache>
            </c:numRef>
          </c:val>
          <c:smooth val="0"/>
          <c:extLst>
            <c:ext xmlns:c16="http://schemas.microsoft.com/office/drawing/2014/chart" uri="{C3380CC4-5D6E-409C-BE32-E72D297353CC}">
              <c16:uniqueId val="{00000005-193C-4E4A-A619-3123B5BF04FD}"/>
            </c:ext>
          </c:extLst>
        </c:ser>
        <c:dLbls>
          <c:showLegendKey val="0"/>
          <c:showVal val="0"/>
          <c:showCatName val="0"/>
          <c:showSerName val="0"/>
          <c:showPercent val="0"/>
          <c:showBubbleSize val="0"/>
        </c:dLbls>
        <c:marker val="1"/>
        <c:smooth val="0"/>
        <c:axId val="528559744"/>
        <c:axId val="528574144"/>
      </c:lineChart>
      <c:catAx>
        <c:axId val="52855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8574144"/>
        <c:crosses val="autoZero"/>
        <c:auto val="1"/>
        <c:lblAlgn val="ctr"/>
        <c:lblOffset val="100"/>
        <c:noMultiLvlLbl val="0"/>
      </c:catAx>
      <c:valAx>
        <c:axId val="528574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855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매출액 대비 임차비용 비율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rgbClr val="FFC000"/>
              </a:solidFill>
              <a:round/>
            </a:ln>
            <a:effectLst/>
          </c:spPr>
          <c:marker>
            <c:symbol val="circle"/>
            <c:size val="5"/>
            <c:spPr>
              <a:solidFill>
                <a:srgbClr val="FFC000"/>
              </a:solidFill>
              <a:ln w="9525">
                <a:solidFill>
                  <a:srgbClr val="FFC000"/>
                </a:solidFill>
              </a:ln>
              <a:effectLst/>
            </c:spPr>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재무제표!$C$24:$M$24</c:f>
              <c:numCache>
                <c:formatCode>0.00%</c:formatCode>
                <c:ptCount val="11"/>
                <c:pt idx="0">
                  <c:v>5.5111821086261982E-2</c:v>
                </c:pt>
                <c:pt idx="1">
                  <c:v>4.8137535816618914E-2</c:v>
                </c:pt>
                <c:pt idx="2">
                  <c:v>6.7036890122967083E-2</c:v>
                </c:pt>
                <c:pt idx="3">
                  <c:v>5.5477724852899972E-2</c:v>
                </c:pt>
                <c:pt idx="4">
                  <c:v>3.8966384632975075E-2</c:v>
                </c:pt>
                <c:pt idx="5">
                  <c:v>4.3311565199073095E-2</c:v>
                </c:pt>
                <c:pt idx="6">
                  <c:v>3.0671970450348061E-2</c:v>
                </c:pt>
                <c:pt idx="7">
                  <c:v>3.1830143540669861E-2</c:v>
                </c:pt>
                <c:pt idx="8">
                  <c:v>3.4644995722840036E-2</c:v>
                </c:pt>
                <c:pt idx="9">
                  <c:v>4.4183825090214394E-2</c:v>
                </c:pt>
                <c:pt idx="10">
                  <c:v>4.2445474064866089E-2</c:v>
                </c:pt>
              </c:numCache>
            </c:numRef>
          </c:val>
          <c:smooth val="0"/>
          <c:extLst>
            <c:ext xmlns:c16="http://schemas.microsoft.com/office/drawing/2014/chart" uri="{C3380CC4-5D6E-409C-BE32-E72D297353CC}">
              <c16:uniqueId val="{00000000-4DA4-480D-AC11-7F9BAE9F9EB9}"/>
            </c:ext>
          </c:extLst>
        </c:ser>
        <c:dLbls>
          <c:showLegendKey val="0"/>
          <c:showVal val="0"/>
          <c:showCatName val="0"/>
          <c:showSerName val="0"/>
          <c:showPercent val="0"/>
          <c:showBubbleSize val="0"/>
        </c:dLbls>
        <c:marker val="1"/>
        <c:smooth val="0"/>
        <c:axId val="1079841135"/>
        <c:axId val="1079858895"/>
      </c:lineChart>
      <c:catAx>
        <c:axId val="107984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79858895"/>
        <c:crosses val="autoZero"/>
        <c:auto val="1"/>
        <c:lblAlgn val="ctr"/>
        <c:lblOffset val="100"/>
        <c:noMultiLvlLbl val="0"/>
      </c:catAx>
      <c:valAx>
        <c:axId val="10798588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7984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유형자산 회전율</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lineChart>
        <c:grouping val="standard"/>
        <c:varyColors val="0"/>
        <c:ser>
          <c:idx val="0"/>
          <c:order val="0"/>
          <c:tx>
            <c:strRef>
              <c:f>재무제표!$B$73</c:f>
              <c:strCache>
                <c:ptCount val="1"/>
                <c:pt idx="0">
                  <c:v>유형자산 회전율
(유형감가상각비 포함)</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재무제표!$C$2:$M$2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재무제표!$C$73:$M$73</c:f>
              <c:numCache>
                <c:formatCode>0.0_ </c:formatCode>
                <c:ptCount val="11"/>
                <c:pt idx="0">
                  <c:v>0.8607177230853843</c:v>
                </c:pt>
                <c:pt idx="1">
                  <c:v>1.3140060240963856</c:v>
                </c:pt>
                <c:pt idx="2">
                  <c:v>1.8854236781093412</c:v>
                </c:pt>
                <c:pt idx="3">
                  <c:v>2.1279513474839016</c:v>
                </c:pt>
                <c:pt idx="4">
                  <c:v>2.3085044607506733</c:v>
                </c:pt>
                <c:pt idx="5">
                  <c:v>2.4763941781000574</c:v>
                </c:pt>
                <c:pt idx="6">
                  <c:v>3.4471106758080312</c:v>
                </c:pt>
                <c:pt idx="7">
                  <c:v>2.8378424250653449</c:v>
                </c:pt>
                <c:pt idx="8">
                  <c:v>2.9292739460001256</c:v>
                </c:pt>
                <c:pt idx="9">
                  <c:v>3.0586936761459551</c:v>
                </c:pt>
                <c:pt idx="10">
                  <c:v>2.9783581838376358</c:v>
                </c:pt>
              </c:numCache>
            </c:numRef>
          </c:val>
          <c:smooth val="0"/>
          <c:extLst>
            <c:ext xmlns:c16="http://schemas.microsoft.com/office/drawing/2014/chart" uri="{C3380CC4-5D6E-409C-BE32-E72D297353CC}">
              <c16:uniqueId val="{00000000-2B12-44D3-A8ED-20CD87C212F3}"/>
            </c:ext>
          </c:extLst>
        </c:ser>
        <c:dLbls>
          <c:showLegendKey val="0"/>
          <c:showVal val="0"/>
          <c:showCatName val="0"/>
          <c:showSerName val="0"/>
          <c:showPercent val="0"/>
          <c:showBubbleSize val="0"/>
        </c:dLbls>
        <c:marker val="1"/>
        <c:smooth val="0"/>
        <c:axId val="588215359"/>
        <c:axId val="588226879"/>
      </c:lineChart>
      <c:catAx>
        <c:axId val="58821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88226879"/>
        <c:crosses val="autoZero"/>
        <c:auto val="1"/>
        <c:lblAlgn val="ctr"/>
        <c:lblOffset val="100"/>
        <c:noMultiLvlLbl val="0"/>
      </c:catAx>
      <c:valAx>
        <c:axId val="588226879"/>
        <c:scaling>
          <c:orientation val="minMax"/>
        </c:scaling>
        <c:delete val="0"/>
        <c:axPos val="l"/>
        <c:majorGridlines>
          <c:spPr>
            <a:ln w="9525" cap="flat" cmpd="sng" algn="ctr">
              <a:solidFill>
                <a:schemeClr val="tx1">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8821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당기순이익 </a:t>
            </a:r>
            <a:r>
              <a:rPr lang="en-US" altLang="ko-KR"/>
              <a:t>// CAPEX</a:t>
            </a:r>
            <a:r>
              <a:rPr lang="en-US" altLang="ko-KR" baseline="0"/>
              <a:t> &amp; </a:t>
            </a:r>
            <a:r>
              <a:rPr lang="ko-KR" altLang="en-US" baseline="0"/>
              <a:t>주주환원액</a:t>
            </a:r>
            <a:endParaRPr lang="en-US" altLang="ko-KR"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stacked"/>
        <c:varyColors val="0"/>
        <c:ser>
          <c:idx val="1"/>
          <c:order val="1"/>
          <c:tx>
            <c:strRef>
              <c:f>재무제표!$B$111</c:f>
              <c:strCache>
                <c:ptCount val="1"/>
                <c:pt idx="0">
                  <c:v>CAPEX</c:v>
                </c:pt>
              </c:strCache>
            </c:strRef>
          </c:tx>
          <c:spPr>
            <a:solidFill>
              <a:srgbClr val="00B050"/>
            </a:solidFill>
            <a:ln>
              <a:solidFill>
                <a:schemeClr val="tx1"/>
              </a:solidFill>
            </a:ln>
            <a:effectLst/>
          </c:spPr>
          <c:invertIfNegative val="0"/>
          <c:cat>
            <c:numRef>
              <c:f>재무제표!$C$104:$M$104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재무제표!$C$111:$M$111</c:f>
              <c:numCache>
                <c:formatCode>General</c:formatCode>
                <c:ptCount val="11"/>
                <c:pt idx="0">
                  <c:v>235</c:v>
                </c:pt>
                <c:pt idx="1">
                  <c:v>145</c:v>
                </c:pt>
                <c:pt idx="2">
                  <c:v>95</c:v>
                </c:pt>
                <c:pt idx="3">
                  <c:v>429</c:v>
                </c:pt>
                <c:pt idx="4">
                  <c:v>277</c:v>
                </c:pt>
                <c:pt idx="5">
                  <c:v>159</c:v>
                </c:pt>
                <c:pt idx="6">
                  <c:v>275</c:v>
                </c:pt>
                <c:pt idx="7">
                  <c:v>887</c:v>
                </c:pt>
                <c:pt idx="8">
                  <c:v>557</c:v>
                </c:pt>
                <c:pt idx="9">
                  <c:v>157</c:v>
                </c:pt>
                <c:pt idx="10">
                  <c:v>162</c:v>
                </c:pt>
              </c:numCache>
            </c:numRef>
          </c:val>
          <c:extLst>
            <c:ext xmlns:c16="http://schemas.microsoft.com/office/drawing/2014/chart" uri="{C3380CC4-5D6E-409C-BE32-E72D297353CC}">
              <c16:uniqueId val="{00000001-E269-44CB-BB19-618BD895631E}"/>
            </c:ext>
          </c:extLst>
        </c:ser>
        <c:ser>
          <c:idx val="2"/>
          <c:order val="2"/>
          <c:tx>
            <c:strRef>
              <c:f>재무제표!$B$113</c:f>
              <c:strCache>
                <c:ptCount val="1"/>
                <c:pt idx="0">
                  <c:v>주주환원액</c:v>
                </c:pt>
              </c:strCache>
            </c:strRef>
          </c:tx>
          <c:spPr>
            <a:solidFill>
              <a:srgbClr val="00B0F0"/>
            </a:solidFill>
            <a:ln>
              <a:solidFill>
                <a:schemeClr val="tx1"/>
              </a:solidFill>
            </a:ln>
            <a:effectLst/>
          </c:spPr>
          <c:invertIfNegative val="0"/>
          <c:cat>
            <c:numRef>
              <c:f>재무제표!$C$104:$M$104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재무제표!$C$113:$M$113</c:f>
              <c:numCache>
                <c:formatCode>#,##0</c:formatCode>
                <c:ptCount val="11"/>
                <c:pt idx="0">
                  <c:v>27.848000000000003</c:v>
                </c:pt>
                <c:pt idx="1">
                  <c:v>22.08</c:v>
                </c:pt>
                <c:pt idx="2">
                  <c:v>33.75</c:v>
                </c:pt>
                <c:pt idx="3">
                  <c:v>104.0468</c:v>
                </c:pt>
                <c:pt idx="4">
                  <c:v>181.9384</c:v>
                </c:pt>
                <c:pt idx="5">
                  <c:v>86.247</c:v>
                </c:pt>
                <c:pt idx="6">
                  <c:v>236.59450000000001</c:v>
                </c:pt>
                <c:pt idx="7">
                  <c:v>237.84480000000002</c:v>
                </c:pt>
                <c:pt idx="8">
                  <c:v>334.80580000000003</c:v>
                </c:pt>
                <c:pt idx="9">
                  <c:v>386.81742105263152</c:v>
                </c:pt>
                <c:pt idx="10">
                  <c:v>638.43470000000013</c:v>
                </c:pt>
              </c:numCache>
            </c:numRef>
          </c:val>
          <c:extLst>
            <c:ext xmlns:c16="http://schemas.microsoft.com/office/drawing/2014/chart" uri="{C3380CC4-5D6E-409C-BE32-E72D297353CC}">
              <c16:uniqueId val="{00000002-E269-44CB-BB19-618BD895631E}"/>
            </c:ext>
          </c:extLst>
        </c:ser>
        <c:dLbls>
          <c:showLegendKey val="0"/>
          <c:showVal val="0"/>
          <c:showCatName val="0"/>
          <c:showSerName val="0"/>
          <c:showPercent val="0"/>
          <c:showBubbleSize val="0"/>
        </c:dLbls>
        <c:gapWidth val="219"/>
        <c:overlap val="100"/>
        <c:axId val="1041779903"/>
        <c:axId val="1041657983"/>
      </c:barChart>
      <c:lineChart>
        <c:grouping val="standard"/>
        <c:varyColors val="0"/>
        <c:ser>
          <c:idx val="0"/>
          <c:order val="0"/>
          <c:tx>
            <c:strRef>
              <c:f>재무제표!$B$108</c:f>
              <c:strCache>
                <c:ptCount val="1"/>
                <c:pt idx="0">
                  <c:v>당기순이익</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val>
            <c:numRef>
              <c:f>재무제표!$C$108:$M$108</c:f>
              <c:numCache>
                <c:formatCode>General</c:formatCode>
                <c:ptCount val="11"/>
                <c:pt idx="0">
                  <c:v>80</c:v>
                </c:pt>
                <c:pt idx="1">
                  <c:v>30</c:v>
                </c:pt>
                <c:pt idx="2">
                  <c:v>108</c:v>
                </c:pt>
                <c:pt idx="3">
                  <c:v>428</c:v>
                </c:pt>
                <c:pt idx="4">
                  <c:v>484</c:v>
                </c:pt>
                <c:pt idx="5">
                  <c:v>210</c:v>
                </c:pt>
                <c:pt idx="6">
                  <c:v>815</c:v>
                </c:pt>
                <c:pt idx="7">
                  <c:v>996</c:v>
                </c:pt>
                <c:pt idx="8">
                  <c:v>958</c:v>
                </c:pt>
                <c:pt idx="9">
                  <c:v>502</c:v>
                </c:pt>
                <c:pt idx="10">
                  <c:v>929</c:v>
                </c:pt>
              </c:numCache>
            </c:numRef>
          </c:val>
          <c:smooth val="0"/>
          <c:extLst>
            <c:ext xmlns:c16="http://schemas.microsoft.com/office/drawing/2014/chart" uri="{C3380CC4-5D6E-409C-BE32-E72D297353CC}">
              <c16:uniqueId val="{00000000-E269-44CB-BB19-618BD895631E}"/>
            </c:ext>
          </c:extLst>
        </c:ser>
        <c:dLbls>
          <c:showLegendKey val="0"/>
          <c:showVal val="0"/>
          <c:showCatName val="0"/>
          <c:showSerName val="0"/>
          <c:showPercent val="0"/>
          <c:showBubbleSize val="0"/>
        </c:dLbls>
        <c:marker val="1"/>
        <c:smooth val="0"/>
        <c:axId val="1041779903"/>
        <c:axId val="1041657983"/>
      </c:lineChart>
      <c:catAx>
        <c:axId val="104177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41657983"/>
        <c:crosses val="autoZero"/>
        <c:auto val="1"/>
        <c:lblAlgn val="ctr"/>
        <c:lblOffset val="100"/>
        <c:noMultiLvlLbl val="0"/>
      </c:catAx>
      <c:valAx>
        <c:axId val="104165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4177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사업상세!$B$6</c:f>
              <c:strCache>
                <c:ptCount val="1"/>
                <c:pt idx="0">
                  <c:v>유초중등</c:v>
                </c:pt>
              </c:strCache>
            </c:strRef>
          </c:tx>
          <c:spPr>
            <a:ln w="28575" cap="rnd">
              <a:solidFill>
                <a:schemeClr val="accent1"/>
              </a:solidFill>
              <a:round/>
            </a:ln>
            <a:effectLst/>
          </c:spPr>
          <c:marker>
            <c:symbol val="none"/>
          </c:marker>
          <c:cat>
            <c:strRef>
              <c:f>사업상세!$C$5:$E$5</c:f>
              <c:strCache>
                <c:ptCount val="3"/>
                <c:pt idx="0">
                  <c:v>22년</c:v>
                </c:pt>
                <c:pt idx="1">
                  <c:v>23년</c:v>
                </c:pt>
                <c:pt idx="2">
                  <c:v>24년</c:v>
                </c:pt>
              </c:strCache>
            </c:strRef>
          </c:cat>
          <c:val>
            <c:numRef>
              <c:f>사업상세!$C$6:$E$6</c:f>
              <c:numCache>
                <c:formatCode>0.00%</c:formatCode>
                <c:ptCount val="3"/>
                <c:pt idx="0">
                  <c:v>0.24729999999999999</c:v>
                </c:pt>
                <c:pt idx="1">
                  <c:v>0.2384</c:v>
                </c:pt>
                <c:pt idx="2">
                  <c:v>0.23430000000000001</c:v>
                </c:pt>
              </c:numCache>
            </c:numRef>
          </c:val>
          <c:smooth val="0"/>
          <c:extLst>
            <c:ext xmlns:c16="http://schemas.microsoft.com/office/drawing/2014/chart" uri="{C3380CC4-5D6E-409C-BE32-E72D297353CC}">
              <c16:uniqueId val="{00000000-25FC-48C1-B7C4-F2EF24C2BEFF}"/>
            </c:ext>
          </c:extLst>
        </c:ser>
        <c:ser>
          <c:idx val="1"/>
          <c:order val="1"/>
          <c:tx>
            <c:strRef>
              <c:f>사업상세!$B$7</c:f>
              <c:strCache>
                <c:ptCount val="1"/>
                <c:pt idx="0">
                  <c:v>고등</c:v>
                </c:pt>
              </c:strCache>
            </c:strRef>
          </c:tx>
          <c:spPr>
            <a:ln w="28575" cap="rnd">
              <a:solidFill>
                <a:schemeClr val="accent2"/>
              </a:solidFill>
              <a:round/>
            </a:ln>
            <a:effectLst/>
          </c:spPr>
          <c:marker>
            <c:symbol val="none"/>
          </c:marker>
          <c:cat>
            <c:strRef>
              <c:f>사업상세!$C$5:$E$5</c:f>
              <c:strCache>
                <c:ptCount val="3"/>
                <c:pt idx="0">
                  <c:v>22년</c:v>
                </c:pt>
                <c:pt idx="1">
                  <c:v>23년</c:v>
                </c:pt>
                <c:pt idx="2">
                  <c:v>24년</c:v>
                </c:pt>
              </c:strCache>
            </c:strRef>
          </c:cat>
          <c:val>
            <c:numRef>
              <c:f>사업상세!$C$7:$E$7</c:f>
              <c:numCache>
                <c:formatCode>0.00%</c:formatCode>
                <c:ptCount val="3"/>
                <c:pt idx="0">
                  <c:v>0.60740000000000005</c:v>
                </c:pt>
                <c:pt idx="1">
                  <c:v>0.62370000000000003</c:v>
                </c:pt>
                <c:pt idx="2">
                  <c:v>0.61470000000000002</c:v>
                </c:pt>
              </c:numCache>
            </c:numRef>
          </c:val>
          <c:smooth val="0"/>
          <c:extLst>
            <c:ext xmlns:c16="http://schemas.microsoft.com/office/drawing/2014/chart" uri="{C3380CC4-5D6E-409C-BE32-E72D297353CC}">
              <c16:uniqueId val="{00000001-25FC-48C1-B7C4-F2EF24C2BEFF}"/>
            </c:ext>
          </c:extLst>
        </c:ser>
        <c:ser>
          <c:idx val="2"/>
          <c:order val="2"/>
          <c:tx>
            <c:strRef>
              <c:f>사업상세!$B$8</c:f>
              <c:strCache>
                <c:ptCount val="1"/>
                <c:pt idx="0">
                  <c:v>대학</c:v>
                </c:pt>
              </c:strCache>
            </c:strRef>
          </c:tx>
          <c:spPr>
            <a:ln w="28575" cap="rnd">
              <a:solidFill>
                <a:schemeClr val="accent3"/>
              </a:solidFill>
              <a:round/>
            </a:ln>
            <a:effectLst/>
          </c:spPr>
          <c:marker>
            <c:symbol val="none"/>
          </c:marker>
          <c:cat>
            <c:strRef>
              <c:f>사업상세!$C$5:$E$5</c:f>
              <c:strCache>
                <c:ptCount val="3"/>
                <c:pt idx="0">
                  <c:v>22년</c:v>
                </c:pt>
                <c:pt idx="1">
                  <c:v>23년</c:v>
                </c:pt>
                <c:pt idx="2">
                  <c:v>24년</c:v>
                </c:pt>
              </c:strCache>
            </c:strRef>
          </c:cat>
          <c:val>
            <c:numRef>
              <c:f>사업상세!$C$8:$E$8</c:f>
              <c:numCache>
                <c:formatCode>0.00%</c:formatCode>
                <c:ptCount val="3"/>
                <c:pt idx="0">
                  <c:v>7.2800000000000004E-2</c:v>
                </c:pt>
                <c:pt idx="1">
                  <c:v>7.5499999999999998E-2</c:v>
                </c:pt>
                <c:pt idx="2">
                  <c:v>8.8800000000000004E-2</c:v>
                </c:pt>
              </c:numCache>
            </c:numRef>
          </c:val>
          <c:smooth val="0"/>
          <c:extLst>
            <c:ext xmlns:c16="http://schemas.microsoft.com/office/drawing/2014/chart" uri="{C3380CC4-5D6E-409C-BE32-E72D297353CC}">
              <c16:uniqueId val="{00000002-25FC-48C1-B7C4-F2EF24C2BEFF}"/>
            </c:ext>
          </c:extLst>
        </c:ser>
        <c:ser>
          <c:idx val="3"/>
          <c:order val="3"/>
          <c:tx>
            <c:strRef>
              <c:f>사업상세!$B$9</c:f>
              <c:strCache>
                <c:ptCount val="1"/>
                <c:pt idx="0">
                  <c:v>취업</c:v>
                </c:pt>
              </c:strCache>
            </c:strRef>
          </c:tx>
          <c:spPr>
            <a:ln w="28575" cap="rnd">
              <a:solidFill>
                <a:schemeClr val="accent4"/>
              </a:solidFill>
              <a:round/>
            </a:ln>
            <a:effectLst/>
          </c:spPr>
          <c:marker>
            <c:symbol val="none"/>
          </c:marker>
          <c:cat>
            <c:strRef>
              <c:f>사업상세!$C$5:$E$5</c:f>
              <c:strCache>
                <c:ptCount val="3"/>
                <c:pt idx="0">
                  <c:v>22년</c:v>
                </c:pt>
                <c:pt idx="1">
                  <c:v>23년</c:v>
                </c:pt>
                <c:pt idx="2">
                  <c:v>24년</c:v>
                </c:pt>
              </c:strCache>
            </c:strRef>
          </c:cat>
          <c:val>
            <c:numRef>
              <c:f>사업상세!$C$9:$E$9</c:f>
              <c:numCache>
                <c:formatCode>0.00%</c:formatCode>
                <c:ptCount val="3"/>
                <c:pt idx="0">
                  <c:v>7.1599999999999997E-2</c:v>
                </c:pt>
                <c:pt idx="1">
                  <c:v>6.1699999999999998E-2</c:v>
                </c:pt>
                <c:pt idx="2">
                  <c:v>6.1699999999999998E-2</c:v>
                </c:pt>
              </c:numCache>
            </c:numRef>
          </c:val>
          <c:smooth val="0"/>
          <c:extLst>
            <c:ext xmlns:c16="http://schemas.microsoft.com/office/drawing/2014/chart" uri="{C3380CC4-5D6E-409C-BE32-E72D297353CC}">
              <c16:uniqueId val="{00000003-25FC-48C1-B7C4-F2EF24C2BEFF}"/>
            </c:ext>
          </c:extLst>
        </c:ser>
        <c:dLbls>
          <c:showLegendKey val="0"/>
          <c:showVal val="0"/>
          <c:showCatName val="0"/>
          <c:showSerName val="0"/>
          <c:showPercent val="0"/>
          <c:showBubbleSize val="0"/>
        </c:dLbls>
        <c:smooth val="0"/>
        <c:axId val="1588616255"/>
        <c:axId val="1588613855"/>
      </c:lineChart>
      <c:catAx>
        <c:axId val="158861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88613855"/>
        <c:crosses val="autoZero"/>
        <c:auto val="1"/>
        <c:lblAlgn val="ctr"/>
        <c:lblOffset val="100"/>
        <c:noMultiLvlLbl val="0"/>
      </c:catAx>
      <c:valAx>
        <c:axId val="1588613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8861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주주환원액 </a:t>
            </a:r>
            <a:r>
              <a:rPr lang="en-US" altLang="ko-KR"/>
              <a:t>&amp; </a:t>
            </a:r>
            <a:r>
              <a:rPr lang="ko-KR" altLang="en-US"/>
              <a:t>주주환원율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'경쟁사 및 시장분석'!$C$56</c:f>
              <c:strCache>
                <c:ptCount val="1"/>
                <c:pt idx="0">
                  <c:v>주주환원액</c:v>
                </c:pt>
              </c:strCache>
            </c:strRef>
          </c:tx>
          <c:spPr>
            <a:solidFill>
              <a:srgbClr val="00B0F0"/>
            </a:solidFill>
            <a:ln>
              <a:solidFill>
                <a:srgbClr val="00B0F0"/>
              </a:solidFill>
            </a:ln>
            <a:effectLst/>
          </c:spPr>
          <c:invertIfNegative val="0"/>
          <c:cat>
            <c:numRef>
              <c:f>'경쟁사 및 시장분석'!$D$16:$O$16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'경쟁사 및 시장분석'!$D$56:$O$56</c:f>
              <c:numCache>
                <c:formatCode>General</c:formatCode>
                <c:ptCount val="12"/>
                <c:pt idx="0">
                  <c:v>31.606200000000001</c:v>
                </c:pt>
                <c:pt idx="1">
                  <c:v>35.08</c:v>
                </c:pt>
                <c:pt idx="2">
                  <c:v>44.380099999999999</c:v>
                </c:pt>
                <c:pt idx="3">
                  <c:v>63.5976</c:v>
                </c:pt>
                <c:pt idx="4">
                  <c:v>74.119</c:v>
                </c:pt>
                <c:pt idx="5">
                  <c:v>73.6404</c:v>
                </c:pt>
                <c:pt idx="6">
                  <c:v>142.82</c:v>
                </c:pt>
                <c:pt idx="7">
                  <c:v>108.9415</c:v>
                </c:pt>
                <c:pt idx="8">
                  <c:v>131.14499999999998</c:v>
                </c:pt>
                <c:pt idx="9">
                  <c:v>139.12010000000001</c:v>
                </c:pt>
                <c:pt idx="10">
                  <c:v>163.30240000000001</c:v>
                </c:pt>
                <c:pt idx="11">
                  <c:v>182.93639999999999</c:v>
                </c:pt>
              </c:numCache>
            </c:numRef>
          </c:val>
          <c:extLst>
            <c:ext xmlns:c16="http://schemas.microsoft.com/office/drawing/2014/chart" uri="{C3380CC4-5D6E-409C-BE32-E72D297353CC}">
              <c16:uniqueId val="{00000000-D9E0-48AE-8667-E141A2FBBF7C}"/>
            </c:ext>
          </c:extLst>
        </c:ser>
        <c:dLbls>
          <c:showLegendKey val="0"/>
          <c:showVal val="0"/>
          <c:showCatName val="0"/>
          <c:showSerName val="0"/>
          <c:showPercent val="0"/>
          <c:showBubbleSize val="0"/>
        </c:dLbls>
        <c:gapWidth val="219"/>
        <c:axId val="1306041840"/>
        <c:axId val="1306042320"/>
      </c:barChart>
      <c:lineChart>
        <c:grouping val="standard"/>
        <c:varyColors val="0"/>
        <c:ser>
          <c:idx val="1"/>
          <c:order val="1"/>
          <c:tx>
            <c:strRef>
              <c:f>'경쟁사 및 시장분석'!$C$54:$C$55</c:f>
              <c:strCache>
                <c:ptCount val="1"/>
                <c:pt idx="0">
                  <c:v>주주환원율</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'경쟁사 및 시장분석'!$D$16:$O$16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'경쟁사 및 시장분석'!$D$54:$O$54</c:f>
              <c:numCache>
                <c:formatCode>0.0%</c:formatCode>
                <c:ptCount val="12"/>
                <c:pt idx="0">
                  <c:v>0.58530000000000004</c:v>
                </c:pt>
                <c:pt idx="1">
                  <c:v>0.4385</c:v>
                </c:pt>
                <c:pt idx="2">
                  <c:v>0.53469999999999995</c:v>
                </c:pt>
                <c:pt idx="3">
                  <c:v>0.64239999999999997</c:v>
                </c:pt>
                <c:pt idx="4">
                  <c:v>0.3901</c:v>
                </c:pt>
                <c:pt idx="5">
                  <c:v>0.67559999999999998</c:v>
                </c:pt>
                <c:pt idx="6">
                  <c:v>0.71409999999999996</c:v>
                </c:pt>
                <c:pt idx="7">
                  <c:v>0.51146244131455398</c:v>
                </c:pt>
                <c:pt idx="8">
                  <c:v>0.77144117647058819</c:v>
                </c:pt>
                <c:pt idx="9" formatCode="0.00%">
                  <c:v>0.86409999999999998</c:v>
                </c:pt>
                <c:pt idx="10">
                  <c:v>0.63790000000000002</c:v>
                </c:pt>
                <c:pt idx="11" formatCode="0.00%">
                  <c:v>0.58260000000000001</c:v>
                </c:pt>
              </c:numCache>
            </c:numRef>
          </c:val>
          <c:smooth val="0"/>
          <c:extLst>
            <c:ext xmlns:c16="http://schemas.microsoft.com/office/drawing/2014/chart" uri="{C3380CC4-5D6E-409C-BE32-E72D297353CC}">
              <c16:uniqueId val="{00000001-D9E0-48AE-8667-E141A2FBBF7C}"/>
            </c:ext>
          </c:extLst>
        </c:ser>
        <c:dLbls>
          <c:showLegendKey val="0"/>
          <c:showVal val="0"/>
          <c:showCatName val="0"/>
          <c:showSerName val="0"/>
          <c:showPercent val="0"/>
          <c:showBubbleSize val="0"/>
        </c:dLbls>
        <c:marker val="1"/>
        <c:smooth val="0"/>
        <c:axId val="1306012080"/>
        <c:axId val="1306021680"/>
      </c:lineChart>
      <c:catAx>
        <c:axId val="13060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6042320"/>
        <c:crosses val="autoZero"/>
        <c:auto val="1"/>
        <c:lblAlgn val="ctr"/>
        <c:lblOffset val="100"/>
        <c:noMultiLvlLbl val="0"/>
      </c:catAx>
      <c:valAx>
        <c:axId val="130604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6041840"/>
        <c:crosses val="autoZero"/>
        <c:crossBetween val="between"/>
      </c:valAx>
      <c:valAx>
        <c:axId val="130602168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6012080"/>
        <c:crosses val="max"/>
        <c:crossBetween val="between"/>
      </c:valAx>
      <c:catAx>
        <c:axId val="1306012080"/>
        <c:scaling>
          <c:orientation val="minMax"/>
        </c:scaling>
        <c:delete val="1"/>
        <c:axPos val="b"/>
        <c:numFmt formatCode="General" sourceLinked="1"/>
        <c:majorTickMark val="out"/>
        <c:minorTickMark val="none"/>
        <c:tickLblPos val="nextTo"/>
        <c:crossAx val="13060216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1</a:t>
            </a:r>
            <a:r>
              <a:rPr lang="ko-KR" altLang="en-US"/>
              <a:t>인당 월평균 사교육비 </a:t>
            </a:r>
            <a:r>
              <a:rPr lang="en-US" altLang="ko-KR"/>
              <a:t>&amp; </a:t>
            </a:r>
            <a:r>
              <a:rPr lang="ko-KR" altLang="en-US"/>
              <a:t>사교육비 총액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stacked"/>
        <c:varyColors val="0"/>
        <c:ser>
          <c:idx val="0"/>
          <c:order val="0"/>
          <c:tx>
            <c:strRef>
              <c:f>관련통계자료!$B$43:$C$43</c:f>
              <c:strCache>
                <c:ptCount val="2"/>
                <c:pt idx="0">
                  <c:v>초등학교</c:v>
                </c:pt>
              </c:strCache>
            </c:strRef>
          </c:tx>
          <c:spPr>
            <a:solidFill>
              <a:srgbClr val="FFFF00"/>
            </a:solidFill>
            <a:ln>
              <a:solidFill>
                <a:schemeClr val="tx1"/>
              </a:solidFill>
            </a:ln>
            <a:effectLst/>
          </c:spPr>
          <c:invertIfNegative val="0"/>
          <c:cat>
            <c:numRef>
              <c:f>관련통계자료!$D$41:$N$41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관련통계자료!$D$43:$N$43</c:f>
              <c:numCache>
                <c:formatCode>0.0_);[Red]\(0.0\)</c:formatCode>
                <c:ptCount val="11"/>
                <c:pt idx="0">
                  <c:v>28.6</c:v>
                </c:pt>
                <c:pt idx="1">
                  <c:v>30.1</c:v>
                </c:pt>
                <c:pt idx="2">
                  <c:v>30.6</c:v>
                </c:pt>
                <c:pt idx="3">
                  <c:v>31.9</c:v>
                </c:pt>
                <c:pt idx="4">
                  <c:v>34.700000000000003</c:v>
                </c:pt>
                <c:pt idx="5">
                  <c:v>33.700000000000003</c:v>
                </c:pt>
                <c:pt idx="6">
                  <c:v>40</c:v>
                </c:pt>
                <c:pt idx="7">
                  <c:v>43.7</c:v>
                </c:pt>
                <c:pt idx="8">
                  <c:v>46.3</c:v>
                </c:pt>
                <c:pt idx="9">
                  <c:v>50.4</c:v>
                </c:pt>
                <c:pt idx="10">
                  <c:v>51.3</c:v>
                </c:pt>
              </c:numCache>
            </c:numRef>
          </c:val>
          <c:extLst>
            <c:ext xmlns:c16="http://schemas.microsoft.com/office/drawing/2014/chart" uri="{C3380CC4-5D6E-409C-BE32-E72D297353CC}">
              <c16:uniqueId val="{00000000-8177-4F81-8001-4830BF738B46}"/>
            </c:ext>
          </c:extLst>
        </c:ser>
        <c:ser>
          <c:idx val="1"/>
          <c:order val="1"/>
          <c:tx>
            <c:strRef>
              <c:f>관련통계자료!$B$44:$C$44</c:f>
              <c:strCache>
                <c:ptCount val="2"/>
                <c:pt idx="0">
                  <c:v>중학교</c:v>
                </c:pt>
              </c:strCache>
            </c:strRef>
          </c:tx>
          <c:spPr>
            <a:solidFill>
              <a:srgbClr val="FFC000"/>
            </a:solidFill>
            <a:ln>
              <a:solidFill>
                <a:schemeClr val="tx1"/>
              </a:solidFill>
            </a:ln>
            <a:effectLst/>
          </c:spPr>
          <c:invertIfNegative val="0"/>
          <c:cat>
            <c:numRef>
              <c:f>관련통계자료!$D$41:$N$41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관련통계자료!$D$44:$N$44</c:f>
              <c:numCache>
                <c:formatCode>0.0_);[Red]\(0.0\)</c:formatCode>
                <c:ptCount val="11"/>
                <c:pt idx="0">
                  <c:v>39.6</c:v>
                </c:pt>
                <c:pt idx="1">
                  <c:v>43.1</c:v>
                </c:pt>
                <c:pt idx="2">
                  <c:v>43.2</c:v>
                </c:pt>
                <c:pt idx="3">
                  <c:v>44.8</c:v>
                </c:pt>
                <c:pt idx="4">
                  <c:v>47.3</c:v>
                </c:pt>
                <c:pt idx="5">
                  <c:v>50.8</c:v>
                </c:pt>
                <c:pt idx="6">
                  <c:v>53.6</c:v>
                </c:pt>
                <c:pt idx="7">
                  <c:v>57.5</c:v>
                </c:pt>
                <c:pt idx="8">
                  <c:v>59.5</c:v>
                </c:pt>
                <c:pt idx="9">
                  <c:v>62.8</c:v>
                </c:pt>
                <c:pt idx="10">
                  <c:v>63.2</c:v>
                </c:pt>
              </c:numCache>
            </c:numRef>
          </c:val>
          <c:extLst>
            <c:ext xmlns:c16="http://schemas.microsoft.com/office/drawing/2014/chart" uri="{C3380CC4-5D6E-409C-BE32-E72D297353CC}">
              <c16:uniqueId val="{00000001-8177-4F81-8001-4830BF738B46}"/>
            </c:ext>
          </c:extLst>
        </c:ser>
        <c:ser>
          <c:idx val="2"/>
          <c:order val="2"/>
          <c:tx>
            <c:strRef>
              <c:f>관련통계자료!$B$45:$C$45</c:f>
              <c:strCache>
                <c:ptCount val="2"/>
                <c:pt idx="0">
                  <c:v>고등학교</c:v>
                </c:pt>
                <c:pt idx="1">
                  <c:v>전체</c:v>
                </c:pt>
              </c:strCache>
            </c:strRef>
          </c:tx>
          <c:spPr>
            <a:solidFill>
              <a:srgbClr val="00B050"/>
            </a:solidFill>
            <a:ln>
              <a:solidFill>
                <a:schemeClr val="tx1"/>
              </a:solidFill>
            </a:ln>
            <a:effectLst/>
          </c:spPr>
          <c:invertIfNegative val="0"/>
          <c:cat>
            <c:numRef>
              <c:f>관련통계자료!$D$41:$N$41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관련통계자료!$D$45:$N$45</c:f>
              <c:numCache>
                <c:formatCode>0.0_);[Red]\(0.0\)</c:formatCode>
                <c:ptCount val="11"/>
                <c:pt idx="0">
                  <c:v>47</c:v>
                </c:pt>
                <c:pt idx="1">
                  <c:v>50</c:v>
                </c:pt>
                <c:pt idx="2">
                  <c:v>51</c:v>
                </c:pt>
                <c:pt idx="3">
                  <c:v>54.9</c:v>
                </c:pt>
                <c:pt idx="4">
                  <c:v>59.8</c:v>
                </c:pt>
                <c:pt idx="5">
                  <c:v>64.3</c:v>
                </c:pt>
                <c:pt idx="6">
                  <c:v>64.900000000000006</c:v>
                </c:pt>
                <c:pt idx="7">
                  <c:v>69.7</c:v>
                </c:pt>
                <c:pt idx="8">
                  <c:v>74</c:v>
                </c:pt>
                <c:pt idx="9">
                  <c:v>77.3</c:v>
                </c:pt>
                <c:pt idx="10">
                  <c:v>79.2</c:v>
                </c:pt>
              </c:numCache>
            </c:numRef>
          </c:val>
          <c:extLst>
            <c:ext xmlns:c16="http://schemas.microsoft.com/office/drawing/2014/chart" uri="{C3380CC4-5D6E-409C-BE32-E72D297353CC}">
              <c16:uniqueId val="{00000002-8177-4F81-8001-4830BF738B46}"/>
            </c:ext>
          </c:extLst>
        </c:ser>
        <c:ser>
          <c:idx val="3"/>
          <c:order val="3"/>
          <c:tx>
            <c:strRef>
              <c:f>관련통계자료!$B$46:$C$46</c:f>
              <c:strCache>
                <c:ptCount val="2"/>
                <c:pt idx="0">
                  <c:v>고등학교</c:v>
                </c:pt>
                <c:pt idx="1">
                  <c:v>일반고</c:v>
                </c:pt>
              </c:strCache>
            </c:strRef>
          </c:tx>
          <c:spPr>
            <a:solidFill>
              <a:schemeClr val="accent4"/>
            </a:solidFill>
            <a:ln>
              <a:solidFill>
                <a:schemeClr val="tx1"/>
              </a:solidFill>
            </a:ln>
            <a:effectLst/>
          </c:spPr>
          <c:invertIfNegative val="0"/>
          <c:cat>
            <c:numRef>
              <c:f>관련통계자료!$D$41:$N$41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관련통계자료!$D$46:$N$46</c:f>
              <c:numCache>
                <c:formatCode>0.0_);[Red]\(0.0\)</c:formatCode>
                <c:ptCount val="11"/>
                <c:pt idx="0">
                  <c:v>48.6</c:v>
                </c:pt>
                <c:pt idx="1">
                  <c:v>51.7</c:v>
                </c:pt>
                <c:pt idx="2">
                  <c:v>53.4</c:v>
                </c:pt>
                <c:pt idx="3">
                  <c:v>57.7</c:v>
                </c:pt>
                <c:pt idx="4">
                  <c:v>62.6</c:v>
                </c:pt>
                <c:pt idx="5">
                  <c:v>66.7</c:v>
                </c:pt>
                <c:pt idx="6">
                  <c:v>67.599999999999994</c:v>
                </c:pt>
                <c:pt idx="7">
                  <c:v>72.400000000000006</c:v>
                </c:pt>
                <c:pt idx="8">
                  <c:v>76.8</c:v>
                </c:pt>
                <c:pt idx="9">
                  <c:v>80</c:v>
                </c:pt>
                <c:pt idx="10">
                  <c:v>82</c:v>
                </c:pt>
              </c:numCache>
            </c:numRef>
          </c:val>
          <c:extLst>
            <c:ext xmlns:c16="http://schemas.microsoft.com/office/drawing/2014/chart" uri="{C3380CC4-5D6E-409C-BE32-E72D297353CC}">
              <c16:uniqueId val="{00000003-8177-4F81-8001-4830BF738B46}"/>
            </c:ext>
          </c:extLst>
        </c:ser>
        <c:dLbls>
          <c:showLegendKey val="0"/>
          <c:showVal val="0"/>
          <c:showCatName val="0"/>
          <c:showSerName val="0"/>
          <c:showPercent val="0"/>
          <c:showBubbleSize val="0"/>
        </c:dLbls>
        <c:gapWidth val="150"/>
        <c:overlap val="100"/>
        <c:axId val="133798000"/>
        <c:axId val="133784080"/>
      </c:barChart>
      <c:lineChart>
        <c:grouping val="standard"/>
        <c:varyColors val="0"/>
        <c:ser>
          <c:idx val="4"/>
          <c:order val="4"/>
          <c:tx>
            <c:v>사교육비 총액</c:v>
          </c:tx>
          <c:spPr>
            <a:ln w="28575" cap="rnd">
              <a:solidFill>
                <a:srgbClr val="FF0000"/>
              </a:solidFill>
              <a:round/>
            </a:ln>
            <a:effectLst/>
          </c:spPr>
          <c:marker>
            <c:symbol val="none"/>
          </c:marker>
          <c:val>
            <c:numRef>
              <c:f>관련통계자료!$D$35:$N$35</c:f>
              <c:numCache>
                <c:formatCode>#,##0</c:formatCode>
                <c:ptCount val="11"/>
                <c:pt idx="0">
                  <c:v>178346</c:v>
                </c:pt>
                <c:pt idx="1">
                  <c:v>180606</c:v>
                </c:pt>
                <c:pt idx="2">
                  <c:v>186703</c:v>
                </c:pt>
                <c:pt idx="3">
                  <c:v>194852</c:v>
                </c:pt>
                <c:pt idx="4">
                  <c:v>209970</c:v>
                </c:pt>
                <c:pt idx="5">
                  <c:v>193532</c:v>
                </c:pt>
                <c:pt idx="6">
                  <c:v>234158</c:v>
                </c:pt>
                <c:pt idx="7">
                  <c:v>259538</c:v>
                </c:pt>
                <c:pt idx="8">
                  <c:v>271144</c:v>
                </c:pt>
                <c:pt idx="9">
                  <c:v>291919</c:v>
                </c:pt>
                <c:pt idx="10">
                  <c:v>275351</c:v>
                </c:pt>
              </c:numCache>
            </c:numRef>
          </c:val>
          <c:smooth val="0"/>
          <c:extLst>
            <c:ext xmlns:c16="http://schemas.microsoft.com/office/drawing/2014/chart" uri="{C3380CC4-5D6E-409C-BE32-E72D297353CC}">
              <c16:uniqueId val="{00000006-8177-4F81-8001-4830BF738B46}"/>
            </c:ext>
          </c:extLst>
        </c:ser>
        <c:dLbls>
          <c:showLegendKey val="0"/>
          <c:showVal val="0"/>
          <c:showCatName val="0"/>
          <c:showSerName val="0"/>
          <c:showPercent val="0"/>
          <c:showBubbleSize val="0"/>
        </c:dLbls>
        <c:marker val="1"/>
        <c:smooth val="0"/>
        <c:axId val="42178416"/>
        <c:axId val="42189456"/>
      </c:lineChart>
      <c:catAx>
        <c:axId val="13379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3784080"/>
        <c:crosses val="autoZero"/>
        <c:auto val="1"/>
        <c:lblAlgn val="ctr"/>
        <c:lblOffset val="100"/>
        <c:noMultiLvlLbl val="0"/>
      </c:catAx>
      <c:valAx>
        <c:axId val="133784080"/>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3798000"/>
        <c:crosses val="autoZero"/>
        <c:crossBetween val="between"/>
      </c:valAx>
      <c:valAx>
        <c:axId val="42189456"/>
        <c:scaling>
          <c:orientation val="minMax"/>
          <c:max val="300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178416"/>
        <c:crosses val="max"/>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dispUnitsLbl>
        </c:dispUnits>
      </c:valAx>
      <c:catAx>
        <c:axId val="42178416"/>
        <c:scaling>
          <c:orientation val="minMax"/>
        </c:scaling>
        <c:delete val="1"/>
        <c:axPos val="b"/>
        <c:majorTickMark val="out"/>
        <c:minorTickMark val="none"/>
        <c:tickLblPos val="nextTo"/>
        <c:crossAx val="42189456"/>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학령아동 변동 추계 </a:t>
            </a:r>
            <a:r>
              <a:rPr lang="en-US" altLang="ko-KR"/>
              <a:t>(</a:t>
            </a:r>
            <a:r>
              <a:rPr lang="ko-KR" altLang="en-US"/>
              <a:t>천 명</a:t>
            </a:r>
            <a:r>
              <a:rPr lang="en-US" altLang="ko-KR"/>
              <a:t>)</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0"/>
          <c:order val="0"/>
          <c:tx>
            <c:strRef>
              <c:f>관련통계자료!$B$9</c:f>
              <c:strCache>
                <c:ptCount val="1"/>
                <c:pt idx="0">
                  <c:v>유치원</c:v>
                </c:pt>
              </c:strCache>
            </c:strRef>
          </c:tx>
          <c:spPr>
            <a:solidFill>
              <a:srgbClr val="FFFF00"/>
            </a:solidFill>
            <a:ln>
              <a:solidFill>
                <a:schemeClr val="tx1"/>
              </a:solidFill>
            </a:ln>
            <a:effectLst/>
          </c:spPr>
          <c:invertIfNegative val="0"/>
          <c:cat>
            <c:numRef>
              <c:f>관련통계자료!$C$8:$W$8</c:f>
              <c:numCache>
                <c:formatCode>General</c:formatCode>
                <c:ptCount val="21"/>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numCache>
            </c:numRef>
          </c:cat>
          <c:val>
            <c:numRef>
              <c:f>관련통계자료!$C$9:$W$9</c:f>
              <c:numCache>
                <c:formatCode>#,##0</c:formatCode>
                <c:ptCount val="21"/>
                <c:pt idx="0">
                  <c:v>1393</c:v>
                </c:pt>
                <c:pt idx="1">
                  <c:v>1412</c:v>
                </c:pt>
                <c:pt idx="2">
                  <c:v>1364</c:v>
                </c:pt>
                <c:pt idx="3">
                  <c:v>1336</c:v>
                </c:pt>
                <c:pt idx="4">
                  <c:v>1307</c:v>
                </c:pt>
                <c:pt idx="5">
                  <c:v>1257</c:v>
                </c:pt>
                <c:pt idx="6">
                  <c:v>1164</c:v>
                </c:pt>
                <c:pt idx="7">
                  <c:v>1052</c:v>
                </c:pt>
                <c:pt idx="8" formatCode="General">
                  <c:v>959</c:v>
                </c:pt>
                <c:pt idx="9" formatCode="General">
                  <c:v>885</c:v>
                </c:pt>
                <c:pt idx="10" formatCode="General">
                  <c:v>823</c:v>
                </c:pt>
                <c:pt idx="11" formatCode="General">
                  <c:v>774</c:v>
                </c:pt>
                <c:pt idx="12" formatCode="General">
                  <c:v>729</c:v>
                </c:pt>
                <c:pt idx="13" formatCode="General">
                  <c:v>688</c:v>
                </c:pt>
                <c:pt idx="14" formatCode="General">
                  <c:v>661</c:v>
                </c:pt>
                <c:pt idx="15" formatCode="General">
                  <c:v>660</c:v>
                </c:pt>
                <c:pt idx="16" formatCode="General">
                  <c:v>680</c:v>
                </c:pt>
                <c:pt idx="17" formatCode="General">
                  <c:v>710</c:v>
                </c:pt>
                <c:pt idx="18" formatCode="General">
                  <c:v>737</c:v>
                </c:pt>
                <c:pt idx="19" formatCode="General">
                  <c:v>761</c:v>
                </c:pt>
                <c:pt idx="20" formatCode="General">
                  <c:v>781</c:v>
                </c:pt>
              </c:numCache>
            </c:numRef>
          </c:val>
          <c:extLst>
            <c:ext xmlns:c16="http://schemas.microsoft.com/office/drawing/2014/chart" uri="{C3380CC4-5D6E-409C-BE32-E72D297353CC}">
              <c16:uniqueId val="{00000000-1F25-4BA5-9B48-842BF65C6619}"/>
            </c:ext>
          </c:extLst>
        </c:ser>
        <c:ser>
          <c:idx val="1"/>
          <c:order val="1"/>
          <c:tx>
            <c:strRef>
              <c:f>관련통계자료!$B$10</c:f>
              <c:strCache>
                <c:ptCount val="1"/>
                <c:pt idx="0">
                  <c:v>초등학교</c:v>
                </c:pt>
              </c:strCache>
            </c:strRef>
          </c:tx>
          <c:spPr>
            <a:solidFill>
              <a:srgbClr val="FFC000"/>
            </a:solidFill>
            <a:ln>
              <a:solidFill>
                <a:schemeClr val="tx1"/>
              </a:solidFill>
            </a:ln>
            <a:effectLst/>
          </c:spPr>
          <c:invertIfNegative val="0"/>
          <c:cat>
            <c:numRef>
              <c:f>관련통계자료!$C$8:$W$8</c:f>
              <c:numCache>
                <c:formatCode>General</c:formatCode>
                <c:ptCount val="21"/>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numCache>
            </c:numRef>
          </c:cat>
          <c:val>
            <c:numRef>
              <c:f>관련통계자료!$C$10:$W$10</c:f>
              <c:numCache>
                <c:formatCode>#,##0</c:formatCode>
                <c:ptCount val="21"/>
                <c:pt idx="0">
                  <c:v>2720</c:v>
                </c:pt>
                <c:pt idx="1">
                  <c:v>2688</c:v>
                </c:pt>
                <c:pt idx="2">
                  <c:v>2719</c:v>
                </c:pt>
                <c:pt idx="3">
                  <c:v>2756</c:v>
                </c:pt>
                <c:pt idx="4">
                  <c:v>2766</c:v>
                </c:pt>
                <c:pt idx="5">
                  <c:v>2724</c:v>
                </c:pt>
                <c:pt idx="6">
                  <c:v>2720</c:v>
                </c:pt>
                <c:pt idx="7">
                  <c:v>2701</c:v>
                </c:pt>
                <c:pt idx="8">
                  <c:v>2607</c:v>
                </c:pt>
                <c:pt idx="9">
                  <c:v>2485</c:v>
                </c:pt>
                <c:pt idx="10">
                  <c:v>2344</c:v>
                </c:pt>
                <c:pt idx="11">
                  <c:v>2203</c:v>
                </c:pt>
                <c:pt idx="12">
                  <c:v>2036</c:v>
                </c:pt>
                <c:pt idx="13">
                  <c:v>1866</c:v>
                </c:pt>
                <c:pt idx="14">
                  <c:v>1725</c:v>
                </c:pt>
                <c:pt idx="15">
                  <c:v>1607</c:v>
                </c:pt>
                <c:pt idx="16">
                  <c:v>1504</c:v>
                </c:pt>
                <c:pt idx="17">
                  <c:v>1428</c:v>
                </c:pt>
                <c:pt idx="18">
                  <c:v>1383</c:v>
                </c:pt>
                <c:pt idx="19">
                  <c:v>1363</c:v>
                </c:pt>
                <c:pt idx="20">
                  <c:v>1366</c:v>
                </c:pt>
              </c:numCache>
            </c:numRef>
          </c:val>
          <c:extLst>
            <c:ext xmlns:c16="http://schemas.microsoft.com/office/drawing/2014/chart" uri="{C3380CC4-5D6E-409C-BE32-E72D297353CC}">
              <c16:uniqueId val="{00000001-1F25-4BA5-9B48-842BF65C6619}"/>
            </c:ext>
          </c:extLst>
        </c:ser>
        <c:ser>
          <c:idx val="2"/>
          <c:order val="2"/>
          <c:tx>
            <c:strRef>
              <c:f>관련통계자료!$B$11</c:f>
              <c:strCache>
                <c:ptCount val="1"/>
                <c:pt idx="0">
                  <c:v>중학교</c:v>
                </c:pt>
              </c:strCache>
            </c:strRef>
          </c:tx>
          <c:spPr>
            <a:solidFill>
              <a:srgbClr val="00B050"/>
            </a:solidFill>
            <a:ln>
              <a:solidFill>
                <a:schemeClr val="tx1"/>
              </a:solidFill>
            </a:ln>
            <a:effectLst/>
          </c:spPr>
          <c:invertIfNegative val="0"/>
          <c:cat>
            <c:numRef>
              <c:f>관련통계자료!$C$8:$W$8</c:f>
              <c:numCache>
                <c:formatCode>General</c:formatCode>
                <c:ptCount val="21"/>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numCache>
            </c:numRef>
          </c:cat>
          <c:val>
            <c:numRef>
              <c:f>관련통계자료!$C$11:$W$11</c:f>
              <c:numCache>
                <c:formatCode>#,##0</c:formatCode>
                <c:ptCount val="21"/>
                <c:pt idx="0">
                  <c:v>1578</c:v>
                </c:pt>
                <c:pt idx="1">
                  <c:v>1458</c:v>
                </c:pt>
                <c:pt idx="2">
                  <c:v>1385</c:v>
                </c:pt>
                <c:pt idx="3">
                  <c:v>1340</c:v>
                </c:pt>
                <c:pt idx="4">
                  <c:v>1319</c:v>
                </c:pt>
                <c:pt idx="5">
                  <c:v>1364</c:v>
                </c:pt>
                <c:pt idx="6">
                  <c:v>1380</c:v>
                </c:pt>
                <c:pt idx="7">
                  <c:v>1368</c:v>
                </c:pt>
                <c:pt idx="8">
                  <c:v>1364</c:v>
                </c:pt>
                <c:pt idx="9">
                  <c:v>1384</c:v>
                </c:pt>
                <c:pt idx="10">
                  <c:v>1403</c:v>
                </c:pt>
                <c:pt idx="11">
                  <c:v>1357</c:v>
                </c:pt>
                <c:pt idx="12">
                  <c:v>1328</c:v>
                </c:pt>
                <c:pt idx="13">
                  <c:v>1296</c:v>
                </c:pt>
                <c:pt idx="14">
                  <c:v>1248</c:v>
                </c:pt>
                <c:pt idx="15">
                  <c:v>1154</c:v>
                </c:pt>
                <c:pt idx="16">
                  <c:v>1046</c:v>
                </c:pt>
                <c:pt idx="17" formatCode="General">
                  <c:v>955</c:v>
                </c:pt>
                <c:pt idx="18" formatCode="General">
                  <c:v>881</c:v>
                </c:pt>
                <c:pt idx="19" formatCode="General">
                  <c:v>820</c:v>
                </c:pt>
                <c:pt idx="20" formatCode="General">
                  <c:v>771</c:v>
                </c:pt>
              </c:numCache>
            </c:numRef>
          </c:val>
          <c:extLst>
            <c:ext xmlns:c16="http://schemas.microsoft.com/office/drawing/2014/chart" uri="{C3380CC4-5D6E-409C-BE32-E72D297353CC}">
              <c16:uniqueId val="{00000002-1F25-4BA5-9B48-842BF65C6619}"/>
            </c:ext>
          </c:extLst>
        </c:ser>
        <c:ser>
          <c:idx val="3"/>
          <c:order val="3"/>
          <c:tx>
            <c:strRef>
              <c:f>관련통계자료!$B$12</c:f>
              <c:strCache>
                <c:ptCount val="1"/>
                <c:pt idx="0">
                  <c:v>고등학교</c:v>
                </c:pt>
              </c:strCache>
            </c:strRef>
          </c:tx>
          <c:spPr>
            <a:solidFill>
              <a:schemeClr val="accent4"/>
            </a:solidFill>
            <a:ln>
              <a:solidFill>
                <a:schemeClr val="tx1"/>
              </a:solidFill>
            </a:ln>
            <a:effectLst/>
          </c:spPr>
          <c:invertIfNegative val="0"/>
          <c:cat>
            <c:numRef>
              <c:f>관련통계자료!$C$8:$W$8</c:f>
              <c:numCache>
                <c:formatCode>General</c:formatCode>
                <c:ptCount val="21"/>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numCache>
            </c:numRef>
          </c:cat>
          <c:val>
            <c:numRef>
              <c:f>관련통계자료!$C$12:$W$12</c:f>
              <c:numCache>
                <c:formatCode>#,##0</c:formatCode>
                <c:ptCount val="21"/>
                <c:pt idx="0">
                  <c:v>1868</c:v>
                </c:pt>
                <c:pt idx="1">
                  <c:v>1816</c:v>
                </c:pt>
                <c:pt idx="2">
                  <c:v>1715</c:v>
                </c:pt>
                <c:pt idx="3">
                  <c:v>1574</c:v>
                </c:pt>
                <c:pt idx="4">
                  <c:v>1453</c:v>
                </c:pt>
                <c:pt idx="5">
                  <c:v>1390</c:v>
                </c:pt>
                <c:pt idx="6">
                  <c:v>1344</c:v>
                </c:pt>
                <c:pt idx="7">
                  <c:v>1323</c:v>
                </c:pt>
                <c:pt idx="8">
                  <c:v>1364</c:v>
                </c:pt>
                <c:pt idx="9">
                  <c:v>1379</c:v>
                </c:pt>
                <c:pt idx="10">
                  <c:v>1367</c:v>
                </c:pt>
                <c:pt idx="11">
                  <c:v>1362</c:v>
                </c:pt>
                <c:pt idx="12">
                  <c:v>1382</c:v>
                </c:pt>
                <c:pt idx="13">
                  <c:v>1400</c:v>
                </c:pt>
                <c:pt idx="14">
                  <c:v>1355</c:v>
                </c:pt>
                <c:pt idx="15">
                  <c:v>1326</c:v>
                </c:pt>
                <c:pt idx="16">
                  <c:v>1294</c:v>
                </c:pt>
                <c:pt idx="17">
                  <c:v>1246</c:v>
                </c:pt>
                <c:pt idx="18">
                  <c:v>1153</c:v>
                </c:pt>
                <c:pt idx="19">
                  <c:v>1045</c:v>
                </c:pt>
                <c:pt idx="20" formatCode="General">
                  <c:v>954</c:v>
                </c:pt>
              </c:numCache>
            </c:numRef>
          </c:val>
          <c:extLst>
            <c:ext xmlns:c16="http://schemas.microsoft.com/office/drawing/2014/chart" uri="{C3380CC4-5D6E-409C-BE32-E72D297353CC}">
              <c16:uniqueId val="{00000003-1F25-4BA5-9B48-842BF65C6619}"/>
            </c:ext>
          </c:extLst>
        </c:ser>
        <c:dLbls>
          <c:showLegendKey val="0"/>
          <c:showVal val="0"/>
          <c:showCatName val="0"/>
          <c:showSerName val="0"/>
          <c:showPercent val="0"/>
          <c:showBubbleSize val="0"/>
        </c:dLbls>
        <c:gapWidth val="150"/>
        <c:overlap val="100"/>
        <c:axId val="42139056"/>
        <c:axId val="42142896"/>
      </c:barChart>
      <c:catAx>
        <c:axId val="4213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142896"/>
        <c:crosses val="autoZero"/>
        <c:auto val="1"/>
        <c:lblAlgn val="ctr"/>
        <c:lblOffset val="100"/>
        <c:noMultiLvlLbl val="0"/>
      </c:catAx>
      <c:valAx>
        <c:axId val="42142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13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학급별 사교육 참여율 </a:t>
            </a:r>
            <a:r>
              <a:rPr lang="en-US" altLang="ko-K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1"/>
          <c:order val="1"/>
          <c:tx>
            <c:strRef>
              <c:f>관련통계자료!$B$21:$C$21</c:f>
              <c:strCache>
                <c:ptCount val="2"/>
                <c:pt idx="0">
                  <c:v>초등학교</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관련통계자료!$D$21:$N$21</c:f>
              <c:numCache>
                <c:formatCode>0%</c:formatCode>
                <c:ptCount val="11"/>
                <c:pt idx="0" formatCode="0.00%">
                  <c:v>0.80700000000000005</c:v>
                </c:pt>
                <c:pt idx="1">
                  <c:v>0.8</c:v>
                </c:pt>
                <c:pt idx="2" formatCode="0.00%">
                  <c:v>0.82699999999999996</c:v>
                </c:pt>
                <c:pt idx="3" formatCode="0.00%">
                  <c:v>0.82499999999999996</c:v>
                </c:pt>
                <c:pt idx="4" formatCode="0.00%">
                  <c:v>0.83499999999999996</c:v>
                </c:pt>
                <c:pt idx="5" formatCode="0.00%">
                  <c:v>0.69699999999999995</c:v>
                </c:pt>
                <c:pt idx="6">
                  <c:v>0.82</c:v>
                </c:pt>
                <c:pt idx="7" formatCode="0.00%">
                  <c:v>0.85199999999999998</c:v>
                </c:pt>
                <c:pt idx="8">
                  <c:v>0.86</c:v>
                </c:pt>
                <c:pt idx="9" formatCode="0.00%">
                  <c:v>0.877</c:v>
                </c:pt>
                <c:pt idx="10" formatCode="0.00%">
                  <c:v>0.84399999999999997</c:v>
                </c:pt>
              </c:numCache>
            </c:numRef>
          </c:val>
          <c:smooth val="0"/>
          <c:extLst>
            <c:ext xmlns:c16="http://schemas.microsoft.com/office/drawing/2014/chart" uri="{C3380CC4-5D6E-409C-BE32-E72D297353CC}">
              <c16:uniqueId val="{00000001-A706-44A1-8C9A-01F7E9C00B47}"/>
            </c:ext>
          </c:extLst>
        </c:ser>
        <c:ser>
          <c:idx val="2"/>
          <c:order val="2"/>
          <c:tx>
            <c:strRef>
              <c:f>관련통계자료!$B$22:$C$22</c:f>
              <c:strCache>
                <c:ptCount val="2"/>
                <c:pt idx="0">
                  <c:v>중학교</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관련통계자료!$D$22:$N$22</c:f>
              <c:numCache>
                <c:formatCode>0.00%</c:formatCode>
                <c:ptCount val="11"/>
                <c:pt idx="0">
                  <c:v>0.69399999999999995</c:v>
                </c:pt>
                <c:pt idx="1">
                  <c:v>0.63800000000000001</c:v>
                </c:pt>
                <c:pt idx="2">
                  <c:v>0.67400000000000004</c:v>
                </c:pt>
                <c:pt idx="3">
                  <c:v>0.69599999999999995</c:v>
                </c:pt>
                <c:pt idx="4">
                  <c:v>0.71399999999999997</c:v>
                </c:pt>
                <c:pt idx="5">
                  <c:v>0.67300000000000004</c:v>
                </c:pt>
                <c:pt idx="6">
                  <c:v>0.73099999999999998</c:v>
                </c:pt>
                <c:pt idx="7">
                  <c:v>0.76200000000000001</c:v>
                </c:pt>
                <c:pt idx="8">
                  <c:v>0.754</c:v>
                </c:pt>
                <c:pt idx="9" formatCode="0%">
                  <c:v>0.78</c:v>
                </c:pt>
                <c:pt idx="10" formatCode="0%">
                  <c:v>0.73</c:v>
                </c:pt>
              </c:numCache>
            </c:numRef>
          </c:val>
          <c:smooth val="0"/>
          <c:extLst>
            <c:ext xmlns:c16="http://schemas.microsoft.com/office/drawing/2014/chart" uri="{C3380CC4-5D6E-409C-BE32-E72D297353CC}">
              <c16:uniqueId val="{00000002-A706-44A1-8C9A-01F7E9C00B47}"/>
            </c:ext>
          </c:extLst>
        </c:ser>
        <c:ser>
          <c:idx val="3"/>
          <c:order val="3"/>
          <c:tx>
            <c:strRef>
              <c:f>관련통계자료!$B$23:$C$23</c:f>
              <c:strCache>
                <c:ptCount val="2"/>
                <c:pt idx="0">
                  <c:v>고등학교</c:v>
                </c:pt>
                <c:pt idx="1">
                  <c:v>전체</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관련통계자료!$D$23:$N$23</c:f>
              <c:numCache>
                <c:formatCode>0.00%</c:formatCode>
                <c:ptCount val="11"/>
                <c:pt idx="0">
                  <c:v>0.502</c:v>
                </c:pt>
                <c:pt idx="1">
                  <c:v>0.52400000000000002</c:v>
                </c:pt>
                <c:pt idx="2">
                  <c:v>0.55900000000000005</c:v>
                </c:pt>
                <c:pt idx="3">
                  <c:v>0.58499999999999996</c:v>
                </c:pt>
                <c:pt idx="4" formatCode="0%">
                  <c:v>0.61</c:v>
                </c:pt>
                <c:pt idx="5">
                  <c:v>0.61599999999999999</c:v>
                </c:pt>
                <c:pt idx="6">
                  <c:v>0.64600000000000002</c:v>
                </c:pt>
                <c:pt idx="7" formatCode="0%">
                  <c:v>0.66</c:v>
                </c:pt>
                <c:pt idx="8">
                  <c:v>0.66400000000000003</c:v>
                </c:pt>
                <c:pt idx="9">
                  <c:v>0.67300000000000004</c:v>
                </c:pt>
                <c:pt idx="10" formatCode="0%">
                  <c:v>0.63</c:v>
                </c:pt>
              </c:numCache>
            </c:numRef>
          </c:val>
          <c:smooth val="0"/>
          <c:extLst>
            <c:ext xmlns:c16="http://schemas.microsoft.com/office/drawing/2014/chart" uri="{C3380CC4-5D6E-409C-BE32-E72D297353CC}">
              <c16:uniqueId val="{00000003-A706-44A1-8C9A-01F7E9C00B47}"/>
            </c:ext>
          </c:extLst>
        </c:ser>
        <c:ser>
          <c:idx val="4"/>
          <c:order val="4"/>
          <c:tx>
            <c:strRef>
              <c:f>관련통계자료!$B$24:$C$24</c:f>
              <c:strCache>
                <c:ptCount val="2"/>
                <c:pt idx="0">
                  <c:v>고등학교</c:v>
                </c:pt>
                <c:pt idx="1">
                  <c:v>일반고</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관련통계자료!$D$24:$N$24</c:f>
              <c:numCache>
                <c:formatCode>0.00%</c:formatCode>
                <c:ptCount val="11"/>
                <c:pt idx="0">
                  <c:v>0.56799999999999995</c:v>
                </c:pt>
                <c:pt idx="1">
                  <c:v>0.58799999999999997</c:v>
                </c:pt>
                <c:pt idx="2">
                  <c:v>0.622</c:v>
                </c:pt>
                <c:pt idx="3">
                  <c:v>0.65200000000000002</c:v>
                </c:pt>
                <c:pt idx="4">
                  <c:v>0.67900000000000005</c:v>
                </c:pt>
                <c:pt idx="5">
                  <c:v>0.68500000000000005</c:v>
                </c:pt>
                <c:pt idx="6">
                  <c:v>0.71299999999999997</c:v>
                </c:pt>
                <c:pt idx="7">
                  <c:v>0.72499999999999998</c:v>
                </c:pt>
                <c:pt idx="8">
                  <c:v>0.72299999999999998</c:v>
                </c:pt>
                <c:pt idx="9">
                  <c:v>0.73399999999999999</c:v>
                </c:pt>
                <c:pt idx="10">
                  <c:v>0.68300000000000005</c:v>
                </c:pt>
              </c:numCache>
            </c:numRef>
          </c:val>
          <c:smooth val="0"/>
          <c:extLst>
            <c:ext xmlns:c16="http://schemas.microsoft.com/office/drawing/2014/chart" uri="{C3380CC4-5D6E-409C-BE32-E72D297353CC}">
              <c16:uniqueId val="{00000006-A706-44A1-8C9A-01F7E9C00B47}"/>
            </c:ext>
          </c:extLst>
        </c:ser>
        <c:ser>
          <c:idx val="0"/>
          <c:order val="0"/>
          <c:tx>
            <c:strRef>
              <c:f>관련통계자료!$B$25:$C$25</c:f>
              <c:strCache>
                <c:ptCount val="2"/>
                <c:pt idx="0">
                  <c:v>평균</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numRef>
              <c:f>관련통계자료!$D$20:$N$20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관련통계자료!$D$25:$N$25</c:f>
              <c:numCache>
                <c:formatCode>0.00%</c:formatCode>
                <c:ptCount val="11"/>
                <c:pt idx="0">
                  <c:v>0.68799999999999994</c:v>
                </c:pt>
                <c:pt idx="1">
                  <c:v>0.67800000000000005</c:v>
                </c:pt>
                <c:pt idx="2">
                  <c:v>0.71199999999999997</c:v>
                </c:pt>
                <c:pt idx="3">
                  <c:v>0.72799999999999998</c:v>
                </c:pt>
                <c:pt idx="4">
                  <c:v>0.748</c:v>
                </c:pt>
                <c:pt idx="5">
                  <c:v>0.67100000000000004</c:v>
                </c:pt>
                <c:pt idx="6">
                  <c:v>0.755</c:v>
                </c:pt>
                <c:pt idx="7">
                  <c:v>0.78300000000000003</c:v>
                </c:pt>
                <c:pt idx="8">
                  <c:v>0.78500000000000003</c:v>
                </c:pt>
                <c:pt idx="9" formatCode="0%">
                  <c:v>0.8</c:v>
                </c:pt>
                <c:pt idx="10">
                  <c:v>0.75700000000000001</c:v>
                </c:pt>
              </c:numCache>
            </c:numRef>
          </c:val>
          <c:smooth val="0"/>
          <c:extLst>
            <c:ext xmlns:c16="http://schemas.microsoft.com/office/drawing/2014/chart" uri="{C3380CC4-5D6E-409C-BE32-E72D297353CC}">
              <c16:uniqueId val="{00000000-A706-44A1-8C9A-01F7E9C00B47}"/>
            </c:ext>
          </c:extLst>
        </c:ser>
        <c:dLbls>
          <c:showLegendKey val="0"/>
          <c:showVal val="0"/>
          <c:showCatName val="0"/>
          <c:showSerName val="0"/>
          <c:showPercent val="0"/>
          <c:showBubbleSize val="0"/>
        </c:dLbls>
        <c:marker val="1"/>
        <c:smooth val="0"/>
        <c:axId val="42202416"/>
        <c:axId val="42208176"/>
      </c:lineChart>
      <c:catAx>
        <c:axId val="4220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208176"/>
        <c:crosses val="autoZero"/>
        <c:auto val="1"/>
        <c:lblAlgn val="ctr"/>
        <c:lblOffset val="100"/>
        <c:noMultiLvlLbl val="0"/>
      </c:catAx>
      <c:valAx>
        <c:axId val="42208176"/>
        <c:scaling>
          <c:orientation val="minMax"/>
          <c:max val="0.9"/>
          <c:min val="0.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2202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출생아수 </a:t>
            </a:r>
            <a:r>
              <a:rPr lang="en-US" altLang="ko-KR"/>
              <a:t>&amp; </a:t>
            </a:r>
            <a:r>
              <a:rPr lang="ko-KR" altLang="en-US"/>
              <a:t>출산율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관련통계자료!$D$117</c:f>
              <c:strCache>
                <c:ptCount val="1"/>
                <c:pt idx="0">
                  <c:v>출생아 수</c:v>
                </c:pt>
              </c:strCache>
            </c:strRef>
          </c:tx>
          <c:spPr>
            <a:solidFill>
              <a:srgbClr val="00B0F0"/>
            </a:solidFill>
            <a:ln>
              <a:solidFill>
                <a:schemeClr val="tx1"/>
              </a:solidFill>
            </a:ln>
            <a:effectLst/>
          </c:spPr>
          <c:invertIfNegative val="0"/>
          <c:cat>
            <c:numRef>
              <c:f>관련통계자료!$E$116:$O$116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관련통계자료!$E$117:$O$117</c:f>
              <c:numCache>
                <c:formatCode>General</c:formatCode>
                <c:ptCount val="11"/>
                <c:pt idx="0">
                  <c:v>438.4</c:v>
                </c:pt>
                <c:pt idx="1">
                  <c:v>406.2</c:v>
                </c:pt>
                <c:pt idx="2">
                  <c:v>357.8</c:v>
                </c:pt>
                <c:pt idx="3">
                  <c:v>326.8</c:v>
                </c:pt>
                <c:pt idx="4">
                  <c:v>302.7</c:v>
                </c:pt>
                <c:pt idx="5">
                  <c:v>272.3</c:v>
                </c:pt>
                <c:pt idx="6">
                  <c:v>260.60000000000002</c:v>
                </c:pt>
                <c:pt idx="7">
                  <c:v>249.2</c:v>
                </c:pt>
                <c:pt idx="8">
                  <c:v>230</c:v>
                </c:pt>
                <c:pt idx="9">
                  <c:v>238.3</c:v>
                </c:pt>
                <c:pt idx="10">
                  <c:v>254.5</c:v>
                </c:pt>
              </c:numCache>
            </c:numRef>
          </c:val>
          <c:extLst>
            <c:ext xmlns:c16="http://schemas.microsoft.com/office/drawing/2014/chart" uri="{C3380CC4-5D6E-409C-BE32-E72D297353CC}">
              <c16:uniqueId val="{00000000-A692-43D9-BB50-DDC4E0011937}"/>
            </c:ext>
          </c:extLst>
        </c:ser>
        <c:dLbls>
          <c:showLegendKey val="0"/>
          <c:showVal val="0"/>
          <c:showCatName val="0"/>
          <c:showSerName val="0"/>
          <c:showPercent val="0"/>
          <c:showBubbleSize val="0"/>
        </c:dLbls>
        <c:gapWidth val="219"/>
        <c:axId val="1735951919"/>
        <c:axId val="1735942799"/>
      </c:barChart>
      <c:lineChart>
        <c:grouping val="standard"/>
        <c:varyColors val="0"/>
        <c:ser>
          <c:idx val="1"/>
          <c:order val="1"/>
          <c:tx>
            <c:strRef>
              <c:f>관련통계자료!$D$118</c:f>
              <c:strCache>
                <c:ptCount val="1"/>
                <c:pt idx="0">
                  <c:v>합계 출산율</c:v>
                </c:pt>
              </c:strCache>
            </c:strRef>
          </c:tx>
          <c:spPr>
            <a:ln w="28575" cap="rnd">
              <a:solidFill>
                <a:srgbClr val="FFC000"/>
              </a:solidFill>
              <a:round/>
            </a:ln>
            <a:effectLst/>
          </c:spPr>
          <c:marker>
            <c:symbol val="none"/>
          </c:marker>
          <c:cat>
            <c:numRef>
              <c:f>관련통계자료!$E$116:$O$116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관련통계자료!$E$118:$O$118</c:f>
              <c:numCache>
                <c:formatCode>General</c:formatCode>
                <c:ptCount val="11"/>
                <c:pt idx="0">
                  <c:v>1.2390000000000001</c:v>
                </c:pt>
                <c:pt idx="1">
                  <c:v>1.1719999999999999</c:v>
                </c:pt>
                <c:pt idx="2">
                  <c:v>1.052</c:v>
                </c:pt>
                <c:pt idx="3">
                  <c:v>0.97699999999999998</c:v>
                </c:pt>
                <c:pt idx="4">
                  <c:v>0.91800000000000004</c:v>
                </c:pt>
                <c:pt idx="5">
                  <c:v>0.83699999999999997</c:v>
                </c:pt>
                <c:pt idx="6">
                  <c:v>0.80800000000000005</c:v>
                </c:pt>
                <c:pt idx="7">
                  <c:v>0.77800000000000002</c:v>
                </c:pt>
                <c:pt idx="8">
                  <c:v>0.72099999999999997</c:v>
                </c:pt>
                <c:pt idx="9">
                  <c:v>0.748</c:v>
                </c:pt>
                <c:pt idx="10">
                  <c:v>0.8</c:v>
                </c:pt>
              </c:numCache>
            </c:numRef>
          </c:val>
          <c:smooth val="0"/>
          <c:extLst>
            <c:ext xmlns:c16="http://schemas.microsoft.com/office/drawing/2014/chart" uri="{C3380CC4-5D6E-409C-BE32-E72D297353CC}">
              <c16:uniqueId val="{00000001-A692-43D9-BB50-DDC4E0011937}"/>
            </c:ext>
          </c:extLst>
        </c:ser>
        <c:dLbls>
          <c:showLegendKey val="0"/>
          <c:showVal val="0"/>
          <c:showCatName val="0"/>
          <c:showSerName val="0"/>
          <c:showPercent val="0"/>
          <c:showBubbleSize val="0"/>
        </c:dLbls>
        <c:marker val="1"/>
        <c:smooth val="0"/>
        <c:axId val="1735938959"/>
        <c:axId val="1735939439"/>
      </c:lineChart>
      <c:catAx>
        <c:axId val="173595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35942799"/>
        <c:crosses val="autoZero"/>
        <c:auto val="1"/>
        <c:lblAlgn val="ctr"/>
        <c:lblOffset val="100"/>
        <c:noMultiLvlLbl val="0"/>
      </c:catAx>
      <c:valAx>
        <c:axId val="173594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35951919"/>
        <c:crosses val="autoZero"/>
        <c:crossBetween val="between"/>
      </c:valAx>
      <c:valAx>
        <c:axId val="17359394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35938959"/>
        <c:crosses val="max"/>
        <c:crossBetween val="between"/>
      </c:valAx>
      <c:catAx>
        <c:axId val="1735938959"/>
        <c:scaling>
          <c:orientation val="minMax"/>
        </c:scaling>
        <c:delete val="1"/>
        <c:axPos val="b"/>
        <c:numFmt formatCode="General" sourceLinked="1"/>
        <c:majorTickMark val="out"/>
        <c:minorTickMark val="none"/>
        <c:tickLblPos val="nextTo"/>
        <c:crossAx val="17359394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18" Type="http://schemas.openxmlformats.org/officeDocument/2006/relationships/chart" Target="../charts/chart1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image" Target="../media/image1.png"/><Relationship Id="rId15" Type="http://schemas.openxmlformats.org/officeDocument/2006/relationships/chart" Target="../charts/chart14.xml"/><Relationship Id="rId10" Type="http://schemas.openxmlformats.org/officeDocument/2006/relationships/chart" Target="../charts/chart9.xml"/><Relationship Id="rId19" Type="http://schemas.openxmlformats.org/officeDocument/2006/relationships/chart" Target="../charts/chart18.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29</xdr:col>
      <xdr:colOff>17120</xdr:colOff>
      <xdr:row>32</xdr:row>
      <xdr:rowOff>9659</xdr:rowOff>
    </xdr:from>
    <xdr:to>
      <xdr:col>37</xdr:col>
      <xdr:colOff>7470</xdr:colOff>
      <xdr:row>50</xdr:row>
      <xdr:rowOff>86285</xdr:rowOff>
    </xdr:to>
    <xdr:graphicFrame macro="">
      <xdr:nvGraphicFramePr>
        <xdr:cNvPr id="3" name="차트 2">
          <a:extLst>
            <a:ext uri="{FF2B5EF4-FFF2-40B4-BE49-F238E27FC236}">
              <a16:creationId xmlns:a16="http://schemas.microsoft.com/office/drawing/2014/main" id="{4819E89E-75D5-8ED5-D6F9-0266958C7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70306</xdr:colOff>
      <xdr:row>15</xdr:row>
      <xdr:rowOff>204429</xdr:rowOff>
    </xdr:from>
    <xdr:to>
      <xdr:col>28</xdr:col>
      <xdr:colOff>80043</xdr:colOff>
      <xdr:row>31</xdr:row>
      <xdr:rowOff>136072</xdr:rowOff>
    </xdr:to>
    <xdr:graphicFrame macro="">
      <xdr:nvGraphicFramePr>
        <xdr:cNvPr id="4" name="차트 3">
          <a:extLst>
            <a:ext uri="{FF2B5EF4-FFF2-40B4-BE49-F238E27FC236}">
              <a16:creationId xmlns:a16="http://schemas.microsoft.com/office/drawing/2014/main" id="{CFC7466B-D802-9DCD-1A22-05D922C4D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5336</xdr:colOff>
      <xdr:row>16</xdr:row>
      <xdr:rowOff>90715</xdr:rowOff>
    </xdr:from>
    <xdr:to>
      <xdr:col>20</xdr:col>
      <xdr:colOff>545658</xdr:colOff>
      <xdr:row>32</xdr:row>
      <xdr:rowOff>37353</xdr:rowOff>
    </xdr:to>
    <xdr:graphicFrame macro="">
      <xdr:nvGraphicFramePr>
        <xdr:cNvPr id="5" name="차트 4">
          <a:extLst>
            <a:ext uri="{FF2B5EF4-FFF2-40B4-BE49-F238E27FC236}">
              <a16:creationId xmlns:a16="http://schemas.microsoft.com/office/drawing/2014/main" id="{904B0319-3C85-93FC-9910-665D183B0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643128</xdr:colOff>
      <xdr:row>45</xdr:row>
      <xdr:rowOff>71183</xdr:rowOff>
    </xdr:from>
    <xdr:to>
      <xdr:col>20</xdr:col>
      <xdr:colOff>448840</xdr:colOff>
      <xdr:row>57</xdr:row>
      <xdr:rowOff>216646</xdr:rowOff>
    </xdr:to>
    <xdr:graphicFrame macro="">
      <xdr:nvGraphicFramePr>
        <xdr:cNvPr id="6" name="차트 5">
          <a:extLst>
            <a:ext uri="{FF2B5EF4-FFF2-40B4-BE49-F238E27FC236}">
              <a16:creationId xmlns:a16="http://schemas.microsoft.com/office/drawing/2014/main" id="{57FC5416-6D06-9065-22A5-D97DB44B1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667212</xdr:colOff>
      <xdr:row>0</xdr:row>
      <xdr:rowOff>163791</xdr:rowOff>
    </xdr:from>
    <xdr:to>
      <xdr:col>20</xdr:col>
      <xdr:colOff>578945</xdr:colOff>
      <xdr:row>16</xdr:row>
      <xdr:rowOff>3403</xdr:rowOff>
    </xdr:to>
    <xdr:pic>
      <xdr:nvPicPr>
        <xdr:cNvPr id="7" name="그림 6">
          <a:extLst>
            <a:ext uri="{FF2B5EF4-FFF2-40B4-BE49-F238E27FC236}">
              <a16:creationId xmlns:a16="http://schemas.microsoft.com/office/drawing/2014/main" id="{F9CFE19A-1517-1AA5-2893-1964A99CC3AC}"/>
            </a:ext>
          </a:extLst>
        </xdr:cNvPr>
        <xdr:cNvPicPr>
          <a:picLocks noChangeAspect="1"/>
        </xdr:cNvPicPr>
      </xdr:nvPicPr>
      <xdr:blipFill>
        <a:blip xmlns:r="http://schemas.openxmlformats.org/officeDocument/2006/relationships" r:embed="rId5"/>
        <a:stretch>
          <a:fillRect/>
        </a:stretch>
      </xdr:blipFill>
      <xdr:spPr>
        <a:xfrm>
          <a:off x="11725283" y="163791"/>
          <a:ext cx="4520019" cy="2452183"/>
        </a:xfrm>
        <a:prstGeom prst="rect">
          <a:avLst/>
        </a:prstGeom>
      </xdr:spPr>
    </xdr:pic>
    <xdr:clientData/>
  </xdr:twoCellAnchor>
  <xdr:twoCellAnchor>
    <xdr:from>
      <xdr:col>21</xdr:col>
      <xdr:colOff>163658</xdr:colOff>
      <xdr:row>45</xdr:row>
      <xdr:rowOff>156997</xdr:rowOff>
    </xdr:from>
    <xdr:to>
      <xdr:col>28</xdr:col>
      <xdr:colOff>114731</xdr:colOff>
      <xdr:row>57</xdr:row>
      <xdr:rowOff>202012</xdr:rowOff>
    </xdr:to>
    <xdr:graphicFrame macro="">
      <xdr:nvGraphicFramePr>
        <xdr:cNvPr id="9" name="차트 8">
          <a:extLst>
            <a:ext uri="{FF2B5EF4-FFF2-40B4-BE49-F238E27FC236}">
              <a16:creationId xmlns:a16="http://schemas.microsoft.com/office/drawing/2014/main" id="{878927DC-C3FC-66B7-67C3-4695F3339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6351</xdr:colOff>
      <xdr:row>0</xdr:row>
      <xdr:rowOff>162122</xdr:rowOff>
    </xdr:from>
    <xdr:to>
      <xdr:col>28</xdr:col>
      <xdr:colOff>63501</xdr:colOff>
      <xdr:row>15</xdr:row>
      <xdr:rowOff>76200</xdr:rowOff>
    </xdr:to>
    <xdr:graphicFrame macro="">
      <xdr:nvGraphicFramePr>
        <xdr:cNvPr id="11" name="차트 10">
          <a:extLst>
            <a:ext uri="{FF2B5EF4-FFF2-40B4-BE49-F238E27FC236}">
              <a16:creationId xmlns:a16="http://schemas.microsoft.com/office/drawing/2014/main" id="{AF122888-8431-719B-5DFD-D97AEA8A9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9873</xdr:colOff>
      <xdr:row>32</xdr:row>
      <xdr:rowOff>69835</xdr:rowOff>
    </xdr:from>
    <xdr:to>
      <xdr:col>28</xdr:col>
      <xdr:colOff>244129</xdr:colOff>
      <xdr:row>45</xdr:row>
      <xdr:rowOff>4947</xdr:rowOff>
    </xdr:to>
    <xdr:graphicFrame macro="">
      <xdr:nvGraphicFramePr>
        <xdr:cNvPr id="20" name="차트 19">
          <a:extLst>
            <a:ext uri="{FF2B5EF4-FFF2-40B4-BE49-F238E27FC236}">
              <a16:creationId xmlns:a16="http://schemas.microsoft.com/office/drawing/2014/main" id="{CABF65EF-5FE4-1414-4DC8-F7964274F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14088</xdr:colOff>
      <xdr:row>57</xdr:row>
      <xdr:rowOff>164301</xdr:rowOff>
    </xdr:from>
    <xdr:to>
      <xdr:col>35</xdr:col>
      <xdr:colOff>418300</xdr:colOff>
      <xdr:row>78</xdr:row>
      <xdr:rowOff>371725</xdr:rowOff>
    </xdr:to>
    <xdr:graphicFrame macro="">
      <xdr:nvGraphicFramePr>
        <xdr:cNvPr id="2" name="차트 1">
          <a:extLst>
            <a:ext uri="{FF2B5EF4-FFF2-40B4-BE49-F238E27FC236}">
              <a16:creationId xmlns:a16="http://schemas.microsoft.com/office/drawing/2014/main" id="{2335810E-CC53-F4D9-F5EA-2BC161C26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261523</xdr:colOff>
      <xdr:row>57</xdr:row>
      <xdr:rowOff>203786</xdr:rowOff>
    </xdr:from>
    <xdr:to>
      <xdr:col>28</xdr:col>
      <xdr:colOff>376252</xdr:colOff>
      <xdr:row>78</xdr:row>
      <xdr:rowOff>20010</xdr:rowOff>
    </xdr:to>
    <xdr:graphicFrame macro="">
      <xdr:nvGraphicFramePr>
        <xdr:cNvPr id="8" name="차트 7">
          <a:extLst>
            <a:ext uri="{FF2B5EF4-FFF2-40B4-BE49-F238E27FC236}">
              <a16:creationId xmlns:a16="http://schemas.microsoft.com/office/drawing/2014/main" id="{B1E4838E-13EE-365E-5950-41965862E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159996</xdr:colOff>
      <xdr:row>60</xdr:row>
      <xdr:rowOff>196363</xdr:rowOff>
    </xdr:from>
    <xdr:to>
      <xdr:col>21</xdr:col>
      <xdr:colOff>150758</xdr:colOff>
      <xdr:row>78</xdr:row>
      <xdr:rowOff>142595</xdr:rowOff>
    </xdr:to>
    <xdr:graphicFrame macro="">
      <xdr:nvGraphicFramePr>
        <xdr:cNvPr id="12" name="차트 11">
          <a:extLst>
            <a:ext uri="{FF2B5EF4-FFF2-40B4-BE49-F238E27FC236}">
              <a16:creationId xmlns:a16="http://schemas.microsoft.com/office/drawing/2014/main" id="{663A000D-ED66-9860-ECEC-1936CED25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261740</xdr:colOff>
      <xdr:row>78</xdr:row>
      <xdr:rowOff>377099</xdr:rowOff>
    </xdr:from>
    <xdr:to>
      <xdr:col>21</xdr:col>
      <xdr:colOff>254009</xdr:colOff>
      <xdr:row>92</xdr:row>
      <xdr:rowOff>1186</xdr:rowOff>
    </xdr:to>
    <xdr:graphicFrame macro="">
      <xdr:nvGraphicFramePr>
        <xdr:cNvPr id="13" name="차트 12">
          <a:extLst>
            <a:ext uri="{FF2B5EF4-FFF2-40B4-BE49-F238E27FC236}">
              <a16:creationId xmlns:a16="http://schemas.microsoft.com/office/drawing/2014/main" id="{637ED9E7-34BF-E36A-9349-643DE9D1F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36608</xdr:colOff>
      <xdr:row>91</xdr:row>
      <xdr:rowOff>184150</xdr:rowOff>
    </xdr:from>
    <xdr:to>
      <xdr:col>22</xdr:col>
      <xdr:colOff>313019</xdr:colOff>
      <xdr:row>113</xdr:row>
      <xdr:rowOff>200544</xdr:rowOff>
    </xdr:to>
    <xdr:graphicFrame macro="">
      <xdr:nvGraphicFramePr>
        <xdr:cNvPr id="10" name="차트 9">
          <a:extLst>
            <a:ext uri="{FF2B5EF4-FFF2-40B4-BE49-F238E27FC236}">
              <a16:creationId xmlns:a16="http://schemas.microsoft.com/office/drawing/2014/main" id="{1D074096-A316-41EF-9DB4-7C64242B5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366993</xdr:colOff>
      <xdr:row>91</xdr:row>
      <xdr:rowOff>184150</xdr:rowOff>
    </xdr:from>
    <xdr:to>
      <xdr:col>29</xdr:col>
      <xdr:colOff>533774</xdr:colOff>
      <xdr:row>113</xdr:row>
      <xdr:rowOff>196851</xdr:rowOff>
    </xdr:to>
    <xdr:graphicFrame macro="">
      <xdr:nvGraphicFramePr>
        <xdr:cNvPr id="18" name="차트 17">
          <a:extLst>
            <a:ext uri="{FF2B5EF4-FFF2-40B4-BE49-F238E27FC236}">
              <a16:creationId xmlns:a16="http://schemas.microsoft.com/office/drawing/2014/main" id="{B3A03A89-138E-B79F-F784-87EC3195B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260590</xdr:colOff>
      <xdr:row>129</xdr:row>
      <xdr:rowOff>190020</xdr:rowOff>
    </xdr:from>
    <xdr:to>
      <xdr:col>22</xdr:col>
      <xdr:colOff>257080</xdr:colOff>
      <xdr:row>146</xdr:row>
      <xdr:rowOff>190500</xdr:rowOff>
    </xdr:to>
    <xdr:graphicFrame macro="">
      <xdr:nvGraphicFramePr>
        <xdr:cNvPr id="21" name="차트 20">
          <a:extLst>
            <a:ext uri="{FF2B5EF4-FFF2-40B4-BE49-F238E27FC236}">
              <a16:creationId xmlns:a16="http://schemas.microsoft.com/office/drawing/2014/main" id="{4F629225-43B9-B3C2-4D75-7F35EBBA1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620263</xdr:colOff>
      <xdr:row>129</xdr:row>
      <xdr:rowOff>152324</xdr:rowOff>
    </xdr:from>
    <xdr:to>
      <xdr:col>30</xdr:col>
      <xdr:colOff>140956</xdr:colOff>
      <xdr:row>147</xdr:row>
      <xdr:rowOff>68034</xdr:rowOff>
    </xdr:to>
    <xdr:graphicFrame macro="">
      <xdr:nvGraphicFramePr>
        <xdr:cNvPr id="23" name="차트 22">
          <a:extLst>
            <a:ext uri="{FF2B5EF4-FFF2-40B4-BE49-F238E27FC236}">
              <a16:creationId xmlns:a16="http://schemas.microsoft.com/office/drawing/2014/main" id="{47A11088-CD0E-4945-BB5A-9140BDABF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442340</xdr:colOff>
      <xdr:row>78</xdr:row>
      <xdr:rowOff>399142</xdr:rowOff>
    </xdr:from>
    <xdr:to>
      <xdr:col>28</xdr:col>
      <xdr:colOff>448235</xdr:colOff>
      <xdr:row>91</xdr:row>
      <xdr:rowOff>191567</xdr:rowOff>
    </xdr:to>
    <xdr:graphicFrame macro="">
      <xdr:nvGraphicFramePr>
        <xdr:cNvPr id="19" name="차트 18">
          <a:extLst>
            <a:ext uri="{FF2B5EF4-FFF2-40B4-BE49-F238E27FC236}">
              <a16:creationId xmlns:a16="http://schemas.microsoft.com/office/drawing/2014/main" id="{34EE4A41-F740-216D-ADD7-A44AEE556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689962</xdr:colOff>
      <xdr:row>32</xdr:row>
      <xdr:rowOff>159384</xdr:rowOff>
    </xdr:from>
    <xdr:to>
      <xdr:col>20</xdr:col>
      <xdr:colOff>613898</xdr:colOff>
      <xdr:row>45</xdr:row>
      <xdr:rowOff>73803</xdr:rowOff>
    </xdr:to>
    <xdr:graphicFrame macro="">
      <xdr:nvGraphicFramePr>
        <xdr:cNvPr id="14" name="차트 13">
          <a:extLst>
            <a:ext uri="{FF2B5EF4-FFF2-40B4-BE49-F238E27FC236}">
              <a16:creationId xmlns:a16="http://schemas.microsoft.com/office/drawing/2014/main" id="{89D87EE4-E9C0-F19F-D097-EF6565544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145073</xdr:colOff>
      <xdr:row>114</xdr:row>
      <xdr:rowOff>17096</xdr:rowOff>
    </xdr:from>
    <xdr:to>
      <xdr:col>22</xdr:col>
      <xdr:colOff>137257</xdr:colOff>
      <xdr:row>129</xdr:row>
      <xdr:rowOff>182196</xdr:rowOff>
    </xdr:to>
    <xdr:graphicFrame macro="">
      <xdr:nvGraphicFramePr>
        <xdr:cNvPr id="16" name="차트 15">
          <a:extLst>
            <a:ext uri="{FF2B5EF4-FFF2-40B4-BE49-F238E27FC236}">
              <a16:creationId xmlns:a16="http://schemas.microsoft.com/office/drawing/2014/main" id="{036BC161-1450-AD6C-3A88-08E570BEC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11205</xdr:colOff>
      <xdr:row>0</xdr:row>
      <xdr:rowOff>160404</xdr:rowOff>
    </xdr:from>
    <xdr:to>
      <xdr:col>11</xdr:col>
      <xdr:colOff>95249</xdr:colOff>
      <xdr:row>9</xdr:row>
      <xdr:rowOff>13607</xdr:rowOff>
    </xdr:to>
    <xdr:graphicFrame macro="">
      <xdr:nvGraphicFramePr>
        <xdr:cNvPr id="5" name="차트 4">
          <a:extLst>
            <a:ext uri="{FF2B5EF4-FFF2-40B4-BE49-F238E27FC236}">
              <a16:creationId xmlns:a16="http://schemas.microsoft.com/office/drawing/2014/main" id="{2B81696B-B936-667C-DDA6-46DAF99DC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918881</xdr:colOff>
      <xdr:row>80</xdr:row>
      <xdr:rowOff>197223</xdr:rowOff>
    </xdr:from>
    <xdr:to>
      <xdr:col>20</xdr:col>
      <xdr:colOff>649940</xdr:colOff>
      <xdr:row>94</xdr:row>
      <xdr:rowOff>168088</xdr:rowOff>
    </xdr:to>
    <xdr:graphicFrame macro="">
      <xdr:nvGraphicFramePr>
        <xdr:cNvPr id="4" name="차트 3">
          <a:extLst>
            <a:ext uri="{FF2B5EF4-FFF2-40B4-BE49-F238E27FC236}">
              <a16:creationId xmlns:a16="http://schemas.microsoft.com/office/drawing/2014/main" id="{34A893EE-F38A-C915-B17E-76E56C6AD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31750</xdr:colOff>
      <xdr:row>34</xdr:row>
      <xdr:rowOff>71480</xdr:rowOff>
    </xdr:from>
    <xdr:to>
      <xdr:col>24</xdr:col>
      <xdr:colOff>304844</xdr:colOff>
      <xdr:row>60</xdr:row>
      <xdr:rowOff>114300</xdr:rowOff>
    </xdr:to>
    <xdr:graphicFrame macro="">
      <xdr:nvGraphicFramePr>
        <xdr:cNvPr id="7" name="차트 6">
          <a:extLst>
            <a:ext uri="{FF2B5EF4-FFF2-40B4-BE49-F238E27FC236}">
              <a16:creationId xmlns:a16="http://schemas.microsoft.com/office/drawing/2014/main" id="{770BBEA4-F26E-0DC5-5D3B-DCD8106A6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7762</xdr:colOff>
      <xdr:row>2</xdr:row>
      <xdr:rowOff>208713</xdr:rowOff>
    </xdr:from>
    <xdr:to>
      <xdr:col>33</xdr:col>
      <xdr:colOff>28069</xdr:colOff>
      <xdr:row>16</xdr:row>
      <xdr:rowOff>183313</xdr:rowOff>
    </xdr:to>
    <xdr:graphicFrame macro="">
      <xdr:nvGraphicFramePr>
        <xdr:cNvPr id="3" name="차트 2">
          <a:extLst>
            <a:ext uri="{FF2B5EF4-FFF2-40B4-BE49-F238E27FC236}">
              <a16:creationId xmlns:a16="http://schemas.microsoft.com/office/drawing/2014/main" id="{AD883AD6-D8D4-EE25-8D33-96543D978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108706</xdr:colOff>
      <xdr:row>19</xdr:row>
      <xdr:rowOff>22450</xdr:rowOff>
    </xdr:from>
    <xdr:to>
      <xdr:col>24</xdr:col>
      <xdr:colOff>217975</xdr:colOff>
      <xdr:row>33</xdr:row>
      <xdr:rowOff>158521</xdr:rowOff>
    </xdr:to>
    <xdr:graphicFrame macro="">
      <xdr:nvGraphicFramePr>
        <xdr:cNvPr id="8" name="차트 7">
          <a:extLst>
            <a:ext uri="{FF2B5EF4-FFF2-40B4-BE49-F238E27FC236}">
              <a16:creationId xmlns:a16="http://schemas.microsoft.com/office/drawing/2014/main" id="{35C26F60-8786-E2ED-DC2D-59E5252D0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1529373</xdr:colOff>
      <xdr:row>101</xdr:row>
      <xdr:rowOff>93296</xdr:rowOff>
    </xdr:from>
    <xdr:to>
      <xdr:col>13</xdr:col>
      <xdr:colOff>254488</xdr:colOff>
      <xdr:row>114</xdr:row>
      <xdr:rowOff>42496</xdr:rowOff>
    </xdr:to>
    <xdr:graphicFrame macro="">
      <xdr:nvGraphicFramePr>
        <xdr:cNvPr id="5" name="차트 4">
          <a:extLst>
            <a:ext uri="{FF2B5EF4-FFF2-40B4-BE49-F238E27FC236}">
              <a16:creationId xmlns:a16="http://schemas.microsoft.com/office/drawing/2014/main" id="{0CEBA889-AC1A-800F-767D-9C9B83C81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14</xdr:col>
      <xdr:colOff>453396</xdr:colOff>
      <xdr:row>20</xdr:row>
      <xdr:rowOff>22437</xdr:rowOff>
    </xdr:to>
    <xdr:pic>
      <xdr:nvPicPr>
        <xdr:cNvPr id="2" name="그림 1">
          <a:extLst>
            <a:ext uri="{FF2B5EF4-FFF2-40B4-BE49-F238E27FC236}">
              <a16:creationId xmlns:a16="http://schemas.microsoft.com/office/drawing/2014/main" id="{F3F2764F-31D4-4DFD-976F-E8838B7808D0}"/>
            </a:ext>
          </a:extLst>
        </xdr:cNvPr>
        <xdr:cNvPicPr>
          <a:picLocks noChangeAspect="1"/>
        </xdr:cNvPicPr>
      </xdr:nvPicPr>
      <xdr:blipFill>
        <a:blip xmlns:r="http://schemas.openxmlformats.org/officeDocument/2006/relationships" r:embed="rId1"/>
        <a:stretch>
          <a:fillRect/>
        </a:stretch>
      </xdr:blipFill>
      <xdr:spPr>
        <a:xfrm>
          <a:off x="8947150" y="431800"/>
          <a:ext cx="5685796" cy="606763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A51C-331F-4650-B1DF-DB7E2B9F3AA9}">
  <dimension ref="B2:O257"/>
  <sheetViews>
    <sheetView tabSelected="1" topLeftCell="A75" zoomScale="85" zoomScaleNormal="85" workbookViewId="0">
      <selection activeCell="F188" sqref="F188"/>
    </sheetView>
  </sheetViews>
  <sheetFormatPr defaultColWidth="8.58203125" defaultRowHeight="17"/>
  <cols>
    <col min="1" max="1" width="8.58203125" style="1" customWidth="1"/>
    <col min="2" max="2" width="22.83203125" style="1" customWidth="1"/>
    <col min="3" max="3" width="8.83203125" style="31" customWidth="1"/>
    <col min="4" max="4" width="11.08203125" style="31" bestFit="1" customWidth="1"/>
    <col min="5" max="5" width="11.58203125" style="31" customWidth="1"/>
    <col min="6" max="8" width="10.33203125" style="31" bestFit="1" customWidth="1"/>
    <col min="9" max="9" width="10.4140625" style="1" customWidth="1"/>
    <col min="10" max="13" width="10.25" style="1" bestFit="1" customWidth="1"/>
    <col min="14" max="14" width="9.08203125" style="1" customWidth="1"/>
    <col min="15" max="16384" width="8.58203125" style="1"/>
  </cols>
  <sheetData>
    <row r="2" spans="2:15">
      <c r="B2" s="97" t="s">
        <v>152</v>
      </c>
      <c r="C2" s="98">
        <v>2015</v>
      </c>
      <c r="D2" s="98">
        <v>2016</v>
      </c>
      <c r="E2" s="98">
        <v>2017</v>
      </c>
      <c r="F2" s="98">
        <v>2018</v>
      </c>
      <c r="G2" s="98">
        <v>2019</v>
      </c>
      <c r="H2" s="98">
        <v>2020</v>
      </c>
      <c r="I2" s="98">
        <v>2021</v>
      </c>
      <c r="J2" s="98">
        <v>2022</v>
      </c>
      <c r="K2" s="98">
        <v>2023</v>
      </c>
      <c r="L2" s="98">
        <v>2024</v>
      </c>
      <c r="M2" s="98">
        <v>2025</v>
      </c>
      <c r="N2" s="1" t="s">
        <v>55</v>
      </c>
    </row>
    <row r="3" spans="2:15">
      <c r="B3" s="99" t="s">
        <v>0</v>
      </c>
      <c r="C3" s="28">
        <v>1252</v>
      </c>
      <c r="D3" s="28">
        <v>1745</v>
      </c>
      <c r="E3" s="28">
        <v>2521</v>
      </c>
      <c r="F3" s="28">
        <v>3569</v>
      </c>
      <c r="G3" s="28">
        <v>4373</v>
      </c>
      <c r="H3" s="28">
        <v>4747</v>
      </c>
      <c r="I3" s="3">
        <v>7039</v>
      </c>
      <c r="J3" s="3">
        <v>8360</v>
      </c>
      <c r="K3" s="3">
        <v>9352</v>
      </c>
      <c r="L3" s="3">
        <v>9422</v>
      </c>
      <c r="M3" s="3">
        <v>8849</v>
      </c>
      <c r="N3" s="12">
        <f>사업상세!O43</f>
        <v>0</v>
      </c>
    </row>
    <row r="4" spans="2:15" hidden="1">
      <c r="B4" s="100" t="s">
        <v>113</v>
      </c>
      <c r="C4" s="76">
        <v>197.9</v>
      </c>
      <c r="D4" s="76">
        <v>281.39999999999998</v>
      </c>
      <c r="E4" s="76">
        <v>340.9</v>
      </c>
      <c r="F4" s="76">
        <v>438.9</v>
      </c>
      <c r="G4" s="76">
        <v>649</v>
      </c>
      <c r="H4" s="76">
        <v>1028.0999999999999</v>
      </c>
      <c r="I4" s="77">
        <v>1655.4</v>
      </c>
      <c r="J4" s="77">
        <v>2067.5</v>
      </c>
      <c r="K4" s="45">
        <v>2229.9</v>
      </c>
      <c r="L4" s="45">
        <v>2207.8000000000002</v>
      </c>
      <c r="M4" s="45">
        <v>2090.6</v>
      </c>
      <c r="N4" s="12"/>
    </row>
    <row r="5" spans="2:15" hidden="1">
      <c r="B5" s="100" t="s">
        <v>88</v>
      </c>
      <c r="C5" s="76">
        <v>1043.5</v>
      </c>
      <c r="D5" s="76">
        <v>1443.4</v>
      </c>
      <c r="E5" s="76">
        <v>1816.3</v>
      </c>
      <c r="F5" s="76">
        <v>2632.4</v>
      </c>
      <c r="G5" s="76">
        <v>3110</v>
      </c>
      <c r="H5" s="76">
        <v>2962.6</v>
      </c>
      <c r="I5" s="77">
        <v>4305.1000000000004</v>
      </c>
      <c r="J5" s="77">
        <v>5077.8999999999996</v>
      </c>
      <c r="K5" s="77">
        <v>5833.5</v>
      </c>
      <c r="L5" s="77">
        <v>5792.1</v>
      </c>
      <c r="M5" s="77">
        <v>5538.3</v>
      </c>
      <c r="N5" s="12"/>
    </row>
    <row r="6" spans="2:15" hidden="1">
      <c r="B6" s="100" t="s">
        <v>89</v>
      </c>
      <c r="C6" s="242" t="s">
        <v>19</v>
      </c>
      <c r="D6" s="242" t="s">
        <v>19</v>
      </c>
      <c r="E6" s="242">
        <v>337.3</v>
      </c>
      <c r="F6" s="242">
        <v>480</v>
      </c>
      <c r="G6" s="76">
        <v>430.7</v>
      </c>
      <c r="H6" s="76">
        <v>401.7</v>
      </c>
      <c r="I6" s="77">
        <v>515.6</v>
      </c>
      <c r="J6" s="77">
        <v>578.79999999999995</v>
      </c>
      <c r="K6" s="77">
        <v>705.8</v>
      </c>
      <c r="L6" s="77">
        <v>836.3</v>
      </c>
      <c r="M6" s="77">
        <v>826.4</v>
      </c>
      <c r="N6" s="12"/>
    </row>
    <row r="7" spans="2:15" hidden="1">
      <c r="B7" s="100" t="s">
        <v>90</v>
      </c>
      <c r="C7" s="244"/>
      <c r="D7" s="244"/>
      <c r="E7" s="244"/>
      <c r="F7" s="244"/>
      <c r="G7" s="76">
        <v>176.1</v>
      </c>
      <c r="H7" s="76">
        <v>316.5</v>
      </c>
      <c r="I7" s="77">
        <v>513.4</v>
      </c>
      <c r="J7" s="77">
        <v>598.70000000000005</v>
      </c>
      <c r="K7" s="77">
        <v>576.70000000000005</v>
      </c>
      <c r="L7" s="77">
        <v>581</v>
      </c>
      <c r="M7" s="77">
        <v>382.2</v>
      </c>
      <c r="N7" s="12"/>
    </row>
    <row r="8" spans="2:15">
      <c r="B8" s="237" t="s">
        <v>143</v>
      </c>
      <c r="C8" s="6">
        <v>310</v>
      </c>
      <c r="D8" s="6">
        <v>411</v>
      </c>
      <c r="E8" s="6">
        <v>610</v>
      </c>
      <c r="F8" s="6">
        <v>803</v>
      </c>
      <c r="G8" s="6">
        <v>943</v>
      </c>
      <c r="H8" s="6">
        <v>952</v>
      </c>
      <c r="I8" s="54">
        <v>1384</v>
      </c>
      <c r="J8" s="54">
        <v>1630</v>
      </c>
      <c r="K8" s="54">
        <v>1994</v>
      </c>
      <c r="L8" s="54">
        <v>2007</v>
      </c>
      <c r="M8" s="54">
        <v>1873</v>
      </c>
    </row>
    <row r="9" spans="2:15">
      <c r="B9" s="238"/>
      <c r="C9" s="55">
        <f t="shared" ref="C9:M9" si="0">C8/C3</f>
        <v>0.24760383386581469</v>
      </c>
      <c r="D9" s="55">
        <f t="shared" si="0"/>
        <v>0.23553008595988539</v>
      </c>
      <c r="E9" s="55">
        <f t="shared" si="0"/>
        <v>0.24196747322491075</v>
      </c>
      <c r="F9" s="55">
        <f t="shared" si="0"/>
        <v>0.224992995236761</v>
      </c>
      <c r="G9" s="55">
        <f t="shared" si="0"/>
        <v>0.21564143608506747</v>
      </c>
      <c r="H9" s="55">
        <f t="shared" si="0"/>
        <v>0.20054771434590268</v>
      </c>
      <c r="I9" s="55">
        <f t="shared" si="0"/>
        <v>0.19661883790311124</v>
      </c>
      <c r="J9" s="55">
        <f t="shared" si="0"/>
        <v>0.19497607655502391</v>
      </c>
      <c r="K9" s="55">
        <f t="shared" si="0"/>
        <v>0.2132164242942686</v>
      </c>
      <c r="L9" s="55">
        <f t="shared" si="0"/>
        <v>0.21301209934196561</v>
      </c>
      <c r="M9" s="55">
        <f t="shared" si="0"/>
        <v>0.21166233472708781</v>
      </c>
    </row>
    <row r="10" spans="2:15">
      <c r="B10" s="237" t="s">
        <v>142</v>
      </c>
      <c r="C10" s="6">
        <v>32</v>
      </c>
      <c r="D10" s="6">
        <v>82</v>
      </c>
      <c r="E10" s="6">
        <v>176</v>
      </c>
      <c r="F10" s="6">
        <v>402</v>
      </c>
      <c r="G10" s="6">
        <v>518</v>
      </c>
      <c r="H10" s="56">
        <v>761</v>
      </c>
      <c r="I10" s="6">
        <v>1283</v>
      </c>
      <c r="J10" s="54">
        <v>1428</v>
      </c>
      <c r="K10" s="54">
        <v>1516</v>
      </c>
      <c r="L10" s="54">
        <v>1495</v>
      </c>
      <c r="M10" s="54">
        <v>1361</v>
      </c>
    </row>
    <row r="11" spans="2:15">
      <c r="B11" s="238"/>
      <c r="C11" s="55">
        <f t="shared" ref="C11:M11" si="1">C10/C3</f>
        <v>2.5559105431309903E-2</v>
      </c>
      <c r="D11" s="55">
        <f t="shared" si="1"/>
        <v>4.6991404011461319E-2</v>
      </c>
      <c r="E11" s="55">
        <f t="shared" si="1"/>
        <v>6.9813566045220155E-2</v>
      </c>
      <c r="F11" s="55">
        <f t="shared" si="1"/>
        <v>0.11263659288316055</v>
      </c>
      <c r="G11" s="55">
        <f t="shared" si="1"/>
        <v>0.11845415046878573</v>
      </c>
      <c r="H11" s="55">
        <f t="shared" si="1"/>
        <v>0.16031177585843689</v>
      </c>
      <c r="I11" s="55">
        <f t="shared" si="1"/>
        <v>0.18227020883648246</v>
      </c>
      <c r="J11" s="55">
        <f t="shared" si="1"/>
        <v>0.17081339712918661</v>
      </c>
      <c r="K11" s="55">
        <f t="shared" si="1"/>
        <v>0.16210436270316511</v>
      </c>
      <c r="L11" s="55">
        <f t="shared" si="1"/>
        <v>0.15867119507535554</v>
      </c>
      <c r="M11" s="55">
        <f t="shared" si="1"/>
        <v>0.15380268956944287</v>
      </c>
    </row>
    <row r="12" spans="2:15">
      <c r="B12" s="101" t="s">
        <v>144</v>
      </c>
      <c r="C12" s="54" t="s">
        <v>19</v>
      </c>
      <c r="D12" s="54" t="s">
        <v>19</v>
      </c>
      <c r="E12" s="54" t="s">
        <v>19</v>
      </c>
      <c r="F12" s="54" t="s">
        <v>19</v>
      </c>
      <c r="G12" s="54" t="s">
        <v>19</v>
      </c>
      <c r="H12" s="54" t="s">
        <v>19</v>
      </c>
      <c r="I12" s="54" t="s">
        <v>19</v>
      </c>
      <c r="J12" s="54" t="s">
        <v>19</v>
      </c>
      <c r="K12" s="54" t="s">
        <v>19</v>
      </c>
      <c r="L12" s="54">
        <v>384</v>
      </c>
      <c r="M12" s="54">
        <v>360</v>
      </c>
    </row>
    <row r="13" spans="2:15">
      <c r="B13" s="239" t="s">
        <v>56</v>
      </c>
      <c r="C13" s="28">
        <v>722</v>
      </c>
      <c r="D13" s="28">
        <v>983</v>
      </c>
      <c r="E13" s="28">
        <v>1483</v>
      </c>
      <c r="F13" s="28">
        <v>2034</v>
      </c>
      <c r="G13" s="28">
        <v>2501</v>
      </c>
      <c r="H13" s="28">
        <v>2614</v>
      </c>
      <c r="I13" s="53">
        <v>3874.6</v>
      </c>
      <c r="J13" s="53">
        <v>4736.2</v>
      </c>
      <c r="K13" s="53">
        <v>5270.9</v>
      </c>
      <c r="L13" s="53">
        <v>5335.4</v>
      </c>
      <c r="M13" s="53">
        <v>5018.2</v>
      </c>
    </row>
    <row r="14" spans="2:15">
      <c r="B14" s="240"/>
      <c r="C14" s="32">
        <f t="shared" ref="C14:H14" si="2">C13/C3</f>
        <v>0.57667731629392971</v>
      </c>
      <c r="D14" s="32">
        <f t="shared" si="2"/>
        <v>0.56332378223495705</v>
      </c>
      <c r="E14" s="32">
        <f t="shared" si="2"/>
        <v>0.58825862752875846</v>
      </c>
      <c r="F14" s="32">
        <f t="shared" si="2"/>
        <v>0.56990753712524511</v>
      </c>
      <c r="G14" s="32">
        <f t="shared" si="2"/>
        <v>0.5719185913560485</v>
      </c>
      <c r="H14" s="32">
        <f t="shared" si="2"/>
        <v>0.55066357699599744</v>
      </c>
      <c r="I14" s="10">
        <v>0.55049999999999999</v>
      </c>
      <c r="J14" s="10">
        <v>0.56659999999999999</v>
      </c>
      <c r="K14" s="10">
        <v>0.56359999999999999</v>
      </c>
      <c r="L14" s="10">
        <v>0.56630000000000003</v>
      </c>
      <c r="M14" s="10">
        <v>0.56710000000000005</v>
      </c>
      <c r="N14" s="12">
        <f>AVERAGE(C14:M14)</f>
        <v>0.56680449377590325</v>
      </c>
      <c r="O14" s="12">
        <f>AVERAGE(I14:M14)</f>
        <v>0.56281999999999999</v>
      </c>
    </row>
    <row r="15" spans="2:15">
      <c r="B15" s="251" t="s">
        <v>477</v>
      </c>
      <c r="C15" s="57">
        <v>237</v>
      </c>
      <c r="D15" s="57">
        <v>338</v>
      </c>
      <c r="E15" s="57">
        <v>506</v>
      </c>
      <c r="F15" s="57">
        <v>606</v>
      </c>
      <c r="G15" s="57">
        <v>752</v>
      </c>
      <c r="H15" s="57">
        <v>825</v>
      </c>
      <c r="I15" s="58">
        <v>973</v>
      </c>
      <c r="J15" s="58">
        <v>1134</v>
      </c>
      <c r="K15" s="58">
        <v>1360</v>
      </c>
      <c r="L15" s="58">
        <v>1474</v>
      </c>
      <c r="M15" s="58">
        <v>1436</v>
      </c>
      <c r="N15" s="12"/>
      <c r="O15" s="12"/>
    </row>
    <row r="16" spans="2:15">
      <c r="B16" s="252"/>
      <c r="C16" s="59">
        <f t="shared" ref="C16:M16" si="3">C15/C3</f>
        <v>0.18929712460063897</v>
      </c>
      <c r="D16" s="59">
        <f t="shared" si="3"/>
        <v>0.19369627507163323</v>
      </c>
      <c r="E16" s="59">
        <f t="shared" si="3"/>
        <v>0.20071400238000794</v>
      </c>
      <c r="F16" s="59">
        <f t="shared" si="3"/>
        <v>0.16979546091342113</v>
      </c>
      <c r="G16" s="59">
        <f t="shared" si="3"/>
        <v>0.17196432654927968</v>
      </c>
      <c r="H16" s="59">
        <f t="shared" si="3"/>
        <v>0.17379397514219508</v>
      </c>
      <c r="I16" s="59">
        <f t="shared" si="3"/>
        <v>0.13822986219633471</v>
      </c>
      <c r="J16" s="59">
        <f t="shared" si="3"/>
        <v>0.13564593301435407</v>
      </c>
      <c r="K16" s="59">
        <f t="shared" si="3"/>
        <v>0.14542343883661249</v>
      </c>
      <c r="L16" s="59">
        <f t="shared" si="3"/>
        <v>0.15644236892379537</v>
      </c>
      <c r="M16" s="59">
        <f t="shared" si="3"/>
        <v>0.16227822352808227</v>
      </c>
      <c r="N16" s="12"/>
      <c r="O16" s="12"/>
    </row>
    <row r="17" spans="2:15">
      <c r="B17" s="251" t="s">
        <v>139</v>
      </c>
      <c r="C17" s="57">
        <v>94</v>
      </c>
      <c r="D17" s="57">
        <v>173</v>
      </c>
      <c r="E17" s="57">
        <v>227</v>
      </c>
      <c r="F17" s="57">
        <v>217</v>
      </c>
      <c r="G17" s="57">
        <v>307</v>
      </c>
      <c r="H17" s="57">
        <v>426</v>
      </c>
      <c r="I17" s="58">
        <v>632</v>
      </c>
      <c r="J17" s="58">
        <v>718</v>
      </c>
      <c r="K17" s="58">
        <v>784</v>
      </c>
      <c r="L17" s="58">
        <v>725</v>
      </c>
      <c r="M17" s="58">
        <v>623</v>
      </c>
      <c r="N17" s="12"/>
      <c r="O17" s="12"/>
    </row>
    <row r="18" spans="2:15">
      <c r="B18" s="252"/>
      <c r="C18" s="59">
        <f t="shared" ref="C18:M18" si="4">C17/C3</f>
        <v>7.5079872204472847E-2</v>
      </c>
      <c r="D18" s="59">
        <f t="shared" si="4"/>
        <v>9.9140401146131804E-2</v>
      </c>
      <c r="E18" s="59">
        <f t="shared" si="4"/>
        <v>9.0043633478778265E-2</v>
      </c>
      <c r="F18" s="59">
        <f t="shared" si="4"/>
        <v>6.0801344914541887E-2</v>
      </c>
      <c r="G18" s="59">
        <f t="shared" si="4"/>
        <v>7.0203521609878805E-2</v>
      </c>
      <c r="H18" s="59">
        <f t="shared" si="4"/>
        <v>8.9740888982515268E-2</v>
      </c>
      <c r="I18" s="59">
        <f t="shared" si="4"/>
        <v>8.9785480892172184E-2</v>
      </c>
      <c r="J18" s="59">
        <f t="shared" si="4"/>
        <v>8.5885167464114828E-2</v>
      </c>
      <c r="K18" s="59">
        <f t="shared" si="4"/>
        <v>8.3832335329341312E-2</v>
      </c>
      <c r="L18" s="59">
        <f t="shared" si="4"/>
        <v>7.6947569518149017E-2</v>
      </c>
      <c r="M18" s="59">
        <f t="shared" si="4"/>
        <v>7.0403435416431237E-2</v>
      </c>
      <c r="N18" s="12"/>
      <c r="O18" s="12"/>
    </row>
    <row r="19" spans="2:15">
      <c r="B19" s="251" t="s">
        <v>140</v>
      </c>
      <c r="C19" s="57">
        <v>94</v>
      </c>
      <c r="D19" s="57">
        <v>155</v>
      </c>
      <c r="E19" s="57">
        <v>144</v>
      </c>
      <c r="F19" s="57">
        <v>195</v>
      </c>
      <c r="G19" s="57">
        <v>216</v>
      </c>
      <c r="H19" s="57">
        <v>248</v>
      </c>
      <c r="I19" s="58">
        <v>301</v>
      </c>
      <c r="J19" s="58">
        <v>369</v>
      </c>
      <c r="K19" s="58">
        <v>460</v>
      </c>
      <c r="L19" s="58">
        <v>463</v>
      </c>
      <c r="M19" s="58">
        <v>403</v>
      </c>
      <c r="N19" s="12"/>
      <c r="O19" s="12"/>
    </row>
    <row r="20" spans="2:15">
      <c r="B20" s="252"/>
      <c r="C20" s="59">
        <f t="shared" ref="C20:M20" si="5">C19/C3</f>
        <v>7.5079872204472847E-2</v>
      </c>
      <c r="D20" s="59">
        <f t="shared" si="5"/>
        <v>8.882521489971347E-2</v>
      </c>
      <c r="E20" s="59">
        <f t="shared" si="5"/>
        <v>5.7120190400634666E-2</v>
      </c>
      <c r="F20" s="59">
        <f t="shared" si="5"/>
        <v>5.4637153264219668E-2</v>
      </c>
      <c r="G20" s="59">
        <f t="shared" si="5"/>
        <v>4.9394008689686714E-2</v>
      </c>
      <c r="H20" s="59">
        <f t="shared" si="5"/>
        <v>5.2243522224562883E-2</v>
      </c>
      <c r="I20" s="59">
        <f t="shared" si="5"/>
        <v>4.2761755931240236E-2</v>
      </c>
      <c r="J20" s="59">
        <f t="shared" si="5"/>
        <v>4.4138755980861241E-2</v>
      </c>
      <c r="K20" s="59">
        <f t="shared" si="5"/>
        <v>4.9187339606501283E-2</v>
      </c>
      <c r="L20" s="59">
        <f t="shared" si="5"/>
        <v>4.9140309912969644E-2</v>
      </c>
      <c r="M20" s="59">
        <f t="shared" si="5"/>
        <v>4.5541869137755681E-2</v>
      </c>
      <c r="N20" s="12"/>
      <c r="O20" s="12"/>
    </row>
    <row r="21" spans="2:15">
      <c r="B21" s="251" t="s">
        <v>475</v>
      </c>
      <c r="C21" s="219">
        <f>SUM(C22:C23)</f>
        <v>69</v>
      </c>
      <c r="D21" s="219">
        <f t="shared" ref="D21:M21" si="6">SUM(D22:D23)</f>
        <v>84</v>
      </c>
      <c r="E21" s="219">
        <f t="shared" si="6"/>
        <v>169</v>
      </c>
      <c r="F21" s="219">
        <f t="shared" si="6"/>
        <v>198</v>
      </c>
      <c r="G21" s="219">
        <f t="shared" si="6"/>
        <v>170.4</v>
      </c>
      <c r="H21" s="219">
        <f t="shared" si="6"/>
        <v>205.6</v>
      </c>
      <c r="I21" s="219">
        <f t="shared" si="6"/>
        <v>215.9</v>
      </c>
      <c r="J21" s="219">
        <f t="shared" si="6"/>
        <v>266.10000000000002</v>
      </c>
      <c r="K21" s="219">
        <f t="shared" si="6"/>
        <v>324</v>
      </c>
      <c r="L21" s="219">
        <f t="shared" si="6"/>
        <v>416.3</v>
      </c>
      <c r="M21" s="219">
        <f t="shared" si="6"/>
        <v>375.6</v>
      </c>
      <c r="N21" s="12"/>
      <c r="O21" s="12"/>
    </row>
    <row r="22" spans="2:15" ht="16.5" customHeight="1">
      <c r="B22" s="253"/>
      <c r="C22" s="54">
        <v>69</v>
      </c>
      <c r="D22" s="57">
        <v>84</v>
      </c>
      <c r="E22" s="57">
        <v>169</v>
      </c>
      <c r="F22" s="57">
        <v>198</v>
      </c>
      <c r="G22" s="57">
        <v>29</v>
      </c>
      <c r="H22" s="57">
        <v>25</v>
      </c>
      <c r="I22" s="58">
        <v>25</v>
      </c>
      <c r="J22" s="58">
        <v>22</v>
      </c>
      <c r="K22" s="58">
        <v>26</v>
      </c>
      <c r="L22" s="58">
        <v>28</v>
      </c>
      <c r="M22" s="58">
        <v>29</v>
      </c>
      <c r="N22" s="12"/>
      <c r="O22" s="12"/>
    </row>
    <row r="23" spans="2:15">
      <c r="B23" s="253"/>
      <c r="C23" s="6">
        <v>0</v>
      </c>
      <c r="D23" s="6">
        <v>0</v>
      </c>
      <c r="E23" s="6">
        <v>0</v>
      </c>
      <c r="F23" s="6">
        <v>0</v>
      </c>
      <c r="G23" s="6">
        <v>141.4</v>
      </c>
      <c r="H23" s="6">
        <v>180.6</v>
      </c>
      <c r="I23" s="49">
        <v>190.9</v>
      </c>
      <c r="J23" s="49">
        <v>244.1</v>
      </c>
      <c r="K23" s="218">
        <v>298</v>
      </c>
      <c r="L23" s="218">
        <v>388.3</v>
      </c>
      <c r="M23" s="218">
        <v>346.6</v>
      </c>
      <c r="N23" s="12"/>
      <c r="O23" s="12"/>
    </row>
    <row r="24" spans="2:15">
      <c r="B24" s="252"/>
      <c r="C24" s="119">
        <f>C21/C3</f>
        <v>5.5111821086261982E-2</v>
      </c>
      <c r="D24" s="119">
        <f>D21/D3</f>
        <v>4.8137535816618914E-2</v>
      </c>
      <c r="E24" s="119">
        <f t="shared" ref="E24:M24" si="7">E21/E3</f>
        <v>6.7036890122967083E-2</v>
      </c>
      <c r="F24" s="119">
        <f t="shared" si="7"/>
        <v>5.5477724852899972E-2</v>
      </c>
      <c r="G24" s="119">
        <f t="shared" si="7"/>
        <v>3.8966384632975075E-2</v>
      </c>
      <c r="H24" s="119">
        <f t="shared" si="7"/>
        <v>4.3311565199073095E-2</v>
      </c>
      <c r="I24" s="119">
        <f t="shared" si="7"/>
        <v>3.0671970450348061E-2</v>
      </c>
      <c r="J24" s="119">
        <f t="shared" si="7"/>
        <v>3.1830143540669861E-2</v>
      </c>
      <c r="K24" s="119">
        <f t="shared" si="7"/>
        <v>3.4644995722840036E-2</v>
      </c>
      <c r="L24" s="119">
        <f t="shared" si="7"/>
        <v>4.4183825090214394E-2</v>
      </c>
      <c r="M24" s="119">
        <f t="shared" si="7"/>
        <v>4.2445474064866089E-2</v>
      </c>
      <c r="N24" s="12"/>
      <c r="O24" s="12"/>
    </row>
    <row r="25" spans="2:15">
      <c r="B25" s="251" t="s">
        <v>141</v>
      </c>
      <c r="C25" s="54">
        <v>208</v>
      </c>
      <c r="D25" s="57">
        <v>303</v>
      </c>
      <c r="E25" s="57">
        <v>361</v>
      </c>
      <c r="F25" s="57">
        <v>461</v>
      </c>
      <c r="G25" s="57">
        <v>591</v>
      </c>
      <c r="H25" s="57">
        <v>651</v>
      </c>
      <c r="I25" s="58">
        <v>834</v>
      </c>
      <c r="J25" s="58">
        <v>986</v>
      </c>
      <c r="K25" s="58">
        <v>1159</v>
      </c>
      <c r="L25" s="58">
        <v>796</v>
      </c>
      <c r="M25" s="58">
        <v>822</v>
      </c>
      <c r="O25" s="12"/>
    </row>
    <row r="26" spans="2:15">
      <c r="B26" s="252"/>
      <c r="C26" s="59">
        <f>C25/C3</f>
        <v>0.16613418530351437</v>
      </c>
      <c r="D26" s="59">
        <f t="shared" ref="D26:M26" si="8">D25/D3</f>
        <v>0.17363896848137536</v>
      </c>
      <c r="E26" s="59">
        <f t="shared" si="8"/>
        <v>0.14319714399047997</v>
      </c>
      <c r="F26" s="59">
        <f t="shared" si="8"/>
        <v>0.1291678341272065</v>
      </c>
      <c r="G26" s="59">
        <f t="shared" si="8"/>
        <v>0.13514749599817058</v>
      </c>
      <c r="H26" s="59">
        <f t="shared" si="8"/>
        <v>0.13713924583947756</v>
      </c>
      <c r="I26" s="59">
        <f t="shared" si="8"/>
        <v>0.11848273902542975</v>
      </c>
      <c r="J26" s="59">
        <f t="shared" si="8"/>
        <v>0.11794258373205742</v>
      </c>
      <c r="K26" s="59">
        <f t="shared" si="8"/>
        <v>0.12393071000855432</v>
      </c>
      <c r="L26" s="59">
        <f t="shared" si="8"/>
        <v>8.4483124601995335E-2</v>
      </c>
      <c r="M26" s="59">
        <f t="shared" si="8"/>
        <v>9.2891852186687759E-2</v>
      </c>
      <c r="O26" s="12"/>
    </row>
    <row r="27" spans="2:15">
      <c r="B27" s="237" t="s">
        <v>1</v>
      </c>
      <c r="C27" s="29">
        <v>84</v>
      </c>
      <c r="D27" s="29">
        <v>35</v>
      </c>
      <c r="E27" s="29">
        <v>144</v>
      </c>
      <c r="F27" s="29">
        <v>482</v>
      </c>
      <c r="G27" s="29">
        <v>596</v>
      </c>
      <c r="H27" s="29">
        <v>328</v>
      </c>
      <c r="I27" s="9">
        <v>990</v>
      </c>
      <c r="J27" s="8">
        <v>1354</v>
      </c>
      <c r="K27" s="8">
        <v>1274</v>
      </c>
      <c r="L27" s="8">
        <v>1236</v>
      </c>
      <c r="M27" s="8">
        <v>1210</v>
      </c>
      <c r="N27" s="12">
        <f>_xlfn.RRI(4,I27,M27)</f>
        <v>5.1447381843301443E-2</v>
      </c>
    </row>
    <row r="28" spans="2:15">
      <c r="B28" s="238"/>
      <c r="C28" s="5">
        <f t="shared" ref="C28:M28" si="9">C27/C3</f>
        <v>6.7092651757188496E-2</v>
      </c>
      <c r="D28" s="5">
        <f t="shared" si="9"/>
        <v>2.0057306590257881E-2</v>
      </c>
      <c r="E28" s="5">
        <f t="shared" si="9"/>
        <v>5.7120190400634666E-2</v>
      </c>
      <c r="F28" s="5">
        <f t="shared" si="9"/>
        <v>0.13505183524796863</v>
      </c>
      <c r="G28" s="5">
        <f t="shared" si="9"/>
        <v>0.13629087582895039</v>
      </c>
      <c r="H28" s="5">
        <f t="shared" si="9"/>
        <v>6.9096271329260592E-2</v>
      </c>
      <c r="I28" s="5">
        <f t="shared" si="9"/>
        <v>0.14064497797982667</v>
      </c>
      <c r="J28" s="5">
        <f t="shared" si="9"/>
        <v>0.16196172248803828</v>
      </c>
      <c r="K28" s="5">
        <f t="shared" si="9"/>
        <v>0.13622754491017963</v>
      </c>
      <c r="L28" s="5">
        <f t="shared" si="9"/>
        <v>0.13118233920611336</v>
      </c>
      <c r="M28" s="5">
        <f t="shared" si="9"/>
        <v>0.13673861453271557</v>
      </c>
      <c r="N28" s="12">
        <f>AVERAGE(C28:M28)</f>
        <v>0.10831493911555766</v>
      </c>
    </row>
    <row r="29" spans="2:15">
      <c r="B29" s="239" t="s">
        <v>113</v>
      </c>
      <c r="C29" s="76">
        <v>0</v>
      </c>
      <c r="D29" s="76">
        <v>-7.5</v>
      </c>
      <c r="E29" s="76">
        <v>9.4</v>
      </c>
      <c r="F29" s="76">
        <v>73.3</v>
      </c>
      <c r="G29" s="76">
        <v>69.400000000000006</v>
      </c>
      <c r="H29" s="76">
        <v>126.1</v>
      </c>
      <c r="I29" s="77">
        <v>307.39999999999998</v>
      </c>
      <c r="J29" s="77">
        <v>431.5</v>
      </c>
      <c r="K29" s="77">
        <v>365.5</v>
      </c>
      <c r="L29" s="77">
        <v>352.9</v>
      </c>
      <c r="M29" s="77">
        <v>362</v>
      </c>
      <c r="N29" s="12"/>
    </row>
    <row r="30" spans="2:15">
      <c r="B30" s="240"/>
      <c r="C30" s="117">
        <f>C29/C4</f>
        <v>0</v>
      </c>
      <c r="D30" s="117">
        <f t="shared" ref="D30:M30" si="10">D29/D4</f>
        <v>-2.6652452025586356E-2</v>
      </c>
      <c r="E30" s="117">
        <f t="shared" si="10"/>
        <v>2.757406864183045E-2</v>
      </c>
      <c r="F30" s="117">
        <f t="shared" si="10"/>
        <v>0.16700843016632491</v>
      </c>
      <c r="G30" s="117">
        <f t="shared" si="10"/>
        <v>0.10693374422187982</v>
      </c>
      <c r="H30" s="117">
        <f t="shared" si="10"/>
        <v>0.12265343838148041</v>
      </c>
      <c r="I30" s="117">
        <f t="shared" si="10"/>
        <v>0.18569530022955175</v>
      </c>
      <c r="J30" s="117">
        <f t="shared" si="10"/>
        <v>0.20870616686819832</v>
      </c>
      <c r="K30" s="117">
        <f t="shared" si="10"/>
        <v>0.16390869545719539</v>
      </c>
      <c r="L30" s="117">
        <f t="shared" si="10"/>
        <v>0.1598423770269046</v>
      </c>
      <c r="M30" s="117">
        <f t="shared" si="10"/>
        <v>0.17315603176121688</v>
      </c>
      <c r="N30" s="12"/>
    </row>
    <row r="31" spans="2:15">
      <c r="B31" s="239" t="s">
        <v>88</v>
      </c>
      <c r="C31" s="76">
        <v>80</v>
      </c>
      <c r="D31" s="76">
        <v>31.5</v>
      </c>
      <c r="E31" s="76">
        <v>73.599999999999994</v>
      </c>
      <c r="F31" s="76">
        <v>381.8</v>
      </c>
      <c r="G31" s="76">
        <v>504.4</v>
      </c>
      <c r="H31" s="76">
        <v>276.39999999999998</v>
      </c>
      <c r="I31" s="77">
        <v>751.4</v>
      </c>
      <c r="J31" s="77">
        <v>1045.0999999999999</v>
      </c>
      <c r="K31" s="77">
        <v>968.4</v>
      </c>
      <c r="L31" s="77">
        <v>791.8</v>
      </c>
      <c r="M31" s="77">
        <v>667.2</v>
      </c>
      <c r="N31" s="12"/>
    </row>
    <row r="32" spans="2:15">
      <c r="B32" s="240"/>
      <c r="C32" s="117">
        <f t="shared" ref="C32:M32" si="11">C31/C5</f>
        <v>7.6665069477719214E-2</v>
      </c>
      <c r="D32" s="117">
        <f t="shared" si="11"/>
        <v>2.1823472356935013E-2</v>
      </c>
      <c r="E32" s="117">
        <f t="shared" si="11"/>
        <v>4.0521940208115399E-2</v>
      </c>
      <c r="F32" s="117">
        <f t="shared" si="11"/>
        <v>0.14503874791065188</v>
      </c>
      <c r="G32" s="117">
        <f t="shared" si="11"/>
        <v>0.16218649517684885</v>
      </c>
      <c r="H32" s="117">
        <f t="shared" si="11"/>
        <v>9.329642881252953E-2</v>
      </c>
      <c r="I32" s="117">
        <f t="shared" si="11"/>
        <v>0.17453717683677497</v>
      </c>
      <c r="J32" s="128">
        <f t="shared" si="11"/>
        <v>0.2058134268102956</v>
      </c>
      <c r="K32" s="128">
        <f t="shared" si="11"/>
        <v>0.16600668552327075</v>
      </c>
      <c r="L32" s="128">
        <f t="shared" si="11"/>
        <v>0.13670344089363096</v>
      </c>
      <c r="M32" s="128">
        <f t="shared" si="11"/>
        <v>0.1204701803802611</v>
      </c>
      <c r="N32" s="12"/>
    </row>
    <row r="33" spans="2:15">
      <c r="B33" s="239" t="s">
        <v>89</v>
      </c>
      <c r="C33" s="242" t="s">
        <v>19</v>
      </c>
      <c r="D33" s="242" t="s">
        <v>19</v>
      </c>
      <c r="E33" s="242">
        <v>42.2</v>
      </c>
      <c r="F33" s="242">
        <v>19.399999999999999</v>
      </c>
      <c r="G33" s="76">
        <v>79.2</v>
      </c>
      <c r="H33" s="76">
        <v>76</v>
      </c>
      <c r="I33" s="77">
        <v>147.69999999999999</v>
      </c>
      <c r="J33" s="77">
        <v>127.3</v>
      </c>
      <c r="K33" s="77">
        <v>145.4</v>
      </c>
      <c r="L33" s="77">
        <v>200.2</v>
      </c>
      <c r="M33" s="77">
        <v>200.6</v>
      </c>
      <c r="N33" s="12"/>
    </row>
    <row r="34" spans="2:15">
      <c r="B34" s="240"/>
      <c r="C34" s="243"/>
      <c r="D34" s="243"/>
      <c r="E34" s="243"/>
      <c r="F34" s="243"/>
      <c r="G34" s="117">
        <f t="shared" ref="G34:M34" si="12">G33/G6</f>
        <v>0.1838866960761551</v>
      </c>
      <c r="H34" s="117">
        <f t="shared" si="12"/>
        <v>0.18919591735125715</v>
      </c>
      <c r="I34" s="117">
        <f t="shared" si="12"/>
        <v>0.28646237393328156</v>
      </c>
      <c r="J34" s="117">
        <f t="shared" si="12"/>
        <v>0.21993780234968902</v>
      </c>
      <c r="K34" s="117">
        <f t="shared" si="12"/>
        <v>0.2060073675262114</v>
      </c>
      <c r="L34" s="117">
        <f t="shared" si="12"/>
        <v>0.23938777950496234</v>
      </c>
      <c r="M34" s="117">
        <f t="shared" si="12"/>
        <v>0.24273959341723136</v>
      </c>
      <c r="N34" s="12"/>
    </row>
    <row r="35" spans="2:15">
      <c r="B35" s="100" t="s">
        <v>90</v>
      </c>
      <c r="C35" s="244"/>
      <c r="D35" s="244"/>
      <c r="E35" s="244"/>
      <c r="F35" s="244"/>
      <c r="G35" s="78">
        <v>-63.2</v>
      </c>
      <c r="H35" s="78">
        <v>-154.1</v>
      </c>
      <c r="I35" s="79">
        <v>-218.2</v>
      </c>
      <c r="J35" s="79">
        <v>-249.7</v>
      </c>
      <c r="K35" s="79">
        <v>-203.3</v>
      </c>
      <c r="L35" s="79">
        <v>-105.4</v>
      </c>
      <c r="M35" s="79">
        <v>-24.2</v>
      </c>
      <c r="N35" s="80" t="s">
        <v>163</v>
      </c>
    </row>
    <row r="36" spans="2:15">
      <c r="B36" s="237" t="s">
        <v>2</v>
      </c>
      <c r="C36" s="28">
        <v>80</v>
      </c>
      <c r="D36" s="28">
        <v>30</v>
      </c>
      <c r="E36" s="28">
        <v>108</v>
      </c>
      <c r="F36" s="28">
        <v>428</v>
      </c>
      <c r="G36" s="28">
        <v>484</v>
      </c>
      <c r="H36" s="28">
        <v>210</v>
      </c>
      <c r="I36" s="4">
        <v>815</v>
      </c>
      <c r="J36" s="4">
        <v>996</v>
      </c>
      <c r="K36" s="4">
        <v>958</v>
      </c>
      <c r="L36" s="4">
        <v>502</v>
      </c>
      <c r="M36" s="4">
        <v>929</v>
      </c>
      <c r="N36" s="12">
        <f>_xlfn.RRI(4,I36,M36)</f>
        <v>3.3271679861934356E-2</v>
      </c>
    </row>
    <row r="37" spans="2:15">
      <c r="B37" s="238"/>
      <c r="C37" s="5">
        <f t="shared" ref="C37:M37" si="13">C36/C3</f>
        <v>6.3897763578274758E-2</v>
      </c>
      <c r="D37" s="5">
        <f t="shared" si="13"/>
        <v>1.7191977077363897E-2</v>
      </c>
      <c r="E37" s="5">
        <f t="shared" si="13"/>
        <v>4.2840142800476003E-2</v>
      </c>
      <c r="F37" s="5">
        <f t="shared" si="13"/>
        <v>0.11992154665172317</v>
      </c>
      <c r="G37" s="5">
        <f t="shared" si="13"/>
        <v>0.1106791676194832</v>
      </c>
      <c r="H37" s="5">
        <f t="shared" si="13"/>
        <v>4.4238466399831471E-2</v>
      </c>
      <c r="I37" s="5">
        <f t="shared" si="13"/>
        <v>0.11578349197329166</v>
      </c>
      <c r="J37" s="5">
        <f t="shared" si="13"/>
        <v>0.11913875598086124</v>
      </c>
      <c r="K37" s="5">
        <f t="shared" si="13"/>
        <v>0.10243798118049616</v>
      </c>
      <c r="L37" s="5">
        <f t="shared" si="13"/>
        <v>5.3279558480152832E-2</v>
      </c>
      <c r="M37" s="5">
        <f t="shared" si="13"/>
        <v>0.10498361396767997</v>
      </c>
      <c r="N37" s="12">
        <f>AVERAGE(C37:M37)</f>
        <v>8.1308405973603129E-2</v>
      </c>
      <c r="O37" s="12">
        <f>AVERAGE(I37:M37)</f>
        <v>9.9124680316496364E-2</v>
      </c>
    </row>
    <row r="38" spans="2:15">
      <c r="B38" s="241"/>
      <c r="C38" s="241"/>
      <c r="D38" s="241"/>
      <c r="E38" s="241"/>
      <c r="F38" s="241"/>
      <c r="G38" s="241"/>
      <c r="H38" s="241"/>
      <c r="I38" s="241"/>
      <c r="J38" s="241"/>
      <c r="K38" s="241"/>
      <c r="L38" s="241"/>
      <c r="M38" s="241"/>
    </row>
    <row r="39" spans="2:15">
      <c r="B39" s="99" t="s">
        <v>3</v>
      </c>
      <c r="C39" s="28">
        <v>1718</v>
      </c>
      <c r="D39" s="28">
        <v>1714</v>
      </c>
      <c r="E39" s="28">
        <v>1786</v>
      </c>
      <c r="F39" s="28">
        <v>2132</v>
      </c>
      <c r="G39" s="28">
        <v>2506</v>
      </c>
      <c r="H39" s="28">
        <v>2769</v>
      </c>
      <c r="I39" s="118">
        <v>3541</v>
      </c>
      <c r="J39" s="118">
        <v>4337</v>
      </c>
      <c r="K39" s="3">
        <v>4915</v>
      </c>
      <c r="L39" s="3">
        <v>4667</v>
      </c>
      <c r="M39" s="3">
        <v>5206</v>
      </c>
    </row>
    <row r="40" spans="2:15">
      <c r="B40" s="99" t="s">
        <v>223</v>
      </c>
      <c r="C40" s="28">
        <v>1407</v>
      </c>
      <c r="D40" s="28">
        <v>1265</v>
      </c>
      <c r="E40" s="28">
        <v>1261</v>
      </c>
      <c r="F40" s="28">
        <v>1577</v>
      </c>
      <c r="G40" s="28">
        <v>1776</v>
      </c>
      <c r="H40" s="28">
        <v>1783</v>
      </c>
      <c r="I40" s="127">
        <v>1875.9</v>
      </c>
      <c r="J40" s="127">
        <v>2771</v>
      </c>
      <c r="K40" s="125">
        <v>2948.5</v>
      </c>
      <c r="L40" s="125">
        <v>2839.8</v>
      </c>
      <c r="M40" s="125">
        <v>2744.2</v>
      </c>
    </row>
    <row r="41" spans="2:15">
      <c r="B41" s="123" t="s">
        <v>220</v>
      </c>
      <c r="C41" s="122" t="s">
        <v>19</v>
      </c>
      <c r="D41" s="122" t="s">
        <v>19</v>
      </c>
      <c r="E41" s="122" t="s">
        <v>19</v>
      </c>
      <c r="F41" s="122" t="s">
        <v>19</v>
      </c>
      <c r="G41" s="122" t="s">
        <v>19</v>
      </c>
      <c r="H41" s="122" t="s">
        <v>19</v>
      </c>
      <c r="I41" s="129">
        <v>771.3</v>
      </c>
      <c r="J41" s="129">
        <v>875.6</v>
      </c>
      <c r="K41" s="124">
        <v>927.6</v>
      </c>
      <c r="L41" s="124">
        <v>917.4</v>
      </c>
      <c r="M41" s="124">
        <v>918.4</v>
      </c>
    </row>
    <row r="42" spans="2:15">
      <c r="B42" s="123" t="s">
        <v>221</v>
      </c>
      <c r="C42" s="122" t="s">
        <v>19</v>
      </c>
      <c r="D42" s="122" t="s">
        <v>19</v>
      </c>
      <c r="E42" s="122" t="s">
        <v>19</v>
      </c>
      <c r="F42" s="122" t="s">
        <v>19</v>
      </c>
      <c r="G42" s="122" t="s">
        <v>19</v>
      </c>
      <c r="H42" s="122" t="s">
        <v>19</v>
      </c>
      <c r="I42" s="126">
        <v>957.2</v>
      </c>
      <c r="J42" s="126">
        <v>1788.6</v>
      </c>
      <c r="K42" s="124">
        <v>2003.7</v>
      </c>
      <c r="L42" s="124">
        <v>1904</v>
      </c>
      <c r="M42" s="124">
        <v>1819</v>
      </c>
    </row>
    <row r="43" spans="2:15">
      <c r="B43" s="123" t="s">
        <v>222</v>
      </c>
      <c r="C43" s="122" t="s">
        <v>19</v>
      </c>
      <c r="D43" s="122" t="s">
        <v>19</v>
      </c>
      <c r="E43" s="122" t="s">
        <v>19</v>
      </c>
      <c r="F43" s="122" t="s">
        <v>19</v>
      </c>
      <c r="G43" s="122" t="s">
        <v>19</v>
      </c>
      <c r="H43" s="122" t="s">
        <v>19</v>
      </c>
      <c r="I43" s="126">
        <v>579.9</v>
      </c>
      <c r="J43" s="126">
        <v>1332.6</v>
      </c>
      <c r="K43" s="124">
        <v>1446.5</v>
      </c>
      <c r="L43" s="124">
        <v>1391.7</v>
      </c>
      <c r="M43" s="124">
        <v>1375.2</v>
      </c>
    </row>
    <row r="44" spans="2:15">
      <c r="B44" s="123" t="s">
        <v>132</v>
      </c>
      <c r="C44" s="122" t="s">
        <v>19</v>
      </c>
      <c r="D44" s="122" t="s">
        <v>19</v>
      </c>
      <c r="E44" s="122" t="s">
        <v>19</v>
      </c>
      <c r="F44" s="122" t="s">
        <v>19</v>
      </c>
      <c r="G44" s="122" t="s">
        <v>19</v>
      </c>
      <c r="H44" s="122" t="s">
        <v>19</v>
      </c>
      <c r="I44" s="71">
        <v>264</v>
      </c>
      <c r="J44" s="71">
        <v>310.89999999999998</v>
      </c>
      <c r="K44" s="71">
        <v>386.3</v>
      </c>
      <c r="L44" s="71">
        <v>350.3</v>
      </c>
      <c r="M44" s="71">
        <v>318.3</v>
      </c>
    </row>
    <row r="45" spans="2:15">
      <c r="B45" s="99" t="s">
        <v>4</v>
      </c>
      <c r="C45" s="28">
        <v>569</v>
      </c>
      <c r="D45" s="28">
        <v>601</v>
      </c>
      <c r="E45" s="28">
        <v>1066</v>
      </c>
      <c r="F45" s="28">
        <v>1512</v>
      </c>
      <c r="G45" s="28">
        <v>1823</v>
      </c>
      <c r="H45" s="28">
        <v>2771</v>
      </c>
      <c r="I45" s="159">
        <v>3702</v>
      </c>
      <c r="J45" s="159">
        <v>4710</v>
      </c>
      <c r="K45" s="159">
        <v>4640</v>
      </c>
      <c r="L45" s="159">
        <v>4116</v>
      </c>
      <c r="M45" s="159">
        <v>3756</v>
      </c>
    </row>
    <row r="46" spans="2:15">
      <c r="B46" s="99" t="s">
        <v>428</v>
      </c>
      <c r="C46" s="122" t="s">
        <v>19</v>
      </c>
      <c r="D46" s="122" t="s">
        <v>19</v>
      </c>
      <c r="E46" s="122" t="s">
        <v>19</v>
      </c>
      <c r="F46" s="122" t="s">
        <v>19</v>
      </c>
      <c r="G46" s="122" t="s">
        <v>19</v>
      </c>
      <c r="H46" s="122" t="s">
        <v>19</v>
      </c>
      <c r="I46" s="68">
        <f t="shared" ref="I46:L46" si="14">SUM(I47:I49)</f>
        <v>1744.5000000000002</v>
      </c>
      <c r="J46" s="68">
        <f t="shared" si="14"/>
        <v>1977.8</v>
      </c>
      <c r="K46" s="68">
        <f t="shared" si="14"/>
        <v>2054.6</v>
      </c>
      <c r="L46" s="68">
        <f t="shared" si="14"/>
        <v>1833.6000000000001</v>
      </c>
      <c r="M46" s="68">
        <f>SUM(M47:M49)</f>
        <v>1782.1</v>
      </c>
    </row>
    <row r="47" spans="2:15">
      <c r="B47" s="99" t="s">
        <v>429</v>
      </c>
      <c r="C47" s="161" t="s">
        <v>19</v>
      </c>
      <c r="D47" s="161" t="s">
        <v>19</v>
      </c>
      <c r="E47" s="161" t="s">
        <v>19</v>
      </c>
      <c r="F47" s="161" t="s">
        <v>19</v>
      </c>
      <c r="G47" s="161" t="s">
        <v>19</v>
      </c>
      <c r="H47" s="161" t="s">
        <v>19</v>
      </c>
      <c r="I47" s="49">
        <v>218.4</v>
      </c>
      <c r="J47" s="49">
        <v>233.1</v>
      </c>
      <c r="K47" s="49">
        <v>250.1</v>
      </c>
      <c r="L47" s="49">
        <v>250.9</v>
      </c>
      <c r="M47" s="49">
        <v>240.7</v>
      </c>
    </row>
    <row r="48" spans="2:15">
      <c r="B48" s="99" t="s">
        <v>434</v>
      </c>
      <c r="C48" s="161" t="s">
        <v>19</v>
      </c>
      <c r="D48" s="161" t="s">
        <v>19</v>
      </c>
      <c r="E48" s="161" t="s">
        <v>19</v>
      </c>
      <c r="F48" s="161" t="s">
        <v>19</v>
      </c>
      <c r="G48" s="161" t="s">
        <v>19</v>
      </c>
      <c r="H48" s="161" t="s">
        <v>19</v>
      </c>
      <c r="I48" s="162">
        <v>1392.2</v>
      </c>
      <c r="J48" s="162">
        <v>1571.7</v>
      </c>
      <c r="K48" s="162">
        <v>1624.4</v>
      </c>
      <c r="L48" s="162">
        <v>1381.3</v>
      </c>
      <c r="M48" s="162">
        <v>1376.1</v>
      </c>
    </row>
    <row r="49" spans="2:14">
      <c r="B49" s="99" t="s">
        <v>432</v>
      </c>
      <c r="C49" s="161" t="s">
        <v>19</v>
      </c>
      <c r="D49" s="161" t="s">
        <v>19</v>
      </c>
      <c r="E49" s="161" t="s">
        <v>19</v>
      </c>
      <c r="F49" s="161" t="s">
        <v>19</v>
      </c>
      <c r="G49" s="161" t="s">
        <v>19</v>
      </c>
      <c r="H49" s="161" t="s">
        <v>19</v>
      </c>
      <c r="I49" s="60">
        <v>133.9</v>
      </c>
      <c r="J49" s="60">
        <v>173</v>
      </c>
      <c r="K49" s="60">
        <v>180.1</v>
      </c>
      <c r="L49" s="60">
        <v>201.4</v>
      </c>
      <c r="M49" s="60">
        <v>165.3</v>
      </c>
    </row>
    <row r="50" spans="2:14">
      <c r="B50" s="99" t="s">
        <v>435</v>
      </c>
      <c r="C50" s="161" t="s">
        <v>19</v>
      </c>
      <c r="D50" s="161" t="s">
        <v>19</v>
      </c>
      <c r="E50" s="161" t="s">
        <v>19</v>
      </c>
      <c r="F50" s="161" t="s">
        <v>19</v>
      </c>
      <c r="G50" s="161" t="s">
        <v>19</v>
      </c>
      <c r="H50" s="161" t="s">
        <v>19</v>
      </c>
      <c r="I50" s="49">
        <v>16.3</v>
      </c>
      <c r="J50" s="49">
        <v>40.5</v>
      </c>
      <c r="K50" s="49">
        <v>37.4</v>
      </c>
      <c r="L50" s="49">
        <v>73.5</v>
      </c>
      <c r="M50" s="49">
        <v>64.7</v>
      </c>
    </row>
    <row r="51" spans="2:14">
      <c r="B51" s="99" t="s">
        <v>431</v>
      </c>
      <c r="C51" s="122" t="s">
        <v>19</v>
      </c>
      <c r="D51" s="122" t="s">
        <v>19</v>
      </c>
      <c r="E51" s="122" t="s">
        <v>19</v>
      </c>
      <c r="F51" s="122" t="s">
        <v>19</v>
      </c>
      <c r="G51" s="122" t="s">
        <v>19</v>
      </c>
      <c r="H51" s="122" t="s">
        <v>19</v>
      </c>
      <c r="I51" s="164">
        <v>-1019.4</v>
      </c>
      <c r="J51" s="165">
        <v>1037.4000000000001</v>
      </c>
      <c r="K51" s="166">
        <v>856.4</v>
      </c>
      <c r="L51" s="166">
        <v>14.4</v>
      </c>
      <c r="M51" s="167">
        <v>-578.4</v>
      </c>
      <c r="N51" s="163"/>
    </row>
    <row r="52" spans="2:14">
      <c r="B52" s="99" t="s">
        <v>430</v>
      </c>
      <c r="C52" s="161" t="s">
        <v>19</v>
      </c>
      <c r="D52" s="161" t="s">
        <v>19</v>
      </c>
      <c r="E52" s="161" t="s">
        <v>19</v>
      </c>
      <c r="F52" s="161" t="s">
        <v>19</v>
      </c>
      <c r="G52" s="161" t="s">
        <v>19</v>
      </c>
      <c r="H52" s="161" t="s">
        <v>19</v>
      </c>
      <c r="I52" s="49">
        <v>802.2</v>
      </c>
      <c r="J52" s="162">
        <v>1366.9</v>
      </c>
      <c r="K52" s="162">
        <v>1318.4</v>
      </c>
      <c r="L52" s="49">
        <v>695.7</v>
      </c>
      <c r="M52" s="49">
        <v>745.8</v>
      </c>
    </row>
    <row r="53" spans="2:14">
      <c r="B53" s="99" t="s">
        <v>433</v>
      </c>
      <c r="C53" s="161" t="s">
        <v>19</v>
      </c>
      <c r="D53" s="161" t="s">
        <v>19</v>
      </c>
      <c r="E53" s="161" t="s">
        <v>19</v>
      </c>
      <c r="F53" s="161" t="s">
        <v>19</v>
      </c>
      <c r="G53" s="161" t="s">
        <v>19</v>
      </c>
      <c r="H53" s="161" t="s">
        <v>19</v>
      </c>
      <c r="I53" s="162">
        <v>1122.3</v>
      </c>
      <c r="J53" s="49">
        <v>119.4</v>
      </c>
      <c r="K53" s="49">
        <v>168.9</v>
      </c>
      <c r="L53" s="49">
        <v>543.79999999999995</v>
      </c>
      <c r="M53" s="49">
        <v>663</v>
      </c>
      <c r="N53" s="1" t="s">
        <v>445</v>
      </c>
    </row>
    <row r="54" spans="2:14">
      <c r="B54" s="99" t="s">
        <v>11</v>
      </c>
      <c r="C54" s="5">
        <f t="shared" ref="C54:M54" si="15">C45/C39</f>
        <v>0.33119906868451687</v>
      </c>
      <c r="D54" s="5">
        <f t="shared" si="15"/>
        <v>0.35064177362893817</v>
      </c>
      <c r="E54" s="5">
        <f t="shared" si="15"/>
        <v>0.59686450167973126</v>
      </c>
      <c r="F54" s="5">
        <f t="shared" si="15"/>
        <v>0.70919324577861165</v>
      </c>
      <c r="G54" s="5">
        <f t="shared" si="15"/>
        <v>0.7274541101356744</v>
      </c>
      <c r="H54" s="5">
        <f t="shared" si="15"/>
        <v>1.0007222824124233</v>
      </c>
      <c r="I54" s="160">
        <f t="shared" si="15"/>
        <v>1.0454673820954532</v>
      </c>
      <c r="J54" s="160">
        <f t="shared" si="15"/>
        <v>1.0860041503343325</v>
      </c>
      <c r="K54" s="160">
        <f t="shared" si="15"/>
        <v>0.94404883011190233</v>
      </c>
      <c r="L54" s="160">
        <f t="shared" si="15"/>
        <v>0.8819370044996786</v>
      </c>
      <c r="M54" s="160">
        <f t="shared" si="15"/>
        <v>0.72147522089896277</v>
      </c>
    </row>
    <row r="55" spans="2:14">
      <c r="B55" s="241"/>
      <c r="C55" s="241"/>
      <c r="D55" s="241"/>
      <c r="E55" s="241"/>
      <c r="F55" s="241"/>
      <c r="G55" s="241"/>
      <c r="H55" s="241"/>
      <c r="I55" s="241"/>
      <c r="J55" s="241"/>
      <c r="K55" s="241"/>
      <c r="L55" s="241"/>
      <c r="M55" s="241"/>
    </row>
    <row r="56" spans="2:14">
      <c r="B56" s="97" t="s">
        <v>152</v>
      </c>
      <c r="C56" s="98">
        <v>2015</v>
      </c>
      <c r="D56" s="98">
        <v>2016</v>
      </c>
      <c r="E56" s="98">
        <v>2017</v>
      </c>
      <c r="F56" s="98">
        <v>2018</v>
      </c>
      <c r="G56" s="98">
        <v>2019</v>
      </c>
      <c r="H56" s="98">
        <v>2020</v>
      </c>
      <c r="I56" s="98">
        <v>2021</v>
      </c>
      <c r="J56" s="98">
        <v>2022</v>
      </c>
      <c r="K56" s="98">
        <v>2023</v>
      </c>
      <c r="L56" s="98">
        <v>2024</v>
      </c>
      <c r="M56" s="98">
        <v>2025</v>
      </c>
    </row>
    <row r="57" spans="2:14" ht="34" customHeight="1">
      <c r="B57" s="248" t="s">
        <v>15</v>
      </c>
      <c r="C57" s="30">
        <v>176</v>
      </c>
      <c r="D57" s="30">
        <v>113</v>
      </c>
      <c r="E57" s="30">
        <v>472</v>
      </c>
      <c r="F57" s="30">
        <v>918</v>
      </c>
      <c r="G57" s="30">
        <v>617</v>
      </c>
      <c r="H57" s="30">
        <v>966</v>
      </c>
      <c r="I57" s="3">
        <v>1924</v>
      </c>
      <c r="J57" s="3">
        <v>1650</v>
      </c>
      <c r="K57" s="3">
        <v>1686</v>
      </c>
      <c r="L57" s="3">
        <v>1744</v>
      </c>
      <c r="M57" s="3">
        <v>1539</v>
      </c>
    </row>
    <row r="58" spans="2:14" ht="17.149999999999999" hidden="1" customHeight="1">
      <c r="B58" s="249"/>
      <c r="C58" s="245" t="s">
        <v>441</v>
      </c>
      <c r="D58" s="246"/>
      <c r="E58" s="246"/>
      <c r="F58" s="246"/>
      <c r="G58" s="246"/>
      <c r="H58" s="246"/>
      <c r="I58" s="246"/>
      <c r="J58" s="246"/>
      <c r="K58" s="246"/>
      <c r="L58" s="246"/>
      <c r="M58" s="247"/>
    </row>
    <row r="59" spans="2:14">
      <c r="B59" s="250"/>
      <c r="C59" s="187">
        <f>C57/C60</f>
        <v>0.14057507987220447</v>
      </c>
      <c r="D59" s="187">
        <f t="shared" ref="D59:H59" si="16">D57/D60</f>
        <v>6.475644699140401E-2</v>
      </c>
      <c r="E59" s="187">
        <f t="shared" si="16"/>
        <v>0.18722729075763586</v>
      </c>
      <c r="F59" s="187">
        <f t="shared" si="16"/>
        <v>0.25721490613617259</v>
      </c>
      <c r="G59" s="187">
        <f t="shared" si="16"/>
        <v>0.14109307111822547</v>
      </c>
      <c r="H59" s="187">
        <f t="shared" si="16"/>
        <v>0.20349694543922478</v>
      </c>
      <c r="I59" s="187">
        <f>I57/I60</f>
        <v>0.27333428043756214</v>
      </c>
      <c r="J59" s="187">
        <f t="shared" ref="J59:M59" si="17">J57/J60</f>
        <v>0.19736842105263158</v>
      </c>
      <c r="K59" s="187">
        <f t="shared" si="17"/>
        <v>0.18028229255774167</v>
      </c>
      <c r="L59" s="187">
        <f t="shared" si="17"/>
        <v>0.18509870515814053</v>
      </c>
      <c r="M59" s="187">
        <f t="shared" si="17"/>
        <v>0.17391795683128036</v>
      </c>
    </row>
    <row r="60" spans="2:14">
      <c r="B60" s="102" t="s">
        <v>193</v>
      </c>
      <c r="C60" s="28">
        <v>1252</v>
      </c>
      <c r="D60" s="28">
        <v>1745</v>
      </c>
      <c r="E60" s="28">
        <v>2521</v>
      </c>
      <c r="F60" s="28">
        <v>3569</v>
      </c>
      <c r="G60" s="28">
        <v>4373</v>
      </c>
      <c r="H60" s="28">
        <v>4747</v>
      </c>
      <c r="I60" s="3">
        <v>7039</v>
      </c>
      <c r="J60" s="3">
        <v>8360</v>
      </c>
      <c r="K60" s="3">
        <v>9352</v>
      </c>
      <c r="L60" s="3">
        <v>9422</v>
      </c>
      <c r="M60" s="3">
        <v>8849</v>
      </c>
    </row>
    <row r="61" spans="2:14">
      <c r="B61" s="102" t="s">
        <v>2</v>
      </c>
      <c r="C61" s="28">
        <v>80</v>
      </c>
      <c r="D61" s="28">
        <v>30</v>
      </c>
      <c r="E61" s="28">
        <v>108</v>
      </c>
      <c r="F61" s="28">
        <v>428</v>
      </c>
      <c r="G61" s="28">
        <v>484</v>
      </c>
      <c r="H61" s="28">
        <v>210</v>
      </c>
      <c r="I61" s="4">
        <v>815</v>
      </c>
      <c r="J61" s="4">
        <v>996</v>
      </c>
      <c r="K61" s="4">
        <v>958</v>
      </c>
      <c r="L61" s="4">
        <v>502</v>
      </c>
      <c r="M61" s="4">
        <v>929</v>
      </c>
      <c r="N61" s="163"/>
    </row>
    <row r="62" spans="2:14">
      <c r="B62" s="170" t="s">
        <v>443</v>
      </c>
      <c r="C62" s="182"/>
      <c r="D62" s="182"/>
      <c r="E62" s="182"/>
      <c r="F62" s="182"/>
      <c r="G62" s="182"/>
      <c r="H62" s="182"/>
      <c r="I62" s="175">
        <f>I63-I66+I69-I70</f>
        <v>-1224</v>
      </c>
      <c r="J62" s="175">
        <f t="shared" ref="J62:M62" si="18">J63-J66+J69-J70</f>
        <v>-1358.2</v>
      </c>
      <c r="K62" s="175">
        <f t="shared" si="18"/>
        <v>-1137.3</v>
      </c>
      <c r="L62" s="175">
        <f t="shared" si="18"/>
        <v>-982.89999999999986</v>
      </c>
      <c r="M62" s="175">
        <f t="shared" si="18"/>
        <v>-940.39999999999986</v>
      </c>
      <c r="N62" s="163"/>
    </row>
    <row r="63" spans="2:14">
      <c r="B63" s="169" t="s">
        <v>437</v>
      </c>
      <c r="C63" s="122" t="s">
        <v>19</v>
      </c>
      <c r="D63" s="122" t="s">
        <v>19</v>
      </c>
      <c r="E63" s="122" t="s">
        <v>19</v>
      </c>
      <c r="F63" s="122" t="s">
        <v>19</v>
      </c>
      <c r="G63" s="122" t="s">
        <v>19</v>
      </c>
      <c r="H63" s="122" t="s">
        <v>19</v>
      </c>
      <c r="I63" s="173">
        <f>SUM(I64:I65)</f>
        <v>1166.9000000000001</v>
      </c>
      <c r="J63" s="173">
        <f t="shared" ref="J63:M63" si="19">SUM(J64:J65)</f>
        <v>1329.6</v>
      </c>
      <c r="K63" s="173">
        <f t="shared" si="19"/>
        <v>1557</v>
      </c>
      <c r="L63" s="173">
        <f t="shared" si="19"/>
        <v>1486.8000000000002</v>
      </c>
      <c r="M63" s="173">
        <f t="shared" si="19"/>
        <v>1381.9</v>
      </c>
    </row>
    <row r="64" spans="2:14" hidden="1">
      <c r="B64" s="168" t="s">
        <v>440</v>
      </c>
      <c r="C64" s="161" t="s">
        <v>19</v>
      </c>
      <c r="D64" s="161" t="s">
        <v>19</v>
      </c>
      <c r="E64" s="161" t="s">
        <v>19</v>
      </c>
      <c r="F64" s="161" t="s">
        <v>19</v>
      </c>
      <c r="G64" s="161" t="s">
        <v>19</v>
      </c>
      <c r="H64" s="161" t="s">
        <v>19</v>
      </c>
      <c r="I64" s="49">
        <v>443.3</v>
      </c>
      <c r="J64" s="49">
        <v>510.9</v>
      </c>
      <c r="K64" s="49">
        <v>624.79999999999995</v>
      </c>
      <c r="L64" s="49">
        <v>527.70000000000005</v>
      </c>
      <c r="M64" s="49">
        <v>614.5</v>
      </c>
    </row>
    <row r="65" spans="2:14" hidden="1">
      <c r="B65" s="168" t="s">
        <v>439</v>
      </c>
      <c r="C65" s="161" t="s">
        <v>19</v>
      </c>
      <c r="D65" s="161" t="s">
        <v>19</v>
      </c>
      <c r="E65" s="161" t="s">
        <v>19</v>
      </c>
      <c r="F65" s="161" t="s">
        <v>19</v>
      </c>
      <c r="G65" s="161" t="s">
        <v>19</v>
      </c>
      <c r="H65" s="161" t="s">
        <v>19</v>
      </c>
      <c r="I65" s="49">
        <v>723.6</v>
      </c>
      <c r="J65" s="49">
        <v>818.7</v>
      </c>
      <c r="K65" s="49">
        <v>932.2</v>
      </c>
      <c r="L65" s="49">
        <v>959.1</v>
      </c>
      <c r="M65" s="49">
        <v>767.4</v>
      </c>
    </row>
    <row r="66" spans="2:14">
      <c r="B66" s="170" t="s">
        <v>438</v>
      </c>
      <c r="C66" s="122" t="s">
        <v>19</v>
      </c>
      <c r="D66" s="122" t="s">
        <v>19</v>
      </c>
      <c r="E66" s="122" t="s">
        <v>19</v>
      </c>
      <c r="F66" s="122" t="s">
        <v>19</v>
      </c>
      <c r="G66" s="122" t="s">
        <v>19</v>
      </c>
      <c r="H66" s="122" t="s">
        <v>19</v>
      </c>
      <c r="I66" s="175">
        <f>SUM(I67:I68)</f>
        <v>784.4</v>
      </c>
      <c r="J66" s="175">
        <f t="shared" ref="J66:M66" si="20">SUM(J67:J68)</f>
        <v>933.2</v>
      </c>
      <c r="K66" s="175">
        <f t="shared" si="20"/>
        <v>911.7</v>
      </c>
      <c r="L66" s="175">
        <f t="shared" si="20"/>
        <v>1274.8</v>
      </c>
      <c r="M66" s="175">
        <f t="shared" si="20"/>
        <v>912.7</v>
      </c>
    </row>
    <row r="67" spans="2:14" hidden="1">
      <c r="B67" s="168" t="s">
        <v>440</v>
      </c>
      <c r="C67" s="161" t="s">
        <v>19</v>
      </c>
      <c r="D67" s="161" t="s">
        <v>19</v>
      </c>
      <c r="E67" s="161" t="s">
        <v>19</v>
      </c>
      <c r="F67" s="161" t="s">
        <v>19</v>
      </c>
      <c r="G67" s="161" t="s">
        <v>19</v>
      </c>
      <c r="H67" s="161" t="s">
        <v>19</v>
      </c>
      <c r="I67" s="49">
        <v>780.4</v>
      </c>
      <c r="J67" s="49">
        <v>930</v>
      </c>
      <c r="K67" s="49">
        <v>908.2</v>
      </c>
      <c r="L67" s="162">
        <v>1256.3</v>
      </c>
      <c r="M67" s="49">
        <v>908</v>
      </c>
    </row>
    <row r="68" spans="2:14" hidden="1">
      <c r="B68" s="168" t="s">
        <v>439</v>
      </c>
      <c r="C68" s="161" t="s">
        <v>19</v>
      </c>
      <c r="D68" s="161" t="s">
        <v>19</v>
      </c>
      <c r="E68" s="161" t="s">
        <v>19</v>
      </c>
      <c r="F68" s="161" t="s">
        <v>19</v>
      </c>
      <c r="G68" s="161" t="s">
        <v>19</v>
      </c>
      <c r="H68" s="161" t="s">
        <v>19</v>
      </c>
      <c r="I68" s="49">
        <v>4</v>
      </c>
      <c r="J68" s="49">
        <v>3.2</v>
      </c>
      <c r="K68" s="49">
        <v>3.5</v>
      </c>
      <c r="L68" s="49">
        <v>18.5</v>
      </c>
      <c r="M68" s="49">
        <v>4.7</v>
      </c>
    </row>
    <row r="69" spans="2:14">
      <c r="B69" s="169" t="s">
        <v>436</v>
      </c>
      <c r="C69" s="122" t="s">
        <v>19</v>
      </c>
      <c r="D69" s="122" t="s">
        <v>19</v>
      </c>
      <c r="E69" s="122" t="s">
        <v>19</v>
      </c>
      <c r="F69" s="122" t="s">
        <v>19</v>
      </c>
      <c r="G69" s="122" t="s">
        <v>19</v>
      </c>
      <c r="H69" s="122" t="s">
        <v>19</v>
      </c>
      <c r="I69" s="173">
        <v>138</v>
      </c>
      <c r="J69" s="173">
        <v>223.2</v>
      </c>
      <c r="K69" s="173">
        <v>272</v>
      </c>
      <c r="L69" s="173">
        <v>638.70000000000005</v>
      </c>
      <c r="M69" s="173">
        <v>372.5</v>
      </c>
    </row>
    <row r="70" spans="2:14">
      <c r="B70" s="170" t="s">
        <v>428</v>
      </c>
      <c r="C70" s="122" t="s">
        <v>19</v>
      </c>
      <c r="D70" s="122" t="s">
        <v>19</v>
      </c>
      <c r="E70" s="122" t="s">
        <v>19</v>
      </c>
      <c r="F70" s="122" t="s">
        <v>19</v>
      </c>
      <c r="G70" s="122" t="s">
        <v>19</v>
      </c>
      <c r="H70" s="122" t="s">
        <v>19</v>
      </c>
      <c r="I70" s="174">
        <v>1744.5000000000002</v>
      </c>
      <c r="J70" s="174">
        <v>1977.8</v>
      </c>
      <c r="K70" s="174">
        <v>2054.6</v>
      </c>
      <c r="L70" s="174">
        <v>1833.6000000000001</v>
      </c>
      <c r="M70" s="174">
        <v>1782.1</v>
      </c>
    </row>
    <row r="71" spans="2:14">
      <c r="B71" s="181" t="s">
        <v>431</v>
      </c>
      <c r="C71" s="122" t="s">
        <v>19</v>
      </c>
      <c r="D71" s="122" t="s">
        <v>19</v>
      </c>
      <c r="E71" s="122" t="s">
        <v>19</v>
      </c>
      <c r="F71" s="122" t="s">
        <v>19</v>
      </c>
      <c r="G71" s="122" t="s">
        <v>19</v>
      </c>
      <c r="H71" s="122" t="s">
        <v>19</v>
      </c>
      <c r="I71" s="183">
        <v>-1019.4</v>
      </c>
      <c r="J71" s="183">
        <v>1037.4000000000001</v>
      </c>
      <c r="K71" s="184">
        <v>856.4</v>
      </c>
      <c r="L71" s="184">
        <v>14.4</v>
      </c>
      <c r="M71" s="184">
        <v>-578.4</v>
      </c>
    </row>
    <row r="72" spans="2:14">
      <c r="B72" s="168" t="s">
        <v>223</v>
      </c>
      <c r="C72" s="122"/>
      <c r="D72" s="122"/>
      <c r="E72" s="122"/>
      <c r="F72" s="122"/>
      <c r="G72" s="122"/>
      <c r="H72" s="122"/>
      <c r="I72" s="176">
        <v>1875.9</v>
      </c>
      <c r="J72" s="176">
        <v>2771</v>
      </c>
      <c r="K72" s="125">
        <v>2948.5</v>
      </c>
      <c r="L72" s="125">
        <v>2839.8</v>
      </c>
      <c r="M72" s="125">
        <v>2744.2</v>
      </c>
    </row>
    <row r="73" spans="2:14" ht="34">
      <c r="B73" s="180" t="s">
        <v>442</v>
      </c>
      <c r="C73" s="171">
        <f t="shared" ref="C73:M73" si="21">C3/(C40+C78)</f>
        <v>0.8607177230853843</v>
      </c>
      <c r="D73" s="171">
        <f t="shared" si="21"/>
        <v>1.3140060240963856</v>
      </c>
      <c r="E73" s="171">
        <f t="shared" si="21"/>
        <v>1.8854236781093412</v>
      </c>
      <c r="F73" s="171">
        <f t="shared" si="21"/>
        <v>2.1279513474839016</v>
      </c>
      <c r="G73" s="171">
        <f t="shared" si="21"/>
        <v>2.3085044607506733</v>
      </c>
      <c r="H73" s="171">
        <f t="shared" si="21"/>
        <v>2.4763941781000574</v>
      </c>
      <c r="I73" s="179">
        <f t="shared" si="21"/>
        <v>3.4471106758080312</v>
      </c>
      <c r="J73" s="179">
        <f t="shared" si="21"/>
        <v>2.8378424250653449</v>
      </c>
      <c r="K73" s="179">
        <f t="shared" si="21"/>
        <v>2.9292739460001256</v>
      </c>
      <c r="L73" s="179">
        <f t="shared" si="21"/>
        <v>3.0586936761459551</v>
      </c>
      <c r="M73" s="179">
        <f t="shared" si="21"/>
        <v>2.9783581838376358</v>
      </c>
    </row>
    <row r="74" spans="2:14">
      <c r="B74" s="99" t="s">
        <v>5</v>
      </c>
      <c r="C74" s="28">
        <v>235</v>
      </c>
      <c r="D74" s="28">
        <v>145</v>
      </c>
      <c r="E74" s="28">
        <v>95</v>
      </c>
      <c r="F74" s="28">
        <v>429</v>
      </c>
      <c r="G74" s="28">
        <v>277</v>
      </c>
      <c r="H74" s="28">
        <v>159</v>
      </c>
      <c r="I74" s="4">
        <v>275</v>
      </c>
      <c r="J74" s="4">
        <v>887</v>
      </c>
      <c r="K74" s="4">
        <v>557</v>
      </c>
      <c r="L74" s="4">
        <v>157</v>
      </c>
      <c r="M74" s="4">
        <v>162</v>
      </c>
    </row>
    <row r="75" spans="2:14" ht="34">
      <c r="B75" s="102" t="s">
        <v>136</v>
      </c>
      <c r="C75" s="28" t="s">
        <v>19</v>
      </c>
      <c r="D75" s="28" t="s">
        <v>19</v>
      </c>
      <c r="E75" s="50">
        <v>95</v>
      </c>
      <c r="F75" s="28">
        <v>101.6</v>
      </c>
      <c r="G75" s="28">
        <v>108.6</v>
      </c>
      <c r="H75" s="28">
        <v>116.1</v>
      </c>
      <c r="I75" s="52">
        <v>124.1</v>
      </c>
      <c r="J75" s="52">
        <v>132.6</v>
      </c>
      <c r="K75" s="52">
        <v>141.80000000000001</v>
      </c>
      <c r="L75" s="52">
        <v>151.6</v>
      </c>
      <c r="M75" s="52">
        <v>162</v>
      </c>
      <c r="N75" s="12"/>
    </row>
    <row r="76" spans="2:14">
      <c r="B76" s="181" t="s">
        <v>137</v>
      </c>
      <c r="C76" s="28" t="s">
        <v>19</v>
      </c>
      <c r="D76" s="28" t="s">
        <v>19</v>
      </c>
      <c r="E76" s="51">
        <f t="shared" ref="E76:M76" si="22">E75/E27</f>
        <v>0.65972222222222221</v>
      </c>
      <c r="F76" s="51">
        <f t="shared" si="22"/>
        <v>0.21078838174273859</v>
      </c>
      <c r="G76" s="51">
        <f t="shared" si="22"/>
        <v>0.18221476510067114</v>
      </c>
      <c r="H76" s="51">
        <f t="shared" si="22"/>
        <v>0.35396341463414632</v>
      </c>
      <c r="I76" s="177">
        <f t="shared" si="22"/>
        <v>0.12535353535353536</v>
      </c>
      <c r="J76" s="177">
        <f t="shared" si="22"/>
        <v>9.7932053175775483E-2</v>
      </c>
      <c r="K76" s="177">
        <f t="shared" si="22"/>
        <v>0.11130298273155417</v>
      </c>
      <c r="L76" s="177">
        <f t="shared" si="22"/>
        <v>0.1226537216828479</v>
      </c>
      <c r="M76" s="178">
        <f t="shared" si="22"/>
        <v>0.13388429752066117</v>
      </c>
      <c r="N76" s="12"/>
    </row>
    <row r="77" spans="2:14">
      <c r="B77" s="102" t="s">
        <v>134</v>
      </c>
      <c r="C77" s="28">
        <v>47.6</v>
      </c>
      <c r="D77" s="28">
        <v>63.9</v>
      </c>
      <c r="E77" s="28">
        <v>78.599999999999994</v>
      </c>
      <c r="F77" s="28">
        <v>101.7</v>
      </c>
      <c r="G77" s="28">
        <v>325.10000000000002</v>
      </c>
      <c r="H77" s="28">
        <v>413.3</v>
      </c>
      <c r="I77" s="48">
        <v>442.2</v>
      </c>
      <c r="J77" s="48">
        <v>516.70000000000005</v>
      </c>
      <c r="K77" s="48">
        <v>630.9</v>
      </c>
      <c r="L77" s="48">
        <v>629.20000000000005</v>
      </c>
      <c r="M77" s="48">
        <v>573.5</v>
      </c>
    </row>
    <row r="78" spans="2:14" ht="51">
      <c r="B78" s="102" t="s">
        <v>133</v>
      </c>
      <c r="C78" s="6">
        <v>47.6</v>
      </c>
      <c r="D78" s="6">
        <v>63</v>
      </c>
      <c r="E78" s="6">
        <v>76.099999999999994</v>
      </c>
      <c r="F78" s="6">
        <v>100.2</v>
      </c>
      <c r="G78" s="6">
        <v>118.3</v>
      </c>
      <c r="H78" s="6">
        <v>133.9</v>
      </c>
      <c r="I78" s="60">
        <v>166.1</v>
      </c>
      <c r="J78" s="60">
        <v>174.9</v>
      </c>
      <c r="K78" s="60">
        <v>244.1</v>
      </c>
      <c r="L78" s="60">
        <v>240.6</v>
      </c>
      <c r="M78" s="60">
        <v>226.9</v>
      </c>
    </row>
    <row r="79" spans="2:14" ht="34">
      <c r="B79" s="102" t="s">
        <v>135</v>
      </c>
      <c r="C79" s="6" t="s">
        <v>19</v>
      </c>
      <c r="D79" s="6" t="s">
        <v>19</v>
      </c>
      <c r="E79" s="6" t="s">
        <v>19</v>
      </c>
      <c r="F79" s="6" t="s">
        <v>19</v>
      </c>
      <c r="G79" s="6">
        <v>141.4</v>
      </c>
      <c r="H79" s="6">
        <v>180.6</v>
      </c>
      <c r="I79" s="49">
        <v>190.9</v>
      </c>
      <c r="J79" s="49">
        <v>244.1</v>
      </c>
      <c r="K79" s="49">
        <v>298</v>
      </c>
      <c r="L79" s="49">
        <v>388.3</v>
      </c>
      <c r="M79" s="49">
        <v>346.6</v>
      </c>
    </row>
    <row r="80" spans="2:14">
      <c r="B80" s="99" t="s">
        <v>6</v>
      </c>
      <c r="C80" s="28" t="s">
        <v>19</v>
      </c>
      <c r="D80" s="28" t="s">
        <v>19</v>
      </c>
      <c r="E80" s="28" t="s">
        <v>19</v>
      </c>
      <c r="F80" s="28" t="s">
        <v>19</v>
      </c>
      <c r="G80" s="28" t="s">
        <v>19</v>
      </c>
      <c r="H80" s="28" t="s">
        <v>19</v>
      </c>
      <c r="I80" s="3">
        <v>1649</v>
      </c>
      <c r="J80" s="4">
        <v>763</v>
      </c>
      <c r="K80" s="3">
        <v>1129</v>
      </c>
      <c r="L80" s="3">
        <v>1587</v>
      </c>
      <c r="M80" s="3">
        <v>1377</v>
      </c>
    </row>
    <row r="81" spans="2:13">
      <c r="B81" s="241"/>
      <c r="C81" s="241"/>
      <c r="D81" s="241"/>
      <c r="E81" s="241"/>
      <c r="F81" s="241"/>
      <c r="G81" s="241"/>
      <c r="H81" s="241"/>
      <c r="I81" s="241"/>
      <c r="J81" s="241"/>
      <c r="K81" s="241"/>
      <c r="L81" s="241"/>
      <c r="M81" s="241"/>
    </row>
    <row r="82" spans="2:13">
      <c r="B82" s="99" t="s">
        <v>9</v>
      </c>
      <c r="C82" s="28" t="s">
        <v>19</v>
      </c>
      <c r="D82" s="32">
        <v>1.84E-2</v>
      </c>
      <c r="E82" s="32">
        <v>5.5199999999999999E-2</v>
      </c>
      <c r="F82" s="32">
        <v>0.20860000000000001</v>
      </c>
      <c r="G82" s="32">
        <v>0.20449999999999999</v>
      </c>
      <c r="H82" s="32">
        <v>8.3799999999999999E-2</v>
      </c>
      <c r="I82" s="178">
        <v>0.26829999999999998</v>
      </c>
      <c r="J82" s="178">
        <v>0.27279999999999999</v>
      </c>
      <c r="K82" s="178">
        <v>0.2107</v>
      </c>
      <c r="L82" s="178">
        <v>9.9699999999999997E-2</v>
      </c>
      <c r="M82" s="178">
        <v>0.18029999999999999</v>
      </c>
    </row>
    <row r="83" spans="2:13">
      <c r="B83" s="99" t="s">
        <v>10</v>
      </c>
      <c r="C83" s="28" t="s">
        <v>19</v>
      </c>
      <c r="D83" s="32">
        <v>1.3100000000000001E-2</v>
      </c>
      <c r="E83" s="32">
        <v>4.2000000000000003E-2</v>
      </c>
      <c r="F83" s="32">
        <v>0.13139999999999999</v>
      </c>
      <c r="G83" s="32">
        <v>0.1211</v>
      </c>
      <c r="H83" s="32">
        <v>4.2500000000000003E-2</v>
      </c>
      <c r="I83" s="178">
        <v>0.12759999999999999</v>
      </c>
      <c r="J83" s="178">
        <v>0.1222</v>
      </c>
      <c r="K83" s="178">
        <v>0.10299999999999999</v>
      </c>
      <c r="L83" s="178">
        <v>5.4699999999999999E-2</v>
      </c>
      <c r="M83" s="178">
        <v>0.1047</v>
      </c>
    </row>
    <row r="84" spans="2:13">
      <c r="B84" s="99" t="s">
        <v>16</v>
      </c>
      <c r="C84" s="28" t="s">
        <v>19</v>
      </c>
      <c r="D84" s="28" t="s">
        <v>19</v>
      </c>
      <c r="E84" s="28" t="s">
        <v>19</v>
      </c>
      <c r="F84" s="28" t="s">
        <v>19</v>
      </c>
      <c r="G84" s="28" t="s">
        <v>19</v>
      </c>
      <c r="H84" s="28" t="s">
        <v>19</v>
      </c>
      <c r="I84" s="178">
        <v>0.65280000000000005</v>
      </c>
      <c r="J84" s="178">
        <v>0.71250000000000002</v>
      </c>
      <c r="K84" s="178">
        <v>0.38819999999999999</v>
      </c>
      <c r="L84" s="178">
        <v>0.32900000000000001</v>
      </c>
      <c r="M84" s="178">
        <v>0.42649999999999999</v>
      </c>
    </row>
    <row r="85" spans="2:13">
      <c r="B85" s="152"/>
      <c r="C85" s="256" t="s">
        <v>444</v>
      </c>
      <c r="D85" s="257"/>
      <c r="E85" s="257"/>
      <c r="F85" s="257"/>
      <c r="G85" s="257"/>
      <c r="H85" s="257"/>
      <c r="I85" s="257"/>
      <c r="J85" s="257"/>
      <c r="K85" s="257"/>
      <c r="L85" s="257"/>
      <c r="M85" s="258"/>
    </row>
    <row r="86" spans="2:13">
      <c r="B86" s="99" t="s">
        <v>223</v>
      </c>
      <c r="C86" s="161" t="s">
        <v>19</v>
      </c>
      <c r="D86" s="161" t="s">
        <v>19</v>
      </c>
      <c r="E86" s="161" t="s">
        <v>19</v>
      </c>
      <c r="F86" s="161" t="s">
        <v>19</v>
      </c>
      <c r="G86" s="161" t="s">
        <v>19</v>
      </c>
      <c r="H86" s="161" t="s">
        <v>19</v>
      </c>
      <c r="I86" s="49">
        <v>166.1</v>
      </c>
      <c r="J86" s="49">
        <v>174.9</v>
      </c>
      <c r="K86" s="49">
        <v>244.1</v>
      </c>
      <c r="L86" s="49">
        <v>240.6</v>
      </c>
      <c r="M86" s="49">
        <v>226.9</v>
      </c>
    </row>
    <row r="87" spans="2:13">
      <c r="B87" s="99" t="s">
        <v>443</v>
      </c>
      <c r="C87" s="161" t="s">
        <v>19</v>
      </c>
      <c r="D87" s="161" t="s">
        <v>19</v>
      </c>
      <c r="E87" s="161" t="s">
        <v>19</v>
      </c>
      <c r="F87" s="161" t="s">
        <v>19</v>
      </c>
      <c r="G87" s="161" t="s">
        <v>19</v>
      </c>
      <c r="H87" s="161" t="s">
        <v>19</v>
      </c>
      <c r="I87" s="172">
        <f>I63+I69-I66-I70</f>
        <v>-1224</v>
      </c>
      <c r="J87" s="172">
        <f>J63+J69-J66-J70</f>
        <v>-1358.2</v>
      </c>
      <c r="K87" s="172">
        <f>K63+K69-K66-K70</f>
        <v>-1137.3</v>
      </c>
      <c r="L87" s="172">
        <f>L63+L69-L66-L70</f>
        <v>-982.90000000000009</v>
      </c>
      <c r="M87" s="172">
        <f>M63+M69-M66-M70</f>
        <v>-940.39999999999986</v>
      </c>
    </row>
    <row r="88" spans="2:13">
      <c r="B88" s="99" t="s">
        <v>12</v>
      </c>
      <c r="C88" s="29">
        <v>688.84</v>
      </c>
      <c r="D88" s="29">
        <v>271.45</v>
      </c>
      <c r="E88" s="29">
        <v>831.23</v>
      </c>
      <c r="F88" s="29">
        <v>3501.57</v>
      </c>
      <c r="G88" s="1">
        <v>3984.59</v>
      </c>
      <c r="H88" s="29">
        <v>1816.2</v>
      </c>
      <c r="I88" s="8">
        <v>6846</v>
      </c>
      <c r="J88" s="8">
        <v>8734</v>
      </c>
      <c r="K88" s="8">
        <v>8006</v>
      </c>
      <c r="L88" s="8">
        <v>3991</v>
      </c>
      <c r="M88" s="8">
        <v>7903</v>
      </c>
    </row>
    <row r="89" spans="2:13">
      <c r="B89" s="99" t="s">
        <v>13</v>
      </c>
      <c r="C89" s="28">
        <v>17.89</v>
      </c>
      <c r="D89" s="28">
        <v>33.17</v>
      </c>
      <c r="E89" s="28">
        <v>13.72</v>
      </c>
      <c r="F89" s="28">
        <v>7.41</v>
      </c>
      <c r="G89" s="28">
        <v>10.42</v>
      </c>
      <c r="H89" s="28">
        <v>21.47</v>
      </c>
      <c r="I89" s="4">
        <v>12.04</v>
      </c>
      <c r="J89" s="4">
        <v>9.11</v>
      </c>
      <c r="K89" s="4">
        <v>7.58</v>
      </c>
      <c r="L89" s="4">
        <v>10.97</v>
      </c>
      <c r="M89" s="11">
        <v>5.33</v>
      </c>
    </row>
    <row r="90" spans="2:13">
      <c r="B90" s="99" t="s">
        <v>215</v>
      </c>
      <c r="C90" s="28">
        <f t="shared" ref="C90:M90" si="23">C36*C91</f>
        <v>27.848000000000003</v>
      </c>
      <c r="D90" s="28">
        <f t="shared" si="23"/>
        <v>22.08</v>
      </c>
      <c r="E90" s="28">
        <f t="shared" si="23"/>
        <v>33.75</v>
      </c>
      <c r="F90" s="28">
        <f t="shared" si="23"/>
        <v>104.0468</v>
      </c>
      <c r="G90" s="28">
        <f t="shared" si="23"/>
        <v>131.9384</v>
      </c>
      <c r="H90" s="28">
        <f t="shared" si="23"/>
        <v>86.247</v>
      </c>
      <c r="I90" s="28">
        <f t="shared" si="23"/>
        <v>236.59450000000001</v>
      </c>
      <c r="J90" s="28">
        <f t="shared" si="23"/>
        <v>237.84480000000002</v>
      </c>
      <c r="K90" s="28">
        <f t="shared" si="23"/>
        <v>234.8058</v>
      </c>
      <c r="L90" s="28">
        <f t="shared" si="23"/>
        <v>175.44899999999998</v>
      </c>
      <c r="M90" s="28">
        <f t="shared" si="23"/>
        <v>338.43470000000002</v>
      </c>
    </row>
    <row r="91" spans="2:13">
      <c r="B91" s="99" t="s">
        <v>14</v>
      </c>
      <c r="C91" s="32">
        <v>0.34810000000000002</v>
      </c>
      <c r="D91" s="32">
        <v>0.73599999999999999</v>
      </c>
      <c r="E91" s="32">
        <v>0.3125</v>
      </c>
      <c r="F91" s="32">
        <v>0.24310000000000001</v>
      </c>
      <c r="G91" s="32">
        <v>0.27260000000000001</v>
      </c>
      <c r="H91" s="32">
        <v>0.41070000000000001</v>
      </c>
      <c r="I91" s="7">
        <v>0.2903</v>
      </c>
      <c r="J91" s="7">
        <v>0.23880000000000001</v>
      </c>
      <c r="K91" s="7">
        <v>0.24510000000000001</v>
      </c>
      <c r="L91" s="7">
        <v>0.34949999999999998</v>
      </c>
      <c r="M91" s="7">
        <v>0.36430000000000001</v>
      </c>
    </row>
    <row r="92" spans="2:13">
      <c r="B92" s="239" t="s">
        <v>17</v>
      </c>
      <c r="C92" s="28">
        <v>0</v>
      </c>
      <c r="D92" s="28">
        <v>0</v>
      </c>
      <c r="E92" s="28">
        <v>0</v>
      </c>
      <c r="F92" s="28">
        <v>0</v>
      </c>
      <c r="G92" s="32">
        <f>G93/G61</f>
        <v>0.10330578512396695</v>
      </c>
      <c r="H92" s="28">
        <v>0</v>
      </c>
      <c r="I92" s="28">
        <v>0</v>
      </c>
      <c r="J92" s="28">
        <v>0</v>
      </c>
      <c r="K92" s="13">
        <f>K93/K61</f>
        <v>0.10438413361169102</v>
      </c>
      <c r="L92" s="13">
        <f>L93/950</f>
        <v>0.42105263157894735</v>
      </c>
      <c r="M92" s="13">
        <f>M93/M61</f>
        <v>0.32292787944025836</v>
      </c>
    </row>
    <row r="93" spans="2:13">
      <c r="B93" s="240"/>
      <c r="C93" s="28">
        <v>0</v>
      </c>
      <c r="D93" s="28">
        <v>0</v>
      </c>
      <c r="E93" s="28">
        <v>0</v>
      </c>
      <c r="F93" s="28">
        <v>0</v>
      </c>
      <c r="G93" s="28">
        <v>50</v>
      </c>
      <c r="H93" s="28">
        <v>0</v>
      </c>
      <c r="I93" s="28">
        <v>0</v>
      </c>
      <c r="J93" s="28">
        <v>0</v>
      </c>
      <c r="K93" s="28">
        <v>100</v>
      </c>
      <c r="L93" s="1">
        <v>400</v>
      </c>
      <c r="M93" s="2">
        <v>300</v>
      </c>
    </row>
    <row r="94" spans="2:13">
      <c r="B94" s="99" t="s">
        <v>18</v>
      </c>
      <c r="C94" s="32">
        <f>C91+C92</f>
        <v>0.34810000000000002</v>
      </c>
      <c r="D94" s="32">
        <f t="shared" ref="D94:M94" si="24">D91+D92</f>
        <v>0.73599999999999999</v>
      </c>
      <c r="E94" s="32">
        <f t="shared" si="24"/>
        <v>0.3125</v>
      </c>
      <c r="F94" s="32">
        <f t="shared" si="24"/>
        <v>0.24310000000000001</v>
      </c>
      <c r="G94" s="32">
        <f t="shared" si="24"/>
        <v>0.37590578512396694</v>
      </c>
      <c r="H94" s="32">
        <f>H91+H92</f>
        <v>0.41070000000000001</v>
      </c>
      <c r="I94" s="32">
        <f t="shared" si="24"/>
        <v>0.2903</v>
      </c>
      <c r="J94" s="32">
        <f t="shared" si="24"/>
        <v>0.23880000000000001</v>
      </c>
      <c r="K94" s="32">
        <f t="shared" si="24"/>
        <v>0.34948413361169106</v>
      </c>
      <c r="L94" s="32">
        <f t="shared" si="24"/>
        <v>0.77055263157894727</v>
      </c>
      <c r="M94" s="32">
        <f t="shared" si="24"/>
        <v>0.68722787944025843</v>
      </c>
    </row>
    <row r="95" spans="2:13" hidden="1">
      <c r="B95" s="99" t="s">
        <v>216</v>
      </c>
      <c r="C95" s="227">
        <f t="shared" ref="C95:M95" si="25">C36*C94</f>
        <v>27.848000000000003</v>
      </c>
      <c r="D95" s="227">
        <f t="shared" si="25"/>
        <v>22.08</v>
      </c>
      <c r="E95" s="227">
        <f t="shared" si="25"/>
        <v>33.75</v>
      </c>
      <c r="F95" s="227">
        <f t="shared" si="25"/>
        <v>104.0468</v>
      </c>
      <c r="G95" s="227">
        <f t="shared" si="25"/>
        <v>181.9384</v>
      </c>
      <c r="H95" s="227">
        <f t="shared" si="25"/>
        <v>86.247</v>
      </c>
      <c r="I95" s="227">
        <f t="shared" si="25"/>
        <v>236.59450000000001</v>
      </c>
      <c r="J95" s="227">
        <f t="shared" si="25"/>
        <v>237.84480000000002</v>
      </c>
      <c r="K95" s="227">
        <f t="shared" si="25"/>
        <v>334.80580000000003</v>
      </c>
      <c r="L95" s="227">
        <f t="shared" si="25"/>
        <v>386.81742105263152</v>
      </c>
      <c r="M95" s="227">
        <f t="shared" si="25"/>
        <v>638.43470000000013</v>
      </c>
    </row>
    <row r="96" spans="2:13">
      <c r="B96" s="99" t="s">
        <v>491</v>
      </c>
      <c r="C96" s="28" t="s">
        <v>19</v>
      </c>
      <c r="D96" s="228">
        <v>11621880</v>
      </c>
      <c r="E96" s="33">
        <v>11621880</v>
      </c>
      <c r="F96" s="33">
        <v>11761880</v>
      </c>
      <c r="G96" s="33">
        <v>11821880</v>
      </c>
      <c r="H96" s="33">
        <v>11845380</v>
      </c>
      <c r="I96" s="3">
        <v>11861880</v>
      </c>
      <c r="J96" s="3">
        <v>11861880</v>
      </c>
      <c r="K96" s="3">
        <v>11694474</v>
      </c>
      <c r="L96" s="3">
        <v>11461955</v>
      </c>
      <c r="M96" s="3">
        <v>10365216</v>
      </c>
    </row>
    <row r="97" spans="2:15">
      <c r="C97" s="1"/>
      <c r="D97" s="259" t="s">
        <v>492</v>
      </c>
      <c r="E97" s="259"/>
      <c r="F97" s="259"/>
      <c r="G97" s="224"/>
      <c r="H97" s="224"/>
      <c r="I97" s="226"/>
      <c r="J97" s="226"/>
      <c r="K97" s="226"/>
      <c r="L97" s="226"/>
      <c r="M97" s="226"/>
    </row>
    <row r="98" spans="2:15">
      <c r="C98" s="1"/>
      <c r="G98" s="224"/>
      <c r="H98" s="224"/>
      <c r="I98" s="226"/>
      <c r="J98" s="226"/>
      <c r="K98" s="226"/>
      <c r="L98" s="226"/>
      <c r="M98" s="226"/>
    </row>
    <row r="99" spans="2:15">
      <c r="B99" s="99" t="s">
        <v>520</v>
      </c>
      <c r="C99" s="234" t="s">
        <v>19</v>
      </c>
      <c r="D99" s="235">
        <v>0.76</v>
      </c>
      <c r="E99" s="235">
        <v>0.98</v>
      </c>
      <c r="F99" s="2">
        <v>1.1000000000000001</v>
      </c>
      <c r="G99" s="2">
        <v>1.0900000000000001</v>
      </c>
      <c r="H99" s="2">
        <v>0.96</v>
      </c>
      <c r="I99" s="2">
        <v>1.1000000000000001</v>
      </c>
      <c r="J99" s="234">
        <v>1.03</v>
      </c>
      <c r="K99" s="234">
        <v>1.01</v>
      </c>
      <c r="L99" s="234">
        <v>1.03</v>
      </c>
      <c r="M99" s="234">
        <v>1</v>
      </c>
    </row>
    <row r="100" spans="2:15">
      <c r="B100" s="99" t="s">
        <v>521</v>
      </c>
      <c r="C100" s="234" t="s">
        <v>19</v>
      </c>
      <c r="D100" s="235">
        <v>231.6</v>
      </c>
      <c r="E100" s="235">
        <v>188.66</v>
      </c>
      <c r="F100" s="2">
        <v>152.13999999999999</v>
      </c>
      <c r="G100" s="2">
        <v>89</v>
      </c>
      <c r="H100" s="2">
        <v>55.82</v>
      </c>
      <c r="I100" s="2">
        <v>58.78</v>
      </c>
      <c r="J100" s="236">
        <v>46.29</v>
      </c>
      <c r="K100" s="236">
        <v>37.770000000000003</v>
      </c>
      <c r="L100" s="236">
        <v>20.69</v>
      </c>
      <c r="M100" s="236">
        <v>17.5</v>
      </c>
    </row>
    <row r="101" spans="2:15">
      <c r="B101" s="99" t="s">
        <v>522</v>
      </c>
      <c r="C101" s="234" t="s">
        <v>19</v>
      </c>
      <c r="D101" s="235">
        <v>36.15</v>
      </c>
      <c r="E101" s="235">
        <v>28.29</v>
      </c>
      <c r="F101" s="2">
        <v>24.55</v>
      </c>
      <c r="G101" s="2">
        <v>22.33</v>
      </c>
      <c r="H101" s="2">
        <v>17.18</v>
      </c>
      <c r="I101" s="2">
        <v>18.7</v>
      </c>
      <c r="J101" s="236">
        <v>18.07</v>
      </c>
      <c r="K101" s="236">
        <v>17.690000000000001</v>
      </c>
      <c r="L101" s="236">
        <v>17.71</v>
      </c>
      <c r="M101" s="236">
        <v>18.809999999999999</v>
      </c>
    </row>
    <row r="102" spans="2:15">
      <c r="B102" s="99" t="s">
        <v>523</v>
      </c>
      <c r="C102" s="234" t="s">
        <v>19</v>
      </c>
      <c r="D102" s="235">
        <v>60.07</v>
      </c>
      <c r="E102" s="235">
        <v>51.51</v>
      </c>
      <c r="F102" s="2">
        <v>40.28</v>
      </c>
      <c r="G102" s="2">
        <v>36.89</v>
      </c>
      <c r="H102" s="2">
        <v>26.6</v>
      </c>
      <c r="I102" s="2">
        <v>23.48</v>
      </c>
      <c r="J102" s="236">
        <v>22.16</v>
      </c>
      <c r="K102" s="236">
        <v>24.54</v>
      </c>
      <c r="L102" s="236">
        <v>16.78</v>
      </c>
      <c r="M102" s="236">
        <v>14.9</v>
      </c>
    </row>
    <row r="103" spans="2:15">
      <c r="F103" s="1"/>
      <c r="G103" s="1"/>
      <c r="H103" s="1"/>
    </row>
    <row r="104" spans="2:15">
      <c r="B104" s="97" t="s">
        <v>152</v>
      </c>
      <c r="C104" s="98">
        <v>2015</v>
      </c>
      <c r="D104" s="98">
        <v>2016</v>
      </c>
      <c r="E104" s="98">
        <v>2017</v>
      </c>
      <c r="F104" s="98">
        <v>2018</v>
      </c>
      <c r="G104" s="98">
        <v>2019</v>
      </c>
      <c r="H104" s="98">
        <v>2020</v>
      </c>
      <c r="I104" s="98">
        <v>2021</v>
      </c>
      <c r="J104" s="98">
        <v>2022</v>
      </c>
      <c r="K104" s="98">
        <v>2023</v>
      </c>
      <c r="L104" s="98">
        <v>2024</v>
      </c>
      <c r="M104" s="98">
        <v>2025</v>
      </c>
      <c r="N104" s="1" t="s">
        <v>67</v>
      </c>
      <c r="O104" s="1" t="s">
        <v>68</v>
      </c>
    </row>
    <row r="105" spans="2:15">
      <c r="B105" s="99" t="s">
        <v>57</v>
      </c>
      <c r="C105" s="33">
        <v>2249</v>
      </c>
      <c r="D105" s="2">
        <v>940</v>
      </c>
      <c r="E105" s="33">
        <v>1410</v>
      </c>
      <c r="F105" s="33">
        <v>2540</v>
      </c>
      <c r="G105" s="33">
        <v>4801</v>
      </c>
      <c r="H105" s="33">
        <v>4263</v>
      </c>
      <c r="I105" s="33">
        <v>9153</v>
      </c>
      <c r="J105" s="33">
        <v>8414</v>
      </c>
      <c r="K105" s="33">
        <v>6826</v>
      </c>
      <c r="L105" s="33">
        <v>6014</v>
      </c>
      <c r="M105" s="33">
        <v>5310</v>
      </c>
    </row>
    <row r="106" spans="2:15">
      <c r="B106" s="99" t="s">
        <v>0</v>
      </c>
      <c r="C106" s="28">
        <v>1252</v>
      </c>
      <c r="D106" s="28">
        <v>1745</v>
      </c>
      <c r="E106" s="28">
        <v>2521</v>
      </c>
      <c r="F106" s="28">
        <v>3569</v>
      </c>
      <c r="G106" s="28">
        <v>4373</v>
      </c>
      <c r="H106" s="28">
        <v>4747</v>
      </c>
      <c r="I106" s="3">
        <v>7039</v>
      </c>
      <c r="J106" s="3">
        <v>8360</v>
      </c>
      <c r="K106" s="3">
        <v>9352</v>
      </c>
      <c r="L106" s="3">
        <v>9422</v>
      </c>
      <c r="M106" s="3">
        <v>8849</v>
      </c>
      <c r="N106" s="12">
        <f>_xlfn.RRI(10,C106,M106)</f>
        <v>0.21598715304823868</v>
      </c>
      <c r="O106" s="12">
        <f>_xlfn.RRI(4,I106,M106)</f>
        <v>5.887771299500244E-2</v>
      </c>
    </row>
    <row r="107" spans="2:15">
      <c r="B107" s="99" t="s">
        <v>1</v>
      </c>
      <c r="C107" s="29">
        <v>84</v>
      </c>
      <c r="D107" s="29">
        <v>35</v>
      </c>
      <c r="E107" s="29">
        <v>144</v>
      </c>
      <c r="F107" s="29">
        <v>482</v>
      </c>
      <c r="G107" s="29">
        <v>596</v>
      </c>
      <c r="H107" s="29">
        <v>328</v>
      </c>
      <c r="I107" s="9">
        <v>990</v>
      </c>
      <c r="J107" s="8">
        <v>1354</v>
      </c>
      <c r="K107" s="8">
        <v>1274</v>
      </c>
      <c r="L107" s="8">
        <v>1236</v>
      </c>
      <c r="M107" s="8">
        <v>1210</v>
      </c>
      <c r="N107" s="12">
        <f>_xlfn.RRI(10,C107,M107)</f>
        <v>0.30572165984010558</v>
      </c>
      <c r="O107" s="12">
        <f>_xlfn.RRI(4,I107,M107)</f>
        <v>5.1447381843301443E-2</v>
      </c>
    </row>
    <row r="108" spans="2:15">
      <c r="B108" s="99" t="s">
        <v>2</v>
      </c>
      <c r="C108" s="28">
        <v>80</v>
      </c>
      <c r="D108" s="28">
        <v>30</v>
      </c>
      <c r="E108" s="28">
        <v>108</v>
      </c>
      <c r="F108" s="28">
        <v>428</v>
      </c>
      <c r="G108" s="28">
        <v>484</v>
      </c>
      <c r="H108" s="28">
        <v>210</v>
      </c>
      <c r="I108" s="4">
        <v>815</v>
      </c>
      <c r="J108" s="4">
        <v>996</v>
      </c>
      <c r="K108" s="4">
        <v>958</v>
      </c>
      <c r="L108" s="4">
        <v>502</v>
      </c>
      <c r="M108" s="4">
        <v>929</v>
      </c>
      <c r="N108" s="12">
        <f>_xlfn.RRI(10,C108,M108)</f>
        <v>0.27788735496280981</v>
      </c>
      <c r="O108" s="12">
        <f>_xlfn.RRI(4,I108,M108)</f>
        <v>3.3271679861934356E-2</v>
      </c>
    </row>
    <row r="109" spans="2:15">
      <c r="B109" s="99" t="s">
        <v>519</v>
      </c>
      <c r="C109" s="76" t="s">
        <v>19</v>
      </c>
      <c r="D109" s="76">
        <v>27.5</v>
      </c>
      <c r="E109" s="76">
        <v>59.6</v>
      </c>
      <c r="F109" s="76">
        <v>41.8</v>
      </c>
      <c r="G109" s="76">
        <v>12.3</v>
      </c>
      <c r="H109" s="231">
        <v>50.9</v>
      </c>
      <c r="I109" s="232">
        <v>66.599999999999994</v>
      </c>
      <c r="J109" s="232">
        <v>454.5</v>
      </c>
      <c r="K109" s="232">
        <v>569.1</v>
      </c>
      <c r="L109" s="232">
        <v>133.69999999999999</v>
      </c>
      <c r="M109" s="232">
        <v>136.69999999999999</v>
      </c>
    </row>
    <row r="110" spans="2:15">
      <c r="B110" s="99" t="s">
        <v>433</v>
      </c>
      <c r="C110" s="76">
        <v>22.5</v>
      </c>
      <c r="D110" s="76">
        <v>9.1</v>
      </c>
      <c r="E110" s="76">
        <v>134.9</v>
      </c>
      <c r="F110" s="76">
        <v>188.7</v>
      </c>
      <c r="G110" s="76">
        <v>65.599999999999994</v>
      </c>
      <c r="H110" s="76">
        <v>587.5</v>
      </c>
      <c r="I110" s="233">
        <v>1122.3</v>
      </c>
      <c r="J110" s="233">
        <v>119.4</v>
      </c>
      <c r="K110" s="233">
        <v>168.9</v>
      </c>
      <c r="L110" s="233">
        <v>543.79999999999995</v>
      </c>
      <c r="M110" s="233">
        <v>663</v>
      </c>
    </row>
    <row r="111" spans="2:15">
      <c r="B111" s="265" t="s">
        <v>5</v>
      </c>
      <c r="C111" s="28">
        <v>235</v>
      </c>
      <c r="D111" s="28">
        <v>145</v>
      </c>
      <c r="E111" s="28">
        <v>95</v>
      </c>
      <c r="F111" s="28">
        <v>429</v>
      </c>
      <c r="G111" s="28">
        <v>277</v>
      </c>
      <c r="H111" s="28">
        <v>159</v>
      </c>
      <c r="I111" s="9">
        <v>275</v>
      </c>
      <c r="J111" s="9">
        <v>887</v>
      </c>
      <c r="K111" s="9">
        <v>557</v>
      </c>
      <c r="L111" s="9">
        <v>157</v>
      </c>
      <c r="M111" s="9">
        <v>162</v>
      </c>
    </row>
    <row r="112" spans="2:15">
      <c r="B112" s="265"/>
      <c r="C112" s="13">
        <f t="shared" ref="C112:M112" si="26">C111/C108</f>
        <v>2.9375</v>
      </c>
      <c r="D112" s="13">
        <f t="shared" si="26"/>
        <v>4.833333333333333</v>
      </c>
      <c r="E112" s="13">
        <f t="shared" si="26"/>
        <v>0.87962962962962965</v>
      </c>
      <c r="F112" s="13">
        <f t="shared" si="26"/>
        <v>1.0023364485981308</v>
      </c>
      <c r="G112" s="13">
        <f t="shared" si="26"/>
        <v>0.5723140495867769</v>
      </c>
      <c r="H112" s="13">
        <f t="shared" si="26"/>
        <v>0.75714285714285712</v>
      </c>
      <c r="I112" s="13">
        <f t="shared" si="26"/>
        <v>0.33742331288343558</v>
      </c>
      <c r="J112" s="13">
        <f t="shared" si="26"/>
        <v>0.89056224899598391</v>
      </c>
      <c r="K112" s="13">
        <f t="shared" si="26"/>
        <v>0.58141962421711901</v>
      </c>
      <c r="L112" s="13">
        <f t="shared" si="26"/>
        <v>0.31274900398406374</v>
      </c>
      <c r="M112" s="13">
        <f t="shared" si="26"/>
        <v>0.1743810548977395</v>
      </c>
    </row>
    <row r="113" spans="2:14">
      <c r="B113" s="265" t="s">
        <v>216</v>
      </c>
      <c r="C113" s="33">
        <f t="shared" ref="C113:M113" si="27">C108*C114</f>
        <v>27.848000000000003</v>
      </c>
      <c r="D113" s="33">
        <f t="shared" si="27"/>
        <v>22.08</v>
      </c>
      <c r="E113" s="33">
        <f t="shared" si="27"/>
        <v>33.75</v>
      </c>
      <c r="F113" s="33">
        <f t="shared" si="27"/>
        <v>104.0468</v>
      </c>
      <c r="G113" s="33">
        <f t="shared" si="27"/>
        <v>181.9384</v>
      </c>
      <c r="H113" s="33">
        <f t="shared" si="27"/>
        <v>86.247</v>
      </c>
      <c r="I113" s="33">
        <f t="shared" si="27"/>
        <v>236.59450000000001</v>
      </c>
      <c r="J113" s="33">
        <f t="shared" si="27"/>
        <v>237.84480000000002</v>
      </c>
      <c r="K113" s="33">
        <f t="shared" si="27"/>
        <v>334.80580000000003</v>
      </c>
      <c r="L113" s="33">
        <f t="shared" si="27"/>
        <v>386.81742105263152</v>
      </c>
      <c r="M113" s="33">
        <f t="shared" si="27"/>
        <v>638.43470000000013</v>
      </c>
    </row>
    <row r="114" spans="2:14">
      <c r="B114" s="265"/>
      <c r="C114" s="13">
        <v>0.34810000000000002</v>
      </c>
      <c r="D114" s="13">
        <v>0.73599999999999999</v>
      </c>
      <c r="E114" s="13">
        <v>0.3125</v>
      </c>
      <c r="F114" s="13">
        <v>0.24310000000000001</v>
      </c>
      <c r="G114" s="13">
        <v>0.37590578512396694</v>
      </c>
      <c r="H114" s="13">
        <v>0.41070000000000001</v>
      </c>
      <c r="I114" s="13">
        <v>0.2903</v>
      </c>
      <c r="J114" s="13">
        <v>0.23880000000000001</v>
      </c>
      <c r="K114" s="13">
        <v>0.34948413361169106</v>
      </c>
      <c r="L114" s="13">
        <v>0.77055263157894727</v>
      </c>
      <c r="M114" s="13">
        <v>0.68722787944025843</v>
      </c>
    </row>
    <row r="115" spans="2:14">
      <c r="B115" s="130"/>
      <c r="C115" s="130"/>
      <c r="D115" s="130"/>
      <c r="E115" s="130"/>
      <c r="F115" s="130"/>
      <c r="G115" s="130"/>
      <c r="H115" s="130"/>
      <c r="I115" s="130"/>
      <c r="J115" s="130"/>
      <c r="K115" s="130"/>
      <c r="L115" s="130"/>
      <c r="M115" s="130"/>
    </row>
    <row r="116" spans="2:14">
      <c r="B116" s="261" t="s">
        <v>225</v>
      </c>
      <c r="C116" s="261"/>
      <c r="D116" s="98">
        <v>2015</v>
      </c>
      <c r="E116" s="98">
        <v>2016</v>
      </c>
      <c r="F116" s="98">
        <v>2017</v>
      </c>
      <c r="G116" s="98">
        <v>2018</v>
      </c>
      <c r="H116" s="98">
        <v>2019</v>
      </c>
      <c r="I116" s="98">
        <v>2020</v>
      </c>
      <c r="J116" s="98">
        <v>2021</v>
      </c>
      <c r="K116" s="98">
        <v>2022</v>
      </c>
      <c r="L116" s="98">
        <v>2023</v>
      </c>
      <c r="M116" s="98">
        <v>2024</v>
      </c>
      <c r="N116" s="98">
        <v>2025</v>
      </c>
    </row>
    <row r="117" spans="2:14">
      <c r="B117" s="265" t="s">
        <v>224</v>
      </c>
      <c r="C117" s="265"/>
      <c r="D117" s="28">
        <v>1252</v>
      </c>
      <c r="E117" s="28">
        <v>1745</v>
      </c>
      <c r="F117" s="28">
        <v>2521</v>
      </c>
      <c r="G117" s="28">
        <v>3569</v>
      </c>
      <c r="H117" s="28">
        <v>4373</v>
      </c>
      <c r="I117" s="28">
        <v>4747</v>
      </c>
      <c r="J117" s="143">
        <v>7039</v>
      </c>
      <c r="K117" s="143">
        <v>8360</v>
      </c>
      <c r="L117" s="143">
        <v>9352</v>
      </c>
      <c r="M117" s="118">
        <v>9422</v>
      </c>
      <c r="N117" s="118">
        <v>8849</v>
      </c>
    </row>
    <row r="118" spans="2:14" hidden="1">
      <c r="B118" s="262" t="s">
        <v>243</v>
      </c>
      <c r="C118" s="263"/>
      <c r="D118" s="144">
        <v>178346</v>
      </c>
      <c r="E118" s="144">
        <v>180606</v>
      </c>
      <c r="F118" s="144">
        <v>186703</v>
      </c>
      <c r="G118" s="144">
        <v>194852</v>
      </c>
      <c r="H118" s="144">
        <v>209970</v>
      </c>
      <c r="I118" s="144">
        <v>193532</v>
      </c>
      <c r="J118" s="144">
        <v>234158</v>
      </c>
      <c r="K118" s="144">
        <v>259538</v>
      </c>
      <c r="L118" s="144">
        <v>271144</v>
      </c>
      <c r="M118" s="151">
        <v>291919</v>
      </c>
      <c r="N118" s="151">
        <v>275351</v>
      </c>
    </row>
    <row r="119" spans="2:14">
      <c r="B119" s="255" t="s">
        <v>235</v>
      </c>
      <c r="C119" s="99" t="s">
        <v>240</v>
      </c>
      <c r="D119" s="136">
        <v>0.54700000000000004</v>
      </c>
      <c r="E119" s="136">
        <v>0.54700000000000004</v>
      </c>
      <c r="F119" s="136">
        <v>0.52200000000000002</v>
      </c>
      <c r="G119" s="136">
        <v>0.53400000000000003</v>
      </c>
      <c r="H119" s="150">
        <v>0.56699999999999995</v>
      </c>
      <c r="I119" s="150">
        <v>0.52700000000000002</v>
      </c>
      <c r="J119" s="136">
        <v>0.61099999999999999</v>
      </c>
      <c r="K119" s="136">
        <v>0.63200000000000001</v>
      </c>
      <c r="L119" s="136">
        <v>0.629</v>
      </c>
      <c r="M119" s="150">
        <v>0.64900000000000002</v>
      </c>
      <c r="N119" s="150">
        <v>0.56499999999999995</v>
      </c>
    </row>
    <row r="120" spans="2:14" hidden="1">
      <c r="B120" s="255"/>
      <c r="C120" s="99" t="s">
        <v>241</v>
      </c>
      <c r="D120" s="66">
        <f>D118*D119</f>
        <v>97555.262000000002</v>
      </c>
      <c r="E120" s="66">
        <f t="shared" ref="E120:N120" si="28">E118*E119</f>
        <v>98791.482000000004</v>
      </c>
      <c r="F120" s="66">
        <f t="shared" si="28"/>
        <v>97458.966</v>
      </c>
      <c r="G120" s="66">
        <f t="shared" si="28"/>
        <v>104050.96800000001</v>
      </c>
      <c r="H120" s="149">
        <f t="shared" si="28"/>
        <v>119052.98999999999</v>
      </c>
      <c r="I120" s="149">
        <f t="shared" si="28"/>
        <v>101991.364</v>
      </c>
      <c r="J120" s="66">
        <f t="shared" si="28"/>
        <v>143070.538</v>
      </c>
      <c r="K120" s="66">
        <f t="shared" si="28"/>
        <v>164028.016</v>
      </c>
      <c r="L120" s="66">
        <f t="shared" si="28"/>
        <v>170549.576</v>
      </c>
      <c r="M120" s="149">
        <f t="shared" si="28"/>
        <v>189455.43100000001</v>
      </c>
      <c r="N120" s="149">
        <f t="shared" si="28"/>
        <v>155573.31499999997</v>
      </c>
    </row>
    <row r="121" spans="2:14" hidden="1">
      <c r="B121" s="264" t="s">
        <v>242</v>
      </c>
      <c r="C121" s="255"/>
      <c r="D121" s="140">
        <f>D117/D120</f>
        <v>1.2833751602245709E-2</v>
      </c>
      <c r="E121" s="140">
        <f t="shared" ref="E121:N121" si="29">E117/E120</f>
        <v>1.7663466168064974E-2</v>
      </c>
      <c r="F121" s="140">
        <f t="shared" si="29"/>
        <v>2.5867296806740183E-2</v>
      </c>
      <c r="G121" s="140">
        <f t="shared" si="29"/>
        <v>3.4300497809881016E-2</v>
      </c>
      <c r="H121" s="140">
        <f t="shared" si="29"/>
        <v>3.673154281971415E-2</v>
      </c>
      <c r="I121" s="140">
        <f t="shared" si="29"/>
        <v>4.6543156340177978E-2</v>
      </c>
      <c r="J121" s="140">
        <f t="shared" si="29"/>
        <v>4.9199507448556598E-2</v>
      </c>
      <c r="K121" s="140">
        <f t="shared" si="29"/>
        <v>5.0966903117330882E-2</v>
      </c>
      <c r="L121" s="140">
        <f t="shared" si="29"/>
        <v>5.4834495748028129E-2</v>
      </c>
      <c r="M121" s="140">
        <f t="shared" si="29"/>
        <v>4.9732013224788471E-2</v>
      </c>
      <c r="N121" s="140">
        <f t="shared" si="29"/>
        <v>5.687993471116818E-2</v>
      </c>
    </row>
    <row r="122" spans="2:14">
      <c r="B122" s="255" t="s">
        <v>239</v>
      </c>
      <c r="C122" s="99" t="s">
        <v>240</v>
      </c>
      <c r="D122" s="46">
        <v>0.36299999999999999</v>
      </c>
      <c r="E122" s="46">
        <v>0.35799999999999998</v>
      </c>
      <c r="F122" s="46">
        <v>0.36399999999999999</v>
      </c>
      <c r="G122" s="46">
        <v>0.371</v>
      </c>
      <c r="H122" s="148">
        <v>0.41099999999999998</v>
      </c>
      <c r="I122" s="148">
        <v>0.379</v>
      </c>
      <c r="J122" s="46">
        <v>0.44500000000000001</v>
      </c>
      <c r="K122" s="46">
        <v>0.47799999999999998</v>
      </c>
      <c r="L122" s="46">
        <v>0.48399999999999999</v>
      </c>
      <c r="M122" s="148">
        <v>0.52200000000000002</v>
      </c>
      <c r="N122" s="148">
        <v>0.47599999999999998</v>
      </c>
    </row>
    <row r="123" spans="2:14">
      <c r="B123" s="255"/>
      <c r="C123" s="99" t="s">
        <v>241</v>
      </c>
      <c r="D123" s="66">
        <f>D118*D122</f>
        <v>64739.597999999998</v>
      </c>
      <c r="E123" s="66">
        <f>E118*E122</f>
        <v>64656.947999999997</v>
      </c>
      <c r="F123" s="66">
        <f t="shared" ref="F123:N123" si="30">F118*F122</f>
        <v>67959.891999999993</v>
      </c>
      <c r="G123" s="66">
        <f t="shared" si="30"/>
        <v>72290.092000000004</v>
      </c>
      <c r="H123" s="149">
        <f t="shared" si="30"/>
        <v>86297.67</v>
      </c>
      <c r="I123" s="149">
        <f t="shared" si="30"/>
        <v>73348.627999999997</v>
      </c>
      <c r="J123" s="66">
        <f t="shared" si="30"/>
        <v>104200.31</v>
      </c>
      <c r="K123" s="66">
        <f t="shared" si="30"/>
        <v>124059.16399999999</v>
      </c>
      <c r="L123" s="66">
        <f t="shared" si="30"/>
        <v>131233.696</v>
      </c>
      <c r="M123" s="149">
        <f t="shared" si="30"/>
        <v>152381.71799999999</v>
      </c>
      <c r="N123" s="149">
        <f t="shared" si="30"/>
        <v>131067.076</v>
      </c>
    </row>
    <row r="124" spans="2:14">
      <c r="B124" s="255" t="s">
        <v>233</v>
      </c>
      <c r="C124" s="99" t="s">
        <v>240</v>
      </c>
      <c r="D124" s="13">
        <v>2.1999999999999999E-2</v>
      </c>
      <c r="E124" s="13">
        <v>5.0999999999999997E-2</v>
      </c>
      <c r="F124" s="13">
        <v>5.1999999999999998E-2</v>
      </c>
      <c r="G124" s="13">
        <v>0.06</v>
      </c>
      <c r="H124" s="140">
        <v>7.4999999999999997E-2</v>
      </c>
      <c r="I124" s="140">
        <v>6.4000000000000001E-2</v>
      </c>
      <c r="J124" s="13">
        <v>0.10299999999999999</v>
      </c>
      <c r="K124" s="13">
        <v>0.113</v>
      </c>
      <c r="L124" s="13">
        <v>0.11600000000000001</v>
      </c>
      <c r="M124" s="140">
        <v>0.112</v>
      </c>
      <c r="N124" s="140">
        <v>8.5000000000000006E-2</v>
      </c>
    </row>
    <row r="125" spans="2:14">
      <c r="B125" s="255"/>
      <c r="C125" s="99" t="s">
        <v>241</v>
      </c>
      <c r="D125" s="66">
        <f>D118*D124</f>
        <v>3923.6119999999996</v>
      </c>
      <c r="E125" s="66">
        <f>E118*E124</f>
        <v>9210.905999999999</v>
      </c>
      <c r="F125" s="66">
        <f>F118*F124</f>
        <v>9708.5559999999987</v>
      </c>
      <c r="G125" s="66">
        <f t="shared" ref="G125:N125" si="31">G118*G124</f>
        <v>11691.119999999999</v>
      </c>
      <c r="H125" s="66">
        <f t="shared" si="31"/>
        <v>15747.75</v>
      </c>
      <c r="I125" s="66">
        <f t="shared" si="31"/>
        <v>12386.048000000001</v>
      </c>
      <c r="J125" s="66">
        <f t="shared" si="31"/>
        <v>24118.273999999998</v>
      </c>
      <c r="K125" s="66">
        <f t="shared" si="31"/>
        <v>29327.794000000002</v>
      </c>
      <c r="L125" s="66">
        <f t="shared" si="31"/>
        <v>31452.704000000002</v>
      </c>
      <c r="M125" s="66">
        <f t="shared" si="31"/>
        <v>32694.928</v>
      </c>
      <c r="N125" s="66">
        <f t="shared" si="31"/>
        <v>23404.835000000003</v>
      </c>
    </row>
    <row r="126" spans="2:14">
      <c r="E126" s="1"/>
      <c r="F126" s="1"/>
      <c r="G126" s="1"/>
      <c r="H126" s="1"/>
    </row>
    <row r="127" spans="2:14">
      <c r="B127" s="97" t="s">
        <v>478</v>
      </c>
      <c r="C127" s="98">
        <v>2018</v>
      </c>
      <c r="D127" s="98">
        <v>2019</v>
      </c>
      <c r="E127" s="98">
        <v>2020</v>
      </c>
      <c r="F127" s="98">
        <v>2021</v>
      </c>
      <c r="G127" s="98">
        <v>2022</v>
      </c>
      <c r="H127" s="98">
        <v>2023</v>
      </c>
      <c r="I127" s="98">
        <v>2024</v>
      </c>
      <c r="J127" s="98">
        <v>2025</v>
      </c>
    </row>
    <row r="128" spans="2:14">
      <c r="B128" s="99" t="s">
        <v>218</v>
      </c>
      <c r="C128" s="32">
        <v>0.16700843016632491</v>
      </c>
      <c r="D128" s="32">
        <v>0.10693374422187982</v>
      </c>
      <c r="E128" s="32">
        <v>0.12265343838148041</v>
      </c>
      <c r="F128" s="13">
        <v>0.18569530022955175</v>
      </c>
      <c r="G128" s="13">
        <v>0.20870616686819832</v>
      </c>
      <c r="H128" s="13">
        <v>0.16390869545719539</v>
      </c>
      <c r="I128" s="13">
        <v>0.1598423770269046</v>
      </c>
      <c r="J128" s="13">
        <v>0.17315603176121688</v>
      </c>
    </row>
    <row r="129" spans="2:10">
      <c r="B129" s="99" t="s">
        <v>217</v>
      </c>
      <c r="C129" s="32">
        <v>0.14499999999999999</v>
      </c>
      <c r="D129" s="32">
        <v>0.16218649517684885</v>
      </c>
      <c r="E129" s="32">
        <v>9.329642881252953E-2</v>
      </c>
      <c r="F129" s="13">
        <v>0.17453717683677497</v>
      </c>
      <c r="G129" s="13">
        <v>0.2058134268102956</v>
      </c>
      <c r="H129" s="13">
        <v>0.16600668552327075</v>
      </c>
      <c r="I129" s="13">
        <v>0.13670344089363096</v>
      </c>
      <c r="J129" s="13">
        <v>0.1204701803802611</v>
      </c>
    </row>
    <row r="130" spans="2:10">
      <c r="B130" s="99" t="s">
        <v>219</v>
      </c>
      <c r="C130" s="32">
        <v>0.13505183524796863</v>
      </c>
      <c r="D130" s="32">
        <v>0.13629087582895039</v>
      </c>
      <c r="E130" s="32">
        <v>6.9096271329260592E-2</v>
      </c>
      <c r="F130" s="13">
        <v>0.14064497797982667</v>
      </c>
      <c r="G130" s="13">
        <v>0.16196172248803828</v>
      </c>
      <c r="H130" s="13">
        <v>0.13622754491017963</v>
      </c>
      <c r="I130" s="13">
        <v>0.13118233920611336</v>
      </c>
      <c r="J130" s="13">
        <v>0.13673861453271557</v>
      </c>
    </row>
    <row r="131" spans="2:10">
      <c r="C131" s="1"/>
      <c r="D131" s="1"/>
      <c r="E131" s="1"/>
      <c r="F131" s="1"/>
      <c r="G131" s="1"/>
      <c r="H131" s="1"/>
    </row>
    <row r="132" spans="2:10">
      <c r="B132" s="97" t="s">
        <v>559</v>
      </c>
      <c r="C132" s="98">
        <v>2018</v>
      </c>
      <c r="D132" s="98">
        <v>2019</v>
      </c>
      <c r="E132" s="98">
        <v>2020</v>
      </c>
      <c r="F132" s="98">
        <v>2021</v>
      </c>
      <c r="G132" s="98">
        <v>2022</v>
      </c>
      <c r="H132" s="98">
        <v>2023</v>
      </c>
      <c r="I132" s="98">
        <v>2024</v>
      </c>
      <c r="J132" s="98">
        <v>2025</v>
      </c>
    </row>
    <row r="133" spans="2:10">
      <c r="B133" s="99" t="s">
        <v>560</v>
      </c>
      <c r="C133" s="369">
        <f t="shared" ref="C133:H133" si="32">D133/1.05</f>
        <v>447729.23798197648</v>
      </c>
      <c r="D133" s="369">
        <f t="shared" si="32"/>
        <v>470115.6998810753</v>
      </c>
      <c r="E133" s="369">
        <f t="shared" si="32"/>
        <v>493621.48487512907</v>
      </c>
      <c r="F133" s="369">
        <f t="shared" si="32"/>
        <v>518302.55911888555</v>
      </c>
      <c r="G133" s="369">
        <f t="shared" si="32"/>
        <v>544217.68707482982</v>
      </c>
      <c r="H133" s="369">
        <f t="shared" si="32"/>
        <v>571428.57142857136</v>
      </c>
      <c r="I133" s="369">
        <f>J133/1.05</f>
        <v>600000</v>
      </c>
      <c r="J133" s="370">
        <v>630000</v>
      </c>
    </row>
    <row r="135" spans="2:10">
      <c r="F135" s="31" t="s">
        <v>266</v>
      </c>
    </row>
    <row r="136" spans="2:10">
      <c r="B136" s="92" t="s">
        <v>244</v>
      </c>
      <c r="C136" s="89" t="s">
        <v>264</v>
      </c>
      <c r="D136" s="83" t="s">
        <v>245</v>
      </c>
      <c r="E136" s="83" t="s">
        <v>260</v>
      </c>
      <c r="F136" s="82" t="s">
        <v>265</v>
      </c>
    </row>
    <row r="137" spans="2:10">
      <c r="B137" s="254" t="s">
        <v>246</v>
      </c>
      <c r="C137" s="44" t="s">
        <v>261</v>
      </c>
      <c r="D137" s="38" t="s">
        <v>247</v>
      </c>
      <c r="E137" s="39">
        <v>18695</v>
      </c>
      <c r="F137" s="260">
        <f>E137+E138</f>
        <v>23434</v>
      </c>
    </row>
    <row r="138" spans="2:10">
      <c r="B138" s="254"/>
      <c r="C138" s="44" t="s">
        <v>262</v>
      </c>
      <c r="D138" s="38" t="s">
        <v>247</v>
      </c>
      <c r="E138" s="39">
        <v>4739</v>
      </c>
      <c r="F138" s="260"/>
    </row>
    <row r="139" spans="2:10">
      <c r="B139" s="254" t="s">
        <v>248</v>
      </c>
      <c r="C139" s="44" t="s">
        <v>261</v>
      </c>
      <c r="D139" s="38" t="s">
        <v>249</v>
      </c>
      <c r="E139" s="39">
        <v>4890</v>
      </c>
      <c r="F139" s="260">
        <f>E139+E140</f>
        <v>8660</v>
      </c>
    </row>
    <row r="140" spans="2:10">
      <c r="B140" s="254"/>
      <c r="C140" s="44" t="s">
        <v>262</v>
      </c>
      <c r="D140" s="38" t="s">
        <v>249</v>
      </c>
      <c r="E140" s="39">
        <v>3770</v>
      </c>
      <c r="F140" s="260"/>
      <c r="G140" s="1"/>
      <c r="H140" s="1"/>
    </row>
    <row r="141" spans="2:10">
      <c r="B141" s="254" t="s">
        <v>250</v>
      </c>
      <c r="C141" s="44" t="s">
        <v>261</v>
      </c>
      <c r="D141" s="38" t="s">
        <v>251</v>
      </c>
      <c r="E141" s="39">
        <v>7541</v>
      </c>
      <c r="F141" s="260">
        <f>E141+E142</f>
        <v>12715</v>
      </c>
      <c r="G141" s="1"/>
      <c r="H141" s="1"/>
    </row>
    <row r="142" spans="2:10">
      <c r="B142" s="254"/>
      <c r="C142" s="44" t="s">
        <v>262</v>
      </c>
      <c r="D142" s="38" t="s">
        <v>251</v>
      </c>
      <c r="E142" s="39">
        <v>5174</v>
      </c>
      <c r="F142" s="260"/>
      <c r="G142" s="1"/>
      <c r="H142" s="1"/>
    </row>
    <row r="143" spans="2:10">
      <c r="B143" s="254" t="s">
        <v>252</v>
      </c>
      <c r="C143" s="44" t="s">
        <v>261</v>
      </c>
      <c r="D143" s="38" t="s">
        <v>253</v>
      </c>
      <c r="E143" s="39">
        <v>16769</v>
      </c>
      <c r="F143" s="260">
        <f>E143+E144</f>
        <v>22227</v>
      </c>
      <c r="G143" s="1"/>
      <c r="H143" s="1"/>
    </row>
    <row r="144" spans="2:10">
      <c r="B144" s="254"/>
      <c r="C144" s="44" t="s">
        <v>262</v>
      </c>
      <c r="D144" s="38" t="s">
        <v>253</v>
      </c>
      <c r="E144" s="39">
        <v>5458</v>
      </c>
      <c r="F144" s="260"/>
      <c r="G144" s="1"/>
      <c r="H144" s="1"/>
    </row>
    <row r="145" spans="2:8">
      <c r="B145" s="254" t="s">
        <v>254</v>
      </c>
      <c r="C145" s="44" t="s">
        <v>261</v>
      </c>
      <c r="D145" s="38" t="s">
        <v>255</v>
      </c>
      <c r="E145" s="39">
        <v>15564</v>
      </c>
      <c r="F145" s="260">
        <f>E145+E146</f>
        <v>44832</v>
      </c>
      <c r="G145" s="1"/>
      <c r="H145" s="1"/>
    </row>
    <row r="146" spans="2:8">
      <c r="B146" s="254"/>
      <c r="C146" s="44" t="s">
        <v>262</v>
      </c>
      <c r="D146" s="38" t="s">
        <v>255</v>
      </c>
      <c r="E146" s="39">
        <v>29268</v>
      </c>
      <c r="F146" s="260"/>
      <c r="G146" s="1"/>
      <c r="H146" s="1"/>
    </row>
    <row r="147" spans="2:8">
      <c r="B147" s="254" t="s">
        <v>256</v>
      </c>
      <c r="C147" s="44" t="s">
        <v>261</v>
      </c>
      <c r="D147" s="38" t="s">
        <v>255</v>
      </c>
      <c r="E147" s="39">
        <v>6535</v>
      </c>
      <c r="F147" s="260">
        <f>E147+E148</f>
        <v>79007</v>
      </c>
      <c r="G147" s="1"/>
      <c r="H147" s="1"/>
    </row>
    <row r="148" spans="2:8">
      <c r="B148" s="254"/>
      <c r="C148" s="44" t="s">
        <v>262</v>
      </c>
      <c r="D148" s="38" t="s">
        <v>255</v>
      </c>
      <c r="E148" s="39">
        <v>72472</v>
      </c>
      <c r="F148" s="260"/>
      <c r="G148" s="1"/>
      <c r="H148" s="1"/>
    </row>
    <row r="149" spans="2:8">
      <c r="B149" s="254" t="s">
        <v>257</v>
      </c>
      <c r="C149" s="44" t="s">
        <v>261</v>
      </c>
      <c r="D149" s="38" t="s">
        <v>255</v>
      </c>
      <c r="E149" s="39">
        <v>15360</v>
      </c>
      <c r="F149" s="260">
        <f>E149+E150</f>
        <v>37779</v>
      </c>
      <c r="G149" s="1"/>
      <c r="H149" s="1"/>
    </row>
    <row r="150" spans="2:8">
      <c r="B150" s="254"/>
      <c r="C150" s="44" t="s">
        <v>262</v>
      </c>
      <c r="D150" s="38" t="s">
        <v>255</v>
      </c>
      <c r="E150" s="39">
        <v>22419</v>
      </c>
      <c r="F150" s="260"/>
      <c r="G150" s="1"/>
      <c r="H150" s="1"/>
    </row>
    <row r="151" spans="2:8">
      <c r="B151" s="254" t="s">
        <v>258</v>
      </c>
      <c r="C151" s="44" t="s">
        <v>261</v>
      </c>
      <c r="D151" s="38" t="s">
        <v>255</v>
      </c>
      <c r="E151" s="39">
        <v>7076</v>
      </c>
      <c r="F151" s="260">
        <f>E151+E152</f>
        <v>25460</v>
      </c>
      <c r="G151" s="1"/>
      <c r="H151" s="1"/>
    </row>
    <row r="152" spans="2:8">
      <c r="B152" s="254"/>
      <c r="C152" s="44" t="s">
        <v>262</v>
      </c>
      <c r="D152" s="38" t="s">
        <v>255</v>
      </c>
      <c r="E152" s="39">
        <v>18384</v>
      </c>
      <c r="F152" s="260"/>
      <c r="G152" s="1"/>
      <c r="H152" s="1"/>
    </row>
    <row r="153" spans="2:8">
      <c r="B153" s="266" t="s">
        <v>263</v>
      </c>
      <c r="C153" s="44" t="s">
        <v>261</v>
      </c>
      <c r="D153" s="38" t="s">
        <v>259</v>
      </c>
      <c r="E153" s="39">
        <v>2265</v>
      </c>
      <c r="F153" s="260">
        <f>E153+E154</f>
        <v>8440</v>
      </c>
      <c r="G153" s="1"/>
      <c r="H153" s="1"/>
    </row>
    <row r="154" spans="2:8">
      <c r="B154" s="254"/>
      <c r="C154" s="44" t="s">
        <v>262</v>
      </c>
      <c r="D154" s="38" t="s">
        <v>259</v>
      </c>
      <c r="E154" s="39">
        <v>6175</v>
      </c>
      <c r="F154" s="260"/>
      <c r="G154" s="1"/>
      <c r="H154" s="1"/>
    </row>
    <row r="155" spans="2:8">
      <c r="B155" s="360"/>
      <c r="C155" s="360"/>
      <c r="D155" s="361"/>
      <c r="E155" s="362"/>
      <c r="F155" s="363"/>
      <c r="G155" s="1"/>
      <c r="H155" s="1"/>
    </row>
    <row r="156" spans="2:8">
      <c r="B156" s="360"/>
      <c r="C156" s="360"/>
      <c r="D156" s="361"/>
      <c r="E156" s="362"/>
      <c r="F156" s="363"/>
      <c r="G156" s="1"/>
      <c r="H156" s="1"/>
    </row>
    <row r="157" spans="2:8">
      <c r="B157" s="92" t="s">
        <v>244</v>
      </c>
      <c r="C157" s="89" t="s">
        <v>264</v>
      </c>
      <c r="D157" s="83" t="s">
        <v>245</v>
      </c>
      <c r="E157" s="83" t="s">
        <v>260</v>
      </c>
      <c r="F157" s="363"/>
      <c r="G157" s="1"/>
      <c r="H157" s="1"/>
    </row>
    <row r="158" spans="2:8">
      <c r="B158" s="104" t="s">
        <v>524</v>
      </c>
      <c r="C158" s="146" t="s">
        <v>330</v>
      </c>
      <c r="D158" s="38" t="s">
        <v>253</v>
      </c>
      <c r="E158" s="39">
        <v>6310</v>
      </c>
      <c r="F158" s="363"/>
      <c r="G158" s="1"/>
      <c r="H158" s="1"/>
    </row>
    <row r="159" spans="2:8">
      <c r="B159" s="104" t="s">
        <v>525</v>
      </c>
      <c r="C159" s="146" t="s">
        <v>330</v>
      </c>
      <c r="D159" s="38" t="s">
        <v>253</v>
      </c>
      <c r="E159" s="39">
        <v>4168</v>
      </c>
      <c r="F159" s="363"/>
      <c r="G159" s="1"/>
      <c r="H159" s="1"/>
    </row>
    <row r="160" spans="2:8">
      <c r="B160" s="104" t="s">
        <v>526</v>
      </c>
      <c r="C160" s="146" t="s">
        <v>330</v>
      </c>
      <c r="D160" s="38" t="s">
        <v>253</v>
      </c>
      <c r="E160" s="39">
        <v>2043</v>
      </c>
      <c r="F160" s="363"/>
      <c r="G160" s="1"/>
      <c r="H160" s="1"/>
    </row>
    <row r="161" spans="2:8">
      <c r="B161" s="104" t="s">
        <v>527</v>
      </c>
      <c r="C161" s="146" t="s">
        <v>330</v>
      </c>
      <c r="D161" s="38" t="s">
        <v>253</v>
      </c>
      <c r="E161" s="39"/>
      <c r="F161" s="363"/>
      <c r="G161" s="1"/>
      <c r="H161" s="1"/>
    </row>
    <row r="162" spans="2:8">
      <c r="B162" s="104" t="s">
        <v>536</v>
      </c>
      <c r="C162" s="146" t="s">
        <v>330</v>
      </c>
      <c r="D162" s="146" t="s">
        <v>538</v>
      </c>
      <c r="E162" s="39">
        <v>4216</v>
      </c>
      <c r="F162" s="363"/>
      <c r="G162" s="1"/>
      <c r="H162" s="1"/>
    </row>
    <row r="163" spans="2:8">
      <c r="B163" s="104" t="s">
        <v>537</v>
      </c>
      <c r="C163" s="146" t="s">
        <v>330</v>
      </c>
      <c r="D163" s="146" t="s">
        <v>538</v>
      </c>
      <c r="E163" s="39">
        <v>5564</v>
      </c>
      <c r="F163" s="363"/>
      <c r="G163" s="1"/>
      <c r="H163" s="1"/>
    </row>
    <row r="164" spans="2:8">
      <c r="B164" s="104" t="s">
        <v>531</v>
      </c>
      <c r="C164" s="146" t="s">
        <v>330</v>
      </c>
      <c r="D164" s="146" t="s">
        <v>538</v>
      </c>
      <c r="E164" s="39">
        <v>11135</v>
      </c>
      <c r="F164" s="363"/>
      <c r="G164" s="1"/>
      <c r="H164" s="1"/>
    </row>
    <row r="165" spans="2:8">
      <c r="B165" s="104" t="s">
        <v>532</v>
      </c>
      <c r="C165" s="146" t="s">
        <v>330</v>
      </c>
      <c r="D165" s="146" t="s">
        <v>538</v>
      </c>
      <c r="E165" s="39">
        <v>7467</v>
      </c>
      <c r="F165" s="363"/>
      <c r="G165" s="1"/>
      <c r="H165" s="1"/>
    </row>
    <row r="166" spans="2:8">
      <c r="B166" s="104" t="s">
        <v>530</v>
      </c>
      <c r="C166" s="146" t="s">
        <v>330</v>
      </c>
      <c r="D166" s="146" t="s">
        <v>539</v>
      </c>
      <c r="E166" s="39"/>
      <c r="F166" s="363"/>
      <c r="G166" s="1"/>
      <c r="H166" s="1"/>
    </row>
    <row r="167" spans="2:8">
      <c r="B167" s="104" t="s">
        <v>533</v>
      </c>
      <c r="C167" s="146" t="s">
        <v>330</v>
      </c>
      <c r="D167" s="146" t="s">
        <v>540</v>
      </c>
      <c r="E167" s="39">
        <v>1160</v>
      </c>
      <c r="F167" s="363"/>
      <c r="G167" s="1"/>
      <c r="H167" s="1"/>
    </row>
    <row r="168" spans="2:8">
      <c r="B168" s="104" t="s">
        <v>534</v>
      </c>
      <c r="C168" s="146" t="s">
        <v>330</v>
      </c>
      <c r="D168" s="146" t="s">
        <v>539</v>
      </c>
      <c r="E168" s="39"/>
      <c r="F168" s="363"/>
      <c r="G168" s="1"/>
      <c r="H168" s="1"/>
    </row>
    <row r="169" spans="2:8">
      <c r="B169" s="104" t="s">
        <v>535</v>
      </c>
      <c r="C169" s="146" t="s">
        <v>330</v>
      </c>
      <c r="D169" s="146" t="s">
        <v>541</v>
      </c>
      <c r="E169" s="39">
        <v>1777</v>
      </c>
      <c r="F169" s="363"/>
      <c r="G169" s="1"/>
      <c r="H169" s="1"/>
    </row>
    <row r="170" spans="2:8">
      <c r="B170" s="104" t="s">
        <v>528</v>
      </c>
      <c r="C170" s="146" t="s">
        <v>330</v>
      </c>
      <c r="D170" s="28" t="s">
        <v>529</v>
      </c>
      <c r="E170" s="28">
        <v>5530</v>
      </c>
      <c r="G170" s="1"/>
      <c r="H170" s="1"/>
    </row>
    <row r="171" spans="2:8" hidden="1">
      <c r="B171" s="81" t="s">
        <v>267</v>
      </c>
      <c r="C171" s="146" t="s">
        <v>330</v>
      </c>
      <c r="D171" s="38" t="s">
        <v>253</v>
      </c>
      <c r="E171" s="39">
        <v>6310</v>
      </c>
      <c r="G171" s="1"/>
      <c r="H171" s="1"/>
    </row>
    <row r="172" spans="2:8" hidden="1">
      <c r="B172" s="81" t="s">
        <v>268</v>
      </c>
      <c r="C172" s="146" t="s">
        <v>330</v>
      </c>
      <c r="D172" s="38" t="s">
        <v>253</v>
      </c>
      <c r="E172" s="39">
        <v>4168</v>
      </c>
      <c r="G172" s="1"/>
      <c r="H172" s="1"/>
    </row>
    <row r="173" spans="2:8" hidden="1">
      <c r="B173" s="81" t="s">
        <v>269</v>
      </c>
      <c r="C173" s="146" t="s">
        <v>330</v>
      </c>
      <c r="D173" s="38" t="s">
        <v>253</v>
      </c>
      <c r="E173" s="39">
        <v>2043</v>
      </c>
      <c r="G173" s="1"/>
      <c r="H173" s="1"/>
    </row>
    <row r="174" spans="2:8" hidden="1">
      <c r="B174" s="81" t="s">
        <v>270</v>
      </c>
      <c r="C174" s="146" t="s">
        <v>330</v>
      </c>
      <c r="D174" s="38" t="s">
        <v>253</v>
      </c>
      <c r="E174" s="38"/>
      <c r="G174" s="1"/>
      <c r="H174" s="1"/>
    </row>
    <row r="175" spans="2:8" hidden="1">
      <c r="B175" s="81" t="s">
        <v>248</v>
      </c>
      <c r="C175" s="146" t="s">
        <v>330</v>
      </c>
      <c r="D175" s="38" t="s">
        <v>249</v>
      </c>
      <c r="E175" s="39">
        <v>5530</v>
      </c>
      <c r="G175" s="1"/>
      <c r="H175" s="1"/>
    </row>
    <row r="176" spans="2:8" hidden="1">
      <c r="B176" s="81" t="s">
        <v>252</v>
      </c>
      <c r="C176" s="146" t="s">
        <v>330</v>
      </c>
      <c r="D176" s="38" t="s">
        <v>253</v>
      </c>
      <c r="E176" s="38">
        <v>6</v>
      </c>
      <c r="G176" s="1"/>
      <c r="H176" s="1"/>
    </row>
    <row r="177" spans="2:5" hidden="1">
      <c r="B177" s="81" t="s">
        <v>250</v>
      </c>
      <c r="C177" s="146" t="s">
        <v>330</v>
      </c>
      <c r="D177" s="38" t="s">
        <v>251</v>
      </c>
      <c r="E177" s="39">
        <v>2958</v>
      </c>
    </row>
    <row r="178" spans="2:5">
      <c r="B178" s="368" t="s">
        <v>555</v>
      </c>
      <c r="C178" s="146" t="s">
        <v>330</v>
      </c>
      <c r="D178" s="38"/>
      <c r="E178" s="39"/>
    </row>
    <row r="179" spans="2:5">
      <c r="B179" s="368" t="s">
        <v>556</v>
      </c>
      <c r="C179" s="146" t="s">
        <v>330</v>
      </c>
      <c r="D179" s="38"/>
      <c r="E179" s="39"/>
    </row>
    <row r="180" spans="2:5">
      <c r="B180" s="81" t="s">
        <v>271</v>
      </c>
      <c r="C180" s="146" t="s">
        <v>330</v>
      </c>
      <c r="D180" s="38" t="s">
        <v>272</v>
      </c>
      <c r="E180" s="39">
        <v>3677</v>
      </c>
    </row>
    <row r="181" spans="2:5" hidden="1">
      <c r="B181" s="81" t="s">
        <v>254</v>
      </c>
      <c r="C181" s="146" t="s">
        <v>330</v>
      </c>
      <c r="D181" s="38" t="s">
        <v>255</v>
      </c>
      <c r="E181" s="39">
        <v>4216</v>
      </c>
    </row>
    <row r="182" spans="2:5" hidden="1">
      <c r="B182" s="81" t="s">
        <v>256</v>
      </c>
      <c r="C182" s="146" t="s">
        <v>330</v>
      </c>
      <c r="D182" s="38" t="s">
        <v>255</v>
      </c>
      <c r="E182" s="39">
        <v>5564</v>
      </c>
    </row>
    <row r="183" spans="2:5">
      <c r="B183" s="364" t="s">
        <v>273</v>
      </c>
      <c r="C183" s="365" t="s">
        <v>330</v>
      </c>
      <c r="D183" s="364" t="s">
        <v>274</v>
      </c>
      <c r="E183" s="364"/>
    </row>
    <row r="184" spans="2:5">
      <c r="B184" s="81" t="s">
        <v>275</v>
      </c>
      <c r="C184" s="146" t="s">
        <v>330</v>
      </c>
      <c r="D184" s="38" t="s">
        <v>276</v>
      </c>
      <c r="E184" s="39">
        <v>1600</v>
      </c>
    </row>
    <row r="185" spans="2:5">
      <c r="B185" s="81" t="s">
        <v>277</v>
      </c>
      <c r="C185" s="146" t="s">
        <v>330</v>
      </c>
      <c r="D185" s="38" t="s">
        <v>278</v>
      </c>
      <c r="E185" s="39">
        <v>1869</v>
      </c>
    </row>
    <row r="186" spans="2:5">
      <c r="B186" s="81" t="s">
        <v>279</v>
      </c>
      <c r="C186" s="146" t="s">
        <v>330</v>
      </c>
      <c r="D186" s="38" t="s">
        <v>280</v>
      </c>
      <c r="E186" s="39">
        <v>1425</v>
      </c>
    </row>
    <row r="187" spans="2:5">
      <c r="B187" s="81" t="s">
        <v>281</v>
      </c>
      <c r="C187" s="146" t="s">
        <v>330</v>
      </c>
      <c r="D187" s="38" t="s">
        <v>282</v>
      </c>
      <c r="E187" s="39">
        <v>1876</v>
      </c>
    </row>
    <row r="188" spans="2:5">
      <c r="B188" s="81" t="s">
        <v>246</v>
      </c>
      <c r="C188" s="146" t="s">
        <v>330</v>
      </c>
      <c r="D188" s="38" t="s">
        <v>247</v>
      </c>
      <c r="E188" s="39">
        <v>6327</v>
      </c>
    </row>
    <row r="189" spans="2:5">
      <c r="B189" s="81" t="s">
        <v>283</v>
      </c>
      <c r="C189" s="146" t="s">
        <v>330</v>
      </c>
      <c r="D189" s="38" t="s">
        <v>253</v>
      </c>
      <c r="E189" s="38">
        <v>31</v>
      </c>
    </row>
    <row r="190" spans="2:5">
      <c r="B190" s="81" t="s">
        <v>284</v>
      </c>
      <c r="C190" s="146" t="s">
        <v>330</v>
      </c>
      <c r="D190" s="38" t="s">
        <v>285</v>
      </c>
      <c r="E190" s="39">
        <v>1824</v>
      </c>
    </row>
    <row r="191" spans="2:5">
      <c r="B191" s="81" t="s">
        <v>286</v>
      </c>
      <c r="C191" s="146" t="s">
        <v>330</v>
      </c>
      <c r="D191" s="38" t="s">
        <v>287</v>
      </c>
      <c r="E191" s="39">
        <v>4670</v>
      </c>
    </row>
    <row r="192" spans="2:5">
      <c r="B192" s="81" t="s">
        <v>288</v>
      </c>
      <c r="C192" s="146" t="s">
        <v>330</v>
      </c>
      <c r="D192" s="38" t="s">
        <v>289</v>
      </c>
      <c r="E192" s="39">
        <v>2312</v>
      </c>
    </row>
    <row r="193" spans="2:5">
      <c r="B193" s="81" t="s">
        <v>290</v>
      </c>
      <c r="C193" s="146" t="s">
        <v>330</v>
      </c>
      <c r="D193" s="38" t="s">
        <v>280</v>
      </c>
      <c r="E193" s="39">
        <v>2256</v>
      </c>
    </row>
    <row r="194" spans="2:5">
      <c r="B194" s="81" t="s">
        <v>291</v>
      </c>
      <c r="C194" s="146" t="s">
        <v>330</v>
      </c>
      <c r="D194" s="38" t="s">
        <v>278</v>
      </c>
      <c r="E194" s="39">
        <v>3958</v>
      </c>
    </row>
    <row r="195" spans="2:5">
      <c r="B195" s="81" t="s">
        <v>292</v>
      </c>
      <c r="C195" s="146" t="s">
        <v>330</v>
      </c>
      <c r="D195" s="38" t="s">
        <v>293</v>
      </c>
      <c r="E195" s="39">
        <v>1290</v>
      </c>
    </row>
    <row r="196" spans="2:5">
      <c r="B196" s="364" t="s">
        <v>294</v>
      </c>
      <c r="C196" s="365" t="s">
        <v>330</v>
      </c>
      <c r="D196" s="364" t="s">
        <v>274</v>
      </c>
      <c r="E196" s="371">
        <v>2013</v>
      </c>
    </row>
    <row r="197" spans="2:5">
      <c r="B197" s="81" t="s">
        <v>295</v>
      </c>
      <c r="C197" s="146" t="s">
        <v>330</v>
      </c>
      <c r="D197" s="38" t="s">
        <v>296</v>
      </c>
      <c r="E197" s="39">
        <v>1906</v>
      </c>
    </row>
    <row r="198" spans="2:5">
      <c r="B198" s="81" t="s">
        <v>297</v>
      </c>
      <c r="C198" s="146" t="s">
        <v>330</v>
      </c>
      <c r="D198" s="38" t="s">
        <v>298</v>
      </c>
      <c r="E198" s="39">
        <v>2662</v>
      </c>
    </row>
    <row r="199" spans="2:5">
      <c r="B199" s="81" t="s">
        <v>299</v>
      </c>
      <c r="C199" s="146" t="s">
        <v>330</v>
      </c>
      <c r="D199" s="38" t="s">
        <v>300</v>
      </c>
      <c r="E199" s="39">
        <v>1467</v>
      </c>
    </row>
    <row r="200" spans="2:5">
      <c r="B200" s="81" t="s">
        <v>301</v>
      </c>
      <c r="C200" s="146" t="s">
        <v>330</v>
      </c>
      <c r="D200" s="38" t="s">
        <v>302</v>
      </c>
      <c r="E200" s="39">
        <v>1604</v>
      </c>
    </row>
    <row r="201" spans="2:5">
      <c r="B201" s="81" t="s">
        <v>303</v>
      </c>
      <c r="C201" s="146" t="s">
        <v>330</v>
      </c>
      <c r="D201" s="38" t="s">
        <v>304</v>
      </c>
      <c r="E201" s="39">
        <v>3484</v>
      </c>
    </row>
    <row r="202" spans="2:5">
      <c r="B202" s="364" t="s">
        <v>305</v>
      </c>
      <c r="C202" s="365" t="s">
        <v>330</v>
      </c>
      <c r="D202" s="364" t="s">
        <v>306</v>
      </c>
      <c r="E202" s="364"/>
    </row>
    <row r="203" spans="2:5">
      <c r="B203" s="81" t="s">
        <v>307</v>
      </c>
      <c r="C203" s="146" t="s">
        <v>330</v>
      </c>
      <c r="D203" s="38" t="s">
        <v>308</v>
      </c>
      <c r="E203" s="39">
        <v>1371</v>
      </c>
    </row>
    <row r="204" spans="2:5" hidden="1">
      <c r="B204" s="81" t="s">
        <v>257</v>
      </c>
      <c r="C204" s="146" t="s">
        <v>330</v>
      </c>
      <c r="D204" s="38" t="s">
        <v>255</v>
      </c>
      <c r="E204" s="39">
        <v>11135</v>
      </c>
    </row>
    <row r="205" spans="2:5" hidden="1">
      <c r="B205" s="81" t="s">
        <v>258</v>
      </c>
      <c r="C205" s="146" t="s">
        <v>330</v>
      </c>
      <c r="D205" s="38" t="s">
        <v>255</v>
      </c>
      <c r="E205" s="39">
        <v>7467</v>
      </c>
    </row>
    <row r="206" spans="2:5">
      <c r="B206" s="81" t="s">
        <v>309</v>
      </c>
      <c r="C206" s="146" t="s">
        <v>330</v>
      </c>
      <c r="D206" s="38" t="s">
        <v>310</v>
      </c>
      <c r="E206" s="39">
        <v>1758</v>
      </c>
    </row>
    <row r="207" spans="2:5" hidden="1">
      <c r="B207" s="81" t="s">
        <v>311</v>
      </c>
      <c r="C207" s="146" t="s">
        <v>330</v>
      </c>
      <c r="D207" s="38" t="s">
        <v>312</v>
      </c>
      <c r="E207" s="38"/>
    </row>
    <row r="208" spans="2:5" hidden="1">
      <c r="B208" s="81" t="s">
        <v>313</v>
      </c>
      <c r="C208" s="146" t="s">
        <v>330</v>
      </c>
      <c r="D208" s="38" t="s">
        <v>314</v>
      </c>
      <c r="E208" s="39">
        <v>1160</v>
      </c>
    </row>
    <row r="209" spans="2:8" hidden="1">
      <c r="B209" s="81" t="s">
        <v>315</v>
      </c>
      <c r="C209" s="146" t="s">
        <v>330</v>
      </c>
      <c r="D209" s="38" t="s">
        <v>316</v>
      </c>
      <c r="E209" s="38"/>
    </row>
    <row r="210" spans="2:8" hidden="1">
      <c r="B210" s="81" t="s">
        <v>317</v>
      </c>
      <c r="C210" s="146" t="s">
        <v>330</v>
      </c>
      <c r="D210" s="38" t="s">
        <v>312</v>
      </c>
      <c r="E210" s="39">
        <v>1777</v>
      </c>
    </row>
    <row r="211" spans="2:8" hidden="1">
      <c r="B211" s="81" t="s">
        <v>318</v>
      </c>
      <c r="C211" s="146" t="s">
        <v>330</v>
      </c>
      <c r="D211" s="38" t="s">
        <v>319</v>
      </c>
      <c r="E211" s="39">
        <v>19415</v>
      </c>
    </row>
    <row r="212" spans="2:8" hidden="1">
      <c r="B212" s="81" t="s">
        <v>320</v>
      </c>
      <c r="C212" s="146" t="s">
        <v>330</v>
      </c>
      <c r="D212" s="38" t="s">
        <v>253</v>
      </c>
      <c r="E212" s="38"/>
    </row>
    <row r="213" spans="2:8" hidden="1">
      <c r="B213" s="81" t="s">
        <v>321</v>
      </c>
      <c r="C213" s="146" t="s">
        <v>330</v>
      </c>
      <c r="D213" s="38" t="s">
        <v>253</v>
      </c>
      <c r="E213" s="39">
        <v>3198</v>
      </c>
    </row>
    <row r="214" spans="2:8" hidden="1">
      <c r="B214" s="81" t="s">
        <v>322</v>
      </c>
      <c r="C214" s="146" t="s">
        <v>330</v>
      </c>
      <c r="D214" s="38" t="s">
        <v>319</v>
      </c>
      <c r="E214" s="38">
        <v>809</v>
      </c>
    </row>
    <row r="215" spans="2:8" hidden="1">
      <c r="B215" s="81" t="s">
        <v>323</v>
      </c>
      <c r="C215" s="146" t="s">
        <v>330</v>
      </c>
      <c r="D215" s="38" t="s">
        <v>253</v>
      </c>
      <c r="E215" s="38">
        <v>195</v>
      </c>
    </row>
    <row r="216" spans="2:8" hidden="1">
      <c r="B216" s="81" t="s">
        <v>324</v>
      </c>
      <c r="C216" s="146" t="s">
        <v>330</v>
      </c>
      <c r="D216" s="38" t="s">
        <v>253</v>
      </c>
      <c r="E216" s="38">
        <v>450</v>
      </c>
    </row>
    <row r="217" spans="2:8" hidden="1">
      <c r="B217" s="81" t="s">
        <v>325</v>
      </c>
      <c r="C217" s="146" t="s">
        <v>330</v>
      </c>
      <c r="D217" s="38" t="s">
        <v>326</v>
      </c>
      <c r="E217" s="38">
        <v>180</v>
      </c>
    </row>
    <row r="218" spans="2:8" hidden="1">
      <c r="B218" s="81" t="s">
        <v>327</v>
      </c>
      <c r="C218" s="146" t="s">
        <v>330</v>
      </c>
      <c r="D218" s="38" t="s">
        <v>259</v>
      </c>
      <c r="E218" s="38">
        <v>375</v>
      </c>
    </row>
    <row r="219" spans="2:8" hidden="1">
      <c r="B219" s="81" t="s">
        <v>328</v>
      </c>
      <c r="C219" s="146" t="s">
        <v>330</v>
      </c>
      <c r="D219" s="38" t="s">
        <v>329</v>
      </c>
      <c r="E219" s="38">
        <v>281</v>
      </c>
    </row>
    <row r="220" spans="2:8">
      <c r="B220" s="81" t="s">
        <v>78</v>
      </c>
      <c r="C220" s="38"/>
      <c r="D220" s="38"/>
      <c r="E220" s="39">
        <v>126617</v>
      </c>
    </row>
    <row r="223" spans="2:8">
      <c r="B223" s="92" t="s">
        <v>244</v>
      </c>
      <c r="C223" s="98" t="s">
        <v>544</v>
      </c>
      <c r="D223" s="89" t="s">
        <v>542</v>
      </c>
      <c r="E223" s="89" t="s">
        <v>545</v>
      </c>
      <c r="F223" s="98" t="s">
        <v>546</v>
      </c>
      <c r="G223" s="367" t="s">
        <v>550</v>
      </c>
      <c r="H223" s="1"/>
    </row>
    <row r="224" spans="2:8">
      <c r="B224" s="104" t="s">
        <v>536</v>
      </c>
      <c r="C224" s="28"/>
      <c r="D224" s="28" t="s">
        <v>553</v>
      </c>
      <c r="E224" s="28"/>
      <c r="F224" s="28"/>
      <c r="G224" s="28"/>
    </row>
    <row r="225" spans="2:8">
      <c r="B225" s="104" t="s">
        <v>537</v>
      </c>
      <c r="C225" s="28"/>
      <c r="D225" s="28" t="s">
        <v>554</v>
      </c>
      <c r="E225" s="28"/>
      <c r="F225" s="28"/>
      <c r="G225" s="28"/>
    </row>
    <row r="226" spans="2:8">
      <c r="B226" s="104" t="s">
        <v>557</v>
      </c>
      <c r="C226" s="28"/>
      <c r="D226" s="28" t="s">
        <v>552</v>
      </c>
      <c r="E226" s="28"/>
      <c r="F226" s="28"/>
      <c r="G226" s="28"/>
    </row>
    <row r="227" spans="2:8">
      <c r="B227" s="104" t="s">
        <v>534</v>
      </c>
      <c r="C227" s="28"/>
      <c r="D227" s="28" t="s">
        <v>554</v>
      </c>
      <c r="E227" s="28"/>
      <c r="F227" s="28"/>
      <c r="G227" s="28"/>
    </row>
    <row r="228" spans="2:8">
      <c r="B228" s="104" t="s">
        <v>530</v>
      </c>
      <c r="C228" s="28"/>
      <c r="D228" s="28"/>
      <c r="E228" s="28"/>
      <c r="F228" s="28"/>
      <c r="G228" s="28"/>
    </row>
    <row r="229" spans="2:8">
      <c r="B229" s="104" t="s">
        <v>533</v>
      </c>
      <c r="C229" s="28"/>
      <c r="D229" s="28"/>
      <c r="E229" s="28"/>
      <c r="F229" s="28"/>
      <c r="G229" s="28"/>
    </row>
    <row r="230" spans="2:8">
      <c r="B230" s="81" t="s">
        <v>248</v>
      </c>
      <c r="C230" s="28"/>
      <c r="D230" s="28"/>
      <c r="E230" s="28"/>
      <c r="F230" s="28"/>
      <c r="G230" s="28"/>
    </row>
    <row r="231" spans="2:8">
      <c r="B231" s="81" t="s">
        <v>252</v>
      </c>
      <c r="C231" s="28"/>
      <c r="D231" s="28"/>
      <c r="E231" s="28"/>
      <c r="F231" s="28"/>
      <c r="G231" s="28"/>
    </row>
    <row r="232" spans="2:8">
      <c r="B232" s="81" t="s">
        <v>250</v>
      </c>
      <c r="C232" s="28"/>
      <c r="D232" s="28"/>
      <c r="E232" s="28"/>
      <c r="F232" s="28"/>
      <c r="G232" s="28"/>
    </row>
    <row r="233" spans="2:8">
      <c r="B233" s="81" t="s">
        <v>271</v>
      </c>
      <c r="C233" s="30" t="s">
        <v>558</v>
      </c>
      <c r="D233" s="28" t="s">
        <v>543</v>
      </c>
      <c r="E233" s="30"/>
      <c r="F233" s="28"/>
      <c r="G233" s="28"/>
    </row>
    <row r="234" spans="2:8">
      <c r="B234" s="81" t="s">
        <v>275</v>
      </c>
      <c r="C234" s="28" t="s">
        <v>558</v>
      </c>
      <c r="D234" s="28" t="s">
        <v>543</v>
      </c>
      <c r="E234" s="28"/>
      <c r="F234" s="28"/>
      <c r="G234" s="28"/>
    </row>
    <row r="235" spans="2:8">
      <c r="B235" s="81" t="s">
        <v>273</v>
      </c>
      <c r="C235" s="28"/>
      <c r="D235" s="28"/>
      <c r="E235" s="28"/>
      <c r="F235" s="28"/>
      <c r="G235" s="28"/>
    </row>
    <row r="236" spans="2:8">
      <c r="B236" s="81" t="s">
        <v>277</v>
      </c>
      <c r="C236" s="28"/>
      <c r="D236" s="28"/>
      <c r="E236" s="28"/>
      <c r="F236" s="28"/>
      <c r="G236" s="28"/>
    </row>
    <row r="237" spans="2:8">
      <c r="B237" s="81" t="s">
        <v>279</v>
      </c>
      <c r="C237" s="28"/>
      <c r="D237" s="28"/>
      <c r="E237" s="28"/>
      <c r="F237" s="28"/>
      <c r="G237" s="28"/>
    </row>
    <row r="238" spans="2:8">
      <c r="B238" s="81" t="s">
        <v>281</v>
      </c>
      <c r="C238" s="28"/>
      <c r="D238" s="28"/>
      <c r="E238" s="28"/>
      <c r="F238" s="28"/>
      <c r="G238" s="28"/>
    </row>
    <row r="239" spans="2:8">
      <c r="B239" s="81" t="s">
        <v>246</v>
      </c>
      <c r="C239" s="28"/>
      <c r="D239" s="28"/>
      <c r="E239" s="28"/>
      <c r="F239" s="28"/>
      <c r="G239" s="259" t="s">
        <v>551</v>
      </c>
      <c r="H239" s="366"/>
    </row>
    <row r="240" spans="2:8">
      <c r="B240" s="81" t="s">
        <v>283</v>
      </c>
      <c r="C240" s="28"/>
      <c r="D240" s="28"/>
      <c r="E240" s="28"/>
      <c r="F240" s="28"/>
      <c r="G240" s="259"/>
      <c r="H240" s="366"/>
    </row>
    <row r="241" spans="2:8">
      <c r="B241" s="81" t="s">
        <v>284</v>
      </c>
      <c r="C241" s="28"/>
      <c r="D241" s="28"/>
      <c r="E241" s="28"/>
      <c r="F241" s="28"/>
      <c r="G241" s="259"/>
      <c r="H241" s="366"/>
    </row>
    <row r="242" spans="2:8">
      <c r="B242" s="81" t="s">
        <v>286</v>
      </c>
      <c r="C242" s="28"/>
      <c r="D242" s="28"/>
      <c r="E242" s="28"/>
      <c r="F242" s="28"/>
      <c r="G242" s="259"/>
      <c r="H242" s="366"/>
    </row>
    <row r="243" spans="2:8">
      <c r="B243" s="81" t="s">
        <v>288</v>
      </c>
      <c r="C243" s="28"/>
      <c r="D243" s="28"/>
      <c r="E243" s="28" t="s">
        <v>548</v>
      </c>
      <c r="F243" s="28" t="s">
        <v>547</v>
      </c>
      <c r="G243" s="259"/>
      <c r="H243" s="366"/>
    </row>
    <row r="244" spans="2:8">
      <c r="B244" s="81" t="s">
        <v>292</v>
      </c>
      <c r="C244" s="28"/>
      <c r="D244" s="28"/>
      <c r="E244" s="28" t="s">
        <v>547</v>
      </c>
      <c r="F244" s="28" t="s">
        <v>547</v>
      </c>
      <c r="G244" s="259"/>
      <c r="H244" s="366"/>
    </row>
    <row r="245" spans="2:8">
      <c r="B245" s="81" t="s">
        <v>307</v>
      </c>
      <c r="C245" s="28"/>
      <c r="D245" s="28"/>
      <c r="E245" s="28" t="s">
        <v>549</v>
      </c>
      <c r="F245" s="28" t="s">
        <v>19</v>
      </c>
      <c r="G245" s="259"/>
      <c r="H245" s="366"/>
    </row>
    <row r="246" spans="2:8">
      <c r="B246" s="81" t="s">
        <v>295</v>
      </c>
      <c r="C246" s="28"/>
      <c r="D246" s="28"/>
      <c r="E246" s="28"/>
      <c r="F246" s="28"/>
      <c r="G246" s="259"/>
      <c r="H246" s="366"/>
    </row>
    <row r="247" spans="2:8">
      <c r="B247" s="81" t="s">
        <v>297</v>
      </c>
      <c r="C247" s="28"/>
      <c r="D247" s="28"/>
      <c r="E247" s="28"/>
      <c r="F247" s="28"/>
      <c r="G247" s="259"/>
      <c r="H247" s="366"/>
    </row>
    <row r="248" spans="2:8">
      <c r="B248" s="81" t="s">
        <v>299</v>
      </c>
      <c r="C248" s="28"/>
      <c r="D248" s="28"/>
      <c r="E248" s="28"/>
      <c r="F248" s="28"/>
      <c r="G248" s="259"/>
      <c r="H248" s="366"/>
    </row>
    <row r="249" spans="2:8">
      <c r="B249" s="81" t="s">
        <v>301</v>
      </c>
      <c r="C249" s="28"/>
      <c r="D249" s="28"/>
      <c r="E249" s="28"/>
      <c r="F249" s="28"/>
      <c r="G249" s="259"/>
      <c r="H249" s="366"/>
    </row>
    <row r="250" spans="2:8">
      <c r="B250" s="81" t="s">
        <v>303</v>
      </c>
      <c r="C250" s="28"/>
      <c r="D250" s="28"/>
      <c r="E250" s="28"/>
      <c r="F250" s="28"/>
      <c r="G250" s="259"/>
      <c r="H250" s="366"/>
    </row>
    <row r="251" spans="2:8">
      <c r="B251" s="81" t="s">
        <v>305</v>
      </c>
      <c r="C251" s="28"/>
      <c r="D251" s="28"/>
      <c r="E251" s="28"/>
      <c r="F251" s="28"/>
      <c r="G251" s="259"/>
      <c r="H251" s="366"/>
    </row>
    <row r="252" spans="2:8">
      <c r="B252" s="81" t="s">
        <v>309</v>
      </c>
      <c r="C252" s="28"/>
      <c r="D252" s="28"/>
      <c r="E252" s="28"/>
      <c r="F252" s="28"/>
      <c r="G252" s="259"/>
      <c r="H252" s="366"/>
    </row>
    <row r="253" spans="2:8">
      <c r="B253" s="81" t="s">
        <v>290</v>
      </c>
      <c r="C253" s="28"/>
      <c r="D253" s="28"/>
      <c r="E253" s="28"/>
      <c r="F253" s="28"/>
      <c r="G253" s="259"/>
      <c r="H253" s="366"/>
    </row>
    <row r="254" spans="2:8">
      <c r="B254" s="81" t="s">
        <v>291</v>
      </c>
      <c r="C254" s="28"/>
      <c r="D254" s="28"/>
      <c r="E254" s="28"/>
      <c r="F254" s="28"/>
      <c r="G254" s="259"/>
      <c r="H254" s="366"/>
    </row>
    <row r="255" spans="2:8">
      <c r="B255" s="81" t="s">
        <v>294</v>
      </c>
      <c r="C255" s="28"/>
      <c r="D255" s="28"/>
      <c r="E255" s="28"/>
      <c r="F255" s="28"/>
      <c r="G255" s="259"/>
      <c r="H255" s="366"/>
    </row>
    <row r="256" spans="2:8">
      <c r="C256" s="1"/>
      <c r="D256" s="1"/>
      <c r="E256" s="1"/>
      <c r="F256" s="1"/>
    </row>
    <row r="257" spans="3:6">
      <c r="C257" s="1"/>
      <c r="D257" s="1"/>
      <c r="E257" s="1"/>
      <c r="F257" s="1"/>
    </row>
  </sheetData>
  <mergeCells count="57">
    <mergeCell ref="G239:G255"/>
    <mergeCell ref="B153:B154"/>
    <mergeCell ref="F137:F138"/>
    <mergeCell ref="F153:F154"/>
    <mergeCell ref="F151:F152"/>
    <mergeCell ref="F149:F150"/>
    <mergeCell ref="F147:F148"/>
    <mergeCell ref="F139:F140"/>
    <mergeCell ref="B137:B138"/>
    <mergeCell ref="B139:B140"/>
    <mergeCell ref="B141:B142"/>
    <mergeCell ref="B143:B144"/>
    <mergeCell ref="B145:B146"/>
    <mergeCell ref="B147:B148"/>
    <mergeCell ref="F141:F142"/>
    <mergeCell ref="F143:F144"/>
    <mergeCell ref="B149:B150"/>
    <mergeCell ref="B151:B152"/>
    <mergeCell ref="B122:B123"/>
    <mergeCell ref="B124:B125"/>
    <mergeCell ref="B92:B93"/>
    <mergeCell ref="C85:M85"/>
    <mergeCell ref="D97:F97"/>
    <mergeCell ref="F145:F146"/>
    <mergeCell ref="B116:C116"/>
    <mergeCell ref="B118:C118"/>
    <mergeCell ref="B121:C121"/>
    <mergeCell ref="B117:C117"/>
    <mergeCell ref="B119:B120"/>
    <mergeCell ref="B111:B112"/>
    <mergeCell ref="B113:B114"/>
    <mergeCell ref="B25:B26"/>
    <mergeCell ref="C6:C7"/>
    <mergeCell ref="D6:D7"/>
    <mergeCell ref="E6:E7"/>
    <mergeCell ref="F6:F7"/>
    <mergeCell ref="B8:B9"/>
    <mergeCell ref="B13:B14"/>
    <mergeCell ref="B10:B11"/>
    <mergeCell ref="B15:B16"/>
    <mergeCell ref="B17:B18"/>
    <mergeCell ref="B19:B20"/>
    <mergeCell ref="B21:B24"/>
    <mergeCell ref="B27:B28"/>
    <mergeCell ref="B29:B30"/>
    <mergeCell ref="B81:M81"/>
    <mergeCell ref="B55:M55"/>
    <mergeCell ref="B38:M38"/>
    <mergeCell ref="F33:F35"/>
    <mergeCell ref="E33:E35"/>
    <mergeCell ref="D33:D35"/>
    <mergeCell ref="C33:C35"/>
    <mergeCell ref="B31:B32"/>
    <mergeCell ref="B33:B34"/>
    <mergeCell ref="C58:M58"/>
    <mergeCell ref="B57:B59"/>
    <mergeCell ref="B36:B37"/>
  </mergeCells>
  <phoneticPr fontId="1" type="noConversion"/>
  <pageMargins left="0.7" right="0.7" top="0.75" bottom="0.75" header="0.3" footer="0.3"/>
  <pageSetup orientation="portrait" r:id="rId1"/>
  <ignoredErrors>
    <ignoredError sqref="N36 N27 L92" formula="1"/>
    <ignoredError sqref="I46:M46 I66:M66"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DFD1D-CF6B-4F8A-AD62-6DAAD14D0CBF}">
  <dimension ref="B2:T115"/>
  <sheetViews>
    <sheetView topLeftCell="A17" zoomScaleNormal="100" workbookViewId="0">
      <selection activeCell="A29" sqref="A29"/>
    </sheetView>
  </sheetViews>
  <sheetFormatPr defaultColWidth="9" defaultRowHeight="17"/>
  <cols>
    <col min="1" max="1" width="15.25" style="16" customWidth="1"/>
    <col min="2" max="2" width="15.5" style="16" customWidth="1"/>
    <col min="3" max="3" width="11.83203125" style="16" customWidth="1"/>
    <col min="4" max="4" width="13.08203125" style="16" customWidth="1"/>
    <col min="5" max="5" width="13.58203125" style="16" customWidth="1"/>
    <col min="6" max="6" width="22.58203125" style="16" customWidth="1"/>
    <col min="7" max="14" width="13.08203125" style="16" customWidth="1"/>
    <col min="15" max="15" width="9" style="16"/>
    <col min="16" max="16" width="15.33203125" style="16" customWidth="1"/>
    <col min="17" max="19" width="10.75" style="16" customWidth="1"/>
    <col min="20" max="16384" width="9" style="16"/>
  </cols>
  <sheetData>
    <row r="2" spans="2:12" ht="65.25" customHeight="1">
      <c r="B2" s="278" t="s">
        <v>114</v>
      </c>
      <c r="C2" s="279"/>
      <c r="D2" s="279"/>
      <c r="E2" s="279"/>
    </row>
    <row r="5" spans="2:12">
      <c r="B5" s="103" t="s">
        <v>0</v>
      </c>
      <c r="C5" s="82" t="s">
        <v>130</v>
      </c>
      <c r="D5" s="82" t="s">
        <v>84</v>
      </c>
      <c r="E5" s="82" t="s">
        <v>83</v>
      </c>
    </row>
    <row r="6" spans="2:12">
      <c r="B6" s="104" t="s">
        <v>113</v>
      </c>
      <c r="C6" s="40">
        <v>0.24729999999999999</v>
      </c>
      <c r="D6" s="40">
        <v>0.2384</v>
      </c>
      <c r="E6" s="40">
        <v>0.23430000000000001</v>
      </c>
    </row>
    <row r="7" spans="2:12">
      <c r="B7" s="104" t="s">
        <v>88</v>
      </c>
      <c r="C7" s="40">
        <v>0.60740000000000005</v>
      </c>
      <c r="D7" s="40">
        <v>0.62370000000000003</v>
      </c>
      <c r="E7" s="40">
        <v>0.61470000000000002</v>
      </c>
    </row>
    <row r="8" spans="2:12">
      <c r="B8" s="104" t="s">
        <v>89</v>
      </c>
      <c r="C8" s="40">
        <v>7.2800000000000004E-2</v>
      </c>
      <c r="D8" s="40">
        <v>7.5499999999999998E-2</v>
      </c>
      <c r="E8" s="40">
        <v>8.8800000000000004E-2</v>
      </c>
    </row>
    <row r="9" spans="2:12">
      <c r="B9" s="104" t="s">
        <v>90</v>
      </c>
      <c r="C9" s="40">
        <v>7.1599999999999997E-2</v>
      </c>
      <c r="D9" s="40">
        <v>6.1699999999999998E-2</v>
      </c>
      <c r="E9" s="40">
        <v>6.1699999999999998E-2</v>
      </c>
    </row>
    <row r="12" spans="2:12" ht="34">
      <c r="B12" s="92" t="s">
        <v>69</v>
      </c>
      <c r="C12" s="83" t="s">
        <v>70</v>
      </c>
      <c r="D12" s="83" t="s">
        <v>71</v>
      </c>
      <c r="E12" s="89" t="s">
        <v>108</v>
      </c>
      <c r="F12" s="89" t="s">
        <v>109</v>
      </c>
      <c r="G12" s="90" t="s">
        <v>85</v>
      </c>
      <c r="H12" s="83" t="s">
        <v>72</v>
      </c>
      <c r="I12" s="91" t="s">
        <v>86</v>
      </c>
      <c r="J12" s="83" t="s">
        <v>72</v>
      </c>
      <c r="K12" s="91" t="s">
        <v>87</v>
      </c>
      <c r="L12" s="83" t="s">
        <v>72</v>
      </c>
    </row>
    <row r="13" spans="2:12" ht="28.5" customHeight="1">
      <c r="B13" s="267" t="s">
        <v>110</v>
      </c>
      <c r="C13" s="277" t="s">
        <v>73</v>
      </c>
      <c r="D13" s="38" t="s">
        <v>74</v>
      </c>
      <c r="E13" s="43" t="s">
        <v>120</v>
      </c>
      <c r="F13" s="38" t="s">
        <v>92</v>
      </c>
      <c r="G13" s="41">
        <v>177955854</v>
      </c>
      <c r="H13" s="40">
        <v>0.18890000000000001</v>
      </c>
      <c r="I13" s="39">
        <v>176209748</v>
      </c>
      <c r="J13" s="40">
        <v>0.18840000000000001</v>
      </c>
      <c r="K13" s="39">
        <v>159713293</v>
      </c>
      <c r="L13" s="40">
        <v>0.19109999999999999</v>
      </c>
    </row>
    <row r="14" spans="2:12" ht="28">
      <c r="B14" s="254"/>
      <c r="C14" s="277"/>
      <c r="D14" s="38" t="s">
        <v>75</v>
      </c>
      <c r="E14" s="38" t="s">
        <v>93</v>
      </c>
      <c r="F14" s="38" t="s">
        <v>94</v>
      </c>
      <c r="G14" s="41">
        <v>3795536</v>
      </c>
      <c r="H14" s="40">
        <v>4.0000000000000001E-3</v>
      </c>
      <c r="I14" s="39">
        <v>3534684</v>
      </c>
      <c r="J14" s="40">
        <v>3.8E-3</v>
      </c>
      <c r="K14" s="39">
        <v>3104582</v>
      </c>
      <c r="L14" s="40">
        <v>3.7000000000000002E-3</v>
      </c>
    </row>
    <row r="15" spans="2:12" ht="28">
      <c r="B15" s="254"/>
      <c r="C15" s="277" t="s">
        <v>76</v>
      </c>
      <c r="D15" s="38" t="s">
        <v>77</v>
      </c>
      <c r="E15" s="38" t="s">
        <v>95</v>
      </c>
      <c r="F15" s="38" t="s">
        <v>94</v>
      </c>
      <c r="G15" s="41">
        <v>7182469</v>
      </c>
      <c r="H15" s="40">
        <v>7.6E-3</v>
      </c>
      <c r="I15" s="39">
        <v>6224480</v>
      </c>
      <c r="J15" s="40">
        <v>6.7000000000000002E-3</v>
      </c>
      <c r="K15" s="39">
        <v>5935115</v>
      </c>
      <c r="L15" s="40">
        <v>7.1000000000000004E-3</v>
      </c>
    </row>
    <row r="16" spans="2:12" ht="28">
      <c r="B16" s="254"/>
      <c r="C16" s="277"/>
      <c r="D16" s="38" t="s">
        <v>75</v>
      </c>
      <c r="E16" s="38" t="s">
        <v>96</v>
      </c>
      <c r="F16" s="38" t="s">
        <v>92</v>
      </c>
      <c r="G16" s="41">
        <v>31844861</v>
      </c>
      <c r="H16" s="40">
        <v>3.3799999999999997E-2</v>
      </c>
      <c r="I16" s="39">
        <v>37017026</v>
      </c>
      <c r="J16" s="40">
        <v>3.9600000000000003E-2</v>
      </c>
      <c r="K16" s="39">
        <v>37997759</v>
      </c>
      <c r="L16" s="40">
        <v>4.5499999999999999E-2</v>
      </c>
    </row>
    <row r="17" spans="2:12">
      <c r="B17" s="254"/>
      <c r="C17" s="277" t="s">
        <v>78</v>
      </c>
      <c r="D17" s="277"/>
      <c r="E17" s="277"/>
      <c r="F17" s="277"/>
      <c r="G17" s="41">
        <v>220778720</v>
      </c>
      <c r="H17" s="40">
        <v>0.23430000000000001</v>
      </c>
      <c r="I17" s="39">
        <v>222985937</v>
      </c>
      <c r="J17" s="40">
        <v>0.2384</v>
      </c>
      <c r="K17" s="39">
        <v>206750749</v>
      </c>
      <c r="L17" s="40">
        <v>0.24729999999999999</v>
      </c>
    </row>
    <row r="18" spans="2:12" ht="28.5" customHeight="1">
      <c r="B18" s="254" t="s">
        <v>79</v>
      </c>
      <c r="C18" s="277" t="s">
        <v>73</v>
      </c>
      <c r="D18" s="38" t="s">
        <v>74</v>
      </c>
      <c r="E18" s="38" t="s">
        <v>91</v>
      </c>
      <c r="F18" s="38" t="s">
        <v>97</v>
      </c>
      <c r="G18" s="41">
        <v>335847248</v>
      </c>
      <c r="H18" s="40">
        <v>0.35639999999999999</v>
      </c>
      <c r="I18" s="39">
        <v>337497147</v>
      </c>
      <c r="J18" s="40">
        <v>0.3609</v>
      </c>
      <c r="K18" s="39">
        <v>298460470</v>
      </c>
      <c r="L18" s="40">
        <v>0.35699999999999998</v>
      </c>
    </row>
    <row r="19" spans="2:12" ht="28">
      <c r="B19" s="254"/>
      <c r="C19" s="277"/>
      <c r="D19" s="38" t="s">
        <v>75</v>
      </c>
      <c r="E19" s="38" t="s">
        <v>98</v>
      </c>
      <c r="F19" s="38" t="s">
        <v>99</v>
      </c>
      <c r="G19" s="41">
        <v>85783659</v>
      </c>
      <c r="H19" s="40">
        <v>9.0999999999999998E-2</v>
      </c>
      <c r="I19" s="39">
        <v>86844631</v>
      </c>
      <c r="J19" s="40">
        <v>9.2899999999999996E-2</v>
      </c>
      <c r="K19" s="39">
        <v>62797412</v>
      </c>
      <c r="L19" s="40">
        <v>7.51E-2</v>
      </c>
    </row>
    <row r="20" spans="2:12">
      <c r="B20" s="254"/>
      <c r="C20" s="277" t="s">
        <v>76</v>
      </c>
      <c r="D20" s="38" t="s">
        <v>77</v>
      </c>
      <c r="E20" s="38" t="s">
        <v>95</v>
      </c>
      <c r="F20" s="38" t="s">
        <v>100</v>
      </c>
      <c r="G20" s="41">
        <v>152572517</v>
      </c>
      <c r="H20" s="40">
        <v>0.16189999999999999</v>
      </c>
      <c r="I20" s="39">
        <v>155578481</v>
      </c>
      <c r="J20" s="40">
        <v>0.16639999999999999</v>
      </c>
      <c r="K20" s="39">
        <v>142656756</v>
      </c>
      <c r="L20" s="40">
        <v>0.17069999999999999</v>
      </c>
    </row>
    <row r="21" spans="2:12">
      <c r="B21" s="254"/>
      <c r="C21" s="277"/>
      <c r="D21" s="38" t="s">
        <v>75</v>
      </c>
      <c r="E21" s="38" t="s">
        <v>75</v>
      </c>
      <c r="F21" s="38" t="s">
        <v>101</v>
      </c>
      <c r="G21" s="41">
        <v>5003405</v>
      </c>
      <c r="H21" s="40">
        <v>5.3E-3</v>
      </c>
      <c r="I21" s="39">
        <v>3425022</v>
      </c>
      <c r="J21" s="40">
        <v>3.7000000000000002E-3</v>
      </c>
      <c r="K21" s="39">
        <v>3876468</v>
      </c>
      <c r="L21" s="40">
        <v>4.5999999999999999E-3</v>
      </c>
    </row>
    <row r="22" spans="2:12">
      <c r="B22" s="254"/>
      <c r="C22" s="277" t="s">
        <v>78</v>
      </c>
      <c r="D22" s="277"/>
      <c r="E22" s="277"/>
      <c r="F22" s="277"/>
      <c r="G22" s="41">
        <v>579206829</v>
      </c>
      <c r="H22" s="40">
        <v>0.61470000000000002</v>
      </c>
      <c r="I22" s="39">
        <v>583345280</v>
      </c>
      <c r="J22" s="40">
        <v>0.62370000000000003</v>
      </c>
      <c r="K22" s="39">
        <v>507791105</v>
      </c>
      <c r="L22" s="40">
        <v>0.60740000000000005</v>
      </c>
    </row>
    <row r="23" spans="2:12" ht="28.5" customHeight="1">
      <c r="B23" s="254" t="s">
        <v>80</v>
      </c>
      <c r="C23" s="277" t="s">
        <v>73</v>
      </c>
      <c r="D23" s="38" t="s">
        <v>74</v>
      </c>
      <c r="E23" s="38" t="s">
        <v>91</v>
      </c>
      <c r="F23" s="38" t="s">
        <v>102</v>
      </c>
      <c r="G23" s="41">
        <v>75766642</v>
      </c>
      <c r="H23" s="40">
        <v>8.0399999999999999E-2</v>
      </c>
      <c r="I23" s="39">
        <v>64434730</v>
      </c>
      <c r="J23" s="40">
        <v>6.8900000000000003E-2</v>
      </c>
      <c r="K23" s="39">
        <v>56072265</v>
      </c>
      <c r="L23" s="40">
        <v>6.7100000000000007E-2</v>
      </c>
    </row>
    <row r="24" spans="2:12">
      <c r="B24" s="254"/>
      <c r="C24" s="277"/>
      <c r="D24" s="38" t="s">
        <v>75</v>
      </c>
      <c r="E24" s="38" t="s">
        <v>103</v>
      </c>
      <c r="F24" s="38" t="s">
        <v>101</v>
      </c>
      <c r="G24" s="41">
        <v>3038678</v>
      </c>
      <c r="H24" s="40">
        <v>3.2000000000000002E-3</v>
      </c>
      <c r="I24" s="39">
        <v>2052205</v>
      </c>
      <c r="J24" s="40">
        <v>2.2000000000000001E-3</v>
      </c>
      <c r="K24" s="39">
        <v>1445977</v>
      </c>
      <c r="L24" s="40">
        <v>1.6999999999999999E-3</v>
      </c>
    </row>
    <row r="25" spans="2:12">
      <c r="B25" s="254"/>
      <c r="C25" s="277" t="s">
        <v>76</v>
      </c>
      <c r="D25" s="38" t="s">
        <v>77</v>
      </c>
      <c r="E25" s="38" t="s">
        <v>95</v>
      </c>
      <c r="F25" s="38" t="s">
        <v>101</v>
      </c>
      <c r="G25" s="41">
        <v>4309021</v>
      </c>
      <c r="H25" s="40">
        <v>4.5999999999999999E-3</v>
      </c>
      <c r="I25" s="39">
        <v>4097886</v>
      </c>
      <c r="J25" s="40">
        <v>4.4000000000000003E-3</v>
      </c>
      <c r="K25" s="39">
        <v>3365139</v>
      </c>
      <c r="L25" s="40">
        <v>4.0000000000000001E-3</v>
      </c>
    </row>
    <row r="26" spans="2:12">
      <c r="B26" s="254"/>
      <c r="C26" s="277"/>
      <c r="D26" s="38" t="s">
        <v>75</v>
      </c>
      <c r="E26" s="38" t="s">
        <v>75</v>
      </c>
      <c r="F26" s="38" t="s">
        <v>101</v>
      </c>
      <c r="G26" s="41">
        <v>514862</v>
      </c>
      <c r="H26" s="40">
        <v>5.0000000000000001E-4</v>
      </c>
      <c r="I26" s="38">
        <v>0</v>
      </c>
      <c r="J26" s="40">
        <v>0</v>
      </c>
      <c r="K26" s="38">
        <v>0</v>
      </c>
      <c r="L26" s="40">
        <v>0</v>
      </c>
    </row>
    <row r="27" spans="2:12">
      <c r="B27" s="254"/>
      <c r="C27" s="277" t="s">
        <v>78</v>
      </c>
      <c r="D27" s="277"/>
      <c r="E27" s="277"/>
      <c r="F27" s="277"/>
      <c r="G27" s="41">
        <v>83629203</v>
      </c>
      <c r="H27" s="40">
        <v>8.8800000000000004E-2</v>
      </c>
      <c r="I27" s="39">
        <v>70584820</v>
      </c>
      <c r="J27" s="40">
        <v>7.5499999999999998E-2</v>
      </c>
      <c r="K27" s="39">
        <v>60883382</v>
      </c>
      <c r="L27" s="40">
        <v>7.2800000000000004E-2</v>
      </c>
    </row>
    <row r="28" spans="2:12" ht="28.5" customHeight="1">
      <c r="B28" s="254" t="s">
        <v>81</v>
      </c>
      <c r="C28" s="277" t="s">
        <v>73</v>
      </c>
      <c r="D28" s="38" t="s">
        <v>74</v>
      </c>
      <c r="E28" s="38" t="s">
        <v>91</v>
      </c>
      <c r="F28" s="38" t="s">
        <v>104</v>
      </c>
      <c r="G28" s="41">
        <v>42550043</v>
      </c>
      <c r="H28" s="40">
        <v>4.5199999999999997E-2</v>
      </c>
      <c r="I28" s="39">
        <v>43123534</v>
      </c>
      <c r="J28" s="40">
        <v>4.6100000000000002E-2</v>
      </c>
      <c r="K28" s="39">
        <v>44364386</v>
      </c>
      <c r="L28" s="40">
        <v>5.3100000000000001E-2</v>
      </c>
    </row>
    <row r="29" spans="2:12" ht="82">
      <c r="B29" s="254"/>
      <c r="C29" s="277"/>
      <c r="D29" s="38" t="s">
        <v>75</v>
      </c>
      <c r="E29" s="38" t="s">
        <v>103</v>
      </c>
      <c r="F29" s="111" t="s">
        <v>187</v>
      </c>
      <c r="G29" s="41">
        <v>3871377</v>
      </c>
      <c r="H29" s="40">
        <v>4.1000000000000003E-3</v>
      </c>
      <c r="I29" s="39">
        <v>3787354</v>
      </c>
      <c r="J29" s="40">
        <v>4.0000000000000001E-3</v>
      </c>
      <c r="K29" s="39">
        <v>4510752</v>
      </c>
      <c r="L29" s="40">
        <v>5.4000000000000003E-3</v>
      </c>
    </row>
    <row r="30" spans="2:12" ht="56">
      <c r="B30" s="254"/>
      <c r="C30" s="277" t="s">
        <v>76</v>
      </c>
      <c r="D30" s="38" t="s">
        <v>77</v>
      </c>
      <c r="E30" s="38" t="s">
        <v>95</v>
      </c>
      <c r="F30" s="38" t="s">
        <v>104</v>
      </c>
      <c r="G30" s="41">
        <v>10045145</v>
      </c>
      <c r="H30" s="40">
        <v>1.0699999999999999E-2</v>
      </c>
      <c r="I30" s="39">
        <v>9533442</v>
      </c>
      <c r="J30" s="40">
        <v>1.0200000000000001E-2</v>
      </c>
      <c r="K30" s="39">
        <v>10307093</v>
      </c>
      <c r="L30" s="40">
        <v>1.23E-2</v>
      </c>
    </row>
    <row r="31" spans="2:12">
      <c r="B31" s="254"/>
      <c r="C31" s="277"/>
      <c r="D31" s="38" t="s">
        <v>75</v>
      </c>
      <c r="E31" s="38" t="s">
        <v>96</v>
      </c>
      <c r="F31" s="38" t="s">
        <v>101</v>
      </c>
      <c r="G31" s="41">
        <v>1632804</v>
      </c>
      <c r="H31" s="40">
        <v>1.6999999999999999E-3</v>
      </c>
      <c r="I31" s="39">
        <v>1222547</v>
      </c>
      <c r="J31" s="40">
        <v>1.2999999999999999E-3</v>
      </c>
      <c r="K31" s="39">
        <v>682791</v>
      </c>
      <c r="L31" s="40">
        <v>8.0000000000000004E-4</v>
      </c>
    </row>
    <row r="32" spans="2:12">
      <c r="B32" s="254"/>
      <c r="C32" s="277" t="s">
        <v>78</v>
      </c>
      <c r="D32" s="277"/>
      <c r="E32" s="277"/>
      <c r="F32" s="277"/>
      <c r="G32" s="41">
        <v>58099369</v>
      </c>
      <c r="H32" s="40">
        <v>6.1699999999999998E-2</v>
      </c>
      <c r="I32" s="39">
        <v>57666876</v>
      </c>
      <c r="J32" s="40">
        <v>6.1699999999999998E-2</v>
      </c>
      <c r="K32" s="39">
        <v>59865021</v>
      </c>
      <c r="L32" s="40">
        <v>7.1599999999999997E-2</v>
      </c>
    </row>
    <row r="33" spans="2:20" ht="28.5" customHeight="1">
      <c r="B33" s="254" t="s">
        <v>82</v>
      </c>
      <c r="C33" s="38" t="s">
        <v>73</v>
      </c>
      <c r="D33" s="38" t="s">
        <v>75</v>
      </c>
      <c r="E33" s="38" t="s">
        <v>105</v>
      </c>
      <c r="F33" s="38" t="s">
        <v>101</v>
      </c>
      <c r="G33" s="41">
        <v>275967</v>
      </c>
      <c r="H33" s="40">
        <v>2.9999999999999997E-4</v>
      </c>
      <c r="I33" s="39">
        <v>442526</v>
      </c>
      <c r="J33" s="40">
        <v>5.0000000000000001E-4</v>
      </c>
      <c r="K33" s="39">
        <v>441623</v>
      </c>
      <c r="L33" s="40">
        <v>5.0000000000000001E-4</v>
      </c>
    </row>
    <row r="34" spans="2:20">
      <c r="B34" s="254"/>
      <c r="C34" s="38" t="s">
        <v>76</v>
      </c>
      <c r="D34" s="38" t="s">
        <v>75</v>
      </c>
      <c r="E34" s="38" t="s">
        <v>106</v>
      </c>
      <c r="F34" s="38" t="s">
        <v>107</v>
      </c>
      <c r="G34" s="41">
        <v>259146</v>
      </c>
      <c r="H34" s="40">
        <v>2.9999999999999997E-4</v>
      </c>
      <c r="I34" s="39">
        <v>199685</v>
      </c>
      <c r="J34" s="40">
        <v>2.0000000000000001E-4</v>
      </c>
      <c r="K34" s="39">
        <v>220973</v>
      </c>
      <c r="L34" s="40">
        <v>2.9999999999999997E-4</v>
      </c>
    </row>
    <row r="35" spans="2:20">
      <c r="B35" s="254"/>
      <c r="C35" s="277" t="s">
        <v>78</v>
      </c>
      <c r="D35" s="277"/>
      <c r="E35" s="277"/>
      <c r="F35" s="277"/>
      <c r="G35" s="41">
        <v>535113</v>
      </c>
      <c r="H35" s="40">
        <v>5.9999999999999995E-4</v>
      </c>
      <c r="I35" s="39">
        <v>642211</v>
      </c>
      <c r="J35" s="40">
        <v>6.9999999999999999E-4</v>
      </c>
      <c r="K35" s="39">
        <v>662595</v>
      </c>
      <c r="L35" s="40">
        <v>8.0000000000000004E-4</v>
      </c>
    </row>
    <row r="36" spans="2:20">
      <c r="B36" s="277" t="s">
        <v>28</v>
      </c>
      <c r="C36" s="277"/>
      <c r="D36" s="277"/>
      <c r="E36" s="277"/>
      <c r="F36" s="277"/>
      <c r="G36" s="41">
        <v>942249234</v>
      </c>
      <c r="H36" s="40">
        <v>1</v>
      </c>
      <c r="I36" s="39">
        <v>935225125</v>
      </c>
      <c r="J36" s="40">
        <v>1</v>
      </c>
      <c r="K36" s="39">
        <v>835952853</v>
      </c>
      <c r="L36" s="40">
        <v>1</v>
      </c>
    </row>
    <row r="39" spans="2:20" ht="33" customHeight="1">
      <c r="B39" s="93" t="s">
        <v>147</v>
      </c>
      <c r="C39" s="83" t="s">
        <v>115</v>
      </c>
      <c r="D39" s="105" t="s">
        <v>176</v>
      </c>
      <c r="E39" s="105" t="s">
        <v>175</v>
      </c>
      <c r="F39" s="105" t="s">
        <v>177</v>
      </c>
      <c r="G39" s="105" t="s">
        <v>178</v>
      </c>
      <c r="H39" s="105" t="s">
        <v>179</v>
      </c>
      <c r="I39" s="105" t="s">
        <v>180</v>
      </c>
      <c r="J39" s="105" t="s">
        <v>181</v>
      </c>
      <c r="K39" s="105" t="s">
        <v>182</v>
      </c>
      <c r="L39" s="105" t="s">
        <v>184</v>
      </c>
      <c r="M39" s="105" t="s">
        <v>185</v>
      </c>
      <c r="N39" s="82" t="s">
        <v>186</v>
      </c>
      <c r="P39" s="93" t="s">
        <v>147</v>
      </c>
      <c r="Q39" s="83" t="s">
        <v>115</v>
      </c>
      <c r="R39" s="105" t="s">
        <v>199</v>
      </c>
      <c r="S39" s="82" t="s">
        <v>189</v>
      </c>
      <c r="T39" s="82" t="s">
        <v>207</v>
      </c>
    </row>
    <row r="40" spans="2:20">
      <c r="B40" s="274" t="s">
        <v>118</v>
      </c>
      <c r="C40" s="109" t="s">
        <v>183</v>
      </c>
      <c r="D40" s="108" t="s">
        <v>19</v>
      </c>
      <c r="E40" s="108" t="s">
        <v>19</v>
      </c>
      <c r="F40" s="108" t="s">
        <v>19</v>
      </c>
      <c r="G40" s="108" t="s">
        <v>19</v>
      </c>
      <c r="H40" s="108" t="s">
        <v>19</v>
      </c>
      <c r="I40" s="108" t="s">
        <v>19</v>
      </c>
      <c r="J40" s="110">
        <v>107522</v>
      </c>
      <c r="K40" s="110">
        <v>107522</v>
      </c>
      <c r="L40" s="106">
        <v>107522</v>
      </c>
      <c r="M40" s="106">
        <v>107522</v>
      </c>
      <c r="N40" s="106" t="s">
        <v>19</v>
      </c>
      <c r="P40" s="267" t="s">
        <v>201</v>
      </c>
      <c r="Q40" s="109" t="s">
        <v>183</v>
      </c>
      <c r="R40" s="108" t="s">
        <v>19</v>
      </c>
      <c r="S40" s="106" t="s">
        <v>19</v>
      </c>
      <c r="T40" s="44" t="s">
        <v>19</v>
      </c>
    </row>
    <row r="41" spans="2:20">
      <c r="B41" s="275"/>
      <c r="C41" s="38" t="s">
        <v>116</v>
      </c>
      <c r="D41" s="66">
        <v>72852</v>
      </c>
      <c r="E41" s="39">
        <v>74455</v>
      </c>
      <c r="F41" s="39">
        <v>78216</v>
      </c>
      <c r="G41" s="39">
        <v>79791</v>
      </c>
      <c r="H41" s="107">
        <v>80380</v>
      </c>
      <c r="I41" s="106">
        <v>82419</v>
      </c>
      <c r="J41" s="106">
        <v>74576</v>
      </c>
      <c r="K41" s="106">
        <v>83958</v>
      </c>
      <c r="L41" s="106">
        <v>83152</v>
      </c>
      <c r="M41" s="106">
        <v>97903</v>
      </c>
      <c r="N41" s="106">
        <v>75764</v>
      </c>
      <c r="P41" s="267"/>
      <c r="Q41" s="38" t="s">
        <v>116</v>
      </c>
      <c r="R41" s="66">
        <v>72852</v>
      </c>
      <c r="S41" s="66">
        <v>75764</v>
      </c>
      <c r="T41" s="46">
        <f>(R41-S41)/S41</f>
        <v>-3.8435140700068635E-2</v>
      </c>
    </row>
    <row r="42" spans="2:20">
      <c r="B42" s="276"/>
      <c r="C42" s="38" t="s">
        <v>95</v>
      </c>
      <c r="D42" s="66">
        <v>14978</v>
      </c>
      <c r="E42" s="39">
        <v>14819</v>
      </c>
      <c r="F42" s="39">
        <v>14501</v>
      </c>
      <c r="G42" s="39">
        <v>14003</v>
      </c>
      <c r="H42" s="107">
        <v>13992</v>
      </c>
      <c r="I42" s="106">
        <v>13478</v>
      </c>
      <c r="J42" s="106">
        <v>13170</v>
      </c>
      <c r="K42" s="106">
        <v>10880</v>
      </c>
      <c r="L42" s="106">
        <v>10950</v>
      </c>
      <c r="M42" s="106">
        <v>11387</v>
      </c>
      <c r="N42" s="106">
        <v>11817</v>
      </c>
      <c r="P42" s="267"/>
      <c r="Q42" s="38" t="s">
        <v>95</v>
      </c>
      <c r="R42" s="66">
        <v>14978</v>
      </c>
      <c r="S42" s="66">
        <v>11817</v>
      </c>
      <c r="T42" s="46">
        <f t="shared" ref="T42:T45" si="0">(R42-S42)/S42</f>
        <v>0.26749598036726752</v>
      </c>
    </row>
    <row r="43" spans="2:20">
      <c r="B43" s="280" t="s">
        <v>79</v>
      </c>
      <c r="C43" s="38" t="s">
        <v>117</v>
      </c>
      <c r="D43" s="66"/>
      <c r="E43" s="39"/>
      <c r="F43" s="39">
        <v>960956</v>
      </c>
      <c r="G43" s="39">
        <v>932430</v>
      </c>
      <c r="H43" s="107">
        <v>960512</v>
      </c>
      <c r="I43" s="106">
        <v>939299</v>
      </c>
      <c r="J43" s="106">
        <v>982465</v>
      </c>
      <c r="K43" s="106">
        <v>978505</v>
      </c>
      <c r="L43" s="106">
        <v>945253</v>
      </c>
      <c r="M43" s="106">
        <v>921710</v>
      </c>
      <c r="N43" s="106">
        <v>965594</v>
      </c>
      <c r="P43" s="267" t="s">
        <v>200</v>
      </c>
      <c r="Q43" s="109" t="s">
        <v>183</v>
      </c>
      <c r="R43" s="66">
        <v>922729</v>
      </c>
      <c r="S43" s="66">
        <v>965594</v>
      </c>
      <c r="T43" s="46">
        <f t="shared" si="0"/>
        <v>-4.4392363664231549E-2</v>
      </c>
    </row>
    <row r="44" spans="2:20">
      <c r="B44" s="281"/>
      <c r="C44" s="38" t="s">
        <v>116</v>
      </c>
      <c r="D44" s="66">
        <v>95899</v>
      </c>
      <c r="E44" s="39">
        <v>100508</v>
      </c>
      <c r="F44" s="39">
        <v>103506</v>
      </c>
      <c r="G44" s="39">
        <v>94000</v>
      </c>
      <c r="H44" s="107">
        <v>76933</v>
      </c>
      <c r="I44" s="106">
        <v>75560</v>
      </c>
      <c r="J44" s="106">
        <v>81431</v>
      </c>
      <c r="K44" s="106">
        <v>76635</v>
      </c>
      <c r="L44" s="106">
        <v>79101</v>
      </c>
      <c r="M44" s="106">
        <v>71752</v>
      </c>
      <c r="N44" s="106">
        <v>72488</v>
      </c>
      <c r="P44" s="267"/>
      <c r="Q44" s="38" t="s">
        <v>116</v>
      </c>
      <c r="R44" s="66">
        <v>103506</v>
      </c>
      <c r="S44" s="66">
        <v>72488</v>
      </c>
      <c r="T44" s="46">
        <f t="shared" si="0"/>
        <v>0.42790530846484937</v>
      </c>
    </row>
    <row r="45" spans="2:20">
      <c r="B45" s="282"/>
      <c r="C45" s="38" t="s">
        <v>95</v>
      </c>
      <c r="D45" s="66">
        <v>27318</v>
      </c>
      <c r="E45" s="39">
        <v>25640</v>
      </c>
      <c r="F45" s="39">
        <v>24485</v>
      </c>
      <c r="G45" s="39">
        <v>22754</v>
      </c>
      <c r="H45" s="107">
        <v>22124</v>
      </c>
      <c r="I45" s="106">
        <v>15245</v>
      </c>
      <c r="J45" s="106">
        <v>12250</v>
      </c>
      <c r="K45" s="106">
        <v>11404</v>
      </c>
      <c r="L45" s="106">
        <v>14450</v>
      </c>
      <c r="M45" s="106">
        <v>12068</v>
      </c>
      <c r="N45" s="106">
        <v>8507</v>
      </c>
      <c r="P45" s="267"/>
      <c r="Q45" s="38" t="s">
        <v>95</v>
      </c>
      <c r="R45" s="66">
        <v>24485</v>
      </c>
      <c r="S45" s="66">
        <v>8507</v>
      </c>
      <c r="T45" s="46">
        <f t="shared" si="0"/>
        <v>1.8782179381685671</v>
      </c>
    </row>
    <row r="46" spans="2:20">
      <c r="B46" s="280" t="s">
        <v>80</v>
      </c>
      <c r="C46" s="38" t="s">
        <v>117</v>
      </c>
      <c r="D46" s="66">
        <v>385184</v>
      </c>
      <c r="E46" s="39">
        <v>386247</v>
      </c>
      <c r="F46" s="39">
        <v>366461</v>
      </c>
      <c r="G46" s="39">
        <v>365351</v>
      </c>
      <c r="H46" s="107">
        <v>420230</v>
      </c>
      <c r="I46" s="106">
        <v>400033</v>
      </c>
      <c r="J46" s="106">
        <v>515200</v>
      </c>
      <c r="K46" s="106">
        <v>415232</v>
      </c>
      <c r="L46" s="106">
        <v>433515</v>
      </c>
      <c r="M46" s="106">
        <v>417943</v>
      </c>
      <c r="N46" s="273" t="s">
        <v>19</v>
      </c>
    </row>
    <row r="47" spans="2:20">
      <c r="B47" s="281"/>
      <c r="C47" s="38" t="s">
        <v>116</v>
      </c>
      <c r="D47" s="66">
        <v>107717</v>
      </c>
      <c r="E47" s="39">
        <v>221653</v>
      </c>
      <c r="F47" s="39">
        <v>339638</v>
      </c>
      <c r="G47" s="39">
        <v>99848</v>
      </c>
      <c r="H47" s="107">
        <v>88581</v>
      </c>
      <c r="I47" s="106">
        <v>131806</v>
      </c>
      <c r="J47" s="106">
        <v>161106</v>
      </c>
      <c r="K47" s="106">
        <v>119222</v>
      </c>
      <c r="L47" s="106">
        <v>130084</v>
      </c>
      <c r="M47" s="106">
        <v>129000</v>
      </c>
      <c r="N47" s="273"/>
    </row>
    <row r="48" spans="2:20">
      <c r="B48" s="282"/>
      <c r="C48" s="38" t="s">
        <v>95</v>
      </c>
      <c r="D48" s="66">
        <v>19070</v>
      </c>
      <c r="E48" s="39">
        <v>17900</v>
      </c>
      <c r="F48" s="39">
        <v>17491</v>
      </c>
      <c r="G48" s="39">
        <v>18917</v>
      </c>
      <c r="H48" s="107">
        <v>13730</v>
      </c>
      <c r="I48" s="106">
        <v>13506</v>
      </c>
      <c r="J48" s="106">
        <v>12105</v>
      </c>
      <c r="K48" s="106">
        <v>10555</v>
      </c>
      <c r="L48" s="106">
        <v>13600</v>
      </c>
      <c r="M48" s="106">
        <v>13988</v>
      </c>
      <c r="N48" s="273"/>
    </row>
    <row r="49" spans="2:14">
      <c r="B49" s="280" t="s">
        <v>81</v>
      </c>
      <c r="C49" s="38" t="s">
        <v>117</v>
      </c>
      <c r="D49" s="66">
        <v>561833</v>
      </c>
      <c r="E49" s="39">
        <v>2175687</v>
      </c>
      <c r="F49" s="39">
        <v>2090459</v>
      </c>
      <c r="G49" s="39">
        <v>1878905</v>
      </c>
      <c r="H49" s="107">
        <v>1419366</v>
      </c>
      <c r="I49" s="106">
        <v>441177</v>
      </c>
      <c r="J49" s="273" t="s">
        <v>19</v>
      </c>
      <c r="K49" s="273" t="s">
        <v>19</v>
      </c>
      <c r="L49" s="273" t="s">
        <v>19</v>
      </c>
      <c r="M49" s="273" t="s">
        <v>19</v>
      </c>
      <c r="N49" s="273" t="s">
        <v>19</v>
      </c>
    </row>
    <row r="50" spans="2:14">
      <c r="B50" s="281"/>
      <c r="C50" s="38" t="s">
        <v>116</v>
      </c>
      <c r="D50" s="66">
        <v>351667</v>
      </c>
      <c r="E50" s="39">
        <v>87290</v>
      </c>
      <c r="F50" s="39">
        <v>86200</v>
      </c>
      <c r="G50" s="39">
        <v>109667</v>
      </c>
      <c r="H50" s="107">
        <v>133695</v>
      </c>
      <c r="I50" s="106">
        <v>169815</v>
      </c>
      <c r="J50" s="273"/>
      <c r="K50" s="273"/>
      <c r="L50" s="273"/>
      <c r="M50" s="273"/>
      <c r="N50" s="273"/>
    </row>
    <row r="51" spans="2:14">
      <c r="B51" s="282"/>
      <c r="C51" s="38" t="s">
        <v>95</v>
      </c>
      <c r="D51" s="66">
        <v>17555</v>
      </c>
      <c r="E51" s="39">
        <v>20259</v>
      </c>
      <c r="F51" s="39">
        <v>19103</v>
      </c>
      <c r="G51" s="39">
        <v>17323</v>
      </c>
      <c r="H51" s="107">
        <v>18317</v>
      </c>
      <c r="I51" s="106">
        <v>17429</v>
      </c>
      <c r="J51" s="273"/>
      <c r="K51" s="273"/>
      <c r="L51" s="273"/>
      <c r="M51" s="273"/>
      <c r="N51" s="273"/>
    </row>
    <row r="52" spans="2:14">
      <c r="B52" s="86"/>
      <c r="C52" s="86"/>
      <c r="D52" s="87"/>
      <c r="E52" s="88"/>
      <c r="F52" s="88"/>
      <c r="H52" s="64"/>
    </row>
    <row r="53" spans="2:14">
      <c r="G53" s="270"/>
      <c r="H53" s="271"/>
      <c r="I53" s="44" t="s">
        <v>188</v>
      </c>
      <c r="J53" s="114" t="s">
        <v>83</v>
      </c>
      <c r="K53" s="44" t="s">
        <v>202</v>
      </c>
      <c r="L53" s="114" t="s">
        <v>203</v>
      </c>
    </row>
    <row r="54" spans="2:14">
      <c r="B54" s="103" t="s">
        <v>125</v>
      </c>
      <c r="C54" s="82" t="s">
        <v>188</v>
      </c>
      <c r="D54" s="82" t="s">
        <v>189</v>
      </c>
      <c r="G54" s="268" t="s">
        <v>206</v>
      </c>
      <c r="H54" s="44" t="s">
        <v>204</v>
      </c>
      <c r="I54" s="44" t="s">
        <v>19</v>
      </c>
      <c r="J54" s="44" t="s">
        <v>19</v>
      </c>
      <c r="K54" s="44">
        <v>960956</v>
      </c>
      <c r="L54" s="44">
        <v>932430</v>
      </c>
    </row>
    <row r="55" spans="2:14" ht="17.149999999999999" customHeight="1">
      <c r="B55" s="104" t="s">
        <v>111</v>
      </c>
      <c r="C55" s="46">
        <v>0.77359999999999995</v>
      </c>
      <c r="D55" s="46">
        <v>0.87280000000000002</v>
      </c>
      <c r="G55" s="269"/>
      <c r="H55" s="44" t="s">
        <v>205</v>
      </c>
      <c r="I55" s="66">
        <v>459467</v>
      </c>
      <c r="J55" s="66">
        <v>425228</v>
      </c>
      <c r="K55" s="66">
        <v>478502</v>
      </c>
      <c r="L55" s="66">
        <v>519128</v>
      </c>
    </row>
    <row r="56" spans="2:14">
      <c r="B56" s="104" t="s">
        <v>112</v>
      </c>
      <c r="C56" s="46">
        <v>0.22639999999999999</v>
      </c>
      <c r="D56" s="46">
        <v>0.12720000000000001</v>
      </c>
    </row>
    <row r="57" spans="2:14">
      <c r="C57" s="34"/>
      <c r="G57" s="112"/>
      <c r="H57" s="64"/>
    </row>
    <row r="58" spans="2:14" ht="37" customHeight="1">
      <c r="B58" s="284" t="s">
        <v>174</v>
      </c>
      <c r="C58" s="285"/>
      <c r="D58" s="82">
        <v>2015</v>
      </c>
      <c r="E58" s="96">
        <v>2025</v>
      </c>
      <c r="G58" s="112"/>
      <c r="H58" s="64"/>
    </row>
    <row r="59" spans="2:14" ht="17.149999999999999" customHeight="1">
      <c r="B59" s="286" t="s">
        <v>36</v>
      </c>
      <c r="C59" s="287"/>
      <c r="D59" s="95">
        <v>35.5</v>
      </c>
      <c r="E59" s="65">
        <v>60.5</v>
      </c>
      <c r="H59" s="64"/>
    </row>
    <row r="60" spans="2:14">
      <c r="B60" s="288" t="s">
        <v>25</v>
      </c>
      <c r="C60" s="287"/>
      <c r="D60" s="95">
        <v>28.6</v>
      </c>
      <c r="E60" s="65">
        <v>51.3</v>
      </c>
      <c r="H60" s="64"/>
      <c r="I60" s="64"/>
      <c r="J60" s="64"/>
      <c r="K60" s="64"/>
      <c r="L60" s="64"/>
      <c r="M60" s="64"/>
      <c r="N60" s="64"/>
    </row>
    <row r="61" spans="2:14">
      <c r="B61" s="288" t="s">
        <v>26</v>
      </c>
      <c r="C61" s="287"/>
      <c r="D61" s="95">
        <v>39.6</v>
      </c>
      <c r="E61" s="65">
        <v>63.2</v>
      </c>
      <c r="H61" s="64"/>
      <c r="I61" s="64"/>
      <c r="J61" s="64"/>
      <c r="K61" s="64"/>
      <c r="L61" s="64"/>
      <c r="M61" s="64"/>
      <c r="N61" s="64"/>
    </row>
    <row r="62" spans="2:14">
      <c r="B62" s="288" t="s">
        <v>27</v>
      </c>
      <c r="C62" s="94" t="s">
        <v>31</v>
      </c>
      <c r="D62" s="95">
        <v>47</v>
      </c>
      <c r="E62" s="65">
        <v>79.2</v>
      </c>
      <c r="H62" s="64"/>
      <c r="I62" s="64"/>
      <c r="J62" s="64"/>
      <c r="K62" s="64"/>
      <c r="L62" s="64"/>
      <c r="M62" s="64"/>
      <c r="N62" s="64"/>
    </row>
    <row r="63" spans="2:14">
      <c r="B63" s="288"/>
      <c r="C63" s="94" t="s">
        <v>32</v>
      </c>
      <c r="D63" s="95">
        <v>48.6</v>
      </c>
      <c r="E63" s="65">
        <v>82</v>
      </c>
      <c r="H63" s="64"/>
      <c r="I63" s="64"/>
      <c r="J63" s="64"/>
      <c r="K63" s="64"/>
      <c r="L63" s="64"/>
      <c r="M63" s="64"/>
      <c r="N63" s="64"/>
    </row>
    <row r="64" spans="2:14">
      <c r="C64" s="34"/>
      <c r="H64" s="42"/>
      <c r="I64" s="42"/>
      <c r="J64" s="42"/>
      <c r="K64" s="42"/>
      <c r="L64" s="42"/>
      <c r="M64" s="42"/>
      <c r="N64" s="42"/>
    </row>
    <row r="65" spans="2:18" ht="17.149999999999999" customHeight="1">
      <c r="B65" s="45" t="s">
        <v>127</v>
      </c>
      <c r="C65" s="290" t="s">
        <v>128</v>
      </c>
      <c r="D65" s="290"/>
      <c r="E65" s="290"/>
      <c r="F65" s="290"/>
      <c r="H65" s="272" t="s">
        <v>148</v>
      </c>
      <c r="I65" s="272"/>
      <c r="J65" s="272"/>
      <c r="K65" s="272"/>
      <c r="L65" s="272"/>
      <c r="M65" s="272"/>
      <c r="N65" s="272"/>
      <c r="O65" s="272"/>
      <c r="P65" s="272"/>
      <c r="Q65" s="272"/>
      <c r="R65" s="272"/>
    </row>
    <row r="66" spans="2:18" ht="33" customHeight="1">
      <c r="B66" s="268" t="s">
        <v>121</v>
      </c>
      <c r="C66" s="289" t="s">
        <v>124</v>
      </c>
      <c r="D66" s="289"/>
      <c r="E66" s="289"/>
      <c r="F66" s="289"/>
      <c r="H66" s="272"/>
      <c r="I66" s="272"/>
      <c r="J66" s="272"/>
      <c r="K66" s="272"/>
      <c r="L66" s="272"/>
      <c r="M66" s="272"/>
      <c r="N66" s="272"/>
      <c r="O66" s="272"/>
      <c r="P66" s="272"/>
      <c r="Q66" s="272"/>
      <c r="R66" s="272"/>
    </row>
    <row r="67" spans="2:18">
      <c r="B67" s="268"/>
      <c r="C67" s="289"/>
      <c r="D67" s="289"/>
      <c r="E67" s="289"/>
      <c r="F67" s="289"/>
      <c r="H67" s="272"/>
      <c r="I67" s="272"/>
      <c r="J67" s="272"/>
      <c r="K67" s="272"/>
      <c r="L67" s="272"/>
      <c r="M67" s="272"/>
      <c r="N67" s="272"/>
      <c r="O67" s="272"/>
      <c r="P67" s="272"/>
      <c r="Q67" s="272"/>
      <c r="R67" s="272"/>
    </row>
    <row r="68" spans="2:18">
      <c r="B68" s="268"/>
      <c r="C68" s="289"/>
      <c r="D68" s="289"/>
      <c r="E68" s="289"/>
      <c r="F68" s="289"/>
      <c r="H68" s="272"/>
      <c r="I68" s="272"/>
      <c r="J68" s="272"/>
      <c r="K68" s="272"/>
      <c r="L68" s="272"/>
      <c r="M68" s="272"/>
      <c r="N68" s="272"/>
      <c r="O68" s="272"/>
      <c r="P68" s="272"/>
      <c r="Q68" s="272"/>
      <c r="R68" s="272"/>
    </row>
    <row r="69" spans="2:18" ht="33" customHeight="1">
      <c r="B69" s="268" t="s">
        <v>122</v>
      </c>
      <c r="C69" s="289"/>
      <c r="D69" s="289"/>
      <c r="E69" s="289"/>
      <c r="F69" s="289"/>
      <c r="H69" s="272"/>
      <c r="I69" s="272"/>
      <c r="J69" s="272"/>
      <c r="K69" s="272"/>
      <c r="L69" s="272"/>
      <c r="M69" s="272"/>
      <c r="N69" s="272"/>
      <c r="O69" s="272"/>
      <c r="P69" s="272"/>
      <c r="Q69" s="272"/>
      <c r="R69" s="272"/>
    </row>
    <row r="70" spans="2:18">
      <c r="B70" s="268"/>
      <c r="C70" s="289"/>
      <c r="D70" s="289"/>
      <c r="E70" s="289"/>
      <c r="F70" s="289"/>
      <c r="H70" s="272"/>
      <c r="I70" s="272"/>
      <c r="J70" s="272"/>
      <c r="K70" s="272"/>
      <c r="L70" s="272"/>
      <c r="M70" s="272"/>
      <c r="N70" s="272"/>
      <c r="O70" s="272"/>
      <c r="P70" s="272"/>
      <c r="Q70" s="272"/>
      <c r="R70" s="272"/>
    </row>
    <row r="71" spans="2:18">
      <c r="B71" s="268"/>
      <c r="C71" s="289"/>
      <c r="D71" s="289"/>
      <c r="E71" s="289"/>
      <c r="F71" s="289"/>
      <c r="H71" s="272"/>
      <c r="I71" s="272"/>
      <c r="J71" s="272"/>
      <c r="K71" s="272"/>
      <c r="L71" s="272"/>
      <c r="M71" s="272"/>
      <c r="N71" s="272"/>
      <c r="O71" s="272"/>
      <c r="P71" s="272"/>
      <c r="Q71" s="272"/>
      <c r="R71" s="272"/>
    </row>
    <row r="72" spans="2:18" ht="33" customHeight="1">
      <c r="B72" s="268" t="s">
        <v>123</v>
      </c>
      <c r="C72" s="289" t="s">
        <v>126</v>
      </c>
      <c r="D72" s="289"/>
      <c r="E72" s="289"/>
      <c r="F72" s="289"/>
      <c r="H72" s="272"/>
      <c r="I72" s="272"/>
      <c r="J72" s="272"/>
      <c r="K72" s="272"/>
      <c r="L72" s="272"/>
      <c r="M72" s="272"/>
      <c r="N72" s="272"/>
      <c r="O72" s="272"/>
      <c r="P72" s="272"/>
      <c r="Q72" s="272"/>
      <c r="R72" s="272"/>
    </row>
    <row r="73" spans="2:18">
      <c r="B73" s="268"/>
      <c r="C73" s="289"/>
      <c r="D73" s="289"/>
      <c r="E73" s="289"/>
      <c r="F73" s="289"/>
      <c r="H73" s="272"/>
      <c r="I73" s="272"/>
      <c r="J73" s="272"/>
      <c r="K73" s="272"/>
      <c r="L73" s="272"/>
      <c r="M73" s="272"/>
      <c r="N73" s="272"/>
      <c r="O73" s="272"/>
      <c r="P73" s="272"/>
      <c r="Q73" s="272"/>
      <c r="R73" s="272"/>
    </row>
    <row r="74" spans="2:18">
      <c r="B74" s="268"/>
      <c r="C74" s="289"/>
      <c r="D74" s="289"/>
      <c r="E74" s="289"/>
      <c r="F74" s="289"/>
      <c r="H74" s="272"/>
      <c r="I74" s="272"/>
      <c r="J74" s="272"/>
      <c r="K74" s="272"/>
      <c r="L74" s="272"/>
      <c r="M74" s="272"/>
      <c r="N74" s="272"/>
      <c r="O74" s="272"/>
      <c r="P74" s="272"/>
      <c r="Q74" s="272"/>
      <c r="R74" s="272"/>
    </row>
    <row r="75" spans="2:18">
      <c r="B75" s="268"/>
      <c r="C75" s="289"/>
      <c r="D75" s="289"/>
      <c r="E75" s="289"/>
      <c r="F75" s="289"/>
      <c r="H75" s="272"/>
      <c r="I75" s="272"/>
      <c r="J75" s="272"/>
      <c r="K75" s="272"/>
      <c r="L75" s="272"/>
      <c r="M75" s="272"/>
      <c r="N75" s="272"/>
      <c r="O75" s="272"/>
      <c r="P75" s="272"/>
      <c r="Q75" s="272"/>
      <c r="R75" s="272"/>
    </row>
    <row r="76" spans="2:18">
      <c r="B76" s="268"/>
      <c r="C76" s="289"/>
      <c r="D76" s="289"/>
      <c r="E76" s="289"/>
      <c r="F76" s="289"/>
      <c r="H76" s="272"/>
      <c r="I76" s="272"/>
      <c r="J76" s="272"/>
      <c r="K76" s="272"/>
      <c r="L76" s="272"/>
      <c r="M76" s="272"/>
      <c r="N76" s="272"/>
      <c r="O76" s="272"/>
      <c r="P76" s="272"/>
      <c r="Q76" s="272"/>
      <c r="R76" s="272"/>
    </row>
    <row r="77" spans="2:18">
      <c r="B77" s="268"/>
      <c r="C77" s="289"/>
      <c r="D77" s="289"/>
      <c r="E77" s="289"/>
      <c r="F77" s="289"/>
      <c r="H77" s="272"/>
      <c r="I77" s="272"/>
      <c r="J77" s="272"/>
      <c r="K77" s="272"/>
      <c r="L77" s="272"/>
      <c r="M77" s="272"/>
      <c r="N77" s="272"/>
      <c r="O77" s="272"/>
      <c r="P77" s="272"/>
      <c r="Q77" s="272"/>
      <c r="R77" s="272"/>
    </row>
    <row r="78" spans="2:18">
      <c r="B78" s="268"/>
      <c r="C78" s="289"/>
      <c r="D78" s="289"/>
      <c r="E78" s="289"/>
      <c r="F78" s="289"/>
      <c r="H78" s="272"/>
      <c r="I78" s="272"/>
      <c r="J78" s="272"/>
      <c r="K78" s="272"/>
      <c r="L78" s="272"/>
      <c r="M78" s="272"/>
      <c r="N78" s="272"/>
      <c r="O78" s="272"/>
      <c r="P78" s="272"/>
      <c r="Q78" s="272"/>
      <c r="R78" s="272"/>
    </row>
    <row r="79" spans="2:18">
      <c r="B79" s="268"/>
      <c r="C79" s="289"/>
      <c r="D79" s="289"/>
      <c r="E79" s="289"/>
      <c r="F79" s="289"/>
    </row>
    <row r="80" spans="2:18" ht="16.5" customHeight="1">
      <c r="B80" s="269" t="s">
        <v>89</v>
      </c>
      <c r="C80" s="289" t="s">
        <v>129</v>
      </c>
      <c r="D80" s="289"/>
      <c r="E80" s="289"/>
      <c r="F80" s="289"/>
      <c r="H80" s="272" t="s">
        <v>131</v>
      </c>
      <c r="I80" s="272"/>
      <c r="J80" s="272"/>
      <c r="K80" s="272"/>
      <c r="L80" s="272"/>
      <c r="M80" s="272"/>
      <c r="N80" s="272"/>
    </row>
    <row r="81" spans="2:15">
      <c r="B81" s="269"/>
      <c r="C81" s="289"/>
      <c r="D81" s="289"/>
      <c r="E81" s="289"/>
      <c r="F81" s="289"/>
      <c r="H81" s="272"/>
      <c r="I81" s="272"/>
      <c r="J81" s="272"/>
      <c r="K81" s="272"/>
      <c r="L81" s="272"/>
      <c r="M81" s="272"/>
      <c r="N81" s="272"/>
    </row>
    <row r="82" spans="2:15">
      <c r="B82" s="269"/>
      <c r="C82" s="289"/>
      <c r="D82" s="289"/>
      <c r="E82" s="289"/>
      <c r="F82" s="289"/>
      <c r="H82" s="272"/>
      <c r="I82" s="272"/>
      <c r="J82" s="272"/>
      <c r="K82" s="272"/>
      <c r="L82" s="272"/>
      <c r="M82" s="272"/>
      <c r="N82" s="272"/>
    </row>
    <row r="83" spans="2:15">
      <c r="B83" s="269"/>
      <c r="C83" s="289"/>
      <c r="D83" s="289"/>
      <c r="E83" s="289"/>
      <c r="F83" s="289"/>
      <c r="H83" s="272"/>
      <c r="I83" s="272"/>
      <c r="J83" s="272"/>
      <c r="K83" s="272"/>
      <c r="L83" s="272"/>
      <c r="M83" s="272"/>
      <c r="N83" s="272"/>
    </row>
    <row r="84" spans="2:15">
      <c r="B84" s="269"/>
      <c r="C84" s="289"/>
      <c r="D84" s="289"/>
      <c r="E84" s="289"/>
      <c r="F84" s="289"/>
      <c r="H84" s="272"/>
      <c r="I84" s="272"/>
      <c r="J84" s="272"/>
      <c r="K84" s="272"/>
      <c r="L84" s="272"/>
      <c r="M84" s="272"/>
      <c r="N84" s="272"/>
    </row>
    <row r="85" spans="2:15">
      <c r="B85" s="269"/>
      <c r="C85" s="289"/>
      <c r="D85" s="289"/>
      <c r="E85" s="289"/>
      <c r="F85" s="289"/>
      <c r="H85" s="272"/>
      <c r="I85" s="272"/>
      <c r="J85" s="272"/>
      <c r="K85" s="272"/>
      <c r="L85" s="272"/>
      <c r="M85" s="272"/>
      <c r="N85" s="272"/>
    </row>
    <row r="86" spans="2:15">
      <c r="B86" s="269"/>
      <c r="C86" s="289"/>
      <c r="D86" s="289"/>
      <c r="E86" s="289"/>
      <c r="F86" s="289"/>
      <c r="H86" s="272"/>
      <c r="I86" s="272"/>
      <c r="J86" s="272"/>
      <c r="K86" s="272"/>
      <c r="L86" s="272"/>
      <c r="M86" s="272"/>
      <c r="N86" s="272"/>
    </row>
    <row r="87" spans="2:15">
      <c r="B87" s="269"/>
      <c r="C87" s="289"/>
      <c r="D87" s="289"/>
      <c r="E87" s="289"/>
      <c r="F87" s="289"/>
      <c r="H87" s="272"/>
      <c r="I87" s="272"/>
      <c r="J87" s="272"/>
      <c r="K87" s="272"/>
      <c r="L87" s="272"/>
      <c r="M87" s="272"/>
      <c r="N87" s="272"/>
    </row>
    <row r="88" spans="2:15">
      <c r="B88" s="269"/>
      <c r="C88" s="289"/>
      <c r="D88" s="289"/>
      <c r="E88" s="289"/>
      <c r="F88" s="289"/>
      <c r="H88" s="272"/>
      <c r="I88" s="272"/>
      <c r="J88" s="272"/>
      <c r="K88" s="272"/>
      <c r="L88" s="272"/>
      <c r="M88" s="272"/>
      <c r="N88" s="272"/>
    </row>
    <row r="89" spans="2:15">
      <c r="B89" s="269"/>
      <c r="C89" s="289"/>
      <c r="D89" s="289"/>
      <c r="E89" s="289"/>
      <c r="F89" s="289"/>
      <c r="H89" s="272"/>
      <c r="I89" s="272"/>
      <c r="J89" s="272"/>
      <c r="K89" s="272"/>
      <c r="L89" s="272"/>
      <c r="M89" s="272"/>
      <c r="N89" s="272"/>
    </row>
    <row r="90" spans="2:15">
      <c r="C90" s="47"/>
      <c r="D90" s="47"/>
      <c r="E90" s="47"/>
      <c r="F90" s="47"/>
    </row>
    <row r="91" spans="2:15">
      <c r="C91" s="47"/>
      <c r="D91" s="47"/>
      <c r="E91" s="47"/>
      <c r="F91" s="47"/>
    </row>
    <row r="92" spans="2:15">
      <c r="C92" s="47"/>
      <c r="D92" s="47"/>
      <c r="E92" s="47"/>
      <c r="F92" s="47"/>
      <c r="H92" s="283" t="s">
        <v>421</v>
      </c>
      <c r="I92" s="283"/>
      <c r="J92" s="283"/>
      <c r="K92" s="283"/>
      <c r="L92" s="283"/>
      <c r="M92" s="283"/>
      <c r="N92" s="283"/>
      <c r="O92" s="283"/>
    </row>
    <row r="93" spans="2:15">
      <c r="H93" s="283"/>
      <c r="I93" s="283"/>
      <c r="J93" s="283"/>
      <c r="K93" s="283"/>
      <c r="L93" s="283"/>
      <c r="M93" s="283"/>
      <c r="N93" s="283"/>
      <c r="O93" s="283"/>
    </row>
    <row r="94" spans="2:15">
      <c r="H94" s="283"/>
      <c r="I94" s="283"/>
      <c r="J94" s="283"/>
      <c r="K94" s="283"/>
      <c r="L94" s="283"/>
      <c r="M94" s="283"/>
      <c r="N94" s="283"/>
      <c r="O94" s="283"/>
    </row>
    <row r="95" spans="2:15">
      <c r="H95" s="283"/>
      <c r="I95" s="283"/>
      <c r="J95" s="283"/>
      <c r="K95" s="283"/>
      <c r="L95" s="283"/>
      <c r="M95" s="283"/>
      <c r="N95" s="283"/>
      <c r="O95" s="283"/>
    </row>
    <row r="96" spans="2:15">
      <c r="H96" s="283"/>
      <c r="I96" s="283"/>
      <c r="J96" s="283"/>
      <c r="K96" s="283"/>
      <c r="L96" s="283"/>
      <c r="M96" s="283"/>
      <c r="N96" s="283"/>
      <c r="O96" s="283"/>
    </row>
    <row r="97" spans="8:15">
      <c r="H97" s="283"/>
      <c r="I97" s="283"/>
      <c r="J97" s="283"/>
      <c r="K97" s="283"/>
      <c r="L97" s="283"/>
      <c r="M97" s="283"/>
      <c r="N97" s="283"/>
      <c r="O97" s="283"/>
    </row>
    <row r="98" spans="8:15">
      <c r="H98" s="283"/>
      <c r="I98" s="283"/>
      <c r="J98" s="283"/>
      <c r="K98" s="283"/>
      <c r="L98" s="283"/>
      <c r="M98" s="283"/>
      <c r="N98" s="283"/>
      <c r="O98" s="283"/>
    </row>
    <row r="99" spans="8:15">
      <c r="H99" s="283"/>
      <c r="I99" s="283"/>
      <c r="J99" s="283"/>
      <c r="K99" s="283"/>
      <c r="L99" s="283"/>
      <c r="M99" s="283"/>
      <c r="N99" s="283"/>
      <c r="O99" s="283"/>
    </row>
    <row r="100" spans="8:15">
      <c r="H100" s="283"/>
      <c r="I100" s="283"/>
      <c r="J100" s="283"/>
      <c r="K100" s="283"/>
      <c r="L100" s="283"/>
      <c r="M100" s="283"/>
      <c r="N100" s="283"/>
      <c r="O100" s="283"/>
    </row>
    <row r="101" spans="8:15">
      <c r="H101" s="283"/>
      <c r="I101" s="283"/>
      <c r="J101" s="283"/>
      <c r="K101" s="283"/>
      <c r="L101" s="283"/>
      <c r="M101" s="283"/>
      <c r="N101" s="283"/>
      <c r="O101" s="283"/>
    </row>
    <row r="102" spans="8:15">
      <c r="H102" s="283"/>
      <c r="I102" s="283"/>
      <c r="J102" s="283"/>
      <c r="K102" s="283"/>
      <c r="L102" s="283"/>
      <c r="M102" s="283"/>
      <c r="N102" s="283"/>
      <c r="O102" s="283"/>
    </row>
    <row r="103" spans="8:15">
      <c r="H103" s="283"/>
      <c r="I103" s="283"/>
      <c r="J103" s="283"/>
      <c r="K103" s="283"/>
      <c r="L103" s="283"/>
      <c r="M103" s="283"/>
      <c r="N103" s="283"/>
      <c r="O103" s="283"/>
    </row>
    <row r="104" spans="8:15">
      <c r="H104" s="283"/>
      <c r="I104" s="283"/>
      <c r="J104" s="283"/>
      <c r="K104" s="283"/>
      <c r="L104" s="283"/>
      <c r="M104" s="283"/>
      <c r="N104" s="283"/>
      <c r="O104" s="283"/>
    </row>
    <row r="105" spans="8:15">
      <c r="H105" s="283"/>
      <c r="I105" s="283"/>
      <c r="J105" s="283"/>
      <c r="K105" s="283"/>
      <c r="L105" s="283"/>
      <c r="M105" s="283"/>
      <c r="N105" s="283"/>
      <c r="O105" s="283"/>
    </row>
    <row r="106" spans="8:15">
      <c r="H106" s="283"/>
      <c r="I106" s="283"/>
      <c r="J106" s="283"/>
      <c r="K106" s="283"/>
      <c r="L106" s="283"/>
      <c r="M106" s="283"/>
      <c r="N106" s="283"/>
      <c r="O106" s="283"/>
    </row>
    <row r="107" spans="8:15">
      <c r="H107" s="283"/>
      <c r="I107" s="283"/>
      <c r="J107" s="283"/>
      <c r="K107" s="283"/>
      <c r="L107" s="283"/>
      <c r="M107" s="283"/>
      <c r="N107" s="283"/>
      <c r="O107" s="283"/>
    </row>
    <row r="108" spans="8:15">
      <c r="H108" s="283"/>
      <c r="I108" s="283"/>
      <c r="J108" s="283"/>
      <c r="K108" s="283"/>
      <c r="L108" s="283"/>
      <c r="M108" s="283"/>
      <c r="N108" s="283"/>
      <c r="O108" s="283"/>
    </row>
    <row r="109" spans="8:15">
      <c r="H109" s="283"/>
      <c r="I109" s="283"/>
      <c r="J109" s="283"/>
      <c r="K109" s="283"/>
      <c r="L109" s="283"/>
      <c r="M109" s="283"/>
      <c r="N109" s="283"/>
      <c r="O109" s="283"/>
    </row>
    <row r="110" spans="8:15">
      <c r="H110" s="283"/>
      <c r="I110" s="283"/>
      <c r="J110" s="283"/>
      <c r="K110" s="283"/>
      <c r="L110" s="283"/>
      <c r="M110" s="283"/>
      <c r="N110" s="283"/>
      <c r="O110" s="283"/>
    </row>
    <row r="111" spans="8:15">
      <c r="H111" s="283"/>
      <c r="I111" s="283"/>
      <c r="J111" s="283"/>
      <c r="K111" s="283"/>
      <c r="L111" s="283"/>
      <c r="M111" s="283"/>
      <c r="N111" s="283"/>
      <c r="O111" s="283"/>
    </row>
    <row r="112" spans="8:15">
      <c r="H112" s="283"/>
      <c r="I112" s="283"/>
      <c r="J112" s="283"/>
      <c r="K112" s="283"/>
      <c r="L112" s="283"/>
      <c r="M112" s="283"/>
      <c r="N112" s="283"/>
      <c r="O112" s="283"/>
    </row>
    <row r="113" spans="8:15">
      <c r="H113" s="283"/>
      <c r="I113" s="283"/>
      <c r="J113" s="283"/>
      <c r="K113" s="283"/>
      <c r="L113" s="283"/>
      <c r="M113" s="283"/>
      <c r="N113" s="283"/>
      <c r="O113" s="283"/>
    </row>
    <row r="114" spans="8:15">
      <c r="H114" s="283"/>
      <c r="I114" s="283"/>
      <c r="J114" s="283"/>
      <c r="K114" s="283"/>
      <c r="L114" s="283"/>
      <c r="M114" s="283"/>
      <c r="N114" s="283"/>
      <c r="O114" s="283"/>
    </row>
    <row r="115" spans="8:15">
      <c r="H115" s="283"/>
      <c r="I115" s="283"/>
      <c r="J115" s="283"/>
      <c r="K115" s="283"/>
      <c r="L115" s="283"/>
      <c r="M115" s="283"/>
      <c r="N115" s="283"/>
      <c r="O115" s="283"/>
    </row>
  </sheetData>
  <mergeCells count="50">
    <mergeCell ref="H92:O115"/>
    <mergeCell ref="B58:C58"/>
    <mergeCell ref="B59:C59"/>
    <mergeCell ref="B60:C60"/>
    <mergeCell ref="B61:C61"/>
    <mergeCell ref="C66:F71"/>
    <mergeCell ref="B62:B63"/>
    <mergeCell ref="C65:F65"/>
    <mergeCell ref="C80:F89"/>
    <mergeCell ref="B80:B89"/>
    <mergeCell ref="B69:B71"/>
    <mergeCell ref="B66:B68"/>
    <mergeCell ref="C72:F79"/>
    <mergeCell ref="B72:B79"/>
    <mergeCell ref="B2:E2"/>
    <mergeCell ref="B43:B45"/>
    <mergeCell ref="B46:B48"/>
    <mergeCell ref="B49:B51"/>
    <mergeCell ref="B33:B35"/>
    <mergeCell ref="C17:F17"/>
    <mergeCell ref="C22:F22"/>
    <mergeCell ref="C35:F35"/>
    <mergeCell ref="C32:F32"/>
    <mergeCell ref="C27:F27"/>
    <mergeCell ref="B36:F36"/>
    <mergeCell ref="C30:C31"/>
    <mergeCell ref="B28:B32"/>
    <mergeCell ref="C13:C14"/>
    <mergeCell ref="C15:C16"/>
    <mergeCell ref="B13:B17"/>
    <mergeCell ref="B18:B22"/>
    <mergeCell ref="B23:B27"/>
    <mergeCell ref="C28:C29"/>
    <mergeCell ref="C23:C24"/>
    <mergeCell ref="C25:C26"/>
    <mergeCell ref="C18:C19"/>
    <mergeCell ref="C20:C21"/>
    <mergeCell ref="B40:B42"/>
    <mergeCell ref="J49:J51"/>
    <mergeCell ref="K49:K51"/>
    <mergeCell ref="L49:L51"/>
    <mergeCell ref="M49:M51"/>
    <mergeCell ref="P40:P42"/>
    <mergeCell ref="P43:P45"/>
    <mergeCell ref="G54:G55"/>
    <mergeCell ref="G53:H53"/>
    <mergeCell ref="H80:N89"/>
    <mergeCell ref="H65:R78"/>
    <mergeCell ref="N46:N48"/>
    <mergeCell ref="N49:N51"/>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EFF1-D294-451C-BB8E-D58C8AE90BA1}">
  <dimension ref="C3:X103"/>
  <sheetViews>
    <sheetView topLeftCell="A30" zoomScaleNormal="100" workbookViewId="0">
      <selection activeCell="M35" sqref="M35"/>
    </sheetView>
  </sheetViews>
  <sheetFormatPr defaultColWidth="8.58203125" defaultRowHeight="17"/>
  <cols>
    <col min="1" max="1" width="8.58203125" style="1"/>
    <col min="2" max="2" width="7.08203125" style="1" customWidth="1"/>
    <col min="3" max="3" width="28.25" style="1" bestFit="1" customWidth="1"/>
    <col min="4" max="14" width="10.25" style="1" bestFit="1" customWidth="1"/>
    <col min="15" max="15" width="12.33203125" style="1" bestFit="1" customWidth="1"/>
    <col min="16" max="16" width="15.75" style="1" customWidth="1"/>
    <col min="17" max="17" width="19.75" style="1" bestFit="1" customWidth="1"/>
    <col min="18" max="18" width="10.33203125" style="1" bestFit="1" customWidth="1"/>
    <col min="19" max="19" width="9.83203125" style="1" bestFit="1" customWidth="1"/>
    <col min="20" max="20" width="11" style="1" bestFit="1" customWidth="1"/>
    <col min="21" max="22" width="9.83203125" style="1" bestFit="1" customWidth="1"/>
    <col min="23" max="23" width="10.33203125" style="1" bestFit="1" customWidth="1"/>
    <col min="24" max="24" width="40.83203125" style="1" customWidth="1"/>
    <col min="25" max="25" width="47.33203125" style="1" bestFit="1" customWidth="1"/>
    <col min="26" max="26" width="46" style="1" bestFit="1" customWidth="1"/>
    <col min="27" max="16384" width="8.58203125" style="1"/>
  </cols>
  <sheetData>
    <row r="3" spans="3:21">
      <c r="C3" s="97" t="s">
        <v>155</v>
      </c>
      <c r="D3" s="98">
        <v>2015</v>
      </c>
      <c r="E3" s="98">
        <v>2016</v>
      </c>
      <c r="F3" s="98">
        <v>2017</v>
      </c>
      <c r="G3" s="98">
        <v>2018</v>
      </c>
      <c r="H3" s="98">
        <v>2019</v>
      </c>
      <c r="I3" s="98">
        <v>2020</v>
      </c>
      <c r="J3" s="98">
        <v>2021</v>
      </c>
      <c r="K3" s="98">
        <v>2022</v>
      </c>
      <c r="L3" s="98">
        <v>2023</v>
      </c>
      <c r="M3" s="98">
        <v>2024</v>
      </c>
      <c r="N3" s="98">
        <v>2025</v>
      </c>
      <c r="Q3" s="320" t="s">
        <v>194</v>
      </c>
      <c r="R3" s="320"/>
      <c r="S3" s="82" t="s">
        <v>156</v>
      </c>
      <c r="T3" s="82" t="s">
        <v>157</v>
      </c>
      <c r="U3" s="82" t="s">
        <v>159</v>
      </c>
    </row>
    <row r="4" spans="3:21" ht="16.5" customHeight="1">
      <c r="C4" s="99" t="s">
        <v>0</v>
      </c>
      <c r="D4" s="2"/>
      <c r="E4" s="2"/>
      <c r="F4" s="2"/>
      <c r="G4" s="2"/>
      <c r="H4" s="2"/>
      <c r="I4" s="2" t="s">
        <v>19</v>
      </c>
      <c r="J4" s="2" t="s">
        <v>19</v>
      </c>
      <c r="K4" s="2" t="s">
        <v>19</v>
      </c>
      <c r="L4" s="2" t="s">
        <v>19</v>
      </c>
      <c r="M4" s="2">
        <v>1844.3</v>
      </c>
      <c r="N4" s="2">
        <v>1803</v>
      </c>
      <c r="Q4" s="326" t="s">
        <v>190</v>
      </c>
      <c r="R4" s="332"/>
      <c r="S4" s="332"/>
      <c r="T4" s="332"/>
      <c r="U4" s="327"/>
    </row>
    <row r="5" spans="3:21" ht="33" customHeight="1">
      <c r="C5" s="239" t="s">
        <v>56</v>
      </c>
      <c r="D5" s="2"/>
      <c r="E5" s="2"/>
      <c r="F5" s="2"/>
      <c r="G5" s="2"/>
      <c r="H5" s="2"/>
      <c r="I5" s="2" t="s">
        <v>19</v>
      </c>
      <c r="J5" s="2" t="s">
        <v>19</v>
      </c>
      <c r="K5" s="2" t="s">
        <v>19</v>
      </c>
      <c r="L5" s="2" t="s">
        <v>19</v>
      </c>
      <c r="M5" s="67">
        <v>473.6</v>
      </c>
      <c r="N5" s="67">
        <v>468.5</v>
      </c>
      <c r="Q5" s="330" t="s">
        <v>197</v>
      </c>
      <c r="R5" s="104" t="s">
        <v>193</v>
      </c>
      <c r="S5" s="95">
        <v>1594.4</v>
      </c>
      <c r="T5" s="95">
        <v>1378.6</v>
      </c>
      <c r="U5" s="95" t="s">
        <v>19</v>
      </c>
    </row>
    <row r="6" spans="3:21">
      <c r="C6" s="240"/>
      <c r="D6" s="28"/>
      <c r="E6" s="28"/>
      <c r="F6" s="28"/>
      <c r="G6" s="28"/>
      <c r="H6" s="28"/>
      <c r="I6" s="2" t="s">
        <v>19</v>
      </c>
      <c r="J6" s="2"/>
      <c r="K6" s="2"/>
      <c r="L6" s="2"/>
      <c r="M6" s="67"/>
      <c r="N6" s="67"/>
      <c r="Q6" s="331"/>
      <c r="R6" s="104" t="s">
        <v>1</v>
      </c>
      <c r="S6" s="95">
        <v>68.099999999999994</v>
      </c>
      <c r="T6" s="95">
        <v>-87.6</v>
      </c>
      <c r="U6" s="95" t="s">
        <v>19</v>
      </c>
    </row>
    <row r="7" spans="3:21">
      <c r="C7" s="239" t="s">
        <v>1</v>
      </c>
      <c r="D7" s="2"/>
      <c r="E7" s="2"/>
      <c r="F7" s="2"/>
      <c r="G7" s="2"/>
      <c r="H7" s="2"/>
      <c r="I7" s="2" t="s">
        <v>19</v>
      </c>
      <c r="J7" s="2" t="s">
        <v>19</v>
      </c>
      <c r="K7" s="2" t="s">
        <v>19</v>
      </c>
      <c r="L7" s="2" t="s">
        <v>19</v>
      </c>
      <c r="M7" s="67">
        <v>216.8</v>
      </c>
      <c r="N7" s="67">
        <v>283</v>
      </c>
      <c r="Q7" s="255" t="s">
        <v>149</v>
      </c>
      <c r="R7" s="104" t="s">
        <v>193</v>
      </c>
      <c r="S7" s="95">
        <v>468.9</v>
      </c>
      <c r="T7" s="95">
        <v>413.2</v>
      </c>
      <c r="U7" s="95">
        <v>393.7</v>
      </c>
    </row>
    <row r="8" spans="3:21">
      <c r="C8" s="240"/>
      <c r="D8" s="2"/>
      <c r="E8" s="2"/>
      <c r="F8" s="2"/>
      <c r="G8" s="2"/>
      <c r="H8" s="28"/>
      <c r="I8" s="2" t="s">
        <v>19</v>
      </c>
      <c r="J8" s="2" t="s">
        <v>19</v>
      </c>
      <c r="K8" s="2" t="s">
        <v>19</v>
      </c>
      <c r="L8" s="2" t="s">
        <v>19</v>
      </c>
      <c r="M8" s="5">
        <f>M7/M4</f>
        <v>0.11755137450523234</v>
      </c>
      <c r="N8" s="5">
        <f>N7/N4</f>
        <v>0.1569606211869107</v>
      </c>
      <c r="Q8" s="255"/>
      <c r="R8" s="104" t="s">
        <v>1</v>
      </c>
      <c r="S8" s="95">
        <v>45.1</v>
      </c>
      <c r="T8" s="95">
        <v>65.900000000000006</v>
      </c>
      <c r="U8" s="95">
        <v>56.5</v>
      </c>
    </row>
    <row r="9" spans="3:21">
      <c r="C9" s="239" t="s">
        <v>2</v>
      </c>
      <c r="D9" s="2"/>
      <c r="E9" s="2"/>
      <c r="F9" s="2"/>
      <c r="G9" s="2"/>
      <c r="H9" s="2"/>
      <c r="I9" s="2" t="s">
        <v>19</v>
      </c>
      <c r="J9" s="2" t="s">
        <v>19</v>
      </c>
      <c r="K9" s="2" t="s">
        <v>19</v>
      </c>
      <c r="L9" s="2" t="s">
        <v>19</v>
      </c>
      <c r="M9" s="67">
        <v>-63.4</v>
      </c>
      <c r="N9" s="67">
        <v>-40.200000000000003</v>
      </c>
      <c r="Q9" s="255" t="s">
        <v>158</v>
      </c>
      <c r="R9" s="104" t="s">
        <v>193</v>
      </c>
      <c r="S9" s="95">
        <v>6156.6</v>
      </c>
      <c r="T9" s="95">
        <v>5790.4</v>
      </c>
      <c r="U9" s="95">
        <v>5120.3999999999996</v>
      </c>
    </row>
    <row r="10" spans="3:21">
      <c r="C10" s="240"/>
      <c r="D10" s="28"/>
      <c r="E10" s="28"/>
      <c r="F10" s="28"/>
      <c r="G10" s="28"/>
      <c r="H10" s="28"/>
      <c r="I10" s="2" t="s">
        <v>19</v>
      </c>
      <c r="J10" s="2" t="s">
        <v>19</v>
      </c>
      <c r="K10" s="2" t="s">
        <v>19</v>
      </c>
      <c r="L10" s="2" t="s">
        <v>19</v>
      </c>
      <c r="M10" s="5">
        <f>M9/M4</f>
        <v>-3.4376186086862222E-2</v>
      </c>
      <c r="N10" s="5">
        <f>N9/N4</f>
        <v>-2.2296173044925125E-2</v>
      </c>
      <c r="Q10" s="255"/>
      <c r="R10" s="104" t="s">
        <v>1</v>
      </c>
      <c r="S10" s="95">
        <v>167.7</v>
      </c>
      <c r="T10" s="95">
        <v>149.1</v>
      </c>
      <c r="U10" s="95">
        <v>-817.7</v>
      </c>
    </row>
    <row r="11" spans="3:21">
      <c r="C11" s="323"/>
      <c r="D11" s="324"/>
      <c r="E11" s="324"/>
      <c r="F11" s="324"/>
      <c r="G11" s="324"/>
      <c r="H11" s="324"/>
      <c r="I11" s="324"/>
      <c r="J11" s="324"/>
      <c r="K11" s="324"/>
      <c r="L11" s="324"/>
      <c r="M11" s="324"/>
      <c r="N11" s="325"/>
      <c r="Q11" s="255" t="s">
        <v>160</v>
      </c>
      <c r="R11" s="104" t="s">
        <v>193</v>
      </c>
      <c r="S11" s="95" t="s">
        <v>19</v>
      </c>
      <c r="T11" s="95">
        <v>936.5</v>
      </c>
      <c r="U11" s="95">
        <v>816.4</v>
      </c>
    </row>
    <row r="12" spans="3:21">
      <c r="C12" s="99" t="s">
        <v>3</v>
      </c>
      <c r="D12" s="28"/>
      <c r="E12" s="28"/>
      <c r="F12" s="28"/>
      <c r="G12" s="28"/>
      <c r="H12" s="28"/>
      <c r="I12" s="2" t="s">
        <v>19</v>
      </c>
      <c r="J12" s="2" t="s">
        <v>19</v>
      </c>
      <c r="K12" s="2" t="s">
        <v>19</v>
      </c>
      <c r="L12" s="2" t="s">
        <v>19</v>
      </c>
      <c r="M12" s="67">
        <v>105.1</v>
      </c>
      <c r="N12" s="2">
        <v>58.9</v>
      </c>
      <c r="Q12" s="255"/>
      <c r="R12" s="104" t="s">
        <v>1</v>
      </c>
      <c r="S12" s="95" t="s">
        <v>19</v>
      </c>
      <c r="T12" s="95">
        <f>-63.1</f>
        <v>-63.1</v>
      </c>
      <c r="U12" s="95">
        <v>-38.700000000000003</v>
      </c>
    </row>
    <row r="13" spans="3:21">
      <c r="C13" s="99" t="s">
        <v>4</v>
      </c>
      <c r="D13" s="28"/>
      <c r="E13" s="28"/>
      <c r="F13" s="28"/>
      <c r="G13" s="28"/>
      <c r="H13" s="28"/>
      <c r="I13" s="2" t="s">
        <v>19</v>
      </c>
      <c r="J13" s="2" t="s">
        <v>19</v>
      </c>
      <c r="K13" s="2" t="s">
        <v>19</v>
      </c>
      <c r="L13" s="2" t="s">
        <v>19</v>
      </c>
      <c r="M13" s="67">
        <v>1577</v>
      </c>
      <c r="N13" s="67">
        <v>1593.1</v>
      </c>
      <c r="Q13" s="322" t="s">
        <v>191</v>
      </c>
      <c r="R13" s="322"/>
      <c r="S13" s="322"/>
      <c r="T13" s="322"/>
      <c r="U13" s="322"/>
    </row>
    <row r="14" spans="3:21">
      <c r="C14" s="99" t="s">
        <v>154</v>
      </c>
      <c r="D14" s="28"/>
      <c r="E14" s="28"/>
      <c r="F14" s="28"/>
      <c r="G14" s="28"/>
      <c r="H14" s="28"/>
      <c r="I14" s="2" t="s">
        <v>19</v>
      </c>
      <c r="J14" s="2" t="s">
        <v>19</v>
      </c>
      <c r="K14" s="2" t="s">
        <v>19</v>
      </c>
      <c r="L14" s="2" t="s">
        <v>19</v>
      </c>
      <c r="M14" s="5">
        <f>M13/M12</f>
        <v>15.004757373929591</v>
      </c>
      <c r="N14" s="5">
        <f>N13/N12</f>
        <v>27.047538200339556</v>
      </c>
      <c r="Q14" s="264" t="s">
        <v>195</v>
      </c>
      <c r="R14" s="104" t="s">
        <v>193</v>
      </c>
      <c r="S14" s="44">
        <v>2229.9</v>
      </c>
      <c r="T14" s="44">
        <v>2207.8000000000002</v>
      </c>
      <c r="U14" s="44">
        <v>2090.6</v>
      </c>
    </row>
    <row r="15" spans="3:21" ht="17.149999999999999" customHeight="1">
      <c r="Q15" s="255"/>
      <c r="R15" s="104" t="s">
        <v>1</v>
      </c>
      <c r="S15" s="44">
        <v>365.5</v>
      </c>
      <c r="T15" s="44">
        <v>352.9</v>
      </c>
      <c r="U15" s="44">
        <v>362</v>
      </c>
    </row>
    <row r="16" spans="3:21">
      <c r="C16" s="97" t="s">
        <v>150</v>
      </c>
      <c r="D16" s="98">
        <v>2015</v>
      </c>
      <c r="E16" s="98">
        <v>2016</v>
      </c>
      <c r="F16" s="98">
        <v>2017</v>
      </c>
      <c r="G16" s="98">
        <v>2018</v>
      </c>
      <c r="H16" s="98">
        <v>2019</v>
      </c>
      <c r="I16" s="98">
        <v>2020</v>
      </c>
      <c r="J16" s="98">
        <v>2021</v>
      </c>
      <c r="K16" s="98">
        <v>2022</v>
      </c>
      <c r="L16" s="98">
        <v>2023</v>
      </c>
      <c r="M16" s="98">
        <v>2024</v>
      </c>
      <c r="N16" s="98">
        <v>2025</v>
      </c>
      <c r="O16" s="98">
        <v>2026</v>
      </c>
      <c r="Q16" s="266" t="s">
        <v>198</v>
      </c>
      <c r="R16" s="104" t="s">
        <v>193</v>
      </c>
      <c r="S16" s="113">
        <v>705.8</v>
      </c>
      <c r="T16" s="113">
        <v>836.3</v>
      </c>
      <c r="U16" s="113">
        <v>826.4</v>
      </c>
    </row>
    <row r="17" spans="3:23">
      <c r="C17" s="99" t="s">
        <v>0</v>
      </c>
      <c r="D17" s="28">
        <v>602</v>
      </c>
      <c r="E17" s="28">
        <v>835</v>
      </c>
      <c r="F17" s="28">
        <v>898</v>
      </c>
      <c r="G17" s="28">
        <v>1069</v>
      </c>
      <c r="H17" s="28">
        <v>1406</v>
      </c>
      <c r="I17" s="2">
        <v>1485</v>
      </c>
      <c r="J17" s="3">
        <v>1969</v>
      </c>
      <c r="K17" s="3">
        <v>2108</v>
      </c>
      <c r="L17" s="3">
        <v>2115</v>
      </c>
      <c r="M17" s="3">
        <v>2177</v>
      </c>
      <c r="N17" s="3">
        <v>2538</v>
      </c>
      <c r="Q17" s="254"/>
      <c r="R17" s="104" t="s">
        <v>1</v>
      </c>
      <c r="S17" s="113">
        <v>145.4</v>
      </c>
      <c r="T17" s="113">
        <v>200.2</v>
      </c>
      <c r="U17" s="113">
        <v>200.6</v>
      </c>
    </row>
    <row r="18" spans="3:23">
      <c r="C18" s="265" t="s">
        <v>56</v>
      </c>
      <c r="D18" s="28">
        <v>290</v>
      </c>
      <c r="E18" s="28">
        <v>410</v>
      </c>
      <c r="F18" s="28">
        <v>448</v>
      </c>
      <c r="G18" s="28">
        <v>537</v>
      </c>
      <c r="H18" s="28">
        <v>676</v>
      </c>
      <c r="I18" s="2">
        <v>619</v>
      </c>
      <c r="J18" s="68">
        <v>809.8</v>
      </c>
      <c r="K18" s="68">
        <v>914.9</v>
      </c>
      <c r="L18" s="68">
        <v>954.5</v>
      </c>
      <c r="M18" s="68">
        <v>950.7</v>
      </c>
      <c r="N18" s="69">
        <v>1046.8</v>
      </c>
      <c r="Q18" s="254"/>
      <c r="R18" s="104" t="s">
        <v>196</v>
      </c>
      <c r="S18" s="321" t="s">
        <v>192</v>
      </c>
      <c r="T18" s="321"/>
      <c r="U18" s="321"/>
    </row>
    <row r="19" spans="3:23">
      <c r="C19" s="265"/>
      <c r="D19" s="28"/>
      <c r="E19" s="28"/>
      <c r="F19" s="28"/>
      <c r="G19" s="28"/>
      <c r="H19" s="28"/>
      <c r="I19" s="28" t="s">
        <v>19</v>
      </c>
      <c r="J19" s="128">
        <f>J18/J17</f>
        <v>0.41127475876079228</v>
      </c>
      <c r="K19" s="128">
        <f>K18/K17</f>
        <v>0.43401328273244782</v>
      </c>
      <c r="L19" s="128">
        <f t="shared" ref="L19:N19" si="0">L18/L17</f>
        <v>0.45130023640661937</v>
      </c>
      <c r="M19" s="128">
        <f t="shared" si="0"/>
        <v>0.43670188332567755</v>
      </c>
      <c r="N19" s="128">
        <f t="shared" si="0"/>
        <v>0.41245074862096137</v>
      </c>
    </row>
    <row r="20" spans="3:23">
      <c r="C20" s="317" t="s">
        <v>138</v>
      </c>
      <c r="D20" s="198"/>
      <c r="E20" s="198"/>
      <c r="F20" s="198"/>
      <c r="G20" s="198"/>
      <c r="H20" s="198"/>
      <c r="I20" s="198" t="s">
        <v>19</v>
      </c>
      <c r="J20" s="68">
        <v>209.8</v>
      </c>
      <c r="K20" s="68">
        <v>226.3</v>
      </c>
      <c r="L20" s="68">
        <v>263.8</v>
      </c>
      <c r="M20" s="68">
        <v>262.10000000000002</v>
      </c>
      <c r="N20" s="68">
        <v>262.3</v>
      </c>
    </row>
    <row r="21" spans="3:23">
      <c r="C21" s="317"/>
      <c r="D21" s="198"/>
      <c r="E21" s="198"/>
      <c r="F21" s="198"/>
      <c r="G21" s="198"/>
      <c r="H21" s="198"/>
      <c r="I21" s="198" t="s">
        <v>19</v>
      </c>
      <c r="J21" s="5">
        <f>J20/J17</f>
        <v>0.10655154900964957</v>
      </c>
      <c r="K21" s="5">
        <f>K20/K17</f>
        <v>0.1073529411764706</v>
      </c>
      <c r="L21" s="5">
        <f t="shared" ref="L21:N21" si="1">L20/L17</f>
        <v>0.12472813238770686</v>
      </c>
      <c r="M21" s="5">
        <f t="shared" si="1"/>
        <v>0.12039503904455674</v>
      </c>
      <c r="N21" s="5">
        <f t="shared" si="1"/>
        <v>0.1033490937746257</v>
      </c>
    </row>
    <row r="22" spans="3:23">
      <c r="C22" s="317" t="s">
        <v>139</v>
      </c>
      <c r="D22" s="198"/>
      <c r="E22" s="198"/>
      <c r="F22" s="198"/>
      <c r="G22" s="198"/>
      <c r="H22" s="198"/>
      <c r="I22" s="198">
        <v>98</v>
      </c>
      <c r="J22" s="68">
        <v>104.7</v>
      </c>
      <c r="K22" s="68">
        <v>139.80000000000001</v>
      </c>
      <c r="L22" s="68">
        <v>134.69999999999999</v>
      </c>
      <c r="M22" s="68">
        <v>124.7</v>
      </c>
      <c r="N22" s="68">
        <v>130.69999999999999</v>
      </c>
    </row>
    <row r="23" spans="3:23">
      <c r="C23" s="317"/>
      <c r="D23" s="198"/>
      <c r="E23" s="198"/>
      <c r="F23" s="198"/>
      <c r="G23" s="198"/>
      <c r="H23" s="198"/>
      <c r="I23" s="28" t="s">
        <v>19</v>
      </c>
      <c r="J23" s="5">
        <f>J22/J17</f>
        <v>5.3174200101574406E-2</v>
      </c>
      <c r="K23" s="5">
        <f>K22/K17</f>
        <v>6.6318785578747638E-2</v>
      </c>
      <c r="L23" s="5">
        <f t="shared" ref="L23:N23" si="2">L22/L17</f>
        <v>6.368794326241134E-2</v>
      </c>
      <c r="M23" s="5">
        <f t="shared" si="2"/>
        <v>5.7280661460725774E-2</v>
      </c>
      <c r="N23" s="5">
        <f t="shared" si="2"/>
        <v>5.1497241922773836E-2</v>
      </c>
    </row>
    <row r="24" spans="3:23">
      <c r="C24" s="317" t="s">
        <v>140</v>
      </c>
      <c r="D24" s="198"/>
      <c r="E24" s="198"/>
      <c r="F24" s="198"/>
      <c r="G24" s="198"/>
      <c r="H24" s="198"/>
      <c r="I24" s="198" t="s">
        <v>19</v>
      </c>
      <c r="J24" s="68">
        <v>82</v>
      </c>
      <c r="K24" s="68">
        <v>76.900000000000006</v>
      </c>
      <c r="L24" s="68">
        <v>95.8</v>
      </c>
      <c r="M24" s="68">
        <v>97.8</v>
      </c>
      <c r="N24" s="68">
        <v>108.8</v>
      </c>
    </row>
    <row r="25" spans="3:23">
      <c r="C25" s="317"/>
      <c r="D25" s="198"/>
      <c r="E25" s="198"/>
      <c r="F25" s="198"/>
      <c r="G25" s="198"/>
      <c r="H25" s="198"/>
      <c r="I25" s="198" t="s">
        <v>19</v>
      </c>
      <c r="J25" s="5">
        <f>J24/J17</f>
        <v>4.1645505332656173E-2</v>
      </c>
      <c r="K25" s="5">
        <f>K24/K17</f>
        <v>3.6480075901328277E-2</v>
      </c>
      <c r="L25" s="5">
        <f t="shared" ref="L25:N25" si="3">L24/L17</f>
        <v>4.5295508274231677E-2</v>
      </c>
      <c r="M25" s="5">
        <f t="shared" si="3"/>
        <v>4.4924207625172255E-2</v>
      </c>
      <c r="N25" s="5">
        <f t="shared" si="3"/>
        <v>4.2868400315208825E-2</v>
      </c>
    </row>
    <row r="26" spans="3:23">
      <c r="C26" s="318" t="s">
        <v>476</v>
      </c>
      <c r="D26" s="30"/>
      <c r="E26" s="30"/>
      <c r="F26" s="30"/>
      <c r="G26" s="30"/>
      <c r="H26" s="30"/>
      <c r="I26" s="28" t="s">
        <v>19</v>
      </c>
      <c r="J26" s="147">
        <v>3.4</v>
      </c>
      <c r="K26" s="147">
        <v>4.5999999999999996</v>
      </c>
      <c r="L26" s="147">
        <v>5</v>
      </c>
      <c r="M26" s="147">
        <v>5.6</v>
      </c>
      <c r="N26" s="147">
        <v>3.9</v>
      </c>
    </row>
    <row r="27" spans="3:23">
      <c r="C27" s="318"/>
      <c r="D27" s="30"/>
      <c r="E27" s="30"/>
      <c r="F27" s="30"/>
      <c r="G27" s="30"/>
      <c r="H27" s="30"/>
      <c r="I27" s="198" t="s">
        <v>19</v>
      </c>
      <c r="J27" s="147">
        <v>23.6</v>
      </c>
      <c r="K27" s="147">
        <v>27.2</v>
      </c>
      <c r="L27" s="147">
        <v>30</v>
      </c>
      <c r="M27" s="147">
        <v>34.5</v>
      </c>
      <c r="N27" s="147">
        <v>36.799999999999997</v>
      </c>
    </row>
    <row r="28" spans="3:23">
      <c r="C28" s="318"/>
      <c r="D28" s="30"/>
      <c r="E28" s="30"/>
      <c r="F28" s="30"/>
      <c r="G28" s="30"/>
      <c r="H28" s="30"/>
      <c r="I28" s="198" t="s">
        <v>19</v>
      </c>
      <c r="J28" s="32">
        <f>(J26+J27)/J17</f>
        <v>1.3712544438801422E-2</v>
      </c>
      <c r="K28" s="32">
        <f>(K26+K27)/K17</f>
        <v>1.5085388994307398E-2</v>
      </c>
      <c r="L28" s="32">
        <f t="shared" ref="L28:N28" si="4">(L26+L27)/L17</f>
        <v>1.6548463356973995E-2</v>
      </c>
      <c r="M28" s="32">
        <f t="shared" si="4"/>
        <v>1.8419843821773082E-2</v>
      </c>
      <c r="N28" s="32">
        <f t="shared" si="4"/>
        <v>1.6036249014972418E-2</v>
      </c>
    </row>
    <row r="29" spans="3:23">
      <c r="C29" s="239" t="s">
        <v>1</v>
      </c>
      <c r="D29" s="28">
        <v>60</v>
      </c>
      <c r="E29" s="28">
        <v>79</v>
      </c>
      <c r="F29" s="28">
        <v>100</v>
      </c>
      <c r="G29" s="28">
        <v>126</v>
      </c>
      <c r="H29" s="28">
        <v>211</v>
      </c>
      <c r="I29" s="2">
        <v>142</v>
      </c>
      <c r="J29" s="4">
        <v>252</v>
      </c>
      <c r="K29" s="4">
        <v>284</v>
      </c>
      <c r="L29" s="4">
        <v>250</v>
      </c>
      <c r="M29" s="4">
        <v>237</v>
      </c>
      <c r="N29" s="4">
        <v>316</v>
      </c>
      <c r="Q29" s="328" t="s">
        <v>450</v>
      </c>
      <c r="R29" s="329"/>
      <c r="S29" s="98">
        <v>2021</v>
      </c>
      <c r="T29" s="98">
        <v>2022</v>
      </c>
      <c r="U29" s="98">
        <v>2023</v>
      </c>
      <c r="V29" s="98">
        <v>2024</v>
      </c>
      <c r="W29" s="98">
        <v>2025</v>
      </c>
    </row>
    <row r="30" spans="3:23">
      <c r="C30" s="240"/>
      <c r="D30" s="5">
        <f t="shared" ref="D30:I30" si="5">D29/D17</f>
        <v>9.9667774086378738E-2</v>
      </c>
      <c r="E30" s="5">
        <f t="shared" si="5"/>
        <v>9.4610778443113774E-2</v>
      </c>
      <c r="F30" s="5">
        <f t="shared" si="5"/>
        <v>0.111358574610245</v>
      </c>
      <c r="G30" s="5">
        <f t="shared" si="5"/>
        <v>0.11786716557530402</v>
      </c>
      <c r="H30" s="5">
        <f t="shared" si="5"/>
        <v>0.15007112375533427</v>
      </c>
      <c r="I30" s="128">
        <f t="shared" si="5"/>
        <v>9.5622895622895623E-2</v>
      </c>
      <c r="J30" s="128">
        <f>J29/J17</f>
        <v>0.12798374809547994</v>
      </c>
      <c r="K30" s="128">
        <f>K29/K17</f>
        <v>0.1347248576850095</v>
      </c>
      <c r="L30" s="128">
        <f>L29/L17</f>
        <v>0.1182033096926714</v>
      </c>
      <c r="M30" s="128">
        <f>M29/M17</f>
        <v>0.10886541111621498</v>
      </c>
      <c r="N30" s="128">
        <f>N29/N17</f>
        <v>0.12450748620961387</v>
      </c>
      <c r="Q30" s="239" t="s">
        <v>152</v>
      </c>
      <c r="R30" s="99" t="s">
        <v>16</v>
      </c>
      <c r="S30" s="191">
        <v>0.65280000000000005</v>
      </c>
      <c r="T30" s="191">
        <v>0.71250000000000002</v>
      </c>
      <c r="U30" s="191">
        <v>0.38819999999999999</v>
      </c>
      <c r="V30" s="191">
        <v>0.32900000000000001</v>
      </c>
      <c r="W30" s="191">
        <v>0.42649999999999999</v>
      </c>
    </row>
    <row r="31" spans="3:23">
      <c r="C31" s="239" t="s">
        <v>2</v>
      </c>
      <c r="D31" s="28">
        <v>54</v>
      </c>
      <c r="E31" s="28">
        <v>80</v>
      </c>
      <c r="F31" s="28">
        <v>83</v>
      </c>
      <c r="G31" s="28">
        <v>99</v>
      </c>
      <c r="H31" s="28">
        <v>190</v>
      </c>
      <c r="I31" s="2">
        <v>109</v>
      </c>
      <c r="J31" s="4">
        <v>200</v>
      </c>
      <c r="K31" s="4">
        <v>213</v>
      </c>
      <c r="L31" s="4">
        <v>170</v>
      </c>
      <c r="M31" s="4">
        <v>161</v>
      </c>
      <c r="N31" s="4">
        <v>256</v>
      </c>
      <c r="O31" s="1">
        <v>314</v>
      </c>
      <c r="Q31" s="308"/>
      <c r="R31" s="99" t="s">
        <v>7</v>
      </c>
      <c r="S31" s="74">
        <v>0.14064497797982667</v>
      </c>
      <c r="T31" s="74">
        <v>0.16196172248803828</v>
      </c>
      <c r="U31" s="74">
        <v>0.13622754491017963</v>
      </c>
      <c r="V31" s="74">
        <v>0.13118233920611336</v>
      </c>
      <c r="W31" s="74">
        <v>0.13673861453271557</v>
      </c>
    </row>
    <row r="32" spans="3:23" ht="34">
      <c r="C32" s="240"/>
      <c r="D32" s="5">
        <f t="shared" ref="D32:H32" si="6">D31/D17</f>
        <v>8.9700996677740868E-2</v>
      </c>
      <c r="E32" s="5">
        <f t="shared" si="6"/>
        <v>9.580838323353294E-2</v>
      </c>
      <c r="F32" s="5">
        <f t="shared" si="6"/>
        <v>9.2427616926503336E-2</v>
      </c>
      <c r="G32" s="5">
        <f t="shared" si="6"/>
        <v>9.2609915809167442E-2</v>
      </c>
      <c r="H32" s="5">
        <f t="shared" si="6"/>
        <v>0.13513513513513514</v>
      </c>
      <c r="I32" s="128">
        <f t="shared" ref="I32:N32" si="7">I31/I17</f>
        <v>7.3400673400673397E-2</v>
      </c>
      <c r="J32" s="128">
        <f t="shared" si="7"/>
        <v>0.1015744032503809</v>
      </c>
      <c r="K32" s="128">
        <f t="shared" si="7"/>
        <v>0.10104364326375712</v>
      </c>
      <c r="L32" s="128">
        <f t="shared" si="7"/>
        <v>8.0378250591016553E-2</v>
      </c>
      <c r="M32" s="128">
        <f t="shared" si="7"/>
        <v>7.3954983922829579E-2</v>
      </c>
      <c r="N32" s="128">
        <f t="shared" si="7"/>
        <v>0.1008668242710796</v>
      </c>
      <c r="Q32" s="308"/>
      <c r="R32" s="102" t="s">
        <v>448</v>
      </c>
      <c r="S32" s="176">
        <v>3.4471106758080312</v>
      </c>
      <c r="T32" s="176">
        <v>2.8378424250653449</v>
      </c>
      <c r="U32" s="125">
        <v>2.9292739460001256</v>
      </c>
      <c r="V32" s="125">
        <v>3.0586936761459551</v>
      </c>
      <c r="W32" s="125">
        <v>2.9783581838376358</v>
      </c>
    </row>
    <row r="33" spans="3:23" ht="34">
      <c r="C33" s="311"/>
      <c r="D33" s="312"/>
      <c r="E33" s="312"/>
      <c r="F33" s="312"/>
      <c r="G33" s="312"/>
      <c r="H33" s="312"/>
      <c r="I33" s="312"/>
      <c r="J33" s="312"/>
      <c r="K33" s="312"/>
      <c r="L33" s="312"/>
      <c r="M33" s="312"/>
      <c r="N33" s="313"/>
      <c r="Q33" s="240"/>
      <c r="R33" s="102" t="s">
        <v>449</v>
      </c>
      <c r="S33" s="5">
        <v>-0.17388833641142207</v>
      </c>
      <c r="T33" s="5">
        <v>-0.16246411483253589</v>
      </c>
      <c r="U33" s="5">
        <v>-0.12161035072711719</v>
      </c>
      <c r="V33" s="5">
        <v>-0.10431967735088091</v>
      </c>
      <c r="W33" s="5">
        <v>-0.10627189512939314</v>
      </c>
    </row>
    <row r="34" spans="3:23">
      <c r="C34" s="99" t="s">
        <v>3</v>
      </c>
      <c r="D34" s="28"/>
      <c r="E34" s="28"/>
      <c r="F34" s="28"/>
      <c r="G34" s="28"/>
      <c r="H34" s="28"/>
      <c r="I34" s="197">
        <v>981</v>
      </c>
      <c r="J34" s="118">
        <v>1531</v>
      </c>
      <c r="K34" s="3">
        <v>1651</v>
      </c>
      <c r="L34" s="3">
        <v>1687</v>
      </c>
      <c r="M34" s="3">
        <v>1611</v>
      </c>
      <c r="N34" s="3">
        <v>1705</v>
      </c>
      <c r="Q34" s="241"/>
      <c r="R34" s="241"/>
      <c r="S34" s="241"/>
      <c r="T34" s="241"/>
      <c r="U34" s="241"/>
      <c r="V34" s="241"/>
      <c r="W34" s="241"/>
    </row>
    <row r="35" spans="3:23">
      <c r="C35" s="99" t="s">
        <v>4</v>
      </c>
      <c r="D35" s="28"/>
      <c r="E35" s="28"/>
      <c r="F35" s="28"/>
      <c r="G35" s="28"/>
      <c r="H35" s="28"/>
      <c r="I35" s="197">
        <v>527</v>
      </c>
      <c r="J35" s="196">
        <v>795</v>
      </c>
      <c r="K35" s="4">
        <v>802</v>
      </c>
      <c r="L35" s="196">
        <v>789</v>
      </c>
      <c r="M35" s="118">
        <v>1769</v>
      </c>
      <c r="N35" s="3">
        <v>1755</v>
      </c>
      <c r="Q35" s="239" t="s">
        <v>150</v>
      </c>
      <c r="R35" s="99" t="s">
        <v>16</v>
      </c>
      <c r="S35" s="192">
        <v>0.28079999999999999</v>
      </c>
      <c r="T35" s="192">
        <v>0.19400000000000001</v>
      </c>
      <c r="U35" s="192">
        <v>0.1686</v>
      </c>
      <c r="V35" s="192">
        <v>0.123</v>
      </c>
      <c r="W35" s="192">
        <v>0.1384</v>
      </c>
    </row>
    <row r="36" spans="3:23">
      <c r="C36" s="99" t="s">
        <v>11</v>
      </c>
      <c r="D36" s="28"/>
      <c r="E36" s="28"/>
      <c r="F36" s="28"/>
      <c r="G36" s="28"/>
      <c r="H36" s="28"/>
      <c r="I36" s="5">
        <f t="shared" ref="I36:N36" si="8">I35/I34</f>
        <v>0.53720693170234457</v>
      </c>
      <c r="J36" s="5">
        <f>J35/J34</f>
        <v>0.51926845199216198</v>
      </c>
      <c r="K36" s="5">
        <f t="shared" si="8"/>
        <v>0.48576620230163536</v>
      </c>
      <c r="L36" s="128">
        <f t="shared" si="8"/>
        <v>0.46769413159454654</v>
      </c>
      <c r="M36" s="128">
        <f t="shared" si="8"/>
        <v>1.0980757293606456</v>
      </c>
      <c r="N36" s="5">
        <f t="shared" si="8"/>
        <v>1.0293255131964809</v>
      </c>
      <c r="Q36" s="308"/>
      <c r="R36" s="99" t="s">
        <v>7</v>
      </c>
      <c r="S36" s="5">
        <v>0.12798374809547994</v>
      </c>
      <c r="T36" s="5">
        <v>0.1347248576850095</v>
      </c>
      <c r="U36" s="5">
        <v>0.1182033096926714</v>
      </c>
      <c r="V36" s="5">
        <v>0.10886541111621498</v>
      </c>
      <c r="W36" s="5">
        <v>0.12450748620961387</v>
      </c>
    </row>
    <row r="37" spans="3:23" ht="33" customHeight="1">
      <c r="C37" s="311"/>
      <c r="D37" s="312"/>
      <c r="E37" s="312"/>
      <c r="F37" s="312"/>
      <c r="G37" s="312"/>
      <c r="H37" s="313"/>
      <c r="I37" s="302" t="s">
        <v>495</v>
      </c>
      <c r="J37" s="303"/>
      <c r="K37" s="303"/>
      <c r="L37" s="303"/>
      <c r="M37" s="303"/>
      <c r="N37" s="304"/>
      <c r="Q37" s="308"/>
      <c r="R37" s="102" t="s">
        <v>448</v>
      </c>
      <c r="S37" s="188">
        <v>2.7465476356535081</v>
      </c>
      <c r="T37" s="188">
        <v>2.8813559322033897</v>
      </c>
      <c r="U37" s="188">
        <v>2.7399922269724057</v>
      </c>
      <c r="V37" s="188">
        <v>1.1651056997591651</v>
      </c>
      <c r="W37" s="188">
        <v>1.3944288775342015</v>
      </c>
    </row>
    <row r="38" spans="3:23" ht="34">
      <c r="C38" s="102" t="s">
        <v>15</v>
      </c>
      <c r="D38" s="30"/>
      <c r="E38" s="30"/>
      <c r="F38" s="30"/>
      <c r="G38" s="30"/>
      <c r="H38" s="30"/>
      <c r="I38" s="30">
        <v>133</v>
      </c>
      <c r="J38" s="4">
        <v>366</v>
      </c>
      <c r="K38" s="4">
        <v>378</v>
      </c>
      <c r="L38" s="4">
        <v>278</v>
      </c>
      <c r="M38" s="4">
        <v>368</v>
      </c>
      <c r="N38" s="4">
        <v>555</v>
      </c>
      <c r="Q38" s="240"/>
      <c r="R38" s="102" t="s">
        <v>449</v>
      </c>
      <c r="S38" s="5">
        <f>J66/J17</f>
        <v>-0.17506348400203148</v>
      </c>
      <c r="T38" s="5">
        <f>K66/K17</f>
        <v>-0.13605313092979127</v>
      </c>
      <c r="U38" s="5">
        <f>L66/L17</f>
        <v>-0.116548463356974</v>
      </c>
      <c r="V38" s="5">
        <f>M66/M17</f>
        <v>-0.14708314193844743</v>
      </c>
      <c r="W38" s="5">
        <f>N66/N17</f>
        <v>-0.15874704491725769</v>
      </c>
    </row>
    <row r="39" spans="3:23">
      <c r="C39" s="99" t="s">
        <v>5</v>
      </c>
      <c r="D39" s="28"/>
      <c r="E39" s="28"/>
      <c r="F39" s="28"/>
      <c r="G39" s="28"/>
      <c r="H39" s="28"/>
      <c r="I39" s="198" t="s">
        <v>19</v>
      </c>
      <c r="J39" s="4">
        <v>58</v>
      </c>
      <c r="K39" s="4">
        <v>54</v>
      </c>
      <c r="L39" s="4">
        <v>31</v>
      </c>
      <c r="M39" s="4">
        <v>36</v>
      </c>
      <c r="N39" s="4">
        <v>52</v>
      </c>
    </row>
    <row r="40" spans="3:23" ht="34">
      <c r="C40" s="102" t="s">
        <v>136</v>
      </c>
      <c r="D40" s="30"/>
      <c r="E40" s="30"/>
      <c r="F40" s="30"/>
      <c r="G40" s="30"/>
      <c r="H40" s="30"/>
      <c r="I40" s="198" t="s">
        <v>19</v>
      </c>
      <c r="J40" s="2">
        <v>31</v>
      </c>
      <c r="K40" s="2">
        <v>31</v>
      </c>
      <c r="L40" s="2">
        <v>31</v>
      </c>
      <c r="M40" s="2">
        <v>31</v>
      </c>
      <c r="N40" s="2">
        <v>31</v>
      </c>
      <c r="Q40" s="97" t="s">
        <v>152</v>
      </c>
      <c r="R40" s="98">
        <v>2021</v>
      </c>
      <c r="S40" s="98">
        <v>2022</v>
      </c>
      <c r="T40" s="98">
        <v>2023</v>
      </c>
      <c r="U40" s="98">
        <v>2024</v>
      </c>
      <c r="V40" s="98">
        <v>2025</v>
      </c>
    </row>
    <row r="41" spans="3:23">
      <c r="C41" s="99" t="s">
        <v>137</v>
      </c>
      <c r="D41" s="28"/>
      <c r="E41" s="28"/>
      <c r="F41" s="28"/>
      <c r="G41" s="28"/>
      <c r="H41" s="28"/>
      <c r="I41" s="198" t="s">
        <v>19</v>
      </c>
      <c r="J41" s="7">
        <f>J40/J29</f>
        <v>0.12301587301587301</v>
      </c>
      <c r="K41" s="7">
        <f t="shared" ref="K41:N41" si="9">K40/K29</f>
        <v>0.10915492957746478</v>
      </c>
      <c r="L41" s="7">
        <f t="shared" si="9"/>
        <v>0.124</v>
      </c>
      <c r="M41" s="7">
        <f t="shared" si="9"/>
        <v>0.13080168776371309</v>
      </c>
      <c r="N41" s="7">
        <f t="shared" si="9"/>
        <v>9.8101265822784806E-2</v>
      </c>
      <c r="Q41" s="99" t="s">
        <v>7</v>
      </c>
      <c r="R41" s="5">
        <v>0.14064497797982667</v>
      </c>
      <c r="S41" s="5">
        <v>0.16196172248803828</v>
      </c>
      <c r="T41" s="5">
        <v>0.13622754491017963</v>
      </c>
      <c r="U41" s="5">
        <v>0.13118233920611336</v>
      </c>
      <c r="V41" s="5">
        <v>0.13673861453271557</v>
      </c>
    </row>
    <row r="42" spans="3:23">
      <c r="C42" s="102" t="s">
        <v>134</v>
      </c>
      <c r="D42" s="30"/>
      <c r="E42" s="30"/>
      <c r="F42" s="30"/>
      <c r="G42" s="30"/>
      <c r="H42" s="30"/>
      <c r="I42" s="28" t="s">
        <v>19</v>
      </c>
      <c r="J42" s="71">
        <v>45.8</v>
      </c>
      <c r="K42" s="71">
        <v>60</v>
      </c>
      <c r="L42" s="71">
        <v>65.7</v>
      </c>
      <c r="M42" s="71">
        <v>90.4</v>
      </c>
      <c r="N42" s="71">
        <v>129</v>
      </c>
      <c r="Q42" s="99" t="s">
        <v>8</v>
      </c>
      <c r="R42" s="5">
        <v>0.11578349197329166</v>
      </c>
      <c r="S42" s="5">
        <v>0.11913875598086124</v>
      </c>
      <c r="T42" s="5">
        <v>0.10243798118049616</v>
      </c>
      <c r="U42" s="5">
        <v>5.3279558480152832E-2</v>
      </c>
      <c r="V42" s="5">
        <v>0.10498361396767997</v>
      </c>
    </row>
    <row r="43" spans="3:23">
      <c r="C43" s="99" t="s">
        <v>6</v>
      </c>
      <c r="D43" s="28"/>
      <c r="E43" s="28"/>
      <c r="F43" s="28"/>
      <c r="G43" s="28"/>
      <c r="H43" s="28"/>
      <c r="I43" s="198" t="s">
        <v>19</v>
      </c>
      <c r="J43" s="70">
        <v>308</v>
      </c>
      <c r="K43" s="70">
        <v>323</v>
      </c>
      <c r="L43" s="70">
        <v>247</v>
      </c>
      <c r="M43" s="70">
        <v>332</v>
      </c>
      <c r="N43" s="70">
        <v>504</v>
      </c>
    </row>
    <row r="44" spans="3:23">
      <c r="C44" s="311"/>
      <c r="D44" s="312"/>
      <c r="E44" s="312"/>
      <c r="F44" s="312"/>
      <c r="G44" s="312"/>
      <c r="H44" s="312"/>
      <c r="I44" s="312"/>
      <c r="J44" s="312"/>
      <c r="K44" s="312"/>
      <c r="L44" s="312"/>
      <c r="M44" s="312"/>
      <c r="N44" s="313"/>
      <c r="Q44" s="97" t="s">
        <v>150</v>
      </c>
      <c r="R44" s="98">
        <v>2021</v>
      </c>
      <c r="S44" s="98">
        <v>2022</v>
      </c>
      <c r="T44" s="98">
        <v>2023</v>
      </c>
      <c r="U44" s="98">
        <v>2024</v>
      </c>
      <c r="V44" s="98">
        <v>2025</v>
      </c>
    </row>
    <row r="45" spans="3:23">
      <c r="C45" s="99" t="s">
        <v>9</v>
      </c>
      <c r="D45" s="28"/>
      <c r="E45" s="28"/>
      <c r="F45" s="28"/>
      <c r="G45" s="28"/>
      <c r="H45" s="28"/>
      <c r="I45" s="198" t="s">
        <v>19</v>
      </c>
      <c r="J45" s="7">
        <v>0.1477</v>
      </c>
      <c r="K45" s="7">
        <v>0.121</v>
      </c>
      <c r="L45" s="7">
        <v>8.0299999999999996E-2</v>
      </c>
      <c r="M45" s="7">
        <v>0.1045</v>
      </c>
      <c r="N45" s="7">
        <v>0.15409999999999999</v>
      </c>
      <c r="Q45" s="99" t="s">
        <v>7</v>
      </c>
      <c r="R45" s="5">
        <v>0.12798374809547994</v>
      </c>
      <c r="S45" s="5">
        <v>0.1347248576850095</v>
      </c>
      <c r="T45" s="5">
        <v>0.1182033096926714</v>
      </c>
      <c r="U45" s="5">
        <v>0.10886541111621498</v>
      </c>
      <c r="V45" s="5">
        <v>0.12450748620961387</v>
      </c>
    </row>
    <row r="46" spans="3:23">
      <c r="C46" s="99" t="s">
        <v>10</v>
      </c>
      <c r="D46" s="28"/>
      <c r="E46" s="28"/>
      <c r="F46" s="28"/>
      <c r="G46" s="28"/>
      <c r="H46" s="28"/>
      <c r="I46" s="28" t="s">
        <v>19</v>
      </c>
      <c r="J46" s="7">
        <v>0.1045</v>
      </c>
      <c r="K46" s="7">
        <v>8.8900000000000007E-2</v>
      </c>
      <c r="L46" s="7">
        <v>6.8900000000000003E-2</v>
      </c>
      <c r="M46" s="7">
        <v>5.4899999999999997E-2</v>
      </c>
      <c r="N46" s="7">
        <v>7.4899999999999994E-2</v>
      </c>
      <c r="Q46" s="99" t="s">
        <v>8</v>
      </c>
      <c r="R46" s="5">
        <v>0.1015744032503809</v>
      </c>
      <c r="S46" s="5">
        <v>0.10104364326375712</v>
      </c>
      <c r="T46" s="5">
        <v>8.0378250591016553E-2</v>
      </c>
      <c r="U46" s="5">
        <v>7.3954983922829579E-2</v>
      </c>
      <c r="V46" s="5">
        <v>0.1008668242710796</v>
      </c>
    </row>
    <row r="47" spans="3:23">
      <c r="C47" s="99" t="s">
        <v>16</v>
      </c>
      <c r="D47" s="28"/>
      <c r="E47" s="28"/>
      <c r="F47" s="28"/>
      <c r="G47" s="28"/>
      <c r="H47" s="28"/>
      <c r="I47" s="198" t="s">
        <v>19</v>
      </c>
      <c r="J47" s="72">
        <v>0.28079999999999999</v>
      </c>
      <c r="K47" s="72">
        <v>0.19400000000000001</v>
      </c>
      <c r="L47" s="72">
        <v>0.1686</v>
      </c>
      <c r="M47" s="72">
        <v>0.123</v>
      </c>
      <c r="N47" s="72">
        <v>0.1384</v>
      </c>
    </row>
    <row r="48" spans="3:23">
      <c r="C48" s="99" t="s">
        <v>12</v>
      </c>
      <c r="D48" s="29">
        <v>236</v>
      </c>
      <c r="E48" s="29">
        <v>316</v>
      </c>
      <c r="F48" s="29">
        <v>325</v>
      </c>
      <c r="G48" s="29">
        <v>260</v>
      </c>
      <c r="H48" s="29">
        <v>662</v>
      </c>
      <c r="I48" s="29">
        <v>383</v>
      </c>
      <c r="J48" s="9">
        <v>589</v>
      </c>
      <c r="K48" s="9">
        <v>612</v>
      </c>
      <c r="L48" s="9">
        <v>442</v>
      </c>
      <c r="M48" s="9">
        <v>548</v>
      </c>
      <c r="N48" s="9">
        <v>756</v>
      </c>
      <c r="Q48" s="97" t="s">
        <v>155</v>
      </c>
      <c r="R48" s="98">
        <v>2021</v>
      </c>
      <c r="S48" s="98">
        <v>2022</v>
      </c>
      <c r="T48" s="98">
        <v>2023</v>
      </c>
      <c r="U48" s="98">
        <v>2024</v>
      </c>
      <c r="V48" s="98">
        <v>2025</v>
      </c>
    </row>
    <row r="49" spans="3:22">
      <c r="C49" s="99" t="s">
        <v>13</v>
      </c>
      <c r="D49" s="28">
        <v>13.96</v>
      </c>
      <c r="E49" s="28">
        <v>12.67</v>
      </c>
      <c r="F49" s="28">
        <v>12.12</v>
      </c>
      <c r="G49" s="28">
        <v>17.16</v>
      </c>
      <c r="H49" s="28">
        <v>11.77</v>
      </c>
      <c r="I49" s="28">
        <v>21.73</v>
      </c>
      <c r="J49" s="4">
        <v>15.57</v>
      </c>
      <c r="K49" s="4">
        <v>10.91</v>
      </c>
      <c r="L49" s="4">
        <v>13.47</v>
      </c>
      <c r="M49" s="4">
        <v>12.59</v>
      </c>
      <c r="N49" s="4">
        <v>10.41</v>
      </c>
      <c r="Q49" s="99" t="s">
        <v>7</v>
      </c>
      <c r="R49" s="5" t="s">
        <v>19</v>
      </c>
      <c r="S49" s="5" t="s">
        <v>19</v>
      </c>
      <c r="T49" s="5" t="s">
        <v>19</v>
      </c>
      <c r="U49" s="5">
        <v>0.11755137450523234</v>
      </c>
      <c r="V49" s="5">
        <v>0.1569606211869107</v>
      </c>
    </row>
    <row r="50" spans="3:22">
      <c r="C50" s="99" t="s">
        <v>14</v>
      </c>
      <c r="D50" s="32">
        <v>0.58530000000000004</v>
      </c>
      <c r="E50" s="32">
        <v>0.4385</v>
      </c>
      <c r="F50" s="32">
        <v>0.53469999999999995</v>
      </c>
      <c r="G50" s="32">
        <v>0.64239999999999997</v>
      </c>
      <c r="H50" s="32">
        <v>0.3901</v>
      </c>
      <c r="I50" s="32">
        <v>0.67559999999999998</v>
      </c>
      <c r="J50" s="7">
        <v>0.46410000000000001</v>
      </c>
      <c r="K50" s="7">
        <v>0.29549999999999998</v>
      </c>
      <c r="L50" s="7">
        <v>0.41849999999999998</v>
      </c>
      <c r="M50" s="7">
        <v>0.86409999999999998</v>
      </c>
      <c r="N50" s="7">
        <v>0.63790000000000002</v>
      </c>
      <c r="O50" s="12">
        <v>0.42359999999999998</v>
      </c>
      <c r="Q50" s="99" t="s">
        <v>8</v>
      </c>
      <c r="R50" s="5" t="s">
        <v>19</v>
      </c>
      <c r="S50" s="5" t="s">
        <v>19</v>
      </c>
      <c r="T50" s="5" t="s">
        <v>19</v>
      </c>
      <c r="U50" s="75">
        <v>-3.4376186086862222E-2</v>
      </c>
      <c r="V50" s="75">
        <v>-2.2296173044925125E-2</v>
      </c>
    </row>
    <row r="51" spans="3:22">
      <c r="C51" s="99" t="s">
        <v>151</v>
      </c>
      <c r="D51" s="28">
        <v>4.8600000000000003</v>
      </c>
      <c r="E51" s="28">
        <v>4</v>
      </c>
      <c r="F51" s="28">
        <v>5.08</v>
      </c>
      <c r="G51" s="28">
        <v>4.4800000000000004</v>
      </c>
      <c r="H51" s="28">
        <v>3.85</v>
      </c>
      <c r="I51" s="28">
        <v>3.61</v>
      </c>
      <c r="J51" s="4">
        <v>3.27</v>
      </c>
      <c r="K51" s="4">
        <v>2.99</v>
      </c>
      <c r="L51" s="4">
        <v>3.36</v>
      </c>
      <c r="M51" s="4">
        <v>7.25</v>
      </c>
      <c r="N51" s="4">
        <v>6.61</v>
      </c>
      <c r="Q51" s="99" t="s">
        <v>154</v>
      </c>
      <c r="R51" s="5" t="s">
        <v>19</v>
      </c>
      <c r="S51" s="5" t="s">
        <v>19</v>
      </c>
      <c r="T51" s="5" t="s">
        <v>19</v>
      </c>
      <c r="U51" s="75">
        <v>15.004757373929591</v>
      </c>
      <c r="V51" s="75">
        <v>27.047538200339556</v>
      </c>
    </row>
    <row r="52" spans="3:22">
      <c r="C52" s="239" t="s">
        <v>17</v>
      </c>
      <c r="D52" s="187">
        <f>D53/D31</f>
        <v>0</v>
      </c>
      <c r="E52" s="187">
        <f>E53/E31</f>
        <v>0</v>
      </c>
      <c r="F52" s="73">
        <v>0</v>
      </c>
      <c r="G52" s="187">
        <f>G53/G31</f>
        <v>0</v>
      </c>
      <c r="H52" s="73">
        <v>0</v>
      </c>
      <c r="I52" s="187">
        <f>I53/I31</f>
        <v>0</v>
      </c>
      <c r="J52" s="187">
        <f>J53/J31</f>
        <v>0.25</v>
      </c>
      <c r="K52" s="187">
        <f>K53/K31</f>
        <v>0.215962441314554</v>
      </c>
      <c r="L52" s="187">
        <f>L53/L31</f>
        <v>0.35294117647058826</v>
      </c>
      <c r="M52" s="5">
        <v>0</v>
      </c>
      <c r="N52" s="5">
        <v>0</v>
      </c>
      <c r="O52" s="12">
        <v>0.159</v>
      </c>
    </row>
    <row r="53" spans="3:22">
      <c r="C53" s="240"/>
      <c r="D53" s="30">
        <v>0</v>
      </c>
      <c r="E53" s="30">
        <v>0</v>
      </c>
      <c r="F53" s="30">
        <v>0</v>
      </c>
      <c r="G53" s="30">
        <v>0</v>
      </c>
      <c r="H53" s="214">
        <v>0</v>
      </c>
      <c r="I53" s="214">
        <v>0</v>
      </c>
      <c r="J53" s="215">
        <v>50</v>
      </c>
      <c r="K53" s="215">
        <v>46</v>
      </c>
      <c r="L53" s="215">
        <v>60</v>
      </c>
      <c r="M53" s="216">
        <v>0</v>
      </c>
      <c r="N53" s="216">
        <v>0</v>
      </c>
      <c r="O53" s="217">
        <v>50</v>
      </c>
    </row>
    <row r="54" spans="3:22">
      <c r="C54" s="239" t="s">
        <v>18</v>
      </c>
      <c r="D54" s="74">
        <f t="shared" ref="D54:I54" si="10">D50+D52</f>
        <v>0.58530000000000004</v>
      </c>
      <c r="E54" s="74">
        <f t="shared" si="10"/>
        <v>0.4385</v>
      </c>
      <c r="F54" s="74">
        <f t="shared" si="10"/>
        <v>0.53469999999999995</v>
      </c>
      <c r="G54" s="74">
        <f t="shared" si="10"/>
        <v>0.64239999999999997</v>
      </c>
      <c r="H54" s="74">
        <f t="shared" si="10"/>
        <v>0.3901</v>
      </c>
      <c r="I54" s="223">
        <f t="shared" si="10"/>
        <v>0.67559999999999998</v>
      </c>
      <c r="J54" s="223">
        <f>J52+J50</f>
        <v>0.71409999999999996</v>
      </c>
      <c r="K54" s="223">
        <f>K52+K50</f>
        <v>0.51146244131455398</v>
      </c>
      <c r="L54" s="223">
        <f>L52+L50</f>
        <v>0.77144117647058819</v>
      </c>
      <c r="M54" s="191">
        <v>0.86409999999999998</v>
      </c>
      <c r="N54" s="223">
        <f t="shared" ref="N54" si="11">N50+N52</f>
        <v>0.63790000000000002</v>
      </c>
      <c r="O54" s="12">
        <v>0.58260000000000001</v>
      </c>
      <c r="Q54" s="97" t="s">
        <v>161</v>
      </c>
      <c r="R54" s="98">
        <v>2023</v>
      </c>
      <c r="S54" s="98">
        <v>2024</v>
      </c>
      <c r="T54" s="98">
        <v>2025</v>
      </c>
    </row>
    <row r="55" spans="3:22">
      <c r="C55" s="240"/>
      <c r="D55" s="2" t="s">
        <v>19</v>
      </c>
      <c r="E55" s="2" t="s">
        <v>19</v>
      </c>
      <c r="F55" s="2" t="s">
        <v>19</v>
      </c>
      <c r="G55" s="2" t="s">
        <v>19</v>
      </c>
      <c r="H55" s="2" t="s">
        <v>19</v>
      </c>
      <c r="I55" s="2" t="s">
        <v>19</v>
      </c>
      <c r="J55" s="2" t="s">
        <v>481</v>
      </c>
      <c r="K55" s="2" t="s">
        <v>482</v>
      </c>
      <c r="L55" s="2" t="s">
        <v>479</v>
      </c>
      <c r="M55" s="2" t="s">
        <v>19</v>
      </c>
      <c r="N55" s="2" t="s">
        <v>19</v>
      </c>
      <c r="O55" s="1" t="s">
        <v>480</v>
      </c>
      <c r="Q55" s="99" t="s">
        <v>152</v>
      </c>
      <c r="R55" s="52">
        <v>5833.5</v>
      </c>
      <c r="S55" s="52">
        <v>5792.1</v>
      </c>
      <c r="T55" s="52">
        <v>5538.3</v>
      </c>
    </row>
    <row r="56" spans="3:22">
      <c r="C56" s="265" t="s">
        <v>216</v>
      </c>
      <c r="D56" s="2">
        <f>D31*D54</f>
        <v>31.606200000000001</v>
      </c>
      <c r="E56" s="2">
        <f t="shared" ref="E56:O56" si="12">E31*E54</f>
        <v>35.08</v>
      </c>
      <c r="F56" s="2">
        <f t="shared" si="12"/>
        <v>44.380099999999999</v>
      </c>
      <c r="G56" s="2">
        <f t="shared" si="12"/>
        <v>63.5976</v>
      </c>
      <c r="H56" s="2">
        <f t="shared" si="12"/>
        <v>74.119</v>
      </c>
      <c r="I56" s="2">
        <f t="shared" si="12"/>
        <v>73.6404</v>
      </c>
      <c r="J56" s="2">
        <f t="shared" si="12"/>
        <v>142.82</v>
      </c>
      <c r="K56" s="2">
        <f t="shared" si="12"/>
        <v>108.9415</v>
      </c>
      <c r="L56" s="2">
        <f t="shared" si="12"/>
        <v>131.14499999999998</v>
      </c>
      <c r="M56" s="2">
        <f t="shared" si="12"/>
        <v>139.12010000000001</v>
      </c>
      <c r="N56" s="2">
        <f t="shared" si="12"/>
        <v>163.30240000000001</v>
      </c>
      <c r="O56" s="1">
        <f t="shared" si="12"/>
        <v>182.93639999999999</v>
      </c>
      <c r="Q56" s="99" t="s">
        <v>150</v>
      </c>
      <c r="R56" s="52">
        <v>1668.9</v>
      </c>
      <c r="S56" s="52">
        <v>1745.9</v>
      </c>
      <c r="T56" s="52">
        <v>2132.3000000000002</v>
      </c>
    </row>
    <row r="57" spans="3:22" ht="34">
      <c r="C57" s="265"/>
      <c r="D57" s="2"/>
      <c r="E57" s="2"/>
      <c r="F57" s="2"/>
      <c r="G57" s="2"/>
      <c r="H57" s="2"/>
      <c r="K57" s="314" t="s">
        <v>490</v>
      </c>
      <c r="L57" s="315"/>
      <c r="M57" s="315"/>
      <c r="N57" s="316"/>
      <c r="Q57" s="102" t="s">
        <v>162</v>
      </c>
      <c r="R57" s="67" t="s">
        <v>19</v>
      </c>
      <c r="S57" s="67">
        <v>1844.3</v>
      </c>
      <c r="T57" s="67">
        <v>1803</v>
      </c>
    </row>
    <row r="58" spans="3:22">
      <c r="C58" s="99" t="s">
        <v>491</v>
      </c>
      <c r="D58" s="225">
        <v>22144723</v>
      </c>
      <c r="E58" s="225">
        <v>22225973</v>
      </c>
      <c r="F58" s="33">
        <v>22368473</v>
      </c>
      <c r="G58" s="225">
        <v>22444723</v>
      </c>
      <c r="H58" s="225">
        <v>22557223</v>
      </c>
      <c r="I58" s="225">
        <v>22713473</v>
      </c>
      <c r="J58" s="225">
        <v>29746739</v>
      </c>
      <c r="K58" s="3">
        <v>28813239</v>
      </c>
      <c r="L58" s="3">
        <v>27675342</v>
      </c>
      <c r="M58" s="3">
        <v>27675342</v>
      </c>
      <c r="N58" s="3">
        <v>27675342</v>
      </c>
    </row>
    <row r="59" spans="3:22" ht="51.75" customHeight="1">
      <c r="J59" s="309" t="s">
        <v>493</v>
      </c>
      <c r="K59" s="310"/>
      <c r="L59" s="309" t="s">
        <v>494</v>
      </c>
      <c r="M59" s="310"/>
      <c r="N59" s="310"/>
    </row>
    <row r="60" spans="3:22">
      <c r="R60" s="229"/>
      <c r="S60" s="229"/>
      <c r="T60" s="229"/>
    </row>
    <row r="61" spans="3:22">
      <c r="C61" s="97" t="s">
        <v>149</v>
      </c>
      <c r="D61" s="98">
        <v>2015</v>
      </c>
      <c r="E61" s="98">
        <v>2016</v>
      </c>
      <c r="F61" s="98">
        <v>2017</v>
      </c>
      <c r="G61" s="98">
        <v>2018</v>
      </c>
      <c r="H61" s="98">
        <v>2019</v>
      </c>
      <c r="I61" s="98">
        <v>2020</v>
      </c>
      <c r="J61" s="98">
        <v>2021</v>
      </c>
      <c r="K61" s="98">
        <v>2022</v>
      </c>
      <c r="L61" s="98">
        <v>2023</v>
      </c>
      <c r="M61" s="98">
        <v>2024</v>
      </c>
      <c r="N61" s="98">
        <v>2025</v>
      </c>
    </row>
    <row r="62" spans="3:22">
      <c r="C62" s="248" t="s">
        <v>15</v>
      </c>
      <c r="D62" s="199"/>
      <c r="E62" s="199"/>
      <c r="F62" s="199"/>
      <c r="G62" s="199"/>
      <c r="H62" s="199"/>
      <c r="I62" s="199">
        <v>133</v>
      </c>
      <c r="J62" s="4">
        <v>366</v>
      </c>
      <c r="K62" s="4">
        <v>378</v>
      </c>
      <c r="L62" s="4">
        <v>278</v>
      </c>
      <c r="M62" s="4">
        <v>368</v>
      </c>
      <c r="N62" s="4">
        <v>555</v>
      </c>
    </row>
    <row r="63" spans="3:22">
      <c r="C63" s="250"/>
      <c r="D63" s="203"/>
      <c r="E63" s="203"/>
      <c r="F63" s="203"/>
      <c r="G63" s="203"/>
      <c r="H63" s="203"/>
      <c r="I63" s="200">
        <f>I62/I64</f>
        <v>8.9562289562289565E-2</v>
      </c>
      <c r="J63" s="74">
        <f>J62/J64</f>
        <v>0.18588115794819707</v>
      </c>
      <c r="K63" s="74">
        <f t="shared" ref="K63:N63" si="13">K62/K64</f>
        <v>0.1793168880455408</v>
      </c>
      <c r="L63" s="74">
        <f t="shared" si="13"/>
        <v>0.13144208037825059</v>
      </c>
      <c r="M63" s="74">
        <f t="shared" si="13"/>
        <v>0.1690399632521819</v>
      </c>
      <c r="N63" s="74">
        <f t="shared" si="13"/>
        <v>0.21867612293144209</v>
      </c>
    </row>
    <row r="64" spans="3:22" ht="16.5" customHeight="1">
      <c r="C64" s="102" t="s">
        <v>193</v>
      </c>
      <c r="D64" s="30"/>
      <c r="E64" s="30"/>
      <c r="F64" s="30"/>
      <c r="G64" s="30"/>
      <c r="H64" s="30"/>
      <c r="I64" s="30">
        <v>1485</v>
      </c>
      <c r="J64" s="3">
        <v>1969</v>
      </c>
      <c r="K64" s="3">
        <v>2108</v>
      </c>
      <c r="L64" s="3">
        <v>2115</v>
      </c>
      <c r="M64" s="3">
        <v>2177</v>
      </c>
      <c r="N64" s="3">
        <v>2538</v>
      </c>
    </row>
    <row r="65" spans="3:24">
      <c r="C65" s="102" t="s">
        <v>2</v>
      </c>
      <c r="D65" s="30"/>
      <c r="E65" s="30"/>
      <c r="F65" s="30"/>
      <c r="G65" s="30"/>
      <c r="H65" s="30"/>
      <c r="I65" s="30">
        <v>109</v>
      </c>
      <c r="J65" s="4">
        <v>200</v>
      </c>
      <c r="K65" s="4">
        <v>213</v>
      </c>
      <c r="L65" s="4">
        <v>170</v>
      </c>
      <c r="M65" s="4">
        <v>161</v>
      </c>
      <c r="N65" s="4">
        <v>256</v>
      </c>
    </row>
    <row r="66" spans="3:24">
      <c r="C66" s="185" t="s">
        <v>443</v>
      </c>
      <c r="D66" s="201"/>
      <c r="E66" s="201"/>
      <c r="F66" s="201"/>
      <c r="G66" s="201"/>
      <c r="H66" s="201"/>
      <c r="I66" s="203" t="s">
        <v>19</v>
      </c>
      <c r="J66" s="175">
        <f>J67-J70+J73-J74</f>
        <v>-344.7</v>
      </c>
      <c r="K66" s="175">
        <f t="shared" ref="K66:M66" si="14">K67-K70+K73-K74</f>
        <v>-286.8</v>
      </c>
      <c r="L66" s="175">
        <f t="shared" si="14"/>
        <v>-246.5</v>
      </c>
      <c r="M66" s="175">
        <f t="shared" si="14"/>
        <v>-320.20000000000005</v>
      </c>
      <c r="N66" s="175">
        <f>N67-N70+N73-N74</f>
        <v>-402.90000000000003</v>
      </c>
      <c r="P66" s="326" t="s">
        <v>149</v>
      </c>
      <c r="Q66" s="327"/>
      <c r="R66" s="98">
        <v>2021</v>
      </c>
      <c r="S66" s="98">
        <v>2022</v>
      </c>
      <c r="T66" s="98">
        <v>2023</v>
      </c>
      <c r="U66" s="98">
        <v>2024</v>
      </c>
      <c r="V66" s="98">
        <v>2025</v>
      </c>
      <c r="X66" s="98" t="s">
        <v>483</v>
      </c>
    </row>
    <row r="67" spans="3:24">
      <c r="C67" s="169" t="s">
        <v>437</v>
      </c>
      <c r="D67" s="202"/>
      <c r="E67" s="202"/>
      <c r="F67" s="202"/>
      <c r="G67" s="202"/>
      <c r="H67" s="202"/>
      <c r="I67" s="203" t="s">
        <v>19</v>
      </c>
      <c r="J67" s="173">
        <f>SUM(J68:J69)</f>
        <v>209</v>
      </c>
      <c r="K67" s="173">
        <f t="shared" ref="K67" si="15">SUM(K68:K69)</f>
        <v>206.2</v>
      </c>
      <c r="L67" s="173">
        <f t="shared" ref="L67" si="16">SUM(L68:L69)</f>
        <v>221.89999999999998</v>
      </c>
      <c r="M67" s="173">
        <f t="shared" ref="M67" si="17">SUM(M68:M69)</f>
        <v>230.39999999999998</v>
      </c>
      <c r="N67" s="173">
        <f t="shared" ref="N67" si="18">SUM(N68:N69)</f>
        <v>226</v>
      </c>
      <c r="P67" s="239" t="s">
        <v>422</v>
      </c>
      <c r="Q67" s="99" t="s">
        <v>423</v>
      </c>
      <c r="R67" s="38">
        <v>429.39</v>
      </c>
      <c r="S67" s="38">
        <v>459.08</v>
      </c>
      <c r="T67" s="38">
        <v>424.97</v>
      </c>
      <c r="U67" s="38">
        <v>409.11</v>
      </c>
      <c r="V67" s="38">
        <v>388.76</v>
      </c>
      <c r="X67" s="305" t="s">
        <v>489</v>
      </c>
    </row>
    <row r="68" spans="3:24" ht="16.5" hidden="1" customHeight="1">
      <c r="C68" s="168" t="s">
        <v>440</v>
      </c>
      <c r="D68" s="203"/>
      <c r="E68" s="203"/>
      <c r="F68" s="203"/>
      <c r="G68" s="203"/>
      <c r="H68" s="203"/>
      <c r="I68" s="222" t="s">
        <v>19</v>
      </c>
      <c r="J68" s="49">
        <v>89.7</v>
      </c>
      <c r="K68" s="49">
        <v>83.8</v>
      </c>
      <c r="L68" s="49">
        <v>97.1</v>
      </c>
      <c r="M68" s="49">
        <v>101.8</v>
      </c>
      <c r="N68" s="49">
        <v>104.4</v>
      </c>
      <c r="P68" s="240"/>
      <c r="Q68" s="99" t="s">
        <v>460</v>
      </c>
      <c r="R68" s="38">
        <v>4.6500000000000004</v>
      </c>
      <c r="S68" s="38">
        <v>47.95</v>
      </c>
      <c r="T68" s="38">
        <v>43.97</v>
      </c>
      <c r="U68" s="38">
        <v>4.12</v>
      </c>
      <c r="V68" s="38">
        <v>4.9000000000000004</v>
      </c>
      <c r="X68" s="306"/>
    </row>
    <row r="69" spans="3:24" ht="16.5" hidden="1" customHeight="1">
      <c r="C69" s="168" t="s">
        <v>439</v>
      </c>
      <c r="D69" s="203"/>
      <c r="E69" s="203"/>
      <c r="F69" s="203"/>
      <c r="G69" s="203"/>
      <c r="H69" s="203"/>
      <c r="I69" s="222" t="s">
        <v>19</v>
      </c>
      <c r="J69" s="49">
        <v>119.3</v>
      </c>
      <c r="K69" s="49">
        <v>122.4</v>
      </c>
      <c r="L69" s="49">
        <v>124.8</v>
      </c>
      <c r="M69" s="49">
        <v>128.6</v>
      </c>
      <c r="N69" s="49">
        <v>121.6</v>
      </c>
      <c r="P69" s="239" t="s">
        <v>88</v>
      </c>
      <c r="Q69" s="239" t="s">
        <v>424</v>
      </c>
      <c r="R69" s="158">
        <v>1080.1099999999999</v>
      </c>
      <c r="S69" s="158">
        <v>1096.9100000000001</v>
      </c>
      <c r="T69" s="158">
        <v>1050.3900000000001</v>
      </c>
      <c r="U69" s="158">
        <v>1044.23</v>
      </c>
      <c r="V69" s="158">
        <v>1188.6400000000001</v>
      </c>
      <c r="X69" s="98" t="s">
        <v>484</v>
      </c>
    </row>
    <row r="70" spans="3:24" ht="17.149999999999999" customHeight="1">
      <c r="C70" s="170" t="s">
        <v>438</v>
      </c>
      <c r="D70" s="184"/>
      <c r="E70" s="184"/>
      <c r="F70" s="184"/>
      <c r="G70" s="184"/>
      <c r="H70" s="184"/>
      <c r="I70" s="203" t="s">
        <v>19</v>
      </c>
      <c r="J70" s="175">
        <f>SUM(J71:J72)</f>
        <v>269.8</v>
      </c>
      <c r="K70" s="175">
        <f t="shared" ref="K70:N70" si="19">SUM(K71:K72)</f>
        <v>260.89999999999998</v>
      </c>
      <c r="L70" s="175">
        <f t="shared" si="19"/>
        <v>231.39999999999998</v>
      </c>
      <c r="M70" s="175">
        <f t="shared" si="19"/>
        <v>221.79999999999998</v>
      </c>
      <c r="N70" s="175">
        <f t="shared" si="19"/>
        <v>225.9</v>
      </c>
      <c r="P70" s="308"/>
      <c r="Q70" s="240"/>
      <c r="R70" s="190">
        <f t="shared" ref="R70:V70" si="20">R69/(R69+R71)</f>
        <v>0.80879247600077875</v>
      </c>
      <c r="S70" s="190">
        <f t="shared" si="20"/>
        <v>0.78556644919180996</v>
      </c>
      <c r="T70" s="190">
        <f t="shared" si="20"/>
        <v>0.7654397458226152</v>
      </c>
      <c r="U70" s="190">
        <f t="shared" si="20"/>
        <v>0.71757041842183023</v>
      </c>
      <c r="V70" s="190">
        <f t="shared" si="20"/>
        <v>0.63249082105039112</v>
      </c>
      <c r="X70" s="305" t="s">
        <v>487</v>
      </c>
    </row>
    <row r="71" spans="3:24" ht="17.149999999999999" hidden="1" customHeight="1">
      <c r="C71" s="168" t="s">
        <v>440</v>
      </c>
      <c r="D71" s="203"/>
      <c r="E71" s="203"/>
      <c r="F71" s="203"/>
      <c r="G71" s="203"/>
      <c r="H71" s="203"/>
      <c r="I71" s="222" t="s">
        <v>19</v>
      </c>
      <c r="J71" s="49">
        <v>168</v>
      </c>
      <c r="K71" s="49">
        <v>181.8</v>
      </c>
      <c r="L71" s="49">
        <v>192.2</v>
      </c>
      <c r="M71" s="49">
        <v>192.2</v>
      </c>
      <c r="N71" s="49">
        <v>190.3</v>
      </c>
      <c r="P71" s="308"/>
      <c r="Q71" s="239" t="s">
        <v>425</v>
      </c>
      <c r="R71" s="189">
        <v>255.35</v>
      </c>
      <c r="S71" s="189">
        <v>299.42</v>
      </c>
      <c r="T71" s="189">
        <v>321.88</v>
      </c>
      <c r="U71" s="189">
        <v>411</v>
      </c>
      <c r="V71" s="189">
        <v>690.66</v>
      </c>
      <c r="X71" s="307"/>
    </row>
    <row r="72" spans="3:24" hidden="1">
      <c r="C72" s="168" t="s">
        <v>439</v>
      </c>
      <c r="D72" s="203"/>
      <c r="E72" s="203"/>
      <c r="F72" s="203"/>
      <c r="G72" s="203"/>
      <c r="H72" s="203"/>
      <c r="I72" s="222" t="s">
        <v>19</v>
      </c>
      <c r="J72" s="49">
        <v>101.8</v>
      </c>
      <c r="K72" s="49">
        <v>79.099999999999994</v>
      </c>
      <c r="L72" s="49">
        <v>39.200000000000003</v>
      </c>
      <c r="M72" s="49">
        <v>29.6</v>
      </c>
      <c r="N72" s="49">
        <v>35.6</v>
      </c>
      <c r="P72" s="308"/>
      <c r="Q72" s="240"/>
      <c r="R72" s="190">
        <f t="shared" ref="R72:V72" si="21">R71/(R71+R69)</f>
        <v>0.19120752399922125</v>
      </c>
      <c r="S72" s="190">
        <f t="shared" si="21"/>
        <v>0.21443355080819002</v>
      </c>
      <c r="T72" s="190">
        <f t="shared" si="21"/>
        <v>0.23456025417738491</v>
      </c>
      <c r="U72" s="190">
        <f t="shared" si="21"/>
        <v>0.28242958157816977</v>
      </c>
      <c r="V72" s="190">
        <f t="shared" si="21"/>
        <v>0.36750917894960883</v>
      </c>
      <c r="X72" s="306"/>
    </row>
    <row r="73" spans="3:24" ht="16.5" customHeight="1">
      <c r="C73" s="169" t="s">
        <v>436</v>
      </c>
      <c r="D73" s="202"/>
      <c r="E73" s="202"/>
      <c r="F73" s="202"/>
      <c r="G73" s="202"/>
      <c r="H73" s="202"/>
      <c r="I73" s="203" t="s">
        <v>19</v>
      </c>
      <c r="J73" s="173">
        <v>30.8</v>
      </c>
      <c r="K73" s="173">
        <v>27.4</v>
      </c>
      <c r="L73" s="173">
        <v>27.3</v>
      </c>
      <c r="M73" s="173">
        <v>26.5</v>
      </c>
      <c r="N73" s="173">
        <v>25.1</v>
      </c>
      <c r="P73" s="240"/>
      <c r="Q73" s="99" t="s">
        <v>426</v>
      </c>
      <c r="R73" s="38">
        <v>216.54</v>
      </c>
      <c r="S73" s="38">
        <v>239.01</v>
      </c>
      <c r="T73" s="38">
        <v>301.92</v>
      </c>
      <c r="U73" s="38">
        <v>288.02999999999997</v>
      </c>
      <c r="V73" s="38">
        <v>248.19</v>
      </c>
      <c r="X73" s="98" t="s">
        <v>485</v>
      </c>
    </row>
    <row r="74" spans="3:24" ht="16.5" customHeight="1">
      <c r="C74" s="170" t="s">
        <v>428</v>
      </c>
      <c r="D74" s="184"/>
      <c r="E74" s="184"/>
      <c r="F74" s="184"/>
      <c r="G74" s="184"/>
      <c r="H74" s="184"/>
      <c r="I74" s="203" t="s">
        <v>19</v>
      </c>
      <c r="J74" s="174">
        <f>J75+J76</f>
        <v>314.7</v>
      </c>
      <c r="K74" s="174">
        <f>K75+K76</f>
        <v>259.5</v>
      </c>
      <c r="L74" s="174">
        <f>L75+L76</f>
        <v>264.3</v>
      </c>
      <c r="M74" s="174">
        <f>M75+M76</f>
        <v>355.3</v>
      </c>
      <c r="N74" s="174">
        <f>N75+N76</f>
        <v>428.1</v>
      </c>
      <c r="X74" s="305" t="s">
        <v>488</v>
      </c>
    </row>
    <row r="75" spans="3:24" hidden="1">
      <c r="C75" s="168" t="s">
        <v>427</v>
      </c>
      <c r="D75" s="203"/>
      <c r="E75" s="203"/>
      <c r="F75" s="203"/>
      <c r="G75" s="203"/>
      <c r="H75" s="203"/>
      <c r="I75" s="222" t="s">
        <v>19</v>
      </c>
      <c r="J75" s="49">
        <v>288</v>
      </c>
      <c r="K75" s="49">
        <v>239.2</v>
      </c>
      <c r="L75" s="49">
        <v>246.2</v>
      </c>
      <c r="M75" s="49">
        <v>332.6</v>
      </c>
      <c r="N75" s="49">
        <v>396</v>
      </c>
      <c r="X75" s="307"/>
    </row>
    <row r="76" spans="3:24" ht="16.5" hidden="1" customHeight="1">
      <c r="C76" s="168" t="s">
        <v>446</v>
      </c>
      <c r="D76" s="204"/>
      <c r="E76" s="204"/>
      <c r="F76" s="204"/>
      <c r="G76" s="204"/>
      <c r="H76" s="204"/>
      <c r="I76" s="222" t="s">
        <v>19</v>
      </c>
      <c r="J76" s="60">
        <v>26.7</v>
      </c>
      <c r="K76" s="60">
        <v>20.3</v>
      </c>
      <c r="L76" s="60">
        <v>18.100000000000001</v>
      </c>
      <c r="M76" s="60">
        <v>22.7</v>
      </c>
      <c r="N76" s="60">
        <v>32.1</v>
      </c>
      <c r="P76" s="97" t="s">
        <v>451</v>
      </c>
      <c r="Q76" s="98">
        <v>2020</v>
      </c>
      <c r="R76" s="98">
        <v>2021</v>
      </c>
      <c r="S76" s="193">
        <v>2022</v>
      </c>
      <c r="T76" s="193">
        <v>2023</v>
      </c>
      <c r="U76" s="193">
        <v>2024</v>
      </c>
      <c r="V76" s="193">
        <v>2025</v>
      </c>
      <c r="X76" s="306"/>
    </row>
    <row r="77" spans="3:24">
      <c r="C77" s="181" t="s">
        <v>431</v>
      </c>
      <c r="D77" s="205"/>
      <c r="E77" s="205"/>
      <c r="F77" s="205"/>
      <c r="G77" s="205"/>
      <c r="H77" s="205"/>
      <c r="I77" s="203" t="s">
        <v>19</v>
      </c>
      <c r="J77" s="211">
        <v>-190.5</v>
      </c>
      <c r="K77" s="211">
        <v>-225.8</v>
      </c>
      <c r="L77" s="212">
        <v>-203.2</v>
      </c>
      <c r="M77" s="213">
        <v>808.9</v>
      </c>
      <c r="N77" s="48">
        <v>625.29999999999995</v>
      </c>
      <c r="P77" s="99" t="s">
        <v>452</v>
      </c>
      <c r="Q77" s="39">
        <v>63532</v>
      </c>
      <c r="R77" s="39">
        <v>79723</v>
      </c>
      <c r="S77" s="39">
        <v>84327</v>
      </c>
      <c r="T77" s="39">
        <v>96234</v>
      </c>
      <c r="U77" s="39">
        <v>103775</v>
      </c>
      <c r="V77" s="39">
        <v>116910</v>
      </c>
    </row>
    <row r="78" spans="3:24" ht="34">
      <c r="C78" s="210" t="s">
        <v>430</v>
      </c>
      <c r="D78" s="209"/>
      <c r="E78" s="209"/>
      <c r="F78" s="209"/>
      <c r="G78" s="209"/>
      <c r="H78" s="209"/>
      <c r="I78" s="203" t="s">
        <v>19</v>
      </c>
      <c r="J78" s="4">
        <v>124</v>
      </c>
      <c r="K78" s="4">
        <v>147</v>
      </c>
      <c r="L78" s="196">
        <v>223</v>
      </c>
      <c r="M78" s="196">
        <v>988</v>
      </c>
      <c r="N78" s="4">
        <v>883</v>
      </c>
      <c r="P78" s="102" t="s">
        <v>459</v>
      </c>
      <c r="Q78" s="39">
        <v>2497860</v>
      </c>
      <c r="R78" s="39">
        <v>2901602</v>
      </c>
      <c r="S78" s="39">
        <v>3089884</v>
      </c>
      <c r="T78" s="39">
        <v>3226235</v>
      </c>
      <c r="U78" s="39">
        <v>3356203</v>
      </c>
      <c r="V78" s="39">
        <v>3584137</v>
      </c>
    </row>
    <row r="79" spans="3:24" ht="28">
      <c r="C79" s="248" t="s">
        <v>223</v>
      </c>
      <c r="D79" s="199"/>
      <c r="E79" s="199"/>
      <c r="F79" s="199"/>
      <c r="G79" s="199"/>
      <c r="H79" s="199"/>
      <c r="I79" s="208">
        <v>182</v>
      </c>
      <c r="J79" s="166">
        <v>648.9</v>
      </c>
      <c r="K79" s="194">
        <v>663.6</v>
      </c>
      <c r="L79" s="166">
        <v>703.9</v>
      </c>
      <c r="M79" s="165">
        <v>1800.5</v>
      </c>
      <c r="N79" s="195">
        <v>1752.1</v>
      </c>
      <c r="P79" s="99" t="s">
        <v>453</v>
      </c>
      <c r="Q79" s="38" t="s">
        <v>454</v>
      </c>
      <c r="R79" s="38" t="s">
        <v>455</v>
      </c>
      <c r="S79" s="38" t="s">
        <v>455</v>
      </c>
      <c r="T79" s="38" t="s">
        <v>456</v>
      </c>
      <c r="U79" s="38" t="s">
        <v>456</v>
      </c>
      <c r="V79" s="38" t="s">
        <v>456</v>
      </c>
    </row>
    <row r="80" spans="3:24" ht="33.75" customHeight="1">
      <c r="C80" s="250"/>
      <c r="D80" s="206"/>
      <c r="E80" s="206"/>
      <c r="F80" s="206"/>
      <c r="G80" s="206"/>
      <c r="H80" s="206"/>
      <c r="I80" s="302" t="s">
        <v>496</v>
      </c>
      <c r="J80" s="303"/>
      <c r="K80" s="303"/>
      <c r="L80" s="303"/>
      <c r="M80" s="303"/>
      <c r="N80" s="304"/>
      <c r="P80" s="99" t="s">
        <v>423</v>
      </c>
      <c r="Q80" s="38" t="s">
        <v>457</v>
      </c>
      <c r="R80" s="38" t="s">
        <v>457</v>
      </c>
      <c r="S80" s="38" t="s">
        <v>458</v>
      </c>
      <c r="T80" s="38" t="s">
        <v>458</v>
      </c>
      <c r="U80" s="38" t="s">
        <v>458</v>
      </c>
      <c r="V80" s="38" t="s">
        <v>458</v>
      </c>
    </row>
    <row r="81" spans="3:14">
      <c r="C81" s="168" t="s">
        <v>447</v>
      </c>
      <c r="D81" s="203"/>
      <c r="E81" s="203"/>
      <c r="F81" s="203"/>
      <c r="G81" s="203"/>
      <c r="H81" s="203"/>
      <c r="I81" s="203" t="s">
        <v>19</v>
      </c>
      <c r="J81" s="68">
        <v>45.8</v>
      </c>
      <c r="K81" s="68">
        <v>60</v>
      </c>
      <c r="L81" s="68">
        <v>65.7</v>
      </c>
      <c r="M81" s="68">
        <v>90.4</v>
      </c>
      <c r="N81" s="68">
        <v>129</v>
      </c>
    </row>
    <row r="82" spans="3:14" ht="16.5" customHeight="1">
      <c r="C82" s="180" t="s">
        <v>442</v>
      </c>
      <c r="D82" s="184"/>
      <c r="E82" s="184"/>
      <c r="F82" s="184"/>
      <c r="G82" s="184"/>
      <c r="H82" s="184"/>
      <c r="I82" s="203" t="s">
        <v>19</v>
      </c>
      <c r="J82" s="186">
        <f>J64/(J79+68)</f>
        <v>2.7465476356535081</v>
      </c>
      <c r="K82" s="186">
        <f>K64/(K79+68)</f>
        <v>2.8813559322033897</v>
      </c>
      <c r="L82" s="186">
        <f>L64/(L79+68)</f>
        <v>2.7399922269724057</v>
      </c>
      <c r="M82" s="186">
        <f>M64/(M79+68)</f>
        <v>1.1651056997591651</v>
      </c>
      <c r="N82" s="186">
        <f>N64/(N79+68)</f>
        <v>1.3944288775342015</v>
      </c>
    </row>
    <row r="83" spans="3:14">
      <c r="C83" s="99" t="s">
        <v>5</v>
      </c>
      <c r="D83" s="28"/>
      <c r="E83" s="28"/>
      <c r="F83" s="28"/>
      <c r="G83" s="28"/>
      <c r="H83" s="28"/>
      <c r="I83" s="203" t="s">
        <v>19</v>
      </c>
      <c r="J83" s="4">
        <v>58</v>
      </c>
      <c r="K83" s="4">
        <v>54</v>
      </c>
      <c r="L83" s="4">
        <v>31</v>
      </c>
      <c r="M83" s="4">
        <v>36</v>
      </c>
      <c r="N83" s="4">
        <v>52</v>
      </c>
    </row>
    <row r="84" spans="3:14" ht="34">
      <c r="C84" s="102" t="s">
        <v>136</v>
      </c>
      <c r="D84" s="30"/>
      <c r="E84" s="30"/>
      <c r="F84" s="30"/>
      <c r="G84" s="30"/>
      <c r="H84" s="30"/>
      <c r="I84" s="203" t="s">
        <v>19</v>
      </c>
      <c r="J84" s="52">
        <v>31</v>
      </c>
      <c r="K84" s="52">
        <v>31</v>
      </c>
      <c r="L84" s="52">
        <v>31</v>
      </c>
      <c r="M84" s="52">
        <v>31</v>
      </c>
      <c r="N84" s="52">
        <v>31</v>
      </c>
    </row>
    <row r="85" spans="3:14">
      <c r="C85" s="181" t="s">
        <v>137</v>
      </c>
      <c r="D85" s="207"/>
      <c r="E85" s="207"/>
      <c r="F85" s="207"/>
      <c r="G85" s="207"/>
      <c r="H85" s="207"/>
      <c r="I85" s="203" t="s">
        <v>19</v>
      </c>
      <c r="J85" s="177">
        <v>0.12301587301587301</v>
      </c>
      <c r="K85" s="177">
        <v>0.10915492957746478</v>
      </c>
      <c r="L85" s="177">
        <v>0.124</v>
      </c>
      <c r="M85" s="177">
        <v>0.13080168776371309</v>
      </c>
      <c r="N85" s="178">
        <v>9.8101265822784806E-2</v>
      </c>
    </row>
    <row r="86" spans="3:14">
      <c r="C86" s="102" t="s">
        <v>134</v>
      </c>
      <c r="D86" s="199"/>
      <c r="E86" s="199"/>
      <c r="F86" s="199"/>
      <c r="G86" s="199"/>
      <c r="H86" s="199"/>
      <c r="I86" s="203" t="s">
        <v>19</v>
      </c>
      <c r="J86" s="48">
        <v>45.8</v>
      </c>
      <c r="K86" s="48">
        <v>60</v>
      </c>
      <c r="L86" s="48">
        <v>65.7</v>
      </c>
      <c r="M86" s="48">
        <v>90.4</v>
      </c>
      <c r="N86" s="48">
        <v>129</v>
      </c>
    </row>
    <row r="87" spans="3:14" ht="51">
      <c r="C87" s="102" t="s">
        <v>133</v>
      </c>
      <c r="D87" s="30"/>
      <c r="E87" s="30"/>
      <c r="F87" s="30"/>
      <c r="G87" s="30"/>
      <c r="H87" s="30"/>
      <c r="I87" s="203" t="s">
        <v>19</v>
      </c>
      <c r="J87" s="68">
        <v>45.8</v>
      </c>
      <c r="K87" s="68">
        <v>60</v>
      </c>
      <c r="L87" s="68">
        <v>65.7</v>
      </c>
      <c r="M87" s="68">
        <v>90.4</v>
      </c>
      <c r="N87" s="68">
        <v>129</v>
      </c>
    </row>
    <row r="88" spans="3:14" ht="16.5" customHeight="1">
      <c r="C88" s="318" t="s">
        <v>476</v>
      </c>
      <c r="D88" s="30"/>
      <c r="E88" s="30"/>
      <c r="F88" s="30"/>
      <c r="G88" s="30"/>
      <c r="H88" s="30"/>
      <c r="I88" s="203" t="s">
        <v>19</v>
      </c>
      <c r="J88" s="49">
        <v>3.4</v>
      </c>
      <c r="K88" s="49">
        <v>4.5999999999999996</v>
      </c>
      <c r="L88" s="49">
        <v>5</v>
      </c>
      <c r="M88" s="49">
        <v>5.6</v>
      </c>
      <c r="N88" s="49">
        <v>3.9</v>
      </c>
    </row>
    <row r="89" spans="3:14">
      <c r="C89" s="318"/>
      <c r="D89" s="30"/>
      <c r="E89" s="30"/>
      <c r="F89" s="30"/>
      <c r="G89" s="30"/>
      <c r="H89" s="30"/>
      <c r="I89" s="203" t="s">
        <v>19</v>
      </c>
      <c r="J89" s="49">
        <v>23.6</v>
      </c>
      <c r="K89" s="49">
        <v>27.2</v>
      </c>
      <c r="L89" s="49">
        <v>30</v>
      </c>
      <c r="M89" s="49">
        <v>34.5</v>
      </c>
      <c r="N89" s="49">
        <v>36.799999999999997</v>
      </c>
    </row>
    <row r="90" spans="3:14">
      <c r="C90" s="318"/>
      <c r="D90" s="30"/>
      <c r="E90" s="30"/>
      <c r="F90" s="30"/>
      <c r="G90" s="30"/>
      <c r="H90" s="30"/>
      <c r="I90" s="203" t="s">
        <v>19</v>
      </c>
      <c r="J90" s="140">
        <f>(J88+J89)/J18</f>
        <v>3.3341565818720671E-2</v>
      </c>
      <c r="K90" s="140">
        <f>(K88+K89)/K18</f>
        <v>3.4757897037927643E-2</v>
      </c>
      <c r="L90" s="140">
        <f>(L88+L89)/L18</f>
        <v>3.6668412781561029E-2</v>
      </c>
      <c r="M90" s="140">
        <f>(M88+M89)/M18</f>
        <v>4.2179446723466921E-2</v>
      </c>
      <c r="N90" s="140">
        <f>(N88+N89)/N18</f>
        <v>3.8880397401604885E-2</v>
      </c>
    </row>
    <row r="93" spans="3:14" ht="28">
      <c r="C93" s="221" t="s">
        <v>462</v>
      </c>
      <c r="D93" s="220" t="s">
        <v>461</v>
      </c>
      <c r="E93" s="220" t="s">
        <v>463</v>
      </c>
      <c r="F93" s="220" t="s">
        <v>245</v>
      </c>
      <c r="G93" s="220" t="s">
        <v>464</v>
      </c>
    </row>
    <row r="94" spans="3:14">
      <c r="C94" s="280" t="s">
        <v>465</v>
      </c>
      <c r="D94" s="38" t="s">
        <v>220</v>
      </c>
      <c r="E94" s="319" t="s">
        <v>466</v>
      </c>
      <c r="F94" s="297" t="s">
        <v>473</v>
      </c>
      <c r="G94" s="38">
        <v>101.95</v>
      </c>
    </row>
    <row r="95" spans="3:14">
      <c r="C95" s="281"/>
      <c r="D95" s="38" t="s">
        <v>468</v>
      </c>
      <c r="E95" s="300"/>
      <c r="F95" s="298"/>
      <c r="G95" s="38">
        <v>201.34</v>
      </c>
    </row>
    <row r="96" spans="3:14">
      <c r="C96" s="282"/>
      <c r="D96" s="38" t="s">
        <v>132</v>
      </c>
      <c r="E96" s="301"/>
      <c r="F96" s="299"/>
      <c r="G96" s="38">
        <v>18.23</v>
      </c>
    </row>
    <row r="97" spans="3:7">
      <c r="C97" s="280" t="s">
        <v>467</v>
      </c>
      <c r="D97" s="38" t="s">
        <v>220</v>
      </c>
      <c r="E97" s="319" t="s">
        <v>466</v>
      </c>
      <c r="F97" s="297" t="s">
        <v>473</v>
      </c>
      <c r="G97" s="38">
        <v>125.4</v>
      </c>
    </row>
    <row r="98" spans="3:7">
      <c r="C98" s="281"/>
      <c r="D98" s="38" t="s">
        <v>468</v>
      </c>
      <c r="E98" s="300"/>
      <c r="F98" s="300"/>
      <c r="G98" s="38">
        <v>862.21</v>
      </c>
    </row>
    <row r="99" spans="3:7">
      <c r="C99" s="282"/>
      <c r="D99" s="38" t="s">
        <v>132</v>
      </c>
      <c r="E99" s="301"/>
      <c r="F99" s="301"/>
      <c r="G99" s="38">
        <v>60.77</v>
      </c>
    </row>
    <row r="100" spans="3:7">
      <c r="C100" s="81" t="s">
        <v>469</v>
      </c>
      <c r="D100" s="38" t="s">
        <v>132</v>
      </c>
      <c r="E100" s="38" t="s">
        <v>470</v>
      </c>
      <c r="F100" s="111" t="s">
        <v>474</v>
      </c>
      <c r="G100" s="38">
        <v>2.78</v>
      </c>
    </row>
    <row r="101" spans="3:7">
      <c r="C101" s="81" t="s">
        <v>471</v>
      </c>
      <c r="D101" s="38" t="s">
        <v>132</v>
      </c>
      <c r="E101" s="38" t="s">
        <v>470</v>
      </c>
      <c r="F101" s="38" t="s">
        <v>472</v>
      </c>
      <c r="G101" s="38">
        <v>6.96</v>
      </c>
    </row>
    <row r="102" spans="3:7">
      <c r="C102" s="291" t="s">
        <v>486</v>
      </c>
      <c r="D102" s="292"/>
      <c r="E102" s="292"/>
      <c r="F102" s="292"/>
      <c r="G102" s="293"/>
    </row>
    <row r="103" spans="3:7">
      <c r="C103" s="294"/>
      <c r="D103" s="295"/>
      <c r="E103" s="295"/>
      <c r="F103" s="295"/>
      <c r="G103" s="296"/>
    </row>
  </sheetData>
  <mergeCells count="54">
    <mergeCell ref="C9:C10"/>
    <mergeCell ref="C7:C8"/>
    <mergeCell ref="Q5:Q6"/>
    <mergeCell ref="Q4:U4"/>
    <mergeCell ref="C5:C6"/>
    <mergeCell ref="C11:N11"/>
    <mergeCell ref="C18:C19"/>
    <mergeCell ref="P67:P68"/>
    <mergeCell ref="P66:Q66"/>
    <mergeCell ref="Q69:Q70"/>
    <mergeCell ref="Q29:R29"/>
    <mergeCell ref="Q30:Q33"/>
    <mergeCell ref="Q34:W34"/>
    <mergeCell ref="Q35:Q38"/>
    <mergeCell ref="Q16:Q18"/>
    <mergeCell ref="C52:C53"/>
    <mergeCell ref="C33:N33"/>
    <mergeCell ref="C44:N44"/>
    <mergeCell ref="C29:C30"/>
    <mergeCell ref="C20:C21"/>
    <mergeCell ref="C22:C23"/>
    <mergeCell ref="Q3:R3"/>
    <mergeCell ref="S18:U18"/>
    <mergeCell ref="Q13:U13"/>
    <mergeCell ref="Q14:Q15"/>
    <mergeCell ref="Q11:Q12"/>
    <mergeCell ref="Q7:Q8"/>
    <mergeCell ref="Q9:Q10"/>
    <mergeCell ref="C24:C25"/>
    <mergeCell ref="C26:C28"/>
    <mergeCell ref="E97:E99"/>
    <mergeCell ref="C97:C99"/>
    <mergeCell ref="C88:C90"/>
    <mergeCell ref="C94:C96"/>
    <mergeCell ref="E94:E96"/>
    <mergeCell ref="C79:C80"/>
    <mergeCell ref="C62:C63"/>
    <mergeCell ref="C54:C55"/>
    <mergeCell ref="C31:C32"/>
    <mergeCell ref="J59:K59"/>
    <mergeCell ref="L59:N59"/>
    <mergeCell ref="Q71:Q72"/>
    <mergeCell ref="C37:H37"/>
    <mergeCell ref="I37:N37"/>
    <mergeCell ref="C56:C57"/>
    <mergeCell ref="K57:N57"/>
    <mergeCell ref="C102:G103"/>
    <mergeCell ref="F94:F96"/>
    <mergeCell ref="F97:F99"/>
    <mergeCell ref="I80:N80"/>
    <mergeCell ref="X67:X68"/>
    <mergeCell ref="X70:X72"/>
    <mergeCell ref="X74:X76"/>
    <mergeCell ref="P69:P73"/>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0E72-1907-408B-9D5F-31425D39BDC3}">
  <dimension ref="B2:BP143"/>
  <sheetViews>
    <sheetView topLeftCell="A36" zoomScaleNormal="100" workbookViewId="0">
      <selection activeCell="D25" sqref="D25:N25"/>
    </sheetView>
  </sheetViews>
  <sheetFormatPr defaultColWidth="8.58203125" defaultRowHeight="17"/>
  <cols>
    <col min="1" max="3" width="8.58203125" style="16"/>
    <col min="4" max="4" width="20.83203125" style="16" customWidth="1"/>
    <col min="5" max="5" width="12.58203125" style="16" bestFit="1" customWidth="1"/>
    <col min="6" max="6" width="18" style="16" bestFit="1" customWidth="1"/>
    <col min="7" max="7" width="19.58203125" style="16" bestFit="1" customWidth="1"/>
    <col min="8" max="8" width="19.08203125" style="16" bestFit="1" customWidth="1"/>
    <col min="9" max="9" width="19.58203125" style="16" bestFit="1" customWidth="1"/>
    <col min="10" max="10" width="20.33203125" style="16" bestFit="1" customWidth="1"/>
    <col min="11" max="11" width="18" style="16" bestFit="1" customWidth="1"/>
    <col min="12" max="12" width="20.33203125" style="16" bestFit="1" customWidth="1"/>
    <col min="13" max="13" width="18" style="16" bestFit="1" customWidth="1"/>
    <col min="14" max="14" width="13.33203125" style="16" customWidth="1"/>
    <col min="15" max="15" width="17.25" style="16" customWidth="1"/>
    <col min="16" max="16384" width="8.58203125" style="16"/>
  </cols>
  <sheetData>
    <row r="2" spans="2:23">
      <c r="M2" s="34">
        <f>(M9-C9)/C9</f>
        <v>-0.40918880114860012</v>
      </c>
      <c r="W2" s="34">
        <f>(W9-M9)/M9</f>
        <v>-5.1032806804374241E-2</v>
      </c>
    </row>
    <row r="3" spans="2:23">
      <c r="M3" s="34">
        <f>(M10-C10)/C10</f>
        <v>-0.13823529411764707</v>
      </c>
      <c r="W3" s="34">
        <f>(W10-M10)/M10</f>
        <v>-0.41723549488054607</v>
      </c>
    </row>
    <row r="4" spans="2:23">
      <c r="M4" s="34">
        <f>(M11-C11)/C11</f>
        <v>-0.1108998732572877</v>
      </c>
      <c r="W4" s="34">
        <f>(W11-M11)/M11</f>
        <v>-0.45046329294369208</v>
      </c>
    </row>
    <row r="5" spans="2:23">
      <c r="M5" s="34">
        <f>(M12-C12)/C12</f>
        <v>-0.2682012847965739</v>
      </c>
      <c r="W5" s="34">
        <f>(W12-M12)/M12</f>
        <v>-0.30212143379663497</v>
      </c>
    </row>
    <row r="6" spans="2:23">
      <c r="B6" s="336" t="s">
        <v>20</v>
      </c>
      <c r="C6" s="336"/>
      <c r="D6" s="336"/>
      <c r="M6" s="34">
        <f>(M13-C13)/C13</f>
        <v>-0.21460703889917968</v>
      </c>
      <c r="W6" s="34">
        <f>(W13-M13)/M13</f>
        <v>-0.34754043126684636</v>
      </c>
    </row>
    <row r="7" spans="2:23">
      <c r="B7" s="14" t="s">
        <v>21</v>
      </c>
      <c r="C7" s="15" t="s">
        <v>22</v>
      </c>
      <c r="D7" s="15"/>
    </row>
    <row r="8" spans="2:23">
      <c r="B8" s="17" t="s">
        <v>23</v>
      </c>
      <c r="C8" s="17">
        <v>15</v>
      </c>
      <c r="D8" s="17">
        <v>16</v>
      </c>
      <c r="E8" s="17">
        <v>17</v>
      </c>
      <c r="F8" s="17">
        <v>18</v>
      </c>
      <c r="G8" s="17">
        <v>19</v>
      </c>
      <c r="H8" s="17">
        <v>20</v>
      </c>
      <c r="I8" s="17">
        <v>21</v>
      </c>
      <c r="J8" s="17">
        <v>22</v>
      </c>
      <c r="K8" s="17">
        <v>23</v>
      </c>
      <c r="L8" s="17">
        <v>24</v>
      </c>
      <c r="M8" s="17">
        <v>25</v>
      </c>
      <c r="N8" s="17">
        <v>26</v>
      </c>
      <c r="O8" s="17">
        <v>27</v>
      </c>
      <c r="P8" s="17">
        <v>28</v>
      </c>
      <c r="Q8" s="17">
        <v>29</v>
      </c>
      <c r="R8" s="17">
        <v>30</v>
      </c>
      <c r="S8" s="17">
        <v>31</v>
      </c>
      <c r="T8" s="17">
        <v>32</v>
      </c>
      <c r="U8" s="17">
        <v>33</v>
      </c>
      <c r="V8" s="17">
        <v>34</v>
      </c>
      <c r="W8" s="17">
        <v>35</v>
      </c>
    </row>
    <row r="9" spans="2:23">
      <c r="B9" s="17" t="s">
        <v>24</v>
      </c>
      <c r="C9" s="18">
        <v>1393</v>
      </c>
      <c r="D9" s="18">
        <v>1412</v>
      </c>
      <c r="E9" s="18">
        <v>1364</v>
      </c>
      <c r="F9" s="18">
        <v>1336</v>
      </c>
      <c r="G9" s="18">
        <v>1307</v>
      </c>
      <c r="H9" s="18">
        <v>1257</v>
      </c>
      <c r="I9" s="18">
        <v>1164</v>
      </c>
      <c r="J9" s="18">
        <v>1052</v>
      </c>
      <c r="K9" s="19">
        <v>959</v>
      </c>
      <c r="L9" s="19">
        <v>885</v>
      </c>
      <c r="M9" s="19">
        <v>823</v>
      </c>
      <c r="N9" s="19">
        <v>774</v>
      </c>
      <c r="O9" s="19">
        <v>729</v>
      </c>
      <c r="P9" s="19">
        <v>688</v>
      </c>
      <c r="Q9" s="19">
        <v>661</v>
      </c>
      <c r="R9" s="19">
        <v>660</v>
      </c>
      <c r="S9" s="19">
        <v>680</v>
      </c>
      <c r="T9" s="19">
        <v>710</v>
      </c>
      <c r="U9" s="19">
        <v>737</v>
      </c>
      <c r="V9" s="19">
        <v>761</v>
      </c>
      <c r="W9" s="19">
        <v>781</v>
      </c>
    </row>
    <row r="10" spans="2:23">
      <c r="B10" s="17" t="s">
        <v>25</v>
      </c>
      <c r="C10" s="18">
        <v>2720</v>
      </c>
      <c r="D10" s="18">
        <v>2688</v>
      </c>
      <c r="E10" s="18">
        <v>2719</v>
      </c>
      <c r="F10" s="18">
        <v>2756</v>
      </c>
      <c r="G10" s="18">
        <v>2766</v>
      </c>
      <c r="H10" s="18">
        <v>2724</v>
      </c>
      <c r="I10" s="18">
        <v>2720</v>
      </c>
      <c r="J10" s="18">
        <v>2701</v>
      </c>
      <c r="K10" s="18">
        <v>2607</v>
      </c>
      <c r="L10" s="18">
        <v>2485</v>
      </c>
      <c r="M10" s="18">
        <v>2344</v>
      </c>
      <c r="N10" s="18">
        <v>2203</v>
      </c>
      <c r="O10" s="18">
        <v>2036</v>
      </c>
      <c r="P10" s="18">
        <v>1866</v>
      </c>
      <c r="Q10" s="18">
        <v>1725</v>
      </c>
      <c r="R10" s="18">
        <v>1607</v>
      </c>
      <c r="S10" s="18">
        <v>1504</v>
      </c>
      <c r="T10" s="18">
        <v>1428</v>
      </c>
      <c r="U10" s="18">
        <v>1383</v>
      </c>
      <c r="V10" s="18">
        <v>1363</v>
      </c>
      <c r="W10" s="18">
        <v>1366</v>
      </c>
    </row>
    <row r="11" spans="2:23">
      <c r="B11" s="17" t="s">
        <v>26</v>
      </c>
      <c r="C11" s="18">
        <v>1578</v>
      </c>
      <c r="D11" s="18">
        <v>1458</v>
      </c>
      <c r="E11" s="18">
        <v>1385</v>
      </c>
      <c r="F11" s="18">
        <v>1340</v>
      </c>
      <c r="G11" s="18">
        <v>1319</v>
      </c>
      <c r="H11" s="18">
        <v>1364</v>
      </c>
      <c r="I11" s="18">
        <v>1380</v>
      </c>
      <c r="J11" s="18">
        <v>1368</v>
      </c>
      <c r="K11" s="18">
        <v>1364</v>
      </c>
      <c r="L11" s="18">
        <v>1384</v>
      </c>
      <c r="M11" s="18">
        <v>1403</v>
      </c>
      <c r="N11" s="18">
        <v>1357</v>
      </c>
      <c r="O11" s="18">
        <v>1328</v>
      </c>
      <c r="P11" s="18">
        <v>1296</v>
      </c>
      <c r="Q11" s="18">
        <v>1248</v>
      </c>
      <c r="R11" s="18">
        <v>1154</v>
      </c>
      <c r="S11" s="18">
        <v>1046</v>
      </c>
      <c r="T11" s="19">
        <v>955</v>
      </c>
      <c r="U11" s="19">
        <v>881</v>
      </c>
      <c r="V11" s="19">
        <v>820</v>
      </c>
      <c r="W11" s="19">
        <v>771</v>
      </c>
    </row>
    <row r="12" spans="2:23">
      <c r="B12" s="17" t="s">
        <v>27</v>
      </c>
      <c r="C12" s="18">
        <v>1868</v>
      </c>
      <c r="D12" s="18">
        <v>1816</v>
      </c>
      <c r="E12" s="18">
        <v>1715</v>
      </c>
      <c r="F12" s="18">
        <v>1574</v>
      </c>
      <c r="G12" s="18">
        <v>1453</v>
      </c>
      <c r="H12" s="18">
        <v>1390</v>
      </c>
      <c r="I12" s="18">
        <v>1344</v>
      </c>
      <c r="J12" s="18">
        <v>1323</v>
      </c>
      <c r="K12" s="18">
        <v>1364</v>
      </c>
      <c r="L12" s="18">
        <v>1379</v>
      </c>
      <c r="M12" s="18">
        <v>1367</v>
      </c>
      <c r="N12" s="18">
        <v>1362</v>
      </c>
      <c r="O12" s="18">
        <v>1382</v>
      </c>
      <c r="P12" s="18">
        <v>1400</v>
      </c>
      <c r="Q12" s="18">
        <v>1355</v>
      </c>
      <c r="R12" s="18">
        <v>1326</v>
      </c>
      <c r="S12" s="18">
        <v>1294</v>
      </c>
      <c r="T12" s="18">
        <v>1246</v>
      </c>
      <c r="U12" s="18">
        <v>1153</v>
      </c>
      <c r="V12" s="18">
        <v>1045</v>
      </c>
      <c r="W12" s="19">
        <v>954</v>
      </c>
    </row>
    <row r="13" spans="2:23">
      <c r="B13" s="17" t="s">
        <v>28</v>
      </c>
      <c r="C13" s="18">
        <v>7558</v>
      </c>
      <c r="D13" s="18">
        <v>7373</v>
      </c>
      <c r="E13" s="18">
        <v>7183</v>
      </c>
      <c r="F13" s="18">
        <v>7006</v>
      </c>
      <c r="G13" s="18">
        <v>6845</v>
      </c>
      <c r="H13" s="18">
        <v>6735</v>
      </c>
      <c r="I13" s="18">
        <v>6607</v>
      </c>
      <c r="J13" s="18">
        <v>6444</v>
      </c>
      <c r="K13" s="18">
        <v>6294</v>
      </c>
      <c r="L13" s="18">
        <v>6134</v>
      </c>
      <c r="M13" s="18">
        <v>5936</v>
      </c>
      <c r="N13" s="18">
        <v>5696</v>
      </c>
      <c r="O13" s="18">
        <v>5475</v>
      </c>
      <c r="P13" s="18">
        <v>5250</v>
      </c>
      <c r="Q13" s="18">
        <v>4989</v>
      </c>
      <c r="R13" s="18">
        <v>4747</v>
      </c>
      <c r="S13" s="18">
        <v>4525</v>
      </c>
      <c r="T13" s="18">
        <v>4340</v>
      </c>
      <c r="U13" s="18">
        <v>4155</v>
      </c>
      <c r="V13" s="18">
        <v>3989</v>
      </c>
      <c r="W13" s="18">
        <v>3873</v>
      </c>
    </row>
    <row r="14" spans="2:23">
      <c r="B14" s="14"/>
      <c r="C14" s="15" t="s">
        <v>30</v>
      </c>
    </row>
    <row r="15" spans="2:23">
      <c r="B15" s="14"/>
      <c r="D15" s="15"/>
    </row>
    <row r="16" spans="2:23">
      <c r="B16" s="14"/>
      <c r="D16" s="15"/>
    </row>
    <row r="17" spans="2:15">
      <c r="B17" s="14" t="s">
        <v>29</v>
      </c>
      <c r="C17" s="15" t="s">
        <v>35</v>
      </c>
    </row>
    <row r="18" spans="2:15">
      <c r="B18" s="14"/>
      <c r="C18" s="27" t="s">
        <v>33</v>
      </c>
    </row>
    <row r="19" spans="2:15">
      <c r="B19" s="14" t="s">
        <v>21</v>
      </c>
      <c r="C19" s="15" t="s">
        <v>34</v>
      </c>
    </row>
    <row r="20" spans="2:15">
      <c r="B20" s="337" t="s">
        <v>23</v>
      </c>
      <c r="C20" s="337"/>
      <c r="D20" s="17">
        <v>2015</v>
      </c>
      <c r="E20" s="17">
        <v>2016</v>
      </c>
      <c r="F20" s="17">
        <v>2017</v>
      </c>
      <c r="G20" s="17">
        <v>2018</v>
      </c>
      <c r="H20" s="17">
        <v>2019</v>
      </c>
      <c r="I20" s="17">
        <v>2020</v>
      </c>
      <c r="J20" s="17">
        <v>2021</v>
      </c>
      <c r="K20" s="17">
        <v>2022</v>
      </c>
      <c r="L20" s="17">
        <v>2023</v>
      </c>
      <c r="M20" s="17">
        <v>2024</v>
      </c>
      <c r="N20" s="17">
        <v>2025</v>
      </c>
    </row>
    <row r="21" spans="2:15">
      <c r="B21" s="339" t="s">
        <v>25</v>
      </c>
      <c r="C21" s="340"/>
      <c r="D21" s="141">
        <v>0.80700000000000005</v>
      </c>
      <c r="E21" s="142">
        <v>0.8</v>
      </c>
      <c r="F21" s="141">
        <v>0.82699999999999996</v>
      </c>
      <c r="G21" s="141">
        <v>0.82499999999999996</v>
      </c>
      <c r="H21" s="141">
        <v>0.83499999999999996</v>
      </c>
      <c r="I21" s="141">
        <v>0.69699999999999995</v>
      </c>
      <c r="J21" s="142">
        <v>0.82</v>
      </c>
      <c r="K21" s="141">
        <v>0.85199999999999998</v>
      </c>
      <c r="L21" s="142">
        <v>0.86</v>
      </c>
      <c r="M21" s="141">
        <v>0.877</v>
      </c>
      <c r="N21" s="141">
        <v>0.84399999999999997</v>
      </c>
    </row>
    <row r="22" spans="2:15">
      <c r="B22" s="339" t="s">
        <v>26</v>
      </c>
      <c r="C22" s="340"/>
      <c r="D22" s="141">
        <v>0.69399999999999995</v>
      </c>
      <c r="E22" s="141">
        <v>0.63800000000000001</v>
      </c>
      <c r="F22" s="141">
        <v>0.67400000000000004</v>
      </c>
      <c r="G22" s="141">
        <v>0.69599999999999995</v>
      </c>
      <c r="H22" s="141">
        <v>0.71399999999999997</v>
      </c>
      <c r="I22" s="141">
        <v>0.67300000000000004</v>
      </c>
      <c r="J22" s="141">
        <v>0.73099999999999998</v>
      </c>
      <c r="K22" s="141">
        <v>0.76200000000000001</v>
      </c>
      <c r="L22" s="141">
        <v>0.754</v>
      </c>
      <c r="M22" s="142">
        <v>0.78</v>
      </c>
      <c r="N22" s="142">
        <v>0.73</v>
      </c>
    </row>
    <row r="23" spans="2:15">
      <c r="B23" s="341" t="s">
        <v>27</v>
      </c>
      <c r="C23" s="17" t="s">
        <v>31</v>
      </c>
      <c r="D23" s="141">
        <v>0.502</v>
      </c>
      <c r="E23" s="141">
        <v>0.52400000000000002</v>
      </c>
      <c r="F23" s="141">
        <v>0.55900000000000005</v>
      </c>
      <c r="G23" s="141">
        <v>0.58499999999999996</v>
      </c>
      <c r="H23" s="142">
        <v>0.61</v>
      </c>
      <c r="I23" s="141">
        <v>0.61599999999999999</v>
      </c>
      <c r="J23" s="141">
        <v>0.64600000000000002</v>
      </c>
      <c r="K23" s="142">
        <v>0.66</v>
      </c>
      <c r="L23" s="141">
        <v>0.66400000000000003</v>
      </c>
      <c r="M23" s="141">
        <v>0.67300000000000004</v>
      </c>
      <c r="N23" s="142">
        <v>0.63</v>
      </c>
    </row>
    <row r="24" spans="2:15">
      <c r="B24" s="342"/>
      <c r="C24" s="17" t="s">
        <v>32</v>
      </c>
      <c r="D24" s="141">
        <v>0.56799999999999995</v>
      </c>
      <c r="E24" s="141">
        <v>0.58799999999999997</v>
      </c>
      <c r="F24" s="141">
        <v>0.622</v>
      </c>
      <c r="G24" s="141">
        <v>0.65200000000000002</v>
      </c>
      <c r="H24" s="141">
        <v>0.67900000000000005</v>
      </c>
      <c r="I24" s="141">
        <v>0.68500000000000005</v>
      </c>
      <c r="J24" s="141">
        <v>0.71299999999999997</v>
      </c>
      <c r="K24" s="141">
        <v>0.72499999999999998</v>
      </c>
      <c r="L24" s="141">
        <v>0.72299999999999998</v>
      </c>
      <c r="M24" s="141">
        <v>0.73399999999999999</v>
      </c>
      <c r="N24" s="141">
        <v>0.68300000000000005</v>
      </c>
    </row>
    <row r="25" spans="2:15">
      <c r="B25" s="338" t="s">
        <v>36</v>
      </c>
      <c r="C25" s="337"/>
      <c r="D25" s="141">
        <v>0.68799999999999994</v>
      </c>
      <c r="E25" s="141">
        <v>0.67800000000000005</v>
      </c>
      <c r="F25" s="141">
        <v>0.71199999999999997</v>
      </c>
      <c r="G25" s="141">
        <v>0.72799999999999998</v>
      </c>
      <c r="H25" s="141">
        <v>0.748</v>
      </c>
      <c r="I25" s="141">
        <v>0.67100000000000004</v>
      </c>
      <c r="J25" s="141">
        <v>0.755</v>
      </c>
      <c r="K25" s="141">
        <v>0.78300000000000003</v>
      </c>
      <c r="L25" s="141">
        <v>0.78500000000000003</v>
      </c>
      <c r="M25" s="142">
        <v>0.8</v>
      </c>
      <c r="N25" s="141">
        <v>0.75700000000000001</v>
      </c>
    </row>
    <row r="27" spans="2:15">
      <c r="B27" s="343" t="s">
        <v>145</v>
      </c>
      <c r="C27" s="343"/>
      <c r="D27" s="343"/>
      <c r="E27" s="343"/>
      <c r="F27" s="343"/>
      <c r="G27" s="25"/>
      <c r="H27" s="25"/>
      <c r="I27" s="25"/>
      <c r="J27" s="25"/>
      <c r="K27" s="25"/>
      <c r="L27" s="25"/>
      <c r="M27" s="25"/>
      <c r="N27" s="25"/>
    </row>
    <row r="28" spans="2:15">
      <c r="B28" s="26" t="s">
        <v>21</v>
      </c>
      <c r="C28" s="25" t="s">
        <v>53</v>
      </c>
      <c r="D28" s="25"/>
      <c r="E28" s="25"/>
      <c r="F28" s="25"/>
      <c r="G28" s="25"/>
      <c r="H28" s="25"/>
      <c r="I28" s="25"/>
      <c r="J28" s="25"/>
      <c r="K28" s="25"/>
      <c r="L28" s="25"/>
      <c r="M28" s="25"/>
      <c r="N28" s="25"/>
    </row>
    <row r="29" spans="2:15">
      <c r="B29" s="337" t="s">
        <v>23</v>
      </c>
      <c r="C29" s="337"/>
      <c r="D29" s="17">
        <v>2015</v>
      </c>
      <c r="E29" s="17">
        <v>2016</v>
      </c>
      <c r="F29" s="17">
        <v>2017</v>
      </c>
      <c r="G29" s="17">
        <v>2018</v>
      </c>
      <c r="H29" s="17">
        <v>2019</v>
      </c>
      <c r="I29" s="17">
        <v>2020</v>
      </c>
      <c r="J29" s="17">
        <v>2021</v>
      </c>
      <c r="K29" s="17">
        <v>2022</v>
      </c>
      <c r="L29" s="17">
        <v>2023</v>
      </c>
      <c r="M29" s="17">
        <v>2024</v>
      </c>
      <c r="N29" s="17">
        <v>2025</v>
      </c>
    </row>
    <row r="30" spans="2:15">
      <c r="B30" s="338" t="s">
        <v>36</v>
      </c>
      <c r="C30" s="337"/>
      <c r="D30" s="19">
        <v>24.4</v>
      </c>
      <c r="E30" s="19">
        <v>25.6</v>
      </c>
      <c r="F30" s="19">
        <v>27.2</v>
      </c>
      <c r="G30" s="19">
        <v>29.1</v>
      </c>
      <c r="H30" s="19">
        <v>32.1</v>
      </c>
      <c r="I30" s="19">
        <v>30.2</v>
      </c>
      <c r="J30" s="19">
        <v>36.700000000000003</v>
      </c>
      <c r="K30" s="19">
        <v>41</v>
      </c>
      <c r="L30" s="19">
        <v>43.4</v>
      </c>
      <c r="M30" s="19">
        <v>47.4</v>
      </c>
      <c r="N30" s="19">
        <v>45.8</v>
      </c>
      <c r="O30" s="1">
        <f>_xlfn.RRI(9,D30,N30)</f>
        <v>7.247254583390883E-2</v>
      </c>
    </row>
    <row r="31" spans="2:15">
      <c r="B31" s="337" t="s">
        <v>25</v>
      </c>
      <c r="C31" s="337"/>
      <c r="D31" s="19">
        <v>23.1</v>
      </c>
      <c r="E31" s="19">
        <v>24.1</v>
      </c>
      <c r="F31" s="19">
        <v>25.3</v>
      </c>
      <c r="G31" s="19">
        <v>26.3</v>
      </c>
      <c r="H31" s="19">
        <v>29</v>
      </c>
      <c r="I31" s="19">
        <v>23.5</v>
      </c>
      <c r="J31" s="19">
        <v>32.799999999999997</v>
      </c>
      <c r="K31" s="19">
        <v>37.200000000000003</v>
      </c>
      <c r="L31" s="19">
        <v>39.799999999999997</v>
      </c>
      <c r="M31" s="19">
        <v>44.2</v>
      </c>
      <c r="N31" s="19">
        <v>43.3</v>
      </c>
    </row>
    <row r="32" spans="2:15">
      <c r="B32" s="337" t="s">
        <v>26</v>
      </c>
      <c r="C32" s="337"/>
      <c r="D32" s="19">
        <v>27.5</v>
      </c>
      <c r="E32" s="19">
        <v>27.5</v>
      </c>
      <c r="F32" s="19">
        <v>29.1</v>
      </c>
      <c r="G32" s="19">
        <v>31.2</v>
      </c>
      <c r="H32" s="19">
        <v>33.799999999999997</v>
      </c>
      <c r="I32" s="19">
        <v>34.200000000000003</v>
      </c>
      <c r="J32" s="19">
        <v>39.200000000000003</v>
      </c>
      <c r="K32" s="19">
        <v>43.8</v>
      </c>
      <c r="L32" s="19">
        <v>44.9</v>
      </c>
      <c r="M32" s="19">
        <v>49</v>
      </c>
      <c r="N32" s="19">
        <v>46.1</v>
      </c>
    </row>
    <row r="33" spans="2:14">
      <c r="B33" s="337" t="s">
        <v>27</v>
      </c>
      <c r="C33" s="17" t="s">
        <v>31</v>
      </c>
      <c r="D33" s="19">
        <v>23.6</v>
      </c>
      <c r="E33" s="19">
        <v>26.2</v>
      </c>
      <c r="F33" s="19">
        <v>28.5</v>
      </c>
      <c r="G33" s="19">
        <v>32.1</v>
      </c>
      <c r="H33" s="19">
        <v>36.5</v>
      </c>
      <c r="I33" s="19">
        <v>39.6</v>
      </c>
      <c r="J33" s="19">
        <v>41.9</v>
      </c>
      <c r="K33" s="19">
        <v>46</v>
      </c>
      <c r="L33" s="19">
        <v>49.1</v>
      </c>
      <c r="M33" s="19">
        <v>52</v>
      </c>
      <c r="N33" s="19">
        <v>49.9</v>
      </c>
    </row>
    <row r="34" spans="2:14">
      <c r="B34" s="337"/>
      <c r="C34" s="17" t="s">
        <v>32</v>
      </c>
      <c r="D34" s="19">
        <v>27.6</v>
      </c>
      <c r="E34" s="19">
        <v>30.4</v>
      </c>
      <c r="F34" s="19">
        <v>33.200000000000003</v>
      </c>
      <c r="G34" s="19">
        <v>37.6</v>
      </c>
      <c r="H34" s="19">
        <v>42.5</v>
      </c>
      <c r="I34" s="19">
        <v>45.7</v>
      </c>
      <c r="J34" s="19">
        <v>48.2</v>
      </c>
      <c r="K34" s="19">
        <v>52.5</v>
      </c>
      <c r="L34" s="19">
        <v>55.5</v>
      </c>
      <c r="M34" s="19">
        <v>58.7</v>
      </c>
      <c r="N34" s="19">
        <v>56</v>
      </c>
    </row>
    <row r="35" spans="2:14">
      <c r="B35" s="335" t="s">
        <v>153</v>
      </c>
      <c r="C35" s="335"/>
      <c r="D35" s="36">
        <v>178346</v>
      </c>
      <c r="E35" s="36">
        <v>180606</v>
      </c>
      <c r="F35" s="36">
        <v>186703</v>
      </c>
      <c r="G35" s="36">
        <v>194852</v>
      </c>
      <c r="H35" s="36">
        <v>209970</v>
      </c>
      <c r="I35" s="36">
        <v>193532</v>
      </c>
      <c r="J35" s="36">
        <v>234158</v>
      </c>
      <c r="K35" s="36">
        <v>259538</v>
      </c>
      <c r="L35" s="36">
        <v>271144</v>
      </c>
      <c r="M35" s="36">
        <v>291919</v>
      </c>
      <c r="N35" s="36">
        <v>275351</v>
      </c>
    </row>
    <row r="36" spans="2:14">
      <c r="B36" s="26" t="s">
        <v>29</v>
      </c>
      <c r="C36" s="25" t="s">
        <v>59</v>
      </c>
      <c r="D36" s="25"/>
      <c r="E36" s="25"/>
      <c r="F36" s="25"/>
      <c r="G36" s="25"/>
    </row>
    <row r="37" spans="2:14">
      <c r="B37" s="26" t="s">
        <v>54</v>
      </c>
      <c r="C37" s="25" t="s">
        <v>58</v>
      </c>
      <c r="D37" s="25"/>
      <c r="E37" s="25"/>
      <c r="F37" s="25"/>
      <c r="G37" s="25"/>
    </row>
    <row r="38" spans="2:14">
      <c r="B38" s="26"/>
      <c r="C38" s="25"/>
      <c r="D38" s="25"/>
      <c r="E38" s="25"/>
      <c r="F38" s="25"/>
      <c r="G38" s="25"/>
    </row>
    <row r="39" spans="2:14">
      <c r="B39" s="343" t="s">
        <v>146</v>
      </c>
      <c r="C39" s="343"/>
      <c r="D39" s="343"/>
      <c r="E39" s="343"/>
      <c r="F39" s="343"/>
      <c r="G39" s="25"/>
    </row>
    <row r="40" spans="2:14">
      <c r="B40" s="26" t="s">
        <v>21</v>
      </c>
      <c r="C40" s="25" t="s">
        <v>53</v>
      </c>
      <c r="D40" s="25"/>
      <c r="E40" s="25"/>
      <c r="F40" s="25"/>
      <c r="G40" s="25"/>
    </row>
    <row r="41" spans="2:14">
      <c r="B41" s="337" t="s">
        <v>23</v>
      </c>
      <c r="C41" s="337"/>
      <c r="D41" s="63">
        <v>2015</v>
      </c>
      <c r="E41" s="63">
        <v>2016</v>
      </c>
      <c r="F41" s="63">
        <v>2017</v>
      </c>
      <c r="G41" s="63">
        <v>2018</v>
      </c>
      <c r="H41" s="63">
        <v>2019</v>
      </c>
      <c r="I41" s="63">
        <v>2020</v>
      </c>
      <c r="J41" s="63">
        <v>2021</v>
      </c>
      <c r="K41" s="63">
        <v>2022</v>
      </c>
      <c r="L41" s="63">
        <v>2023</v>
      </c>
      <c r="M41" s="63">
        <v>2024</v>
      </c>
      <c r="N41" s="63">
        <v>2025</v>
      </c>
    </row>
    <row r="42" spans="2:14">
      <c r="B42" s="338" t="s">
        <v>36</v>
      </c>
      <c r="C42" s="339"/>
      <c r="D42" s="65">
        <v>35.5</v>
      </c>
      <c r="E42" s="65">
        <v>37.799999999999997</v>
      </c>
      <c r="F42" s="65">
        <v>38.200000000000003</v>
      </c>
      <c r="G42" s="65">
        <v>40</v>
      </c>
      <c r="H42" s="65">
        <v>42.9</v>
      </c>
      <c r="I42" s="65">
        <v>45</v>
      </c>
      <c r="J42" s="65">
        <v>48.6</v>
      </c>
      <c r="K42" s="65">
        <v>52.4</v>
      </c>
      <c r="L42" s="65">
        <v>55.3</v>
      </c>
      <c r="M42" s="65">
        <v>59.3</v>
      </c>
      <c r="N42" s="65">
        <v>60.5</v>
      </c>
    </row>
    <row r="43" spans="2:14">
      <c r="B43" s="337" t="s">
        <v>25</v>
      </c>
      <c r="C43" s="339"/>
      <c r="D43" s="65">
        <v>28.6</v>
      </c>
      <c r="E43" s="65">
        <v>30.1</v>
      </c>
      <c r="F43" s="65">
        <v>30.6</v>
      </c>
      <c r="G43" s="65">
        <v>31.9</v>
      </c>
      <c r="H43" s="65">
        <v>34.700000000000003</v>
      </c>
      <c r="I43" s="65">
        <v>33.700000000000003</v>
      </c>
      <c r="J43" s="65">
        <v>40</v>
      </c>
      <c r="K43" s="65">
        <v>43.7</v>
      </c>
      <c r="L43" s="65">
        <v>46.3</v>
      </c>
      <c r="M43" s="65">
        <v>50.4</v>
      </c>
      <c r="N43" s="65">
        <v>51.3</v>
      </c>
    </row>
    <row r="44" spans="2:14">
      <c r="B44" s="337" t="s">
        <v>26</v>
      </c>
      <c r="C44" s="339"/>
      <c r="D44" s="65">
        <v>39.6</v>
      </c>
      <c r="E44" s="65">
        <v>43.1</v>
      </c>
      <c r="F44" s="65">
        <v>43.2</v>
      </c>
      <c r="G44" s="65">
        <v>44.8</v>
      </c>
      <c r="H44" s="65">
        <v>47.3</v>
      </c>
      <c r="I44" s="65">
        <v>50.8</v>
      </c>
      <c r="J44" s="65">
        <v>53.6</v>
      </c>
      <c r="K44" s="65">
        <v>57.5</v>
      </c>
      <c r="L44" s="65">
        <v>59.5</v>
      </c>
      <c r="M44" s="65">
        <v>62.8</v>
      </c>
      <c r="N44" s="65">
        <v>63.2</v>
      </c>
    </row>
    <row r="45" spans="2:14">
      <c r="B45" s="337" t="s">
        <v>27</v>
      </c>
      <c r="C45" s="62" t="s">
        <v>31</v>
      </c>
      <c r="D45" s="65">
        <v>47</v>
      </c>
      <c r="E45" s="65">
        <v>50</v>
      </c>
      <c r="F45" s="65">
        <v>51</v>
      </c>
      <c r="G45" s="65">
        <v>54.9</v>
      </c>
      <c r="H45" s="65">
        <v>59.8</v>
      </c>
      <c r="I45" s="65">
        <v>64.3</v>
      </c>
      <c r="J45" s="65">
        <v>64.900000000000006</v>
      </c>
      <c r="K45" s="65">
        <v>69.7</v>
      </c>
      <c r="L45" s="65">
        <v>74</v>
      </c>
      <c r="M45" s="65">
        <v>77.3</v>
      </c>
      <c r="N45" s="65">
        <v>79.2</v>
      </c>
    </row>
    <row r="46" spans="2:14">
      <c r="B46" s="337"/>
      <c r="C46" s="62" t="s">
        <v>32</v>
      </c>
      <c r="D46" s="65">
        <v>48.6</v>
      </c>
      <c r="E46" s="65">
        <v>51.7</v>
      </c>
      <c r="F46" s="65">
        <v>53.4</v>
      </c>
      <c r="G46" s="65">
        <v>57.7</v>
      </c>
      <c r="H46" s="65">
        <v>62.6</v>
      </c>
      <c r="I46" s="65">
        <v>66.7</v>
      </c>
      <c r="J46" s="65">
        <v>67.599999999999994</v>
      </c>
      <c r="K46" s="65">
        <v>72.400000000000006</v>
      </c>
      <c r="L46" s="65">
        <v>76.8</v>
      </c>
      <c r="M46" s="65">
        <v>80</v>
      </c>
      <c r="N46" s="65">
        <v>82</v>
      </c>
    </row>
    <row r="47" spans="2:14">
      <c r="B47" s="25"/>
      <c r="C47" s="25"/>
      <c r="D47" s="25"/>
      <c r="E47" s="25"/>
      <c r="F47" s="25"/>
      <c r="G47" s="25"/>
    </row>
    <row r="48" spans="2:14" ht="17.149999999999999" customHeight="1">
      <c r="B48" s="344" t="s">
        <v>52</v>
      </c>
      <c r="C48" s="344"/>
    </row>
    <row r="49" spans="2:14">
      <c r="B49" s="344"/>
      <c r="C49" s="344"/>
      <c r="D49" s="20"/>
      <c r="E49" s="20"/>
      <c r="F49" s="20"/>
      <c r="G49" s="20"/>
      <c r="H49" s="20"/>
      <c r="I49" s="20"/>
      <c r="J49" s="20"/>
      <c r="K49" s="20"/>
      <c r="L49" s="20"/>
      <c r="M49" s="20"/>
    </row>
    <row r="50" spans="2:14">
      <c r="D50" s="333">
        <v>2015</v>
      </c>
      <c r="E50" s="333"/>
      <c r="F50" s="333"/>
      <c r="G50" s="333"/>
      <c r="H50" s="333"/>
      <c r="I50" s="333"/>
      <c r="J50" s="333"/>
      <c r="K50" s="333"/>
      <c r="L50" s="333"/>
      <c r="M50" s="333"/>
      <c r="N50" s="333"/>
    </row>
    <row r="51" spans="2:14">
      <c r="D51" s="21" t="s">
        <v>46</v>
      </c>
      <c r="E51" s="21" t="s">
        <v>39</v>
      </c>
      <c r="F51" s="21" t="s">
        <v>47</v>
      </c>
      <c r="G51" s="21" t="s">
        <v>48</v>
      </c>
      <c r="H51" s="21" t="s">
        <v>49</v>
      </c>
      <c r="I51" s="21" t="s">
        <v>50</v>
      </c>
      <c r="J51" s="21" t="s">
        <v>40</v>
      </c>
      <c r="K51" s="21" t="s">
        <v>41</v>
      </c>
      <c r="L51" s="21" t="s">
        <v>42</v>
      </c>
      <c r="M51" s="21" t="s">
        <v>43</v>
      </c>
      <c r="N51" s="21" t="s">
        <v>51</v>
      </c>
    </row>
    <row r="52" spans="2:14">
      <c r="D52" s="22">
        <v>68.8</v>
      </c>
      <c r="E52" s="22">
        <v>50.9</v>
      </c>
      <c r="F52" s="22">
        <v>40.5</v>
      </c>
      <c r="G52" s="22">
        <v>32.1</v>
      </c>
      <c r="H52" s="22">
        <v>43.1</v>
      </c>
      <c r="I52" s="22">
        <v>59.4</v>
      </c>
      <c r="J52" s="22">
        <v>70.2</v>
      </c>
      <c r="K52" s="22">
        <v>76.2</v>
      </c>
      <c r="L52" s="22">
        <v>78.900000000000006</v>
      </c>
      <c r="M52" s="22">
        <v>82.7</v>
      </c>
      <c r="N52" s="22">
        <v>82.8</v>
      </c>
    </row>
    <row r="54" spans="2:14">
      <c r="D54" s="333">
        <v>2016</v>
      </c>
      <c r="E54" s="333"/>
      <c r="F54" s="333"/>
      <c r="G54" s="333"/>
      <c r="H54" s="333"/>
      <c r="I54" s="333"/>
      <c r="J54" s="333"/>
      <c r="K54" s="333"/>
      <c r="L54" s="333"/>
      <c r="M54" s="333"/>
      <c r="N54" s="333"/>
    </row>
    <row r="55" spans="2:14">
      <c r="D55" s="21" t="s">
        <v>46</v>
      </c>
      <c r="E55" s="21" t="s">
        <v>39</v>
      </c>
      <c r="F55" s="21" t="s">
        <v>47</v>
      </c>
      <c r="G55" s="21" t="s">
        <v>48</v>
      </c>
      <c r="H55" s="21" t="s">
        <v>49</v>
      </c>
      <c r="I55" s="21" t="s">
        <v>50</v>
      </c>
      <c r="J55" s="21" t="s">
        <v>40</v>
      </c>
      <c r="K55" s="21" t="s">
        <v>41</v>
      </c>
      <c r="L55" s="21" t="s">
        <v>42</v>
      </c>
      <c r="M55" s="21" t="s">
        <v>43</v>
      </c>
      <c r="N55" s="21" t="s">
        <v>51</v>
      </c>
    </row>
    <row r="56" spans="2:14">
      <c r="D56" s="22">
        <v>67.8</v>
      </c>
      <c r="E56" s="22">
        <v>49.6</v>
      </c>
      <c r="F56" s="22">
        <v>40.200000000000003</v>
      </c>
      <c r="G56" s="22">
        <v>30</v>
      </c>
      <c r="H56" s="22">
        <v>42.8</v>
      </c>
      <c r="I56" s="22">
        <v>56.2</v>
      </c>
      <c r="J56" s="22">
        <v>67.099999999999994</v>
      </c>
      <c r="K56" s="22">
        <v>73.099999999999994</v>
      </c>
      <c r="L56" s="22">
        <v>76.099999999999994</v>
      </c>
      <c r="M56" s="22">
        <v>80.099999999999994</v>
      </c>
      <c r="N56" s="22">
        <v>81.900000000000006</v>
      </c>
    </row>
    <row r="58" spans="2:14">
      <c r="D58" s="333">
        <v>2017</v>
      </c>
      <c r="E58" s="333"/>
      <c r="F58" s="333"/>
      <c r="G58" s="333"/>
      <c r="H58" s="333"/>
      <c r="I58" s="333"/>
      <c r="J58" s="333"/>
      <c r="K58" s="333"/>
      <c r="L58" s="333"/>
      <c r="M58" s="333"/>
    </row>
    <row r="59" spans="2:14">
      <c r="D59" s="21" t="s">
        <v>46</v>
      </c>
      <c r="E59" s="21" t="s">
        <v>39</v>
      </c>
      <c r="F59" s="21" t="s">
        <v>47</v>
      </c>
      <c r="G59" s="21" t="s">
        <v>50</v>
      </c>
      <c r="H59" s="21" t="s">
        <v>40</v>
      </c>
      <c r="I59" s="21" t="s">
        <v>41</v>
      </c>
      <c r="J59" s="21" t="s">
        <v>42</v>
      </c>
      <c r="K59" s="21" t="s">
        <v>43</v>
      </c>
      <c r="L59" s="21" t="s">
        <v>44</v>
      </c>
      <c r="M59" s="21" t="s">
        <v>45</v>
      </c>
    </row>
    <row r="60" spans="2:14">
      <c r="D60" s="22">
        <v>71.2</v>
      </c>
      <c r="E60" s="22">
        <v>53.2</v>
      </c>
      <c r="F60" s="22">
        <v>44</v>
      </c>
      <c r="G60" s="22">
        <v>58.8</v>
      </c>
      <c r="H60" s="22">
        <v>68.5</v>
      </c>
      <c r="I60" s="22">
        <v>75.5</v>
      </c>
      <c r="J60" s="22">
        <v>79</v>
      </c>
      <c r="K60" s="22">
        <v>81.5</v>
      </c>
      <c r="L60" s="22">
        <v>83.8</v>
      </c>
      <c r="M60" s="22">
        <v>84.5</v>
      </c>
    </row>
    <row r="62" spans="2:14">
      <c r="D62" s="333">
        <v>2018</v>
      </c>
      <c r="E62" s="333"/>
      <c r="F62" s="333"/>
      <c r="G62" s="333"/>
      <c r="H62" s="333"/>
      <c r="I62" s="333"/>
      <c r="J62" s="333"/>
      <c r="K62" s="333"/>
      <c r="L62" s="333"/>
      <c r="M62" s="333"/>
    </row>
    <row r="63" spans="2:14">
      <c r="D63" s="21" t="s">
        <v>46</v>
      </c>
      <c r="E63" s="21" t="s">
        <v>39</v>
      </c>
      <c r="F63" s="21" t="s">
        <v>47</v>
      </c>
      <c r="G63" s="21" t="s">
        <v>50</v>
      </c>
      <c r="H63" s="21" t="s">
        <v>40</v>
      </c>
      <c r="I63" s="21" t="s">
        <v>41</v>
      </c>
      <c r="J63" s="21" t="s">
        <v>42</v>
      </c>
      <c r="K63" s="21" t="s">
        <v>43</v>
      </c>
      <c r="L63" s="21" t="s">
        <v>44</v>
      </c>
      <c r="M63" s="21" t="s">
        <v>45</v>
      </c>
    </row>
    <row r="64" spans="2:14">
      <c r="D64" s="22">
        <v>72.8</v>
      </c>
      <c r="E64" s="22">
        <v>54.8</v>
      </c>
      <c r="F64" s="22">
        <v>47.3</v>
      </c>
      <c r="G64" s="22">
        <v>59.4</v>
      </c>
      <c r="H64" s="22">
        <v>70.7</v>
      </c>
      <c r="I64" s="22">
        <v>75.599999999999994</v>
      </c>
      <c r="J64" s="22">
        <v>79.099999999999994</v>
      </c>
      <c r="K64" s="22">
        <v>81.099999999999994</v>
      </c>
      <c r="L64" s="22">
        <v>83.7</v>
      </c>
      <c r="M64" s="22">
        <v>84</v>
      </c>
    </row>
    <row r="66" spans="4:13">
      <c r="D66" s="333">
        <v>2019</v>
      </c>
      <c r="E66" s="333"/>
      <c r="F66" s="333"/>
      <c r="G66" s="333"/>
      <c r="H66" s="333"/>
      <c r="I66" s="333"/>
      <c r="J66" s="333"/>
      <c r="K66" s="333"/>
      <c r="L66" s="333"/>
      <c r="M66" s="333"/>
    </row>
    <row r="67" spans="4:13">
      <c r="D67" s="21" t="s">
        <v>46</v>
      </c>
      <c r="E67" s="21" t="s">
        <v>39</v>
      </c>
      <c r="F67" s="21" t="s">
        <v>47</v>
      </c>
      <c r="G67" s="21" t="s">
        <v>50</v>
      </c>
      <c r="H67" s="21" t="s">
        <v>40</v>
      </c>
      <c r="I67" s="21" t="s">
        <v>41</v>
      </c>
      <c r="J67" s="21" t="s">
        <v>42</v>
      </c>
      <c r="K67" s="21" t="s">
        <v>43</v>
      </c>
      <c r="L67" s="21" t="s">
        <v>44</v>
      </c>
      <c r="M67" s="21" t="s">
        <v>45</v>
      </c>
    </row>
    <row r="68" spans="4:13">
      <c r="D68" s="22">
        <v>74.8</v>
      </c>
      <c r="E68" s="22">
        <v>55.6</v>
      </c>
      <c r="F68" s="22">
        <v>47</v>
      </c>
      <c r="G68" s="22">
        <v>60.4</v>
      </c>
      <c r="H68" s="22">
        <v>70.7</v>
      </c>
      <c r="I68" s="22">
        <v>78</v>
      </c>
      <c r="J68" s="22">
        <v>79.8</v>
      </c>
      <c r="K68" s="22">
        <v>83.6</v>
      </c>
      <c r="L68" s="22">
        <v>87</v>
      </c>
      <c r="M68" s="22">
        <v>85.1</v>
      </c>
    </row>
    <row r="70" spans="4:13">
      <c r="D70" s="333">
        <v>2020</v>
      </c>
      <c r="E70" s="333"/>
      <c r="F70" s="333"/>
      <c r="G70" s="333"/>
      <c r="H70" s="333"/>
      <c r="I70" s="333"/>
      <c r="J70" s="333"/>
      <c r="K70" s="333"/>
      <c r="L70" s="333"/>
      <c r="M70" s="333"/>
    </row>
    <row r="71" spans="4:13">
      <c r="D71" s="21" t="s">
        <v>46</v>
      </c>
      <c r="E71" s="21" t="s">
        <v>39</v>
      </c>
      <c r="F71" s="21" t="s">
        <v>47</v>
      </c>
      <c r="G71" s="21" t="s">
        <v>50</v>
      </c>
      <c r="H71" s="21" t="s">
        <v>40</v>
      </c>
      <c r="I71" s="21" t="s">
        <v>41</v>
      </c>
      <c r="J71" s="21" t="s">
        <v>42</v>
      </c>
      <c r="K71" s="21" t="s">
        <v>43</v>
      </c>
      <c r="L71" s="21" t="s">
        <v>44</v>
      </c>
      <c r="M71" s="21" t="s">
        <v>45</v>
      </c>
    </row>
    <row r="72" spans="4:13">
      <c r="D72" s="22">
        <v>67.099999999999994</v>
      </c>
      <c r="E72" s="22">
        <v>47.2</v>
      </c>
      <c r="F72" s="22">
        <v>40.4</v>
      </c>
      <c r="G72" s="22">
        <v>51.1</v>
      </c>
      <c r="H72" s="22">
        <v>60.9</v>
      </c>
      <c r="I72" s="22">
        <v>68.400000000000006</v>
      </c>
      <c r="J72" s="22">
        <v>72.5</v>
      </c>
      <c r="K72" s="22">
        <v>75.2</v>
      </c>
      <c r="L72" s="22">
        <v>80.2</v>
      </c>
      <c r="M72" s="22">
        <v>80.8</v>
      </c>
    </row>
    <row r="74" spans="4:13">
      <c r="D74" s="333">
        <v>2021</v>
      </c>
      <c r="E74" s="333"/>
      <c r="F74" s="333"/>
      <c r="G74" s="333"/>
      <c r="H74" s="333"/>
      <c r="I74" s="333"/>
      <c r="J74" s="333"/>
      <c r="K74" s="333"/>
      <c r="L74" s="333"/>
      <c r="M74" s="333"/>
    </row>
    <row r="75" spans="4:13">
      <c r="D75" s="21" t="s">
        <v>46</v>
      </c>
      <c r="E75" s="21" t="s">
        <v>39</v>
      </c>
      <c r="F75" s="21" t="s">
        <v>47</v>
      </c>
      <c r="G75" s="21" t="s">
        <v>50</v>
      </c>
      <c r="H75" s="21" t="s">
        <v>40</v>
      </c>
      <c r="I75" s="21" t="s">
        <v>41</v>
      </c>
      <c r="J75" s="21" t="s">
        <v>42</v>
      </c>
      <c r="K75" s="21" t="s">
        <v>43</v>
      </c>
      <c r="L75" s="21" t="s">
        <v>44</v>
      </c>
      <c r="M75" s="21" t="s">
        <v>45</v>
      </c>
    </row>
    <row r="76" spans="4:13">
      <c r="D76" s="22">
        <v>75.5</v>
      </c>
      <c r="E76" s="22">
        <v>53.8</v>
      </c>
      <c r="F76" s="22">
        <v>46.6</v>
      </c>
      <c r="G76" s="22">
        <v>57.6</v>
      </c>
      <c r="H76" s="22">
        <v>70</v>
      </c>
      <c r="I76" s="22">
        <v>77.2</v>
      </c>
      <c r="J76" s="22">
        <v>80.3</v>
      </c>
      <c r="K76" s="22">
        <v>83.5</v>
      </c>
      <c r="L76" s="22">
        <v>84.9</v>
      </c>
      <c r="M76" s="22">
        <v>86</v>
      </c>
    </row>
    <row r="78" spans="4:13">
      <c r="D78" s="333">
        <v>2022</v>
      </c>
      <c r="E78" s="333"/>
      <c r="F78" s="333"/>
      <c r="G78" s="333"/>
      <c r="H78" s="333"/>
      <c r="I78" s="333"/>
      <c r="J78" s="333"/>
      <c r="K78" s="333"/>
      <c r="L78" s="333"/>
      <c r="M78" s="333"/>
    </row>
    <row r="79" spans="4:13">
      <c r="D79" s="21" t="s">
        <v>46</v>
      </c>
      <c r="E79" s="21" t="s">
        <v>39</v>
      </c>
      <c r="F79" s="21" t="s">
        <v>47</v>
      </c>
      <c r="G79" s="21" t="s">
        <v>50</v>
      </c>
      <c r="H79" s="21" t="s">
        <v>40</v>
      </c>
      <c r="I79" s="21" t="s">
        <v>41</v>
      </c>
      <c r="J79" s="21" t="s">
        <v>42</v>
      </c>
      <c r="K79" s="21" t="s">
        <v>43</v>
      </c>
      <c r="L79" s="21" t="s">
        <v>44</v>
      </c>
      <c r="M79" s="21" t="s">
        <v>45</v>
      </c>
    </row>
    <row r="80" spans="4:13">
      <c r="D80" s="22">
        <v>78.3</v>
      </c>
      <c r="E80" s="22">
        <v>57.2</v>
      </c>
      <c r="F80" s="22">
        <v>49.9</v>
      </c>
      <c r="G80" s="22">
        <v>61</v>
      </c>
      <c r="H80" s="22">
        <v>70.400000000000006</v>
      </c>
      <c r="I80" s="22">
        <v>78.7</v>
      </c>
      <c r="J80" s="22">
        <v>81.2</v>
      </c>
      <c r="K80" s="22">
        <v>84.8</v>
      </c>
      <c r="L80" s="22">
        <v>86.6</v>
      </c>
      <c r="M80" s="22">
        <v>88.1</v>
      </c>
    </row>
    <row r="82" spans="2:68">
      <c r="D82" s="333">
        <v>2023</v>
      </c>
      <c r="E82" s="333"/>
      <c r="F82" s="333"/>
      <c r="G82" s="333"/>
      <c r="H82" s="333"/>
      <c r="I82" s="333"/>
      <c r="J82" s="333"/>
      <c r="K82" s="333"/>
      <c r="L82" s="333"/>
      <c r="M82" s="333"/>
    </row>
    <row r="83" spans="2:68">
      <c r="D83" s="21" t="s">
        <v>46</v>
      </c>
      <c r="E83" s="21" t="s">
        <v>39</v>
      </c>
      <c r="F83" s="21" t="s">
        <v>47</v>
      </c>
      <c r="G83" s="21" t="s">
        <v>50</v>
      </c>
      <c r="H83" s="21" t="s">
        <v>40</v>
      </c>
      <c r="I83" s="21" t="s">
        <v>41</v>
      </c>
      <c r="J83" s="21" t="s">
        <v>42</v>
      </c>
      <c r="K83" s="21" t="s">
        <v>43</v>
      </c>
      <c r="L83" s="21" t="s">
        <v>44</v>
      </c>
      <c r="M83" s="21" t="s">
        <v>45</v>
      </c>
    </row>
    <row r="84" spans="2:68">
      <c r="D84" s="22">
        <v>78.5</v>
      </c>
      <c r="E84" s="22">
        <v>57.2</v>
      </c>
      <c r="F84" s="22">
        <v>49.8</v>
      </c>
      <c r="G84" s="22">
        <v>60.7</v>
      </c>
      <c r="H84" s="22">
        <v>70.3</v>
      </c>
      <c r="I84" s="22">
        <v>76.8</v>
      </c>
      <c r="J84" s="22">
        <v>80.599999999999994</v>
      </c>
      <c r="K84" s="22">
        <v>85.1</v>
      </c>
      <c r="L84" s="22">
        <v>85.8</v>
      </c>
      <c r="M84" s="22">
        <v>87.9</v>
      </c>
    </row>
    <row r="86" spans="2:68">
      <c r="D86" s="333">
        <v>2024</v>
      </c>
      <c r="E86" s="333"/>
      <c r="F86" s="333"/>
      <c r="G86" s="333"/>
      <c r="H86" s="333"/>
      <c r="I86" s="333"/>
      <c r="J86" s="333"/>
      <c r="K86" s="333"/>
      <c r="L86" s="333"/>
      <c r="M86" s="333"/>
    </row>
    <row r="87" spans="2:68">
      <c r="D87" s="21" t="s">
        <v>46</v>
      </c>
      <c r="E87" s="21" t="s">
        <v>39</v>
      </c>
      <c r="F87" s="21" t="s">
        <v>40</v>
      </c>
      <c r="G87" s="21" t="s">
        <v>41</v>
      </c>
      <c r="H87" s="21" t="s">
        <v>42</v>
      </c>
      <c r="I87" s="21" t="s">
        <v>43</v>
      </c>
      <c r="J87" s="21" t="s">
        <v>44</v>
      </c>
      <c r="K87" s="21" t="s">
        <v>45</v>
      </c>
      <c r="L87" s="21" t="s">
        <v>37</v>
      </c>
      <c r="M87" s="21" t="s">
        <v>38</v>
      </c>
    </row>
    <row r="88" spans="2:68">
      <c r="D88" s="22">
        <v>80</v>
      </c>
      <c r="E88" s="22">
        <v>58.1</v>
      </c>
      <c r="F88" s="22">
        <v>68.2</v>
      </c>
      <c r="G88" s="22">
        <v>77.3</v>
      </c>
      <c r="H88" s="22">
        <v>82</v>
      </c>
      <c r="I88" s="22">
        <v>83.9</v>
      </c>
      <c r="J88" s="22">
        <v>86.2</v>
      </c>
      <c r="K88" s="22">
        <v>87.6</v>
      </c>
      <c r="L88" s="22">
        <v>87.8</v>
      </c>
      <c r="M88" s="22">
        <v>87.4</v>
      </c>
    </row>
    <row r="90" spans="2:68">
      <c r="D90" s="345">
        <v>2025</v>
      </c>
      <c r="E90" s="346"/>
      <c r="F90" s="346"/>
      <c r="G90" s="346"/>
      <c r="H90" s="346"/>
      <c r="I90" s="346"/>
      <c r="J90" s="346"/>
      <c r="K90" s="346"/>
      <c r="L90" s="346"/>
      <c r="M90" s="347"/>
    </row>
    <row r="91" spans="2:68">
      <c r="D91" s="23" t="s">
        <v>46</v>
      </c>
      <c r="E91" s="23" t="s">
        <v>39</v>
      </c>
      <c r="F91" s="23" t="s">
        <v>40</v>
      </c>
      <c r="G91" s="23" t="s">
        <v>41</v>
      </c>
      <c r="H91" s="23" t="s">
        <v>42</v>
      </c>
      <c r="I91" s="23" t="s">
        <v>43</v>
      </c>
      <c r="J91" s="23" t="s">
        <v>44</v>
      </c>
      <c r="K91" s="23" t="s">
        <v>45</v>
      </c>
      <c r="L91" s="23" t="s">
        <v>37</v>
      </c>
      <c r="M91" s="23" t="s">
        <v>38</v>
      </c>
    </row>
    <row r="92" spans="2:68">
      <c r="D92" s="24">
        <v>75.7</v>
      </c>
      <c r="E92" s="24">
        <v>52.8</v>
      </c>
      <c r="F92" s="24">
        <v>64.2</v>
      </c>
      <c r="G92" s="24">
        <v>71</v>
      </c>
      <c r="H92" s="24">
        <v>74.900000000000006</v>
      </c>
      <c r="I92" s="24">
        <v>78.900000000000006</v>
      </c>
      <c r="J92" s="24">
        <v>83.1</v>
      </c>
      <c r="K92" s="24">
        <v>84.9</v>
      </c>
      <c r="L92" s="24">
        <v>84.5</v>
      </c>
      <c r="M92" s="24">
        <v>85.4</v>
      </c>
    </row>
    <row r="95" spans="2:68">
      <c r="B95" s="334" t="s">
        <v>23</v>
      </c>
      <c r="C95" s="334">
        <v>2015</v>
      </c>
      <c r="D95" s="334"/>
      <c r="E95" s="334"/>
      <c r="F95" s="334"/>
      <c r="G95" s="334"/>
      <c r="H95" s="334"/>
      <c r="I95" s="334">
        <v>2016</v>
      </c>
      <c r="J95" s="334"/>
      <c r="K95" s="334"/>
      <c r="L95" s="334"/>
      <c r="M95" s="334"/>
      <c r="N95" s="334"/>
      <c r="O95" s="334">
        <v>2017</v>
      </c>
      <c r="P95" s="334"/>
      <c r="Q95" s="334"/>
      <c r="R95" s="334"/>
      <c r="S95" s="334"/>
      <c r="T95" s="334"/>
      <c r="U95" s="334">
        <v>2018</v>
      </c>
      <c r="V95" s="334"/>
      <c r="W95" s="334"/>
      <c r="X95" s="334"/>
      <c r="Y95" s="334"/>
      <c r="Z95" s="334"/>
      <c r="AA95" s="334">
        <v>2019</v>
      </c>
      <c r="AB95" s="334"/>
      <c r="AC95" s="334"/>
      <c r="AD95" s="334"/>
      <c r="AE95" s="334"/>
      <c r="AF95" s="334"/>
      <c r="AG95" s="334">
        <v>2020</v>
      </c>
      <c r="AH95" s="334"/>
      <c r="AI95" s="334"/>
      <c r="AJ95" s="334"/>
      <c r="AK95" s="334"/>
      <c r="AL95" s="334"/>
      <c r="AM95" s="334">
        <v>2021</v>
      </c>
      <c r="AN95" s="334"/>
      <c r="AO95" s="334"/>
      <c r="AP95" s="334"/>
      <c r="AQ95" s="334"/>
      <c r="AR95" s="334"/>
      <c r="AS95" s="334">
        <v>2022</v>
      </c>
      <c r="AT95" s="334"/>
      <c r="AU95" s="334"/>
      <c r="AV95" s="334"/>
      <c r="AW95" s="334"/>
      <c r="AX95" s="334"/>
      <c r="AY95" s="334">
        <v>2023</v>
      </c>
      <c r="AZ95" s="334"/>
      <c r="BA95" s="334"/>
      <c r="BB95" s="334"/>
      <c r="BC95" s="334"/>
      <c r="BD95" s="334"/>
      <c r="BE95" s="334">
        <v>2024</v>
      </c>
      <c r="BF95" s="334"/>
      <c r="BG95" s="334"/>
      <c r="BH95" s="334"/>
      <c r="BI95" s="334"/>
      <c r="BJ95" s="334"/>
      <c r="BK95" s="334">
        <v>2025</v>
      </c>
      <c r="BL95" s="334"/>
      <c r="BM95" s="334"/>
      <c r="BN95" s="334"/>
      <c r="BO95" s="334"/>
      <c r="BP95" s="334"/>
    </row>
    <row r="96" spans="2:68">
      <c r="B96" s="334"/>
      <c r="C96" s="35" t="s">
        <v>60</v>
      </c>
      <c r="D96" s="35" t="s">
        <v>61</v>
      </c>
      <c r="E96" s="35" t="s">
        <v>62</v>
      </c>
      <c r="F96" s="35" t="s">
        <v>63</v>
      </c>
      <c r="G96" s="35" t="s">
        <v>64</v>
      </c>
      <c r="H96" s="35" t="s">
        <v>65</v>
      </c>
      <c r="I96" s="35" t="s">
        <v>60</v>
      </c>
      <c r="J96" s="35" t="s">
        <v>61</v>
      </c>
      <c r="K96" s="35" t="s">
        <v>62</v>
      </c>
      <c r="L96" s="35" t="s">
        <v>63</v>
      </c>
      <c r="M96" s="35" t="s">
        <v>64</v>
      </c>
      <c r="N96" s="35" t="s">
        <v>65</v>
      </c>
      <c r="O96" s="35" t="s">
        <v>60</v>
      </c>
      <c r="P96" s="35" t="s">
        <v>61</v>
      </c>
      <c r="Q96" s="35" t="s">
        <v>62</v>
      </c>
      <c r="R96" s="35" t="s">
        <v>63</v>
      </c>
      <c r="S96" s="35" t="s">
        <v>64</v>
      </c>
      <c r="T96" s="35" t="s">
        <v>65</v>
      </c>
      <c r="U96" s="35" t="s">
        <v>60</v>
      </c>
      <c r="V96" s="35" t="s">
        <v>61</v>
      </c>
      <c r="W96" s="35" t="s">
        <v>62</v>
      </c>
      <c r="X96" s="35" t="s">
        <v>63</v>
      </c>
      <c r="Y96" s="35" t="s">
        <v>64</v>
      </c>
      <c r="Z96" s="35" t="s">
        <v>65</v>
      </c>
      <c r="AA96" s="35" t="s">
        <v>60</v>
      </c>
      <c r="AB96" s="35" t="s">
        <v>61</v>
      </c>
      <c r="AC96" s="35" t="s">
        <v>62</v>
      </c>
      <c r="AD96" s="35" t="s">
        <v>63</v>
      </c>
      <c r="AE96" s="35" t="s">
        <v>64</v>
      </c>
      <c r="AF96" s="35" t="s">
        <v>65</v>
      </c>
      <c r="AG96" s="35" t="s">
        <v>60</v>
      </c>
      <c r="AH96" s="35" t="s">
        <v>61</v>
      </c>
      <c r="AI96" s="35" t="s">
        <v>62</v>
      </c>
      <c r="AJ96" s="35" t="s">
        <v>63</v>
      </c>
      <c r="AK96" s="35" t="s">
        <v>64</v>
      </c>
      <c r="AL96" s="35" t="s">
        <v>65</v>
      </c>
      <c r="AM96" s="35" t="s">
        <v>60</v>
      </c>
      <c r="AN96" s="35" t="s">
        <v>61</v>
      </c>
      <c r="AO96" s="35" t="s">
        <v>62</v>
      </c>
      <c r="AP96" s="35" t="s">
        <v>63</v>
      </c>
      <c r="AQ96" s="35" t="s">
        <v>64</v>
      </c>
      <c r="AR96" s="35" t="s">
        <v>65</v>
      </c>
      <c r="AS96" s="35" t="s">
        <v>60</v>
      </c>
      <c r="AT96" s="35" t="s">
        <v>61</v>
      </c>
      <c r="AU96" s="35" t="s">
        <v>62</v>
      </c>
      <c r="AV96" s="35" t="s">
        <v>63</v>
      </c>
      <c r="AW96" s="35" t="s">
        <v>64</v>
      </c>
      <c r="AX96" s="35" t="s">
        <v>65</v>
      </c>
      <c r="AY96" s="35" t="s">
        <v>60</v>
      </c>
      <c r="AZ96" s="35" t="s">
        <v>61</v>
      </c>
      <c r="BA96" s="35" t="s">
        <v>62</v>
      </c>
      <c r="BB96" s="35" t="s">
        <v>63</v>
      </c>
      <c r="BC96" s="35" t="s">
        <v>64</v>
      </c>
      <c r="BD96" s="35" t="s">
        <v>65</v>
      </c>
      <c r="BE96" s="35" t="s">
        <v>60</v>
      </c>
      <c r="BF96" s="35" t="s">
        <v>61</v>
      </c>
      <c r="BG96" s="35" t="s">
        <v>62</v>
      </c>
      <c r="BH96" s="35" t="s">
        <v>63</v>
      </c>
      <c r="BI96" s="35" t="s">
        <v>64</v>
      </c>
      <c r="BJ96" s="35" t="s">
        <v>65</v>
      </c>
      <c r="BK96" s="35" t="s">
        <v>60</v>
      </c>
      <c r="BL96" s="35" t="s">
        <v>61</v>
      </c>
      <c r="BM96" s="35" t="s">
        <v>62</v>
      </c>
      <c r="BN96" s="35" t="s">
        <v>63</v>
      </c>
      <c r="BO96" s="35" t="s">
        <v>64</v>
      </c>
      <c r="BP96" s="35" t="s">
        <v>65</v>
      </c>
    </row>
    <row r="97" spans="2:68">
      <c r="B97" s="35" t="s">
        <v>31</v>
      </c>
      <c r="C97" s="36">
        <v>178346</v>
      </c>
      <c r="D97" s="37">
        <v>292.89999999999998</v>
      </c>
      <c r="E97" s="37">
        <v>24.4</v>
      </c>
      <c r="F97" s="37">
        <v>35.5</v>
      </c>
      <c r="G97" s="37">
        <v>68.8</v>
      </c>
      <c r="H97" s="37">
        <v>5.7</v>
      </c>
      <c r="I97" s="36">
        <v>180606</v>
      </c>
      <c r="J97" s="37">
        <v>307.2</v>
      </c>
      <c r="K97" s="37">
        <v>25.6</v>
      </c>
      <c r="L97" s="37">
        <v>37.799999999999997</v>
      </c>
      <c r="M97" s="37">
        <v>67.8</v>
      </c>
      <c r="N97" s="37">
        <v>6</v>
      </c>
      <c r="O97" s="36">
        <v>186703</v>
      </c>
      <c r="P97" s="37">
        <v>326.10000000000002</v>
      </c>
      <c r="Q97" s="37">
        <v>27.2</v>
      </c>
      <c r="R97" s="37">
        <v>38.200000000000003</v>
      </c>
      <c r="S97" s="37">
        <v>71.2</v>
      </c>
      <c r="T97" s="37">
        <v>6.1</v>
      </c>
      <c r="U97" s="36">
        <v>194852</v>
      </c>
      <c r="V97" s="37">
        <v>348.9</v>
      </c>
      <c r="W97" s="37">
        <v>29.1</v>
      </c>
      <c r="X97" s="37">
        <v>39.9</v>
      </c>
      <c r="Y97" s="37">
        <v>72.8</v>
      </c>
      <c r="Z97" s="37">
        <v>6.2</v>
      </c>
      <c r="AA97" s="36">
        <v>209970</v>
      </c>
      <c r="AB97" s="37">
        <v>385.1</v>
      </c>
      <c r="AC97" s="37">
        <v>32.1</v>
      </c>
      <c r="AD97" s="37">
        <v>42.9</v>
      </c>
      <c r="AE97" s="37">
        <v>74.8</v>
      </c>
      <c r="AF97" s="37">
        <v>6.5</v>
      </c>
      <c r="AG97" s="36">
        <v>193532</v>
      </c>
      <c r="AH97" s="37">
        <v>362</v>
      </c>
      <c r="AI97" s="37">
        <v>30.2</v>
      </c>
      <c r="AJ97" s="37">
        <v>45</v>
      </c>
      <c r="AK97" s="37">
        <v>67.099999999999994</v>
      </c>
      <c r="AL97" s="37">
        <v>5.3</v>
      </c>
      <c r="AM97" s="36">
        <v>234158</v>
      </c>
      <c r="AN97" s="37">
        <v>439.9</v>
      </c>
      <c r="AO97" s="37">
        <v>36.700000000000003</v>
      </c>
      <c r="AP97" s="37">
        <v>48.5</v>
      </c>
      <c r="AQ97" s="37">
        <v>75.5</v>
      </c>
      <c r="AR97" s="37">
        <v>6.7</v>
      </c>
      <c r="AS97" s="36">
        <v>259538</v>
      </c>
      <c r="AT97" s="37">
        <v>492</v>
      </c>
      <c r="AU97" s="37">
        <v>41</v>
      </c>
      <c r="AV97" s="37">
        <v>52.4</v>
      </c>
      <c r="AW97" s="37">
        <v>78.3</v>
      </c>
      <c r="AX97" s="37">
        <v>7.2</v>
      </c>
      <c r="AY97" s="36">
        <v>271144</v>
      </c>
      <c r="AZ97" s="37">
        <v>520.5</v>
      </c>
      <c r="BA97" s="37">
        <v>43.4</v>
      </c>
      <c r="BB97" s="37">
        <v>55.3</v>
      </c>
      <c r="BC97" s="37">
        <v>78.5</v>
      </c>
      <c r="BD97" s="37">
        <v>7.3</v>
      </c>
      <c r="BE97" s="36">
        <v>291919</v>
      </c>
      <c r="BF97" s="37">
        <v>568.9</v>
      </c>
      <c r="BG97" s="37">
        <v>47.4</v>
      </c>
      <c r="BH97" s="37">
        <v>59.2</v>
      </c>
      <c r="BI97" s="37">
        <v>80</v>
      </c>
      <c r="BJ97" s="37">
        <v>7.6</v>
      </c>
      <c r="BK97" s="36">
        <v>275351</v>
      </c>
      <c r="BL97" s="37">
        <v>549</v>
      </c>
      <c r="BM97" s="37">
        <v>45.8</v>
      </c>
      <c r="BN97" s="37">
        <v>60.4</v>
      </c>
      <c r="BO97" s="37">
        <v>75.7</v>
      </c>
      <c r="BP97" s="37">
        <v>7.1</v>
      </c>
    </row>
    <row r="98" spans="2:68">
      <c r="B98" s="35" t="s">
        <v>25</v>
      </c>
      <c r="C98" s="36">
        <v>75287</v>
      </c>
      <c r="D98" s="37">
        <v>277.3</v>
      </c>
      <c r="E98" s="37">
        <v>23.1</v>
      </c>
      <c r="F98" s="37">
        <v>28.6</v>
      </c>
      <c r="G98" s="37">
        <v>80.7</v>
      </c>
      <c r="H98" s="37">
        <v>6.4</v>
      </c>
      <c r="I98" s="36">
        <v>77438</v>
      </c>
      <c r="J98" s="37">
        <v>289.2</v>
      </c>
      <c r="K98" s="37">
        <v>24.1</v>
      </c>
      <c r="L98" s="37">
        <v>30.2</v>
      </c>
      <c r="M98" s="37">
        <v>80</v>
      </c>
      <c r="N98" s="37">
        <v>6.8</v>
      </c>
      <c r="O98" s="36">
        <v>81311</v>
      </c>
      <c r="P98" s="37">
        <v>304.10000000000002</v>
      </c>
      <c r="Q98" s="37">
        <v>25.3</v>
      </c>
      <c r="R98" s="37">
        <v>30.7</v>
      </c>
      <c r="S98" s="37">
        <v>82.7</v>
      </c>
      <c r="T98" s="37">
        <v>6.7</v>
      </c>
      <c r="U98" s="36">
        <v>85531</v>
      </c>
      <c r="V98" s="37">
        <v>315.5</v>
      </c>
      <c r="W98" s="37">
        <v>26.3</v>
      </c>
      <c r="X98" s="37">
        <v>31.9</v>
      </c>
      <c r="Y98" s="37">
        <v>82.5</v>
      </c>
      <c r="Z98" s="37">
        <v>6.5</v>
      </c>
      <c r="AA98" s="36">
        <v>95597</v>
      </c>
      <c r="AB98" s="37">
        <v>348</v>
      </c>
      <c r="AC98" s="37">
        <v>29</v>
      </c>
      <c r="AD98" s="37">
        <v>34.700000000000003</v>
      </c>
      <c r="AE98" s="37">
        <v>83.5</v>
      </c>
      <c r="AF98" s="37">
        <v>6.8</v>
      </c>
      <c r="AG98" s="36">
        <v>76107</v>
      </c>
      <c r="AH98" s="37">
        <v>282.5</v>
      </c>
      <c r="AI98" s="37">
        <v>23.5</v>
      </c>
      <c r="AJ98" s="37">
        <v>33.799999999999997</v>
      </c>
      <c r="AK98" s="37">
        <v>69.7</v>
      </c>
      <c r="AL98" s="37">
        <v>4.5999999999999996</v>
      </c>
      <c r="AM98" s="36">
        <v>105279</v>
      </c>
      <c r="AN98" s="37">
        <v>394</v>
      </c>
      <c r="AO98" s="37">
        <v>32.799999999999997</v>
      </c>
      <c r="AP98" s="37">
        <v>40</v>
      </c>
      <c r="AQ98" s="37">
        <v>82</v>
      </c>
      <c r="AR98" s="37">
        <v>6.8</v>
      </c>
      <c r="AS98" s="36">
        <v>119055</v>
      </c>
      <c r="AT98" s="37">
        <v>446.9</v>
      </c>
      <c r="AU98" s="37">
        <v>37.200000000000003</v>
      </c>
      <c r="AV98" s="37">
        <v>43.7</v>
      </c>
      <c r="AW98" s="37">
        <v>85.2</v>
      </c>
      <c r="AX98" s="37">
        <v>7.4</v>
      </c>
      <c r="AY98" s="36">
        <v>124222</v>
      </c>
      <c r="AZ98" s="37">
        <v>477.1</v>
      </c>
      <c r="BA98" s="37">
        <v>39.799999999999997</v>
      </c>
      <c r="BB98" s="37">
        <v>46.2</v>
      </c>
      <c r="BC98" s="37">
        <v>86</v>
      </c>
      <c r="BD98" s="37">
        <v>7.5</v>
      </c>
      <c r="BE98" s="36">
        <v>132256</v>
      </c>
      <c r="BF98" s="37">
        <v>530.20000000000005</v>
      </c>
      <c r="BG98" s="37">
        <v>44.2</v>
      </c>
      <c r="BH98" s="37">
        <v>50.4</v>
      </c>
      <c r="BI98" s="37">
        <v>87.7</v>
      </c>
      <c r="BJ98" s="37">
        <v>7.8</v>
      </c>
      <c r="BK98" s="36">
        <v>121744</v>
      </c>
      <c r="BL98" s="37">
        <v>519.1</v>
      </c>
      <c r="BM98" s="37">
        <v>43.3</v>
      </c>
      <c r="BN98" s="37">
        <v>51.2</v>
      </c>
      <c r="BO98" s="37">
        <v>84.4</v>
      </c>
      <c r="BP98" s="37">
        <v>7.4</v>
      </c>
    </row>
    <row r="99" spans="2:68">
      <c r="B99" s="35" t="s">
        <v>26</v>
      </c>
      <c r="C99" s="36">
        <v>52384</v>
      </c>
      <c r="D99" s="37">
        <v>330.3</v>
      </c>
      <c r="E99" s="37">
        <v>27.5</v>
      </c>
      <c r="F99" s="37">
        <v>39.700000000000003</v>
      </c>
      <c r="G99" s="37">
        <v>69.400000000000006</v>
      </c>
      <c r="H99" s="37">
        <v>6.4</v>
      </c>
      <c r="I99" s="36">
        <v>48102</v>
      </c>
      <c r="J99" s="37">
        <v>330</v>
      </c>
      <c r="K99" s="37">
        <v>27.5</v>
      </c>
      <c r="L99" s="37">
        <v>43.1</v>
      </c>
      <c r="M99" s="37">
        <v>63.8</v>
      </c>
      <c r="N99" s="37">
        <v>6.2</v>
      </c>
      <c r="O99" s="36">
        <v>48297</v>
      </c>
      <c r="P99" s="37">
        <v>349.6</v>
      </c>
      <c r="Q99" s="37">
        <v>29.1</v>
      </c>
      <c r="R99" s="37">
        <v>43.2</v>
      </c>
      <c r="S99" s="37">
        <v>67.400000000000006</v>
      </c>
      <c r="T99" s="37">
        <v>6.4</v>
      </c>
      <c r="U99" s="36">
        <v>49972</v>
      </c>
      <c r="V99" s="37">
        <v>374.5</v>
      </c>
      <c r="W99" s="37">
        <v>31.2</v>
      </c>
      <c r="X99" s="37">
        <v>44.8</v>
      </c>
      <c r="Y99" s="37">
        <v>69.599999999999994</v>
      </c>
      <c r="Z99" s="37">
        <v>6.5</v>
      </c>
      <c r="AA99" s="36">
        <v>52554</v>
      </c>
      <c r="AB99" s="37">
        <v>406</v>
      </c>
      <c r="AC99" s="37">
        <v>33.799999999999997</v>
      </c>
      <c r="AD99" s="37">
        <v>47.4</v>
      </c>
      <c r="AE99" s="37">
        <v>71.400000000000006</v>
      </c>
      <c r="AF99" s="37">
        <v>6.8</v>
      </c>
      <c r="AG99" s="36">
        <v>53943</v>
      </c>
      <c r="AH99" s="37">
        <v>409.9</v>
      </c>
      <c r="AI99" s="37">
        <v>34.200000000000003</v>
      </c>
      <c r="AJ99" s="37">
        <v>50.8</v>
      </c>
      <c r="AK99" s="37">
        <v>67.3</v>
      </c>
      <c r="AL99" s="37">
        <v>6</v>
      </c>
      <c r="AM99" s="36">
        <v>63480</v>
      </c>
      <c r="AN99" s="37">
        <v>470</v>
      </c>
      <c r="AO99" s="37">
        <v>39.200000000000003</v>
      </c>
      <c r="AP99" s="37">
        <v>53.5</v>
      </c>
      <c r="AQ99" s="37">
        <v>73.099999999999994</v>
      </c>
      <c r="AR99" s="37">
        <v>7</v>
      </c>
      <c r="AS99" s="36">
        <v>70832</v>
      </c>
      <c r="AT99" s="37">
        <v>525.29999999999995</v>
      </c>
      <c r="AU99" s="37">
        <v>43.8</v>
      </c>
      <c r="AV99" s="37">
        <v>57.5</v>
      </c>
      <c r="AW99" s="37">
        <v>76.2</v>
      </c>
      <c r="AX99" s="37">
        <v>7.5</v>
      </c>
      <c r="AY99" s="36">
        <v>71534</v>
      </c>
      <c r="AZ99" s="37">
        <v>539.1</v>
      </c>
      <c r="BA99" s="37">
        <v>44.9</v>
      </c>
      <c r="BB99" s="37">
        <v>59.6</v>
      </c>
      <c r="BC99" s="37">
        <v>75.400000000000006</v>
      </c>
      <c r="BD99" s="37">
        <v>7.4</v>
      </c>
      <c r="BE99" s="36">
        <v>78338</v>
      </c>
      <c r="BF99" s="37">
        <v>587.79999999999995</v>
      </c>
      <c r="BG99" s="37">
        <v>49</v>
      </c>
      <c r="BH99" s="37">
        <v>62.8</v>
      </c>
      <c r="BI99" s="37">
        <v>78</v>
      </c>
      <c r="BJ99" s="37">
        <v>7.8</v>
      </c>
      <c r="BK99" s="36">
        <v>75794</v>
      </c>
      <c r="BL99" s="37">
        <v>553.1</v>
      </c>
      <c r="BM99" s="37">
        <v>46.1</v>
      </c>
      <c r="BN99" s="37">
        <v>63.2</v>
      </c>
      <c r="BO99" s="37">
        <v>73</v>
      </c>
      <c r="BP99" s="37">
        <v>7.2</v>
      </c>
    </row>
    <row r="100" spans="2:68">
      <c r="B100" s="35" t="s">
        <v>27</v>
      </c>
      <c r="C100" s="36">
        <v>50675</v>
      </c>
      <c r="D100" s="37">
        <v>283.39999999999998</v>
      </c>
      <c r="E100" s="37">
        <v>23.6</v>
      </c>
      <c r="F100" s="37">
        <v>47.1</v>
      </c>
      <c r="G100" s="37">
        <v>50.2</v>
      </c>
      <c r="H100" s="37">
        <v>4.0999999999999996</v>
      </c>
      <c r="I100" s="36">
        <v>55065</v>
      </c>
      <c r="J100" s="37">
        <v>314.39999999999998</v>
      </c>
      <c r="K100" s="37">
        <v>26.2</v>
      </c>
      <c r="L100" s="37">
        <v>49.9</v>
      </c>
      <c r="M100" s="37">
        <v>52.4</v>
      </c>
      <c r="N100" s="37">
        <v>4.5999999999999996</v>
      </c>
      <c r="O100" s="36">
        <v>57095</v>
      </c>
      <c r="P100" s="37">
        <v>342</v>
      </c>
      <c r="Q100" s="37">
        <v>28.5</v>
      </c>
      <c r="R100" s="37">
        <v>51</v>
      </c>
      <c r="S100" s="37">
        <v>55.9</v>
      </c>
      <c r="T100" s="37">
        <v>4.9000000000000004</v>
      </c>
      <c r="U100" s="36">
        <v>59348</v>
      </c>
      <c r="V100" s="37">
        <v>385.7</v>
      </c>
      <c r="W100" s="37">
        <v>32.1</v>
      </c>
      <c r="X100" s="37">
        <v>54.9</v>
      </c>
      <c r="Y100" s="37">
        <v>58.5</v>
      </c>
      <c r="Z100" s="37">
        <v>5.3</v>
      </c>
      <c r="AA100" s="36">
        <v>61819</v>
      </c>
      <c r="AB100" s="37">
        <v>438.1</v>
      </c>
      <c r="AC100" s="37">
        <v>36.5</v>
      </c>
      <c r="AD100" s="37">
        <v>59.9</v>
      </c>
      <c r="AE100" s="37">
        <v>61</v>
      </c>
      <c r="AF100" s="37">
        <v>5.7</v>
      </c>
      <c r="AG100" s="36">
        <v>63482</v>
      </c>
      <c r="AH100" s="37">
        <v>474.7</v>
      </c>
      <c r="AI100" s="37">
        <v>39.6</v>
      </c>
      <c r="AJ100" s="37">
        <v>64.3</v>
      </c>
      <c r="AK100" s="37">
        <v>61.6</v>
      </c>
      <c r="AL100" s="37">
        <v>5.9</v>
      </c>
      <c r="AM100" s="36">
        <v>65399</v>
      </c>
      <c r="AN100" s="37">
        <v>503.1</v>
      </c>
      <c r="AO100" s="37">
        <v>41.9</v>
      </c>
      <c r="AP100" s="37">
        <v>64.900000000000006</v>
      </c>
      <c r="AQ100" s="37">
        <v>64.599999999999994</v>
      </c>
      <c r="AR100" s="37">
        <v>6.3</v>
      </c>
      <c r="AS100" s="36">
        <v>69651</v>
      </c>
      <c r="AT100" s="37">
        <v>551.79999999999995</v>
      </c>
      <c r="AU100" s="37">
        <v>46</v>
      </c>
      <c r="AV100" s="37">
        <v>69.7</v>
      </c>
      <c r="AW100" s="37">
        <v>66</v>
      </c>
      <c r="AX100" s="37">
        <v>6.6</v>
      </c>
      <c r="AY100" s="36">
        <v>75389</v>
      </c>
      <c r="AZ100" s="37">
        <v>589.79999999999995</v>
      </c>
      <c r="BA100" s="37">
        <v>49.1</v>
      </c>
      <c r="BB100" s="37">
        <v>74</v>
      </c>
      <c r="BC100" s="37">
        <v>66.400000000000006</v>
      </c>
      <c r="BD100" s="37">
        <v>6.7</v>
      </c>
      <c r="BE100" s="36">
        <v>81324</v>
      </c>
      <c r="BF100" s="37">
        <v>623.79999999999995</v>
      </c>
      <c r="BG100" s="37">
        <v>52</v>
      </c>
      <c r="BH100" s="37">
        <v>77.2</v>
      </c>
      <c r="BI100" s="37">
        <v>67.3</v>
      </c>
      <c r="BJ100" s="37">
        <v>6.9</v>
      </c>
      <c r="BK100" s="36">
        <v>77813</v>
      </c>
      <c r="BL100" s="37">
        <v>598.79999999999995</v>
      </c>
      <c r="BM100" s="37">
        <v>49.9</v>
      </c>
      <c r="BN100" s="37">
        <v>79.3</v>
      </c>
      <c r="BO100" s="37">
        <v>63</v>
      </c>
      <c r="BP100" s="37">
        <v>6.6</v>
      </c>
    </row>
    <row r="101" spans="2:68">
      <c r="B101" s="35" t="s">
        <v>66</v>
      </c>
      <c r="C101" s="36">
        <v>48713</v>
      </c>
      <c r="D101" s="37">
        <v>331.2</v>
      </c>
      <c r="E101" s="37">
        <v>27.6</v>
      </c>
      <c r="F101" s="37">
        <v>48.6</v>
      </c>
      <c r="G101" s="37">
        <v>56.8</v>
      </c>
      <c r="H101" s="37">
        <v>4.7</v>
      </c>
      <c r="I101" s="36">
        <v>52632</v>
      </c>
      <c r="J101" s="37">
        <v>364.8</v>
      </c>
      <c r="K101" s="37">
        <v>30.4</v>
      </c>
      <c r="L101" s="37">
        <v>51.7</v>
      </c>
      <c r="M101" s="37">
        <v>58.8</v>
      </c>
      <c r="N101" s="37">
        <v>5.2</v>
      </c>
      <c r="O101" s="36">
        <v>54810</v>
      </c>
      <c r="P101" s="37">
        <v>398.1</v>
      </c>
      <c r="Q101" s="37">
        <v>33.200000000000003</v>
      </c>
      <c r="R101" s="37">
        <v>53.4</v>
      </c>
      <c r="S101" s="37">
        <v>62.2</v>
      </c>
      <c r="T101" s="37">
        <v>5.5</v>
      </c>
      <c r="U101" s="36">
        <v>57181</v>
      </c>
      <c r="V101" s="37">
        <v>450.9</v>
      </c>
      <c r="W101" s="37">
        <v>37.6</v>
      </c>
      <c r="X101" s="37">
        <v>57.6</v>
      </c>
      <c r="Y101" s="37">
        <v>65.2</v>
      </c>
      <c r="Z101" s="37">
        <v>6</v>
      </c>
      <c r="AA101" s="36">
        <v>59384</v>
      </c>
      <c r="AB101" s="37">
        <v>510.5</v>
      </c>
      <c r="AC101" s="37">
        <v>42.5</v>
      </c>
      <c r="AD101" s="37">
        <v>62.6</v>
      </c>
      <c r="AE101" s="37">
        <v>67.900000000000006</v>
      </c>
      <c r="AF101" s="37">
        <v>6.5</v>
      </c>
      <c r="AG101" s="36">
        <v>60735</v>
      </c>
      <c r="AH101" s="37">
        <v>548.70000000000005</v>
      </c>
      <c r="AI101" s="37">
        <v>45.7</v>
      </c>
      <c r="AJ101" s="37">
        <v>66.7</v>
      </c>
      <c r="AK101" s="37">
        <v>68.5</v>
      </c>
      <c r="AL101" s="37">
        <v>6.7</v>
      </c>
      <c r="AM101" s="36">
        <v>62637</v>
      </c>
      <c r="AN101" s="37">
        <v>578.20000000000005</v>
      </c>
      <c r="AO101" s="37">
        <v>48.2</v>
      </c>
      <c r="AP101" s="37">
        <v>67.5</v>
      </c>
      <c r="AQ101" s="37">
        <v>71.3</v>
      </c>
      <c r="AR101" s="37">
        <v>7.1</v>
      </c>
      <c r="AS101" s="36">
        <v>66886</v>
      </c>
      <c r="AT101" s="37">
        <v>629.79999999999995</v>
      </c>
      <c r="AU101" s="37">
        <v>52.5</v>
      </c>
      <c r="AV101" s="37">
        <v>72.400000000000006</v>
      </c>
      <c r="AW101" s="37">
        <v>72.5</v>
      </c>
      <c r="AX101" s="37">
        <v>7.4</v>
      </c>
      <c r="AY101" s="36">
        <v>72337</v>
      </c>
      <c r="AZ101" s="37">
        <v>666</v>
      </c>
      <c r="BA101" s="37">
        <v>55.5</v>
      </c>
      <c r="BB101" s="37">
        <v>76.8</v>
      </c>
      <c r="BC101" s="37">
        <v>72.3</v>
      </c>
      <c r="BD101" s="37">
        <v>7.5</v>
      </c>
      <c r="BE101" s="36">
        <v>78583</v>
      </c>
      <c r="BF101" s="37">
        <v>704.1</v>
      </c>
      <c r="BG101" s="37">
        <v>58.7</v>
      </c>
      <c r="BH101" s="37">
        <v>79.900000000000006</v>
      </c>
      <c r="BI101" s="37">
        <v>73.400000000000006</v>
      </c>
      <c r="BJ101" s="37">
        <v>7.7</v>
      </c>
      <c r="BK101" s="36">
        <v>74899</v>
      </c>
      <c r="BL101" s="37">
        <v>672.4</v>
      </c>
      <c r="BM101" s="37">
        <v>56</v>
      </c>
      <c r="BN101" s="37">
        <v>82</v>
      </c>
      <c r="BO101" s="37">
        <v>68.3</v>
      </c>
      <c r="BP101" s="37">
        <v>7.3</v>
      </c>
    </row>
    <row r="104" spans="2:68">
      <c r="D104" s="254" t="s">
        <v>164</v>
      </c>
      <c r="E104" s="320">
        <v>2025</v>
      </c>
      <c r="F104" s="320" t="s">
        <v>165</v>
      </c>
      <c r="G104" s="320" t="s">
        <v>165</v>
      </c>
      <c r="H104" s="320" t="s">
        <v>165</v>
      </c>
      <c r="I104" s="320" t="s">
        <v>165</v>
      </c>
    </row>
    <row r="105" spans="2:68">
      <c r="D105" s="254"/>
      <c r="E105" s="83" t="s">
        <v>166</v>
      </c>
      <c r="F105" s="83" t="s">
        <v>25</v>
      </c>
      <c r="G105" s="83" t="s">
        <v>26</v>
      </c>
      <c r="H105" s="83" t="s">
        <v>167</v>
      </c>
      <c r="I105" s="83" t="s">
        <v>32</v>
      </c>
    </row>
    <row r="106" spans="2:68">
      <c r="D106" s="84" t="s">
        <v>31</v>
      </c>
      <c r="E106" s="85">
        <v>60.5</v>
      </c>
      <c r="F106" s="85">
        <v>51.3</v>
      </c>
      <c r="G106" s="85">
        <v>63.2</v>
      </c>
      <c r="H106" s="85">
        <v>79.2</v>
      </c>
      <c r="I106" s="85">
        <v>82</v>
      </c>
    </row>
    <row r="107" spans="2:68">
      <c r="D107" s="84" t="s">
        <v>168</v>
      </c>
      <c r="E107" s="38">
        <v>69.2</v>
      </c>
      <c r="F107" s="38">
        <v>57.1</v>
      </c>
      <c r="G107" s="38">
        <v>73</v>
      </c>
      <c r="H107" s="38">
        <v>93.3</v>
      </c>
      <c r="I107" s="38">
        <v>97.4</v>
      </c>
    </row>
    <row r="108" spans="2:68">
      <c r="D108" s="81" t="s">
        <v>169</v>
      </c>
      <c r="E108" s="38">
        <v>87.6</v>
      </c>
      <c r="F108" s="38">
        <v>71.2</v>
      </c>
      <c r="G108" s="38">
        <v>91</v>
      </c>
      <c r="H108" s="38">
        <v>121.7</v>
      </c>
      <c r="I108" s="38">
        <v>122.8</v>
      </c>
    </row>
    <row r="109" spans="2:68">
      <c r="D109" s="81" t="s">
        <v>170</v>
      </c>
      <c r="E109" s="38">
        <v>57.6</v>
      </c>
      <c r="F109" s="38">
        <v>48.5</v>
      </c>
      <c r="G109" s="38">
        <v>61.9</v>
      </c>
      <c r="H109" s="38">
        <v>74.3</v>
      </c>
      <c r="I109" s="38">
        <v>79.400000000000006</v>
      </c>
    </row>
    <row r="110" spans="2:68">
      <c r="D110" s="84" t="s">
        <v>171</v>
      </c>
      <c r="E110" s="38">
        <v>55</v>
      </c>
      <c r="F110" s="38">
        <v>47.6</v>
      </c>
      <c r="G110" s="38">
        <v>57.1</v>
      </c>
      <c r="H110" s="38">
        <v>70.2</v>
      </c>
      <c r="I110" s="38">
        <v>72.599999999999994</v>
      </c>
    </row>
    <row r="111" spans="2:68">
      <c r="D111" s="81" t="s">
        <v>172</v>
      </c>
      <c r="E111" s="38">
        <v>59.2</v>
      </c>
      <c r="F111" s="38">
        <v>50.7</v>
      </c>
      <c r="G111" s="38">
        <v>60.5</v>
      </c>
      <c r="H111" s="38">
        <v>77.599999999999994</v>
      </c>
      <c r="I111" s="38">
        <v>79.5</v>
      </c>
    </row>
    <row r="112" spans="2:68">
      <c r="D112" s="81" t="s">
        <v>173</v>
      </c>
      <c r="E112" s="38">
        <v>42.9</v>
      </c>
      <c r="F112" s="38">
        <v>38.6</v>
      </c>
      <c r="G112" s="38">
        <v>47.1</v>
      </c>
      <c r="H112" s="38">
        <v>47.9</v>
      </c>
      <c r="I112" s="38">
        <v>50.8</v>
      </c>
    </row>
    <row r="114" spans="4:16">
      <c r="D114" s="115" t="s">
        <v>208</v>
      </c>
      <c r="E114" t="s">
        <v>209</v>
      </c>
      <c r="F114"/>
      <c r="G114"/>
      <c r="H114"/>
      <c r="I114"/>
      <c r="J114"/>
      <c r="K114"/>
      <c r="L114"/>
      <c r="M114"/>
      <c r="N114"/>
      <c r="O114"/>
      <c r="P114"/>
    </row>
    <row r="115" spans="4:16">
      <c r="D115" s="115" t="s">
        <v>21</v>
      </c>
      <c r="E115" t="s">
        <v>210</v>
      </c>
      <c r="F115"/>
      <c r="G115"/>
      <c r="H115"/>
      <c r="I115"/>
      <c r="J115"/>
      <c r="K115"/>
      <c r="L115"/>
      <c r="M115"/>
      <c r="N115"/>
      <c r="O115"/>
      <c r="P115"/>
    </row>
    <row r="116" spans="4:16">
      <c r="D116" s="116" t="s">
        <v>23</v>
      </c>
      <c r="E116" s="116">
        <v>2015</v>
      </c>
      <c r="F116" s="116">
        <v>2016</v>
      </c>
      <c r="G116" s="116">
        <v>2017</v>
      </c>
      <c r="H116" s="116">
        <v>2018</v>
      </c>
      <c r="I116" s="116">
        <v>2019</v>
      </c>
      <c r="J116" s="116">
        <v>2020</v>
      </c>
      <c r="K116" s="116">
        <v>2021</v>
      </c>
      <c r="L116" s="116">
        <v>2022</v>
      </c>
      <c r="M116" s="116">
        <v>2023</v>
      </c>
      <c r="N116" s="116">
        <v>2024</v>
      </c>
      <c r="O116" s="116">
        <v>2025</v>
      </c>
      <c r="P116"/>
    </row>
    <row r="117" spans="4:16">
      <c r="D117" s="116" t="s">
        <v>211</v>
      </c>
      <c r="E117" s="44">
        <v>438.4</v>
      </c>
      <c r="F117" s="44">
        <v>406.2</v>
      </c>
      <c r="G117" s="44">
        <v>357.8</v>
      </c>
      <c r="H117" s="44">
        <v>326.8</v>
      </c>
      <c r="I117" s="44">
        <v>302.7</v>
      </c>
      <c r="J117" s="44">
        <v>272.3</v>
      </c>
      <c r="K117" s="44">
        <v>260.60000000000002</v>
      </c>
      <c r="L117" s="44">
        <v>249.2</v>
      </c>
      <c r="M117" s="44">
        <v>230</v>
      </c>
      <c r="N117" s="44">
        <v>238.3</v>
      </c>
      <c r="O117" s="44">
        <v>254.5</v>
      </c>
      <c r="P117"/>
    </row>
    <row r="118" spans="4:16">
      <c r="D118" s="116" t="s">
        <v>212</v>
      </c>
      <c r="E118" s="44">
        <v>1.2390000000000001</v>
      </c>
      <c r="F118" s="44">
        <v>1.1719999999999999</v>
      </c>
      <c r="G118" s="44">
        <v>1.052</v>
      </c>
      <c r="H118" s="44">
        <v>0.97699999999999998</v>
      </c>
      <c r="I118" s="44">
        <v>0.91800000000000004</v>
      </c>
      <c r="J118" s="44">
        <v>0.83699999999999997</v>
      </c>
      <c r="K118" s="44">
        <v>0.80800000000000005</v>
      </c>
      <c r="L118" s="44">
        <v>0.77800000000000002</v>
      </c>
      <c r="M118" s="44">
        <v>0.72099999999999997</v>
      </c>
      <c r="N118" s="44">
        <v>0.748</v>
      </c>
      <c r="O118" s="44">
        <v>0.8</v>
      </c>
      <c r="P118"/>
    </row>
    <row r="119" spans="4:16">
      <c r="D119" s="115" t="s">
        <v>29</v>
      </c>
      <c r="E119" t="s">
        <v>213</v>
      </c>
      <c r="F119"/>
      <c r="G119"/>
      <c r="H119"/>
      <c r="I119"/>
      <c r="J119"/>
      <c r="K119"/>
      <c r="L119"/>
      <c r="M119"/>
      <c r="N119"/>
      <c r="O119"/>
      <c r="P119"/>
    </row>
    <row r="120" spans="4:16">
      <c r="D120" s="115" t="s">
        <v>54</v>
      </c>
      <c r="E120" t="s">
        <v>214</v>
      </c>
      <c r="F120"/>
      <c r="G120"/>
      <c r="H120"/>
      <c r="I120"/>
      <c r="J120"/>
      <c r="K120"/>
      <c r="L120"/>
      <c r="M120"/>
      <c r="N120"/>
      <c r="O120"/>
      <c r="P120"/>
    </row>
    <row r="121" spans="4:16">
      <c r="D121"/>
      <c r="E121"/>
      <c r="F121"/>
      <c r="G121"/>
      <c r="H121"/>
      <c r="I121"/>
      <c r="J121"/>
      <c r="K121"/>
      <c r="L121"/>
      <c r="M121"/>
      <c r="N121"/>
      <c r="O121"/>
      <c r="P121"/>
    </row>
    <row r="123" spans="4:16">
      <c r="D123" s="103"/>
      <c r="E123" s="82">
        <v>2015</v>
      </c>
      <c r="F123" s="82">
        <v>2016</v>
      </c>
      <c r="G123" s="82">
        <v>2017</v>
      </c>
      <c r="H123" s="82">
        <v>2018</v>
      </c>
      <c r="I123" s="82">
        <v>2019</v>
      </c>
      <c r="J123" s="82">
        <v>2020</v>
      </c>
      <c r="K123" s="82">
        <v>2021</v>
      </c>
      <c r="L123" s="82">
        <v>2022</v>
      </c>
      <c r="M123" s="82">
        <v>2023</v>
      </c>
      <c r="N123" s="82">
        <v>2024</v>
      </c>
      <c r="O123" s="82">
        <v>2025</v>
      </c>
    </row>
    <row r="124" spans="4:16" s="137" customFormat="1">
      <c r="D124" s="348" t="s">
        <v>234</v>
      </c>
      <c r="E124" s="36">
        <v>178346</v>
      </c>
      <c r="F124" s="36">
        <v>180606</v>
      </c>
      <c r="G124" s="36">
        <v>186703</v>
      </c>
      <c r="H124" s="36">
        <v>194852</v>
      </c>
      <c r="I124" s="36">
        <v>209970</v>
      </c>
      <c r="J124" s="36">
        <v>193532</v>
      </c>
      <c r="K124" s="36">
        <v>234158</v>
      </c>
      <c r="L124" s="36">
        <v>259538</v>
      </c>
      <c r="M124" s="36">
        <v>271144</v>
      </c>
      <c r="N124" s="36">
        <v>291919</v>
      </c>
      <c r="O124" s="36">
        <v>275351</v>
      </c>
    </row>
    <row r="125" spans="4:16">
      <c r="D125" s="349"/>
      <c r="E125" s="136">
        <v>0.68799999999999994</v>
      </c>
      <c r="F125" s="136">
        <v>0.67800000000000005</v>
      </c>
      <c r="G125" s="136">
        <v>0.71199999999999997</v>
      </c>
      <c r="H125" s="136">
        <v>0.72799999999999998</v>
      </c>
      <c r="I125" s="136">
        <v>0.748</v>
      </c>
      <c r="J125" s="136">
        <v>0.67100000000000004</v>
      </c>
      <c r="K125" s="136">
        <v>0.755</v>
      </c>
      <c r="L125" s="136">
        <v>0.78300000000000003</v>
      </c>
      <c r="M125" s="136">
        <v>0.78500000000000003</v>
      </c>
      <c r="N125" s="136">
        <v>0.75700000000000001</v>
      </c>
      <c r="O125" s="136">
        <v>0.75700000000000001</v>
      </c>
    </row>
    <row r="126" spans="4:16">
      <c r="D126" s="348" t="s">
        <v>235</v>
      </c>
      <c r="E126" s="136">
        <v>0.54700000000000004</v>
      </c>
      <c r="F126" s="136">
        <v>0.54700000000000004</v>
      </c>
      <c r="G126" s="136">
        <v>0.52200000000000002</v>
      </c>
      <c r="H126" s="136">
        <v>0.53400000000000003</v>
      </c>
      <c r="I126" s="136">
        <v>0.56699999999999995</v>
      </c>
      <c r="J126" s="136">
        <v>0.52700000000000002</v>
      </c>
      <c r="K126" s="136">
        <v>0.61099999999999999</v>
      </c>
      <c r="L126" s="136">
        <v>0.63200000000000001</v>
      </c>
      <c r="M126" s="136">
        <v>0.629</v>
      </c>
      <c r="N126" s="136">
        <v>0.64900000000000002</v>
      </c>
      <c r="O126" s="136">
        <v>0.56499999999999995</v>
      </c>
    </row>
    <row r="127" spans="4:16" s="137" customFormat="1">
      <c r="D127" s="349"/>
      <c r="E127" s="37">
        <f>E124*E126</f>
        <v>97555.262000000002</v>
      </c>
      <c r="F127" s="37">
        <f t="shared" ref="F127:O127" si="0">F124*F126</f>
        <v>98791.482000000004</v>
      </c>
      <c r="G127" s="37">
        <f t="shared" si="0"/>
        <v>97458.966</v>
      </c>
      <c r="H127" s="37">
        <f t="shared" si="0"/>
        <v>104050.96800000001</v>
      </c>
      <c r="I127" s="37">
        <f t="shared" si="0"/>
        <v>119052.98999999999</v>
      </c>
      <c r="J127" s="37">
        <f t="shared" si="0"/>
        <v>101991.364</v>
      </c>
      <c r="K127" s="37">
        <f t="shared" si="0"/>
        <v>143070.538</v>
      </c>
      <c r="L127" s="37">
        <f t="shared" si="0"/>
        <v>164028.016</v>
      </c>
      <c r="M127" s="37">
        <f t="shared" si="0"/>
        <v>170549.576</v>
      </c>
      <c r="N127" s="37">
        <f t="shared" si="0"/>
        <v>189455.43100000001</v>
      </c>
      <c r="O127" s="37">
        <f t="shared" si="0"/>
        <v>155573.31499999997</v>
      </c>
    </row>
    <row r="128" spans="4:16">
      <c r="D128" s="348" t="s">
        <v>236</v>
      </c>
      <c r="E128" s="136">
        <v>0.36299999999999999</v>
      </c>
      <c r="F128" s="136">
        <v>0.35799999999999998</v>
      </c>
      <c r="G128" s="136">
        <v>0.36399999999999999</v>
      </c>
      <c r="H128" s="136">
        <v>0.371</v>
      </c>
      <c r="I128" s="136">
        <v>0.41099999999999998</v>
      </c>
      <c r="J128" s="136">
        <v>0.379</v>
      </c>
      <c r="K128" s="136">
        <v>0.44500000000000001</v>
      </c>
      <c r="L128" s="136">
        <v>0.47799999999999998</v>
      </c>
      <c r="M128" s="136">
        <v>0.48399999999999999</v>
      </c>
      <c r="N128" s="136">
        <v>0.52200000000000002</v>
      </c>
      <c r="O128" s="136">
        <v>0.47599999999999998</v>
      </c>
    </row>
    <row r="129" spans="4:15" s="137" customFormat="1">
      <c r="D129" s="349"/>
      <c r="E129" s="37">
        <f>E124*E128</f>
        <v>64739.597999999998</v>
      </c>
      <c r="F129" s="37">
        <f t="shared" ref="F129:O129" si="1">F124*F128</f>
        <v>64656.947999999997</v>
      </c>
      <c r="G129" s="37">
        <f t="shared" si="1"/>
        <v>67959.891999999993</v>
      </c>
      <c r="H129" s="37">
        <f t="shared" si="1"/>
        <v>72290.092000000004</v>
      </c>
      <c r="I129" s="37">
        <f t="shared" si="1"/>
        <v>86297.67</v>
      </c>
      <c r="J129" s="37">
        <f t="shared" si="1"/>
        <v>73348.627999999997</v>
      </c>
      <c r="K129" s="37">
        <f t="shared" si="1"/>
        <v>104200.31</v>
      </c>
      <c r="L129" s="37">
        <f t="shared" si="1"/>
        <v>124059.16399999999</v>
      </c>
      <c r="M129" s="37">
        <f t="shared" si="1"/>
        <v>131233.696</v>
      </c>
      <c r="N129" s="37">
        <f t="shared" si="1"/>
        <v>152381.71799999999</v>
      </c>
      <c r="O129" s="37">
        <f t="shared" si="1"/>
        <v>131067.076</v>
      </c>
    </row>
    <row r="130" spans="4:15">
      <c r="D130" s="348" t="s">
        <v>237</v>
      </c>
      <c r="E130" s="135">
        <v>2.1999999999999999E-2</v>
      </c>
      <c r="F130" s="135">
        <v>5.0999999999999997E-2</v>
      </c>
      <c r="G130" s="135">
        <v>5.1999999999999998E-2</v>
      </c>
      <c r="H130" s="135">
        <v>0.06</v>
      </c>
      <c r="I130" s="135">
        <v>7.4999999999999997E-2</v>
      </c>
      <c r="J130" s="135">
        <v>6.4000000000000001E-2</v>
      </c>
      <c r="K130" s="135">
        <v>0.10299999999999999</v>
      </c>
      <c r="L130" s="135">
        <v>0.113</v>
      </c>
      <c r="M130" s="135">
        <v>0.11600000000000001</v>
      </c>
      <c r="N130" s="135">
        <v>0.112</v>
      </c>
      <c r="O130" s="135">
        <v>8.5000000000000006E-2</v>
      </c>
    </row>
    <row r="131" spans="4:15" s="137" customFormat="1">
      <c r="D131" s="349"/>
      <c r="E131" s="138">
        <f>E124*E130</f>
        <v>3923.6119999999996</v>
      </c>
      <c r="F131" s="138">
        <f t="shared" ref="F131:O131" si="2">F124*F130</f>
        <v>9210.905999999999</v>
      </c>
      <c r="G131" s="138">
        <f t="shared" si="2"/>
        <v>9708.5559999999987</v>
      </c>
      <c r="H131" s="138">
        <f t="shared" si="2"/>
        <v>11691.119999999999</v>
      </c>
      <c r="I131" s="138">
        <f t="shared" si="2"/>
        <v>15747.75</v>
      </c>
      <c r="J131" s="138">
        <f t="shared" si="2"/>
        <v>12386.048000000001</v>
      </c>
      <c r="K131" s="138">
        <f t="shared" si="2"/>
        <v>24118.273999999998</v>
      </c>
      <c r="L131" s="138">
        <f t="shared" si="2"/>
        <v>29327.794000000002</v>
      </c>
      <c r="M131" s="138">
        <f t="shared" si="2"/>
        <v>31452.704000000002</v>
      </c>
      <c r="N131" s="138">
        <f t="shared" si="2"/>
        <v>32694.928</v>
      </c>
      <c r="O131" s="138">
        <f t="shared" si="2"/>
        <v>23404.835000000003</v>
      </c>
    </row>
    <row r="132" spans="4:15">
      <c r="D132" s="318" t="s">
        <v>238</v>
      </c>
      <c r="E132" s="121">
        <v>1252</v>
      </c>
      <c r="F132" s="121">
        <v>1745</v>
      </c>
      <c r="G132" s="121">
        <v>2521</v>
      </c>
      <c r="H132" s="121">
        <v>3569</v>
      </c>
      <c r="I132" s="121">
        <v>4373</v>
      </c>
      <c r="J132" s="121">
        <v>4747</v>
      </c>
      <c r="K132" s="120">
        <v>7039</v>
      </c>
      <c r="L132" s="120">
        <v>8360</v>
      </c>
      <c r="M132" s="120">
        <v>9352</v>
      </c>
      <c r="N132" s="120">
        <v>9422</v>
      </c>
      <c r="O132" s="120">
        <v>8849</v>
      </c>
    </row>
    <row r="133" spans="4:15">
      <c r="D133" s="265"/>
      <c r="E133" s="139">
        <f>E132/(E129+E131)</f>
        <v>1.8233927601112736E-2</v>
      </c>
      <c r="F133" s="139">
        <f t="shared" ref="F133:N133" si="3">F132/(F129+F131)</f>
        <v>2.3623266488830178E-2</v>
      </c>
      <c r="G133" s="139">
        <f t="shared" si="3"/>
        <v>3.2458483012303793E-2</v>
      </c>
      <c r="H133" s="139">
        <f t="shared" si="3"/>
        <v>4.249760053474818E-2</v>
      </c>
      <c r="I133" s="139">
        <f t="shared" si="3"/>
        <v>4.2853466622999839E-2</v>
      </c>
      <c r="J133" s="139">
        <f t="shared" si="3"/>
        <v>5.5368495239895704E-2</v>
      </c>
      <c r="K133" s="139">
        <f t="shared" si="3"/>
        <v>5.4855655202678981E-2</v>
      </c>
      <c r="L133" s="139">
        <f t="shared" si="3"/>
        <v>5.4502678122086499E-2</v>
      </c>
      <c r="M133" s="139">
        <f t="shared" si="3"/>
        <v>5.7484829709182825E-2</v>
      </c>
      <c r="N133" s="139">
        <f t="shared" si="3"/>
        <v>5.0908638143356021E-2</v>
      </c>
      <c r="O133" s="139">
        <f>O132/(O129+O131)</f>
        <v>5.7285495742976859E-2</v>
      </c>
    </row>
    <row r="135" spans="4:15">
      <c r="D135" s="133"/>
      <c r="E135" s="82">
        <v>2015</v>
      </c>
      <c r="F135" s="82">
        <v>2016</v>
      </c>
      <c r="G135" s="82">
        <v>2017</v>
      </c>
      <c r="H135" s="82">
        <v>2018</v>
      </c>
      <c r="I135" s="82">
        <v>2019</v>
      </c>
      <c r="J135" s="82">
        <v>2020</v>
      </c>
      <c r="K135" s="82">
        <v>2021</v>
      </c>
      <c r="L135" s="82">
        <v>2022</v>
      </c>
      <c r="M135" s="82">
        <v>2023</v>
      </c>
      <c r="N135" s="82">
        <v>2024</v>
      </c>
      <c r="O135" s="82">
        <v>2025</v>
      </c>
    </row>
    <row r="136" spans="4:15">
      <c r="D136" s="104" t="s">
        <v>231</v>
      </c>
      <c r="E136" s="19">
        <v>68.8</v>
      </c>
      <c r="F136" s="19">
        <v>67.8</v>
      </c>
      <c r="G136" s="19">
        <v>71.2</v>
      </c>
      <c r="H136" s="19">
        <v>72.8</v>
      </c>
      <c r="I136" s="19">
        <v>74.8</v>
      </c>
      <c r="J136" s="19">
        <v>67.099999999999994</v>
      </c>
      <c r="K136" s="19">
        <v>75.5</v>
      </c>
      <c r="L136" s="19">
        <v>78.3</v>
      </c>
      <c r="M136" s="19">
        <v>78.5</v>
      </c>
      <c r="N136" s="19">
        <v>80</v>
      </c>
      <c r="O136" s="19">
        <v>75.7</v>
      </c>
    </row>
    <row r="137" spans="4:15">
      <c r="D137" s="131" t="s">
        <v>230</v>
      </c>
      <c r="E137" s="44">
        <v>54.7</v>
      </c>
      <c r="F137" s="44">
        <v>51</v>
      </c>
      <c r="G137" s="132">
        <v>52.2</v>
      </c>
      <c r="H137" s="132">
        <v>53.4</v>
      </c>
      <c r="I137" s="132">
        <v>56.7</v>
      </c>
      <c r="J137" s="132">
        <v>52.7</v>
      </c>
      <c r="K137" s="132">
        <v>61.1</v>
      </c>
      <c r="L137" s="132">
        <v>63.2</v>
      </c>
      <c r="M137" s="132">
        <v>62.9</v>
      </c>
      <c r="N137" s="132">
        <v>64.900000000000006</v>
      </c>
      <c r="O137" s="132">
        <v>56.5</v>
      </c>
    </row>
    <row r="138" spans="4:15">
      <c r="D138" s="131" t="s">
        <v>229</v>
      </c>
      <c r="E138" s="24">
        <v>10.6</v>
      </c>
      <c r="F138" s="24">
        <v>9.6</v>
      </c>
      <c r="G138" s="24">
        <v>8.6999999999999993</v>
      </c>
      <c r="H138" s="24">
        <v>9.1999999999999993</v>
      </c>
      <c r="I138" s="24">
        <v>8.9</v>
      </c>
      <c r="J138" s="24">
        <v>8.6999999999999993</v>
      </c>
      <c r="K138" s="24">
        <v>10.1</v>
      </c>
      <c r="L138" s="24">
        <v>9.9</v>
      </c>
      <c r="M138" s="24">
        <v>8.9</v>
      </c>
      <c r="N138" s="24">
        <v>8.3000000000000007</v>
      </c>
      <c r="O138" s="24">
        <v>6.9</v>
      </c>
    </row>
    <row r="139" spans="4:15">
      <c r="D139" s="131" t="s">
        <v>228</v>
      </c>
      <c r="E139" s="24">
        <v>10.199999999999999</v>
      </c>
      <c r="F139" s="24">
        <v>8.8000000000000007</v>
      </c>
      <c r="G139" s="24">
        <v>9.3000000000000007</v>
      </c>
      <c r="H139" s="24">
        <v>9.4</v>
      </c>
      <c r="I139" s="24">
        <v>9.3000000000000007</v>
      </c>
      <c r="J139" s="24">
        <v>8.3000000000000007</v>
      </c>
      <c r="K139" s="24">
        <v>9</v>
      </c>
      <c r="L139" s="24">
        <v>8.4</v>
      </c>
      <c r="M139" s="24">
        <v>7.4</v>
      </c>
      <c r="N139" s="24">
        <v>6.5</v>
      </c>
      <c r="O139" s="24">
        <v>5.6</v>
      </c>
    </row>
    <row r="140" spans="4:15">
      <c r="D140" s="131" t="s">
        <v>227</v>
      </c>
      <c r="E140" s="24">
        <v>36.299999999999997</v>
      </c>
      <c r="F140" s="24">
        <v>35.799999999999997</v>
      </c>
      <c r="G140" s="24">
        <v>36.4</v>
      </c>
      <c r="H140" s="24">
        <v>37.1</v>
      </c>
      <c r="I140" s="24">
        <v>41.1</v>
      </c>
      <c r="J140" s="24">
        <v>37.9</v>
      </c>
      <c r="K140" s="24">
        <v>44.5</v>
      </c>
      <c r="L140" s="24">
        <v>47.8</v>
      </c>
      <c r="M140" s="24">
        <v>48.4</v>
      </c>
      <c r="N140" s="24">
        <v>52.2</v>
      </c>
      <c r="O140" s="24">
        <v>47.6</v>
      </c>
    </row>
    <row r="141" spans="4:15">
      <c r="D141" s="131" t="s">
        <v>226</v>
      </c>
      <c r="E141" s="24">
        <v>11.6</v>
      </c>
      <c r="F141" s="24">
        <v>11.9</v>
      </c>
      <c r="G141" s="24">
        <v>12.3</v>
      </c>
      <c r="H141" s="24">
        <v>12.8</v>
      </c>
      <c r="I141" s="24">
        <v>12.9</v>
      </c>
      <c r="J141" s="24">
        <v>10.5</v>
      </c>
      <c r="K141" s="24">
        <v>11.7</v>
      </c>
      <c r="L141" s="24">
        <v>10.8</v>
      </c>
      <c r="M141" s="24">
        <v>9.6999999999999993</v>
      </c>
      <c r="N141" s="24">
        <v>9.1</v>
      </c>
      <c r="O141" s="24">
        <v>7</v>
      </c>
    </row>
    <row r="142" spans="4:15">
      <c r="D142" s="134" t="s">
        <v>233</v>
      </c>
      <c r="E142" s="24">
        <v>2.2000000000000002</v>
      </c>
      <c r="F142" s="24">
        <v>5.0999999999999996</v>
      </c>
      <c r="G142" s="24">
        <v>5.2</v>
      </c>
      <c r="H142" s="24">
        <v>6</v>
      </c>
      <c r="I142" s="24">
        <v>7.5</v>
      </c>
      <c r="J142" s="24">
        <v>6.4</v>
      </c>
      <c r="K142" s="24">
        <v>10.3</v>
      </c>
      <c r="L142" s="24">
        <v>11.3</v>
      </c>
      <c r="M142" s="24">
        <v>11.6</v>
      </c>
      <c r="N142" s="24">
        <v>11.2</v>
      </c>
      <c r="O142" s="24">
        <v>8.5</v>
      </c>
    </row>
    <row r="143" spans="4:15">
      <c r="D143" s="104" t="s">
        <v>232</v>
      </c>
      <c r="E143" s="36">
        <v>178346</v>
      </c>
      <c r="F143" s="36">
        <v>180606</v>
      </c>
      <c r="G143" s="36">
        <v>186703</v>
      </c>
      <c r="H143" s="36">
        <v>194852</v>
      </c>
      <c r="I143" s="36">
        <v>209970</v>
      </c>
      <c r="J143" s="36">
        <v>193532</v>
      </c>
      <c r="K143" s="36">
        <v>234158</v>
      </c>
      <c r="L143" s="36">
        <v>259538</v>
      </c>
      <c r="M143" s="36">
        <v>271144</v>
      </c>
      <c r="N143" s="36">
        <v>291919</v>
      </c>
      <c r="O143" s="36">
        <v>275351</v>
      </c>
    </row>
  </sheetData>
  <mergeCells count="50">
    <mergeCell ref="D126:D127"/>
    <mergeCell ref="D124:D125"/>
    <mergeCell ref="D128:D129"/>
    <mergeCell ref="D130:D131"/>
    <mergeCell ref="D132:D133"/>
    <mergeCell ref="B27:F27"/>
    <mergeCell ref="B39:F39"/>
    <mergeCell ref="D104:D105"/>
    <mergeCell ref="E104:I104"/>
    <mergeCell ref="B29:C29"/>
    <mergeCell ref="B41:C41"/>
    <mergeCell ref="B42:C42"/>
    <mergeCell ref="B43:C43"/>
    <mergeCell ref="B44:C44"/>
    <mergeCell ref="B30:C30"/>
    <mergeCell ref="B31:C31"/>
    <mergeCell ref="B32:C32"/>
    <mergeCell ref="B33:B34"/>
    <mergeCell ref="B48:C49"/>
    <mergeCell ref="B45:B46"/>
    <mergeCell ref="D90:M90"/>
    <mergeCell ref="B6:D6"/>
    <mergeCell ref="B20:C20"/>
    <mergeCell ref="B25:C25"/>
    <mergeCell ref="B21:C21"/>
    <mergeCell ref="B22:C22"/>
    <mergeCell ref="B23:B24"/>
    <mergeCell ref="B35:C35"/>
    <mergeCell ref="AA95:AF95"/>
    <mergeCell ref="AG95:AL95"/>
    <mergeCell ref="AM95:AR95"/>
    <mergeCell ref="AS95:AX95"/>
    <mergeCell ref="B95:B96"/>
    <mergeCell ref="C95:H95"/>
    <mergeCell ref="I95:N95"/>
    <mergeCell ref="O95:T95"/>
    <mergeCell ref="U95:Z95"/>
    <mergeCell ref="D82:M82"/>
    <mergeCell ref="D86:M86"/>
    <mergeCell ref="D54:N54"/>
    <mergeCell ref="D58:M58"/>
    <mergeCell ref="D62:M62"/>
    <mergeCell ref="D66:M66"/>
    <mergeCell ref="D50:N50"/>
    <mergeCell ref="BE95:BJ95"/>
    <mergeCell ref="D74:M74"/>
    <mergeCell ref="D78:M78"/>
    <mergeCell ref="BK95:BP95"/>
    <mergeCell ref="AY95:BD95"/>
    <mergeCell ref="D70:M70"/>
  </mergeCells>
  <phoneticPr fontId="1"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0B90-03CA-4991-B262-7CE137F097C8}">
  <dimension ref="B2:E58"/>
  <sheetViews>
    <sheetView topLeftCell="A11" zoomScale="85" zoomScaleNormal="85" workbookViewId="0">
      <selection activeCell="C15" sqref="C15"/>
    </sheetView>
  </sheetViews>
  <sheetFormatPr defaultColWidth="8.58203125" defaultRowHeight="17"/>
  <cols>
    <col min="1" max="3" width="8.58203125" style="16"/>
    <col min="4" max="4" width="44.75" style="16" customWidth="1"/>
    <col min="5" max="5" width="38.33203125" style="16" bestFit="1" customWidth="1"/>
    <col min="6" max="16384" width="8.58203125" style="16"/>
  </cols>
  <sheetData>
    <row r="2" spans="2:5">
      <c r="B2" s="350" t="s">
        <v>406</v>
      </c>
      <c r="C2" s="335"/>
      <c r="D2" s="335"/>
      <c r="E2" s="351"/>
    </row>
    <row r="3" spans="2:5">
      <c r="B3" s="352"/>
      <c r="C3" s="353"/>
      <c r="D3" s="353"/>
      <c r="E3" s="354"/>
    </row>
    <row r="4" spans="2:5">
      <c r="B4" s="357" t="s">
        <v>416</v>
      </c>
      <c r="C4" s="358"/>
      <c r="D4" s="358"/>
      <c r="E4" s="359"/>
    </row>
    <row r="5" spans="2:5">
      <c r="B5" s="82" t="s">
        <v>334</v>
      </c>
      <c r="C5" s="82" t="s">
        <v>335</v>
      </c>
      <c r="D5" s="82" t="s">
        <v>336</v>
      </c>
      <c r="E5" s="82" t="s">
        <v>379</v>
      </c>
    </row>
    <row r="6" spans="2:5">
      <c r="B6" s="255" t="s">
        <v>331</v>
      </c>
      <c r="C6" s="154" t="s">
        <v>332</v>
      </c>
      <c r="D6" s="44" t="s">
        <v>337</v>
      </c>
      <c r="E6" s="44"/>
    </row>
    <row r="7" spans="2:5" ht="34">
      <c r="B7" s="255"/>
      <c r="C7" s="103" t="s">
        <v>338</v>
      </c>
      <c r="D7" s="61" t="s">
        <v>344</v>
      </c>
      <c r="E7" s="44"/>
    </row>
    <row r="8" spans="2:5" ht="119">
      <c r="B8" s="348" t="s">
        <v>339</v>
      </c>
      <c r="C8" s="156" t="s">
        <v>340</v>
      </c>
      <c r="D8" s="61" t="s">
        <v>359</v>
      </c>
      <c r="E8" s="61" t="s">
        <v>410</v>
      </c>
    </row>
    <row r="9" spans="2:5">
      <c r="B9" s="356"/>
      <c r="C9" s="103" t="s">
        <v>341</v>
      </c>
      <c r="D9" s="44" t="s">
        <v>403</v>
      </c>
      <c r="E9" s="44"/>
    </row>
    <row r="10" spans="2:5">
      <c r="B10" s="349"/>
      <c r="C10" s="103" t="s">
        <v>342</v>
      </c>
      <c r="D10" s="44" t="s">
        <v>343</v>
      </c>
      <c r="E10" s="44"/>
    </row>
    <row r="11" spans="2:5" ht="34">
      <c r="B11" s="255" t="s">
        <v>345</v>
      </c>
      <c r="C11" s="103" t="s">
        <v>346</v>
      </c>
      <c r="D11" s="61" t="s">
        <v>349</v>
      </c>
      <c r="E11" s="269" t="s">
        <v>352</v>
      </c>
    </row>
    <row r="12" spans="2:5">
      <c r="B12" s="255"/>
      <c r="C12" s="103" t="s">
        <v>347</v>
      </c>
      <c r="D12" s="44" t="s">
        <v>348</v>
      </c>
      <c r="E12" s="269"/>
    </row>
    <row r="13" spans="2:5">
      <c r="B13" s="255" t="s">
        <v>378</v>
      </c>
      <c r="C13" s="154" t="s">
        <v>389</v>
      </c>
      <c r="D13" s="44" t="s">
        <v>395</v>
      </c>
      <c r="E13" s="44"/>
    </row>
    <row r="14" spans="2:5">
      <c r="B14" s="255"/>
      <c r="C14" s="154" t="s">
        <v>392</v>
      </c>
      <c r="D14" s="44" t="s">
        <v>396</v>
      </c>
      <c r="E14" s="44"/>
    </row>
    <row r="15" spans="2:5">
      <c r="B15" s="255"/>
      <c r="C15" s="103" t="s">
        <v>391</v>
      </c>
      <c r="D15" s="269" t="s">
        <v>393</v>
      </c>
      <c r="E15" s="44"/>
    </row>
    <row r="16" spans="2:5">
      <c r="B16" s="255"/>
      <c r="C16" s="103" t="s">
        <v>390</v>
      </c>
      <c r="D16" s="269"/>
      <c r="E16" s="44"/>
    </row>
    <row r="17" spans="2:5">
      <c r="B17" s="255" t="s">
        <v>354</v>
      </c>
      <c r="C17" s="154" t="s">
        <v>355</v>
      </c>
      <c r="D17" s="44" t="s">
        <v>333</v>
      </c>
      <c r="E17" s="44"/>
    </row>
    <row r="18" spans="2:5" ht="34">
      <c r="B18" s="255"/>
      <c r="C18" s="103" t="s">
        <v>398</v>
      </c>
      <c r="D18" s="61" t="s">
        <v>399</v>
      </c>
      <c r="E18" s="44"/>
    </row>
    <row r="19" spans="2:5" ht="34">
      <c r="B19" s="104" t="s">
        <v>350</v>
      </c>
      <c r="C19" s="103" t="s">
        <v>351</v>
      </c>
      <c r="D19" s="61" t="s">
        <v>353</v>
      </c>
      <c r="E19" s="44"/>
    </row>
    <row r="21" spans="2:5">
      <c r="B21" s="350" t="s">
        <v>364</v>
      </c>
      <c r="C21" s="335"/>
      <c r="D21" s="335"/>
      <c r="E21" s="351"/>
    </row>
    <row r="22" spans="2:5">
      <c r="B22" s="352"/>
      <c r="C22" s="353"/>
      <c r="D22" s="353"/>
      <c r="E22" s="354"/>
    </row>
    <row r="23" spans="2:5">
      <c r="B23" s="357" t="s">
        <v>415</v>
      </c>
      <c r="C23" s="358"/>
      <c r="D23" s="358"/>
      <c r="E23" s="359"/>
    </row>
    <row r="24" spans="2:5">
      <c r="B24" s="82" t="s">
        <v>334</v>
      </c>
      <c r="C24" s="82" t="s">
        <v>335</v>
      </c>
      <c r="D24" s="82" t="s">
        <v>336</v>
      </c>
      <c r="E24" s="82" t="s">
        <v>379</v>
      </c>
    </row>
    <row r="25" spans="2:5" ht="34">
      <c r="B25" s="155" t="s">
        <v>331</v>
      </c>
      <c r="C25" s="154" t="s">
        <v>362</v>
      </c>
      <c r="D25" s="61" t="s">
        <v>365</v>
      </c>
      <c r="E25" s="44"/>
    </row>
    <row r="26" spans="2:5" ht="68">
      <c r="B26" s="145" t="s">
        <v>331</v>
      </c>
      <c r="C26" s="154" t="s">
        <v>363</v>
      </c>
      <c r="D26" s="61" t="s">
        <v>366</v>
      </c>
      <c r="E26" s="61" t="s">
        <v>411</v>
      </c>
    </row>
    <row r="27" spans="2:5" ht="68">
      <c r="B27" s="255" t="s">
        <v>339</v>
      </c>
      <c r="C27" s="154" t="s">
        <v>368</v>
      </c>
      <c r="D27" s="61" t="s">
        <v>372</v>
      </c>
      <c r="E27" s="268" t="s">
        <v>409</v>
      </c>
    </row>
    <row r="28" spans="2:5">
      <c r="B28" s="255"/>
      <c r="C28" s="103" t="s">
        <v>367</v>
      </c>
      <c r="D28" s="44" t="s">
        <v>376</v>
      </c>
      <c r="E28" s="269"/>
    </row>
    <row r="29" spans="2:5">
      <c r="B29" s="255"/>
      <c r="C29" s="103" t="s">
        <v>369</v>
      </c>
      <c r="D29" s="44" t="s">
        <v>373</v>
      </c>
      <c r="E29" s="269"/>
    </row>
    <row r="30" spans="2:5">
      <c r="B30" s="255"/>
      <c r="C30" s="103" t="s">
        <v>370</v>
      </c>
      <c r="D30" s="44" t="s">
        <v>374</v>
      </c>
      <c r="E30" s="269"/>
    </row>
    <row r="31" spans="2:5">
      <c r="B31" s="255"/>
      <c r="C31" s="103" t="s">
        <v>371</v>
      </c>
      <c r="D31" s="44" t="s">
        <v>375</v>
      </c>
      <c r="E31" s="269"/>
    </row>
    <row r="32" spans="2:5">
      <c r="B32" s="255" t="s">
        <v>345</v>
      </c>
      <c r="C32" s="156" t="s">
        <v>380</v>
      </c>
      <c r="D32" s="44" t="s">
        <v>381</v>
      </c>
      <c r="E32" s="44"/>
    </row>
    <row r="33" spans="2:5">
      <c r="B33" s="255"/>
      <c r="C33" s="103" t="s">
        <v>382</v>
      </c>
      <c r="D33" s="44" t="s">
        <v>383</v>
      </c>
      <c r="E33" s="44"/>
    </row>
    <row r="34" spans="2:5">
      <c r="B34" s="255" t="s">
        <v>378</v>
      </c>
      <c r="C34" s="156" t="s">
        <v>384</v>
      </c>
      <c r="D34" s="44" t="s">
        <v>388</v>
      </c>
      <c r="E34" s="44"/>
    </row>
    <row r="35" spans="2:5">
      <c r="B35" s="255"/>
      <c r="C35" s="154" t="s">
        <v>387</v>
      </c>
      <c r="D35" s="44" t="s">
        <v>396</v>
      </c>
      <c r="E35" s="44"/>
    </row>
    <row r="36" spans="2:5">
      <c r="B36" s="255"/>
      <c r="C36" s="103" t="s">
        <v>386</v>
      </c>
      <c r="D36" s="44" t="s">
        <v>394</v>
      </c>
      <c r="E36" s="44"/>
    </row>
    <row r="37" spans="2:5">
      <c r="B37" s="255" t="s">
        <v>354</v>
      </c>
      <c r="C37" s="154" t="s">
        <v>397</v>
      </c>
      <c r="D37" s="44" t="s">
        <v>381</v>
      </c>
      <c r="E37" s="44"/>
    </row>
    <row r="38" spans="2:5" ht="34">
      <c r="B38" s="255"/>
      <c r="C38" s="103" t="s">
        <v>400</v>
      </c>
      <c r="D38" s="61" t="s">
        <v>399</v>
      </c>
      <c r="E38" s="44"/>
    </row>
    <row r="39" spans="2:5">
      <c r="B39" s="255"/>
      <c r="C39" s="355" t="s">
        <v>401</v>
      </c>
      <c r="D39" s="269" t="s">
        <v>381</v>
      </c>
      <c r="E39" s="269" t="s">
        <v>402</v>
      </c>
    </row>
    <row r="40" spans="2:5">
      <c r="B40" s="104" t="s">
        <v>350</v>
      </c>
      <c r="C40" s="355"/>
      <c r="D40" s="269"/>
      <c r="E40" s="269"/>
    </row>
    <row r="42" spans="2:5">
      <c r="B42" s="357" t="s">
        <v>414</v>
      </c>
      <c r="C42" s="358"/>
      <c r="D42" s="358"/>
      <c r="E42" s="359"/>
    </row>
    <row r="43" spans="2:5">
      <c r="B43" s="82" t="s">
        <v>334</v>
      </c>
      <c r="C43" s="82" t="s">
        <v>335</v>
      </c>
      <c r="D43" s="82" t="s">
        <v>336</v>
      </c>
      <c r="E43" s="82" t="s">
        <v>379</v>
      </c>
    </row>
    <row r="44" spans="2:5" ht="68">
      <c r="B44" s="104" t="s">
        <v>339</v>
      </c>
      <c r="C44" s="154" t="s">
        <v>356</v>
      </c>
      <c r="D44" s="61" t="s">
        <v>408</v>
      </c>
      <c r="E44" s="44"/>
    </row>
    <row r="45" spans="2:5" ht="68">
      <c r="B45" s="104" t="s">
        <v>354</v>
      </c>
      <c r="C45" s="156" t="s">
        <v>357</v>
      </c>
      <c r="D45" s="44" t="s">
        <v>358</v>
      </c>
      <c r="E45" s="61" t="s">
        <v>412</v>
      </c>
    </row>
    <row r="47" spans="2:5">
      <c r="B47" s="357" t="s">
        <v>413</v>
      </c>
      <c r="C47" s="358"/>
      <c r="D47" s="358"/>
      <c r="E47" s="359"/>
    </row>
    <row r="48" spans="2:5">
      <c r="B48" s="82" t="s">
        <v>334</v>
      </c>
      <c r="C48" s="82" t="s">
        <v>335</v>
      </c>
      <c r="D48" s="82" t="s">
        <v>336</v>
      </c>
      <c r="E48" s="82" t="s">
        <v>379</v>
      </c>
    </row>
    <row r="49" spans="2:5" ht="133" customHeight="1">
      <c r="B49" s="104" t="s">
        <v>378</v>
      </c>
      <c r="C49" s="156" t="s">
        <v>377</v>
      </c>
      <c r="D49" s="44" t="s">
        <v>407</v>
      </c>
      <c r="E49" s="61" t="s">
        <v>385</v>
      </c>
    </row>
    <row r="53" spans="2:5" ht="51">
      <c r="C53" s="44" t="s">
        <v>360</v>
      </c>
      <c r="D53" s="61" t="s">
        <v>404</v>
      </c>
    </row>
    <row r="54" spans="2:5" ht="51">
      <c r="C54" s="44" t="s">
        <v>361</v>
      </c>
      <c r="D54" s="61" t="s">
        <v>405</v>
      </c>
    </row>
    <row r="55" spans="2:5">
      <c r="D55" s="153"/>
    </row>
    <row r="57" spans="2:5" ht="68">
      <c r="C57" s="61" t="s">
        <v>417</v>
      </c>
      <c r="D57" s="157" t="s">
        <v>419</v>
      </c>
    </row>
    <row r="58" spans="2:5" ht="68">
      <c r="C58" s="61" t="s">
        <v>418</v>
      </c>
      <c r="D58" s="157" t="s">
        <v>420</v>
      </c>
    </row>
  </sheetData>
  <mergeCells count="21">
    <mergeCell ref="B47:E47"/>
    <mergeCell ref="B42:E42"/>
    <mergeCell ref="B23:E23"/>
    <mergeCell ref="B34:B36"/>
    <mergeCell ref="B27:B31"/>
    <mergeCell ref="B32:B33"/>
    <mergeCell ref="E39:E40"/>
    <mergeCell ref="B21:E22"/>
    <mergeCell ref="B2:E3"/>
    <mergeCell ref="B13:B16"/>
    <mergeCell ref="D15:D16"/>
    <mergeCell ref="B37:B39"/>
    <mergeCell ref="B17:B18"/>
    <mergeCell ref="C39:C40"/>
    <mergeCell ref="D39:D40"/>
    <mergeCell ref="E27:E31"/>
    <mergeCell ref="B6:B7"/>
    <mergeCell ref="B8:B10"/>
    <mergeCell ref="B11:B12"/>
    <mergeCell ref="E11:E12"/>
    <mergeCell ref="B4:E4"/>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0F5C-3F3B-4CB7-A878-CED40AFEC5A5}">
  <dimension ref="B12:D25"/>
  <sheetViews>
    <sheetView topLeftCell="A11" zoomScale="85" zoomScaleNormal="85" workbookViewId="0">
      <selection activeCell="D25" sqref="D25"/>
    </sheetView>
  </sheetViews>
  <sheetFormatPr defaultColWidth="9" defaultRowHeight="17"/>
  <cols>
    <col min="1" max="2" width="9" style="16"/>
    <col min="3" max="4" width="80.58203125" style="16" customWidth="1"/>
    <col min="5" max="16384" width="9" style="16"/>
  </cols>
  <sheetData>
    <row r="12" spans="2:4">
      <c r="B12" s="103"/>
      <c r="C12" s="82" t="s">
        <v>119</v>
      </c>
      <c r="D12" s="82" t="s">
        <v>518</v>
      </c>
    </row>
    <row r="13" spans="2:4">
      <c r="B13" s="104">
        <v>1</v>
      </c>
      <c r="C13" s="230" t="s">
        <v>505</v>
      </c>
      <c r="D13" s="44"/>
    </row>
    <row r="14" spans="2:4">
      <c r="B14" s="104">
        <v>2</v>
      </c>
      <c r="C14" s="230" t="s">
        <v>506</v>
      </c>
      <c r="D14" s="44"/>
    </row>
    <row r="15" spans="2:4">
      <c r="B15" s="104">
        <v>3</v>
      </c>
      <c r="C15" s="230" t="s">
        <v>507</v>
      </c>
      <c r="D15" s="44"/>
    </row>
    <row r="16" spans="2:4" ht="34">
      <c r="B16" s="104">
        <v>4</v>
      </c>
      <c r="C16" s="230" t="s">
        <v>508</v>
      </c>
      <c r="D16" s="44"/>
    </row>
    <row r="17" spans="2:4" ht="51">
      <c r="B17" s="104">
        <v>5</v>
      </c>
      <c r="C17" s="230" t="s">
        <v>509</v>
      </c>
      <c r="D17" s="44"/>
    </row>
    <row r="18" spans="2:4" ht="34">
      <c r="B18" s="104">
        <v>6</v>
      </c>
      <c r="C18" s="230" t="s">
        <v>510</v>
      </c>
      <c r="D18" s="44"/>
    </row>
    <row r="19" spans="2:4" ht="85">
      <c r="B19" s="104">
        <v>7</v>
      </c>
      <c r="C19" s="230" t="s">
        <v>511</v>
      </c>
      <c r="D19" s="44"/>
    </row>
    <row r="20" spans="2:4" ht="51">
      <c r="B20" s="104">
        <v>8</v>
      </c>
      <c r="C20" s="230" t="s">
        <v>512</v>
      </c>
      <c r="D20" s="44"/>
    </row>
    <row r="21" spans="2:4" ht="85">
      <c r="B21" s="104">
        <v>9</v>
      </c>
      <c r="C21" s="230" t="s">
        <v>513</v>
      </c>
      <c r="D21" s="44"/>
    </row>
    <row r="22" spans="2:4" ht="51">
      <c r="B22" s="104">
        <v>10</v>
      </c>
      <c r="C22" s="230" t="s">
        <v>514</v>
      </c>
      <c r="D22" s="44"/>
    </row>
    <row r="23" spans="2:4" ht="34">
      <c r="B23" s="104">
        <v>11</v>
      </c>
      <c r="C23" s="230" t="s">
        <v>515</v>
      </c>
      <c r="D23" s="44"/>
    </row>
    <row r="24" spans="2:4" ht="34">
      <c r="B24" s="104">
        <v>12</v>
      </c>
      <c r="C24" s="230" t="s">
        <v>516</v>
      </c>
      <c r="D24" s="44"/>
    </row>
    <row r="25" spans="2:4" ht="34">
      <c r="B25" s="104">
        <v>13</v>
      </c>
      <c r="C25" s="230" t="s">
        <v>517</v>
      </c>
      <c r="D25" s="44"/>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2307-0562-481A-B0BD-9C028FBA3804}">
  <dimension ref="B6:C14"/>
  <sheetViews>
    <sheetView workbookViewId="0">
      <selection activeCell="C11" sqref="C11"/>
    </sheetView>
  </sheetViews>
  <sheetFormatPr defaultRowHeight="17"/>
  <cols>
    <col min="1" max="2" width="8.6640625" style="16"/>
    <col min="3" max="3" width="100.4140625" style="153" customWidth="1"/>
    <col min="4" max="16384" width="8.6640625" style="16"/>
  </cols>
  <sheetData>
    <row r="6" spans="2:3">
      <c r="B6" s="44"/>
      <c r="C6" s="61"/>
    </row>
    <row r="7" spans="2:3" ht="85">
      <c r="B7" s="44">
        <v>1</v>
      </c>
      <c r="C7" s="61" t="s">
        <v>497</v>
      </c>
    </row>
    <row r="8" spans="2:3">
      <c r="B8" s="44">
        <v>2</v>
      </c>
      <c r="C8" s="61" t="s">
        <v>498</v>
      </c>
    </row>
    <row r="9" spans="2:3" ht="51">
      <c r="B9" s="44">
        <v>3</v>
      </c>
      <c r="C9" s="61" t="s">
        <v>499</v>
      </c>
    </row>
    <row r="10" spans="2:3" ht="51">
      <c r="B10" s="44">
        <v>4</v>
      </c>
      <c r="C10" s="61" t="s">
        <v>500</v>
      </c>
    </row>
    <row r="11" spans="2:3" ht="34">
      <c r="B11" s="44">
        <v>5</v>
      </c>
      <c r="C11" s="61" t="s">
        <v>501</v>
      </c>
    </row>
    <row r="12" spans="2:3" ht="119">
      <c r="B12" s="44">
        <v>6</v>
      </c>
      <c r="C12" s="61" t="s">
        <v>502</v>
      </c>
    </row>
    <row r="13" spans="2:3" ht="85">
      <c r="B13" s="44">
        <v>7</v>
      </c>
      <c r="C13" s="61" t="s">
        <v>503</v>
      </c>
    </row>
    <row r="14" spans="2:3" ht="153">
      <c r="B14" s="44">
        <v>8</v>
      </c>
      <c r="C14" s="61" t="s">
        <v>504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재무제표</vt:lpstr>
      <vt:lpstr>사업상세</vt:lpstr>
      <vt:lpstr>경쟁사 및 시장분석</vt:lpstr>
      <vt:lpstr>관련통계자료</vt:lpstr>
      <vt:lpstr>강사 인기도</vt:lpstr>
      <vt:lpstr>주담통화</vt:lpstr>
      <vt:lpstr>나무위키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TaeHoon Kang</dc:creator>
  <cp:lastModifiedBy>TaeHoon Kang</cp:lastModifiedBy>
  <dcterms:created xsi:type="dcterms:W3CDTF">2026-03-25T11:39:55Z</dcterms:created>
  <dcterms:modified xsi:type="dcterms:W3CDTF">2026-04-20T16:26:25Z</dcterms:modified>
</cp:coreProperties>
</file>